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DC675C2A-C5E1-4454-B14E-9BE57812ADE6}"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I39" i="10" l="1"/>
  <c r="H39" i="10"/>
  <c r="F36" i="51"/>
  <c r="G39" i="10"/>
  <c r="G40" i="10" s="1"/>
  <c r="G46" i="10" s="1"/>
  <c r="F14" i="51"/>
  <c r="F38" i="38"/>
  <c r="F32" i="38"/>
  <c r="Q22" i="10"/>
  <c r="I40" i="10"/>
  <c r="I46" i="10" s="1"/>
  <c r="J40" i="10"/>
  <c r="J46" i="10" s="1"/>
  <c r="K40" i="10"/>
  <c r="K46" i="10" s="1"/>
  <c r="H40" i="10"/>
  <c r="H46" i="10" s="1"/>
  <c r="O40" i="10"/>
  <c r="O46" i="10" s="1"/>
  <c r="O47" i="10" s="1"/>
  <c r="N40" i="10"/>
  <c r="N46" i="10" s="1"/>
  <c r="N47" i="10" s="1"/>
  <c r="M40" i="10"/>
  <c r="L40" i="10"/>
  <c r="L46" i="10" s="1"/>
  <c r="L47" i="10" s="1"/>
  <c r="M78" i="10"/>
  <c r="O78" i="10"/>
  <c r="O80" i="10" s="1"/>
  <c r="G2" i="52"/>
  <c r="D2" i="52"/>
  <c r="K78" i="10"/>
  <c r="K77" i="10"/>
  <c r="K76" i="10"/>
  <c r="K75" i="10"/>
  <c r="J78" i="10"/>
  <c r="J77" i="10"/>
  <c r="J76" i="10"/>
  <c r="J75" i="10"/>
  <c r="Q21" i="10"/>
  <c r="I78" i="10"/>
  <c r="I77" i="10"/>
  <c r="I76" i="10"/>
  <c r="H78" i="10"/>
  <c r="H77" i="10"/>
  <c r="H76" i="10"/>
  <c r="G75" i="10"/>
  <c r="O67" i="10"/>
  <c r="N67" i="10"/>
  <c r="Q65" i="10"/>
  <c r="O28" i="10"/>
  <c r="O79" i="10"/>
  <c r="O23" i="10"/>
  <c r="Q63" i="10"/>
  <c r="P67" i="10"/>
  <c r="F12" i="40"/>
  <c r="F13" i="40"/>
  <c r="F14" i="40"/>
  <c r="F17" i="40"/>
  <c r="F20" i="40"/>
  <c r="F21" i="40"/>
  <c r="F22" i="40"/>
  <c r="F23" i="40"/>
  <c r="F24" i="40"/>
  <c r="F25" i="40"/>
  <c r="F27" i="40"/>
  <c r="F28" i="40"/>
  <c r="F29" i="40"/>
  <c r="F30" i="40"/>
  <c r="F31" i="40"/>
  <c r="F32" i="40"/>
  <c r="F40" i="38"/>
  <c r="F45" i="38"/>
  <c r="F23" i="38"/>
  <c r="F46" i="38" s="1"/>
  <c r="F49" i="38" s="1"/>
  <c r="D2" i="43"/>
  <c r="G2" i="40"/>
  <c r="F34" i="5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Q75" i="10" s="1"/>
  <c r="H75" i="10"/>
  <c r="H74" i="10"/>
  <c r="I74" i="10"/>
  <c r="G74" i="10"/>
  <c r="L67" i="10"/>
  <c r="H67" i="10"/>
  <c r="I67" i="10"/>
  <c r="G67" i="10"/>
  <c r="Q20" i="10"/>
  <c r="G54" i="10"/>
  <c r="G78" i="10"/>
  <c r="Q78" i="10" s="1"/>
  <c r="G53" i="10"/>
  <c r="G77" i="10" s="1"/>
  <c r="Q77" i="10" s="1"/>
  <c r="G52" i="10"/>
  <c r="G76" i="10" s="1"/>
  <c r="J70" i="10"/>
  <c r="B21" i="48"/>
  <c r="N79" i="10"/>
  <c r="N80" i="10" s="1"/>
  <c r="N75" i="10"/>
  <c r="M79" i="10"/>
  <c r="L79" i="10"/>
  <c r="L75" i="10"/>
  <c r="J79" i="10"/>
  <c r="K73" i="10"/>
  <c r="K72" i="10"/>
  <c r="K71" i="10"/>
  <c r="J73" i="10"/>
  <c r="J72" i="10"/>
  <c r="J71" i="10"/>
  <c r="I79" i="10"/>
  <c r="H79" i="10"/>
  <c r="G79" i="10"/>
  <c r="G73" i="10"/>
  <c r="Q73" i="10" s="1"/>
  <c r="G72" i="10"/>
  <c r="N72" i="10"/>
  <c r="N73" i="10"/>
  <c r="L73" i="10"/>
  <c r="L72" i="10"/>
  <c r="H73" i="10"/>
  <c r="I73" i="10"/>
  <c r="H72" i="10"/>
  <c r="H80" i="10" s="1"/>
  <c r="I72" i="10"/>
  <c r="M23" i="10"/>
  <c r="N23" i="10"/>
  <c r="L23" i="10"/>
  <c r="H23" i="10"/>
  <c r="I23" i="10"/>
  <c r="G23" i="10"/>
  <c r="Q64" i="10"/>
  <c r="P23" i="10"/>
  <c r="Q66" i="10"/>
  <c r="Q62" i="10"/>
  <c r="K67" i="10"/>
  <c r="J67" i="10"/>
  <c r="Q59" i="10"/>
  <c r="Q58" i="10"/>
  <c r="Q18" i="10"/>
  <c r="Q13" i="10"/>
  <c r="K23" i="10"/>
  <c r="J23" i="10"/>
  <c r="L28" i="10"/>
  <c r="M28" i="10"/>
  <c r="N28" i="10"/>
  <c r="K28" i="10"/>
  <c r="J28" i="10"/>
  <c r="Q14" i="10"/>
  <c r="Q15" i="10"/>
  <c r="Q19" i="10"/>
  <c r="Q17" i="10"/>
  <c r="Q16" i="10"/>
  <c r="Q27" i="10"/>
  <c r="P25" i="10"/>
  <c r="P28" i="10" s="1"/>
  <c r="P69" i="10" s="1"/>
  <c r="I28" i="10"/>
  <c r="Q26" i="10"/>
  <c r="Q61" i="10"/>
  <c r="Q56" i="10"/>
  <c r="F13" i="8"/>
  <c r="F15" i="8"/>
  <c r="Q25" i="10"/>
  <c r="Q54" i="10"/>
  <c r="F37" i="41"/>
  <c r="F39" i="41" s="1"/>
  <c r="F20" i="41"/>
  <c r="F22" i="41" s="1"/>
  <c r="F40" i="41" s="1"/>
  <c r="H28" i="10"/>
  <c r="Q28" i="10" s="1"/>
  <c r="G28" i="10"/>
  <c r="Q60" i="10"/>
  <c r="Q57" i="10"/>
  <c r="Q72" i="10"/>
  <c r="Q71" i="10" l="1"/>
  <c r="I80" i="10"/>
  <c r="J80" i="10"/>
  <c r="F52" i="51"/>
  <c r="F56" i="51" s="1"/>
  <c r="Q39" i="10"/>
  <c r="K80" i="10"/>
  <c r="Q53" i="10"/>
  <c r="L80" i="10"/>
  <c r="Q67" i="10"/>
  <c r="B22" i="48" s="1"/>
  <c r="M80" i="10"/>
  <c r="H47" i="10"/>
  <c r="Q23" i="10"/>
  <c r="Q79" i="10"/>
  <c r="F33" i="40"/>
  <c r="F36" i="40" s="1"/>
  <c r="I47" i="10" s="1"/>
  <c r="Q40" i="10"/>
  <c r="J47" i="10"/>
  <c r="K47" i="10"/>
  <c r="Q76" i="10"/>
  <c r="G80" i="10"/>
  <c r="G47" i="10"/>
  <c r="P80" i="10"/>
  <c r="Q69" i="10"/>
  <c r="Q74" i="10"/>
  <c r="Q52" i="10"/>
  <c r="Q70" i="10"/>
  <c r="M46" i="10"/>
  <c r="M47" i="10" s="1"/>
  <c r="Q47" i="10" l="1"/>
  <c r="Q80" i="10"/>
  <c r="Q46" i="10"/>
</calcChain>
</file>

<file path=xl/sharedStrings.xml><?xml version="1.0" encoding="utf-8"?>
<sst xmlns="http://schemas.openxmlformats.org/spreadsheetml/2006/main" count="300" uniqueCount="202">
  <si>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</si>
  <si>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</si>
  <si>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</si>
  <si>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</si>
  <si>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</si>
  <si>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</si>
  <si>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</si>
  <si>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</si>
  <si>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</si>
  <si>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</si>
  <si>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</si>
  <si>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</si>
  <si>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</si>
  <si>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</si>
  <si>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</si>
  <si>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</si>
  <si>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</si>
  <si>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</si>
  <si>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</si>
  <si>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</si>
  <si>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</si>
  <si>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</si>
  <si>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</si>
  <si>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</si>
  <si>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</si>
  <si>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</si>
  <si>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</si>
  <si>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</si>
  <si>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</si>
  <si>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</si>
  <si>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</si>
  <si>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</si>
  <si>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</si>
  <si>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</si>
  <si>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</si>
  <si>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</si>
  <si>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</si>
  <si>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</si>
  <si>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</si>
  <si>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</si>
  <si>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</si>
  <si>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</si>
  <si>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</si>
  <si>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</si>
  <si>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</si>
  <si>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</si>
  <si>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</si>
  <si>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</si>
  <si>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</si>
  <si>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</si>
  <si>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</si>
  <si>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</si>
  <si>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</si>
  <si>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</si>
  <si>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</si>
  <si>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</si>
  <si>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</si>
  <si>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</si>
  <si>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</si>
  <si>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</si>
  <si>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</si>
  <si>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</si>
  <si>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</si>
  <si>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</si>
  <si>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</si>
  <si>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</si>
  <si>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</si>
  <si>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</si>
  <si>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</si>
  <si>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</si>
  <si>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</si>
  <si>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</si>
  <si>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</si>
  <si>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</si>
  <si>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</si>
  <si>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</si>
  <si>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</si>
  <si>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</si>
  <si>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</si>
  <si>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</si>
  <si>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</si>
  <si>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</si>
  <si>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</si>
  <si>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</si>
  <si>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</si>
  <si>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</si>
  <si>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</si>
  <si>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</si>
  <si>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</si>
  <si>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</si>
  <si>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</si>
  <si>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</si>
  <si>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</si>
  <si>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</si>
  <si>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</si>
  <si>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</si>
  <si>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</si>
  <si>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</si>
  <si>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</si>
  <si>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</si>
  <si>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</si>
  <si>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</si>
  <si>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</si>
  <si>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</si>
  <si>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</si>
  <si>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</si>
  <si>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</si>
  <si>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</si>
  <si>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</si>
  <si>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</si>
  <si>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</si>
  <si>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</si>
  <si>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</si>
  <si>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</si>
  <si>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</si>
  <si>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</si>
  <si>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</si>
  <si>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</si>
  <si>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</si>
  <si>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</si>
  <si>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</si>
  <si>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</si>
  <si>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</si>
  <si>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</si>
  <si>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</si>
  <si>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</si>
  <si>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</si>
  <si>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</si>
  <si>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</si>
  <si>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</si>
  <si>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</si>
  <si>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</si>
  <si>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</si>
  <si>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</si>
  <si>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</si>
  <si>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</si>
  <si>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</si>
  <si>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</si>
  <si>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</si>
  <si>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</si>
  <si>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</si>
  <si>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</si>
  <si>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</si>
  <si>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</si>
  <si>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</si>
  <si>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</si>
  <si>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</si>
  <si>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</si>
  <si>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</si>
  <si>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</si>
  <si>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</si>
  <si>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</si>
  <si>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</si>
  <si>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</si>
  <si>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</si>
  <si>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</si>
  <si>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</si>
  <si>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</si>
  <si>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</si>
  <si>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</si>
  <si>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</si>
  <si>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</si>
  <si>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Sonoma County</t>
  </si>
  <si>
    <t>Family Advocacy Stabilization &amp; Support Team (FASST)</t>
  </si>
  <si>
    <t>Transition Age Youth Program (TAY)</t>
  </si>
  <si>
    <t>Forensic Assertive Community Treatment Program (FACT)</t>
  </si>
  <si>
    <t>Integrated Recovery Team (IRT)</t>
  </si>
  <si>
    <t>Consumer Driven Opereated Services (CDOS)</t>
  </si>
  <si>
    <t>Older Adult Integrated Services Teams (OAIS)</t>
  </si>
  <si>
    <t>Peer Support Services</t>
  </si>
  <si>
    <t>Community Mental Health Centers (MCHC's)</t>
  </si>
  <si>
    <t>Community Intervention Program (CIP)</t>
  </si>
  <si>
    <t>Access Services</t>
  </si>
  <si>
    <t>IHT Team</t>
  </si>
  <si>
    <t>Technogy</t>
  </si>
  <si>
    <t>Older Adults - Sonoma County Human Services Department</t>
  </si>
  <si>
    <t xml:space="preserve">Prevention Early Intervention Program </t>
  </si>
  <si>
    <t>Jewish Family and Children Services (0-5)</t>
  </si>
  <si>
    <t>Early Learning Institute (0 to 5)</t>
  </si>
  <si>
    <t>California Parenting Institute (0 to 5)</t>
  </si>
  <si>
    <t>Petaluma Peoples Services Center (0-5)</t>
  </si>
  <si>
    <t>Santa Rosa Community Health Center (School Based)</t>
  </si>
  <si>
    <t>Crisis/Assessment/Prevention/Education Team (CAPE)(School based)</t>
  </si>
  <si>
    <t>Sonoma County Indian Health (Aunties &amp; Uncles)</t>
  </si>
  <si>
    <t>West County Community Center Early Risers</t>
  </si>
  <si>
    <t>Support our Students</t>
  </si>
  <si>
    <t>Community Baptist Church Collaborative</t>
  </si>
  <si>
    <t>Santa Rosa Jr. College</t>
  </si>
  <si>
    <t>Action Network</t>
  </si>
  <si>
    <t xml:space="preserve">Alexander Valley Regional </t>
  </si>
  <si>
    <t>NAMI-MST, TAY</t>
  </si>
  <si>
    <t xml:space="preserve">Sonoma County Indian Health  </t>
  </si>
  <si>
    <t>Latino Services (0 to 5)</t>
  </si>
  <si>
    <t xml:space="preserve"> Latino Services</t>
  </si>
  <si>
    <t xml:space="preserve">Mobile Support Team </t>
  </si>
  <si>
    <t>Capital IT</t>
  </si>
  <si>
    <t xml:space="preserve">Avatar   </t>
  </si>
  <si>
    <t>Diana Stornetta/Kelley Naiman</t>
  </si>
  <si>
    <t>Supervising Accountant</t>
  </si>
  <si>
    <t>707-565-4833</t>
  </si>
  <si>
    <t>dstornet@sonoma-county.org</t>
  </si>
  <si>
    <t>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</si>
</sst>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9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8" fillId="0" borderId="23" xfId="0" applyFont="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14" fontId="4" fillId="0" borderId="24"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4" fillId="0" borderId="5" xfId="0" applyFont="1" applyBorder="1" applyProtection="1">
      <protection locked="0" hidden="1"/>
    </xf>
    <xf numFmtId="0" fontId="1" fillId="0" borderId="24" xfId="0" applyFont="1" applyBorder="1" applyProtection="1">
      <protection hidden="1"/>
    </xf>
    <xf numFmtId="0" fontId="1" fillId="0" borderId="23" xfId="0" applyFont="1" applyBorder="1" applyProtection="1">
      <protection hidden="1"/>
    </xf>
    <xf numFmtId="0" fontId="0" fillId="0" borderId="0" xfId="0" applyProtection="1">
      <protection hidden="1"/>
    </xf>
    <xf numFmtId="0" fontId="4" fillId="0" borderId="25" xfId="0" applyFont="1" applyBorder="1" applyAlignment="1" applyProtection="1">
      <protection hidden="1"/>
    </xf>
    <xf numFmtId="0" fontId="4" fillId="0" borderId="25" xfId="0" applyFont="1" applyBorder="1" applyAlignment="1" applyProtection="1">
      <alignment horizontal="right"/>
      <protection hidden="1"/>
    </xf>
    <xf numFmtId="14" fontId="0" fillId="0" borderId="24" xfId="0" applyNumberFormat="1" applyBorder="1" applyProtection="1">
      <protection locked="0" hidden="1"/>
    </xf>
    <xf numFmtId="0" fontId="0" fillId="0" borderId="0" xfId="0" applyBorder="1" applyProtection="1">
      <protection locked="0" hidden="1"/>
    </xf>
    <xf numFmtId="0" fontId="1" fillId="0" borderId="24" xfId="0" applyFont="1" applyBorder="1" applyAlignment="1" applyProtection="1">
      <alignment horizontal="center"/>
      <protection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4" fillId="0" borderId="0" xfId="0" applyFont="1" applyProtection="1">
      <protection locked="0"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0" fillId="0" borderId="27" xfId="0" applyBorder="1" applyProtection="1">
      <protection hidden="1"/>
    </xf>
    <xf numFmtId="0" fontId="0" fillId="0" borderId="28" xfId="0" applyBorder="1" applyProtection="1">
      <protection hidden="1"/>
    </xf>
    <xf numFmtId="14" fontId="0" fillId="0" borderId="24" xfId="0" applyNumberFormat="1" applyBorder="1" applyAlignment="1" applyProtection="1">
      <alignment horizontal="right"/>
      <protection locked="0"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16" fontId="9" fillId="0" borderId="30" xfId="0" applyNumberFormat="1"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8" fillId="0" borderId="31" xfId="0" applyNumberFormat="1" applyFont="1" applyFill="1" applyBorder="1" applyProtection="1">
      <protection locked="0" hidden="1"/>
    </xf>
    <xf numFmtId="0" fontId="8" fillId="0" borderId="24"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164" fontId="9" fillId="0" borderId="28" xfId="0" applyNumberFormat="1" applyFont="1" applyBorder="1" applyAlignment="1" applyProtection="1">
      <alignment horizontal="center"/>
      <protection hidden="1"/>
    </xf>
    <xf numFmtId="0" fontId="9" fillId="0" borderId="0" xfId="0" applyFont="1" applyAlignment="1" applyProtection="1">
      <alignment wrapText="1"/>
      <protection hidden="1"/>
    </xf>
    <xf numFmtId="14" fontId="8" fillId="0" borderId="24" xfId="0" applyNumberFormat="1" applyFont="1" applyBorder="1" applyAlignment="1" applyProtection="1">
      <alignment horizontal="center"/>
      <protection locked="0" hidden="1"/>
    </xf>
    <xf numFmtId="0" fontId="9" fillId="0" borderId="15" xfId="0" applyFont="1" applyFill="1" applyBorder="1" applyAlignment="1" applyProtection="1">
      <alignment horizontal="center"/>
      <protection locked="0"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4"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0" xfId="0" applyFont="1" applyBorder="1" applyAlignment="1" applyProtection="1">
      <protection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9" fillId="0" borderId="35" xfId="0" applyFont="1" applyBorder="1" applyProtection="1">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0" fillId="0" borderId="2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1" fillId="0" borderId="26"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6" xfId="0" applyFont="1" applyBorder="1" applyAlignment="1" applyProtection="1">
      <alignment horizontal="left"/>
      <protection locked="0" hidden="1"/>
    </xf>
    <xf numFmtId="0" fontId="1" fillId="0" borderId="2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1" fillId="0" borderId="2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18" xfId="4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4" fillId="0" borderId="18" xfId="0" applyFont="1" applyBorder="1" applyAlignment="1" applyProtection="1">
      <alignment horizontal="lef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4" fillId="0" borderId="24"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locked="0" hidden="1"/>
    </xf>
    <xf numFmtId="0" fontId="1" fillId="0" borderId="25" xfId="0" applyFont="1" applyBorder="1" applyAlignment="1" applyProtection="1">
      <alignment horizontal="left"/>
      <protection locked="0" hidden="1"/>
    </xf>
    <xf numFmtId="0" fontId="1" fillId="0" borderId="2"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5" xfId="0" applyFont="1" applyBorder="1" applyProtection="1">
      <protection locked="0" hidden="1"/>
    </xf>
    <xf numFmtId="0" fontId="1" fillId="0" borderId="29"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0" fontId="1" fillId="0" borderId="26" xfId="0" applyFont="1"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0" fillId="0" borderId="24" xfId="0" applyBorder="1" applyAlignment="1" applyProtection="1">
      <protection locked="0" hidden="1"/>
    </xf>
    <xf numFmtId="0" fontId="0" fillId="0" borderId="28"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1" fillId="0" borderId="47" xfId="0" applyFont="1" applyBorder="1" applyAlignment="1" applyProtection="1">
      <alignment horizontal="left"/>
      <protection locked="0" hidden="1"/>
    </xf>
    <xf numFmtId="164" fontId="0" fillId="0" borderId="10" xfId="0" applyNumberFormat="1" applyBorder="1" applyAlignment="1" applyProtection="1">
      <protection locked="0" hidden="1"/>
    </xf>
    <xf numFmtId="164" fontId="0" fillId="0" borderId="28" xfId="0" applyNumberFormat="1" applyBorder="1" applyAlignment="1" applyProtection="1">
      <protection locked="0" hidden="1"/>
    </xf>
    <xf numFmtId="164" fontId="4" fillId="0" borderId="45" xfId="0" applyNumberFormat="1" applyFont="1" applyBorder="1" applyProtection="1">
      <protection locked="0" hidden="1"/>
    </xf>
    <xf numFmtId="164" fontId="4" fillId="0" borderId="47" xfId="0" applyNumberFormat="1" applyFont="1" applyBorder="1" applyProtection="1">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0" fillId="0" borderId="10" xfId="0" applyNumberFormat="1" applyBorder="1" applyProtection="1">
      <protection locked="0" hidden="1"/>
    </xf>
    <xf numFmtId="164" fontId="0" fillId="0" borderId="28" xfId="0" applyNumberFormat="1" applyBorder="1" applyProtection="1">
      <protection locked="0"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1" fillId="0" borderId="10" xfId="0" applyFont="1" applyBorder="1" applyAlignment="1" applyProtection="1">
      <alignment horizontal="left"/>
      <protection locked="0"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28" xfId="0" applyFill="1" applyBorder="1" applyProtection="1">
      <protection hidden="1"/>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8" fillId="0" borderId="24" xfId="0" applyFont="1" applyBorder="1" applyAlignment="1" applyProtection="1">
      <alignment horizontal="left"/>
      <protection hidden="1"/>
    </xf>
    <xf numFmtId="0" fontId="9" fillId="0" borderId="24" xfId="0" applyFont="1" applyFill="1" applyBorder="1" applyAlignment="1" applyProtection="1">
      <protection locked="0" hidden="1"/>
    </xf>
    <xf numFmtId="0" fontId="0" fillId="0" borderId="48" xfId="0" applyBorder="1" applyAlignment="1" applyProtection="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25"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9" fillId="0" borderId="0" xfId="0" applyFont="1" applyBorder="1" applyAlignment="1" applyProtection="1">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8" fillId="0" borderId="26"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0" fillId="0" borderId="0" xfId="0" applyAlignment="1" applyProtection="1">
      <alignment horizontal="left"/>
      <protection locked="0" hidden="1"/>
    </xf>
    <xf numFmtId="0" fontId="3" fillId="0" borderId="0" xfId="0" applyFont="1" applyAlignment="1" applyProtection="1">
      <alignment horizontal="center"/>
      <protection locked="0" hidden="1"/>
    </xf>
    <xf numFmtId="0" fontId="8" fillId="0" borderId="26"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6" xfId="0" applyFont="1" applyBorder="1" applyProtection="1">
      <protection locked="0" hidden="1"/>
    </xf>
    <xf numFmtId="0" fontId="8" fillId="0" borderId="23" xfId="0" applyFont="1" applyBorder="1" applyProtection="1">
      <protection locked="0" hidden="1"/>
    </xf>
    <xf numFmtId="0" fontId="8" fillId="0" borderId="27" xfId="0" applyFont="1" applyBorder="1" applyProtection="1">
      <protection locked="0" hidden="1"/>
    </xf>
    <xf numFmtId="0" fontId="8" fillId="0" borderId="0" xfId="0" applyFont="1" applyFill="1" applyBorder="1" applyAlignment="1" applyProtection="1">
      <alignment horizontal="center"/>
      <protection locked="0" hidden="1"/>
    </xf>
    <xf numFmtId="0" fontId="9" fillId="0" borderId="24" xfId="0"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9" fillId="0" borderId="18" xfId="0" applyFont="1" applyBorder="1" applyAlignment="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3" borderId="30"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activeCell="F56" sqref="F56:G56"/>
    </sheetView>
  </sheetViews>
  <sheetFormatPr defaultColWidth="0" defaultRowHeight="12.75" zeroHeight="1" x14ac:dyDescent="0.2"/>
  <cols>
    <col min="1" max="4" width="3.5703125" style="87" customWidth="1"/>
    <col min="5" max="5" width="37.42578125" style="87" customWidth="1"/>
    <col min="6" max="6" width="6" style="87" customWidth="1"/>
    <col min="7" max="7" width="20.42578125" style="87" customWidth="1"/>
    <col min="8" max="10" width="12.5703125" hidden="1" customWidth="1"/>
    <col min="11" max="16384" width="9.140625" hidden="1"/>
  </cols>
  <sheetData>
    <row r="1" spans="1:10" ht="46.5" customHeight="1" x14ac:dyDescent="0.25">
      <c r="A1" s="164" t="s">
        <v>137</v>
      </c>
      <c r="B1" s="164"/>
      <c r="C1" s="164"/>
      <c r="D1" s="164"/>
      <c r="E1" s="164"/>
      <c r="F1" s="164"/>
      <c r="G1" s="164"/>
    </row>
    <row r="2" spans="1:10" ht="20.100000000000001" customHeight="1" x14ac:dyDescent="0.2">
      <c r="A2" s="165" t="s">
        <v>8</v>
      </c>
      <c r="B2" s="165"/>
      <c r="C2" s="165"/>
      <c r="D2" s="166" t="s">
        <v>162</v>
      </c>
      <c r="E2" s="166"/>
      <c r="F2" s="85" t="s">
        <v>9</v>
      </c>
      <c r="G2" s="81">
        <v>42719</v>
      </c>
    </row>
    <row r="3" spans="1:10" ht="15" customHeight="1" x14ac:dyDescent="0.2">
      <c r="A3" s="86"/>
      <c r="B3" s="86"/>
      <c r="C3" s="86"/>
      <c r="D3" s="167"/>
      <c r="E3" s="167"/>
      <c r="F3" s="168"/>
      <c r="G3" s="168"/>
    </row>
    <row r="4" spans="1:10" x14ac:dyDescent="0.2">
      <c r="F4" s="163"/>
      <c r="G4" s="163"/>
    </row>
    <row r="5" spans="1:10" s="3" customFormat="1" ht="15" customHeight="1" x14ac:dyDescent="0.2">
      <c r="A5" s="174" t="s">
        <v>54</v>
      </c>
      <c r="B5" s="175"/>
      <c r="C5" s="175"/>
      <c r="D5" s="175"/>
      <c r="E5" s="176"/>
      <c r="F5" s="183" t="s">
        <v>59</v>
      </c>
      <c r="G5" s="184"/>
    </row>
    <row r="6" spans="1:10" s="3" customFormat="1" ht="15" customHeight="1" x14ac:dyDescent="0.2">
      <c r="A6" s="177"/>
      <c r="B6" s="178"/>
      <c r="C6" s="178"/>
      <c r="D6" s="178"/>
      <c r="E6" s="179"/>
      <c r="F6" s="185"/>
      <c r="G6" s="186"/>
    </row>
    <row r="7" spans="1:10" s="1" customFormat="1" ht="20.25" customHeight="1" x14ac:dyDescent="0.2">
      <c r="A7" s="180"/>
      <c r="B7" s="181"/>
      <c r="C7" s="181"/>
      <c r="D7" s="181"/>
      <c r="E7" s="182"/>
      <c r="F7" s="187"/>
      <c r="G7" s="188"/>
      <c r="H7" s="2"/>
      <c r="I7" s="2"/>
      <c r="J7" s="2"/>
    </row>
    <row r="8" spans="1:10" ht="15" customHeight="1" x14ac:dyDescent="0.2">
      <c r="A8" s="189" t="s">
        <v>121</v>
      </c>
      <c r="B8" s="190"/>
      <c r="C8" s="190"/>
      <c r="D8" s="190"/>
      <c r="E8" s="191"/>
      <c r="F8" s="192"/>
      <c r="G8" s="193"/>
    </row>
    <row r="9" spans="1:10" ht="15" customHeight="1" x14ac:dyDescent="0.2">
      <c r="A9" s="83">
        <v>1</v>
      </c>
      <c r="B9" s="169" t="s">
        <v>163</v>
      </c>
      <c r="C9" s="170"/>
      <c r="D9" s="170"/>
      <c r="E9" s="171"/>
      <c r="F9" s="172">
        <v>621358</v>
      </c>
      <c r="G9" s="173"/>
    </row>
    <row r="10" spans="1:10" ht="15" customHeight="1" x14ac:dyDescent="0.2">
      <c r="A10" s="83">
        <v>2</v>
      </c>
      <c r="B10" s="169" t="s">
        <v>164</v>
      </c>
      <c r="C10" s="170"/>
      <c r="D10" s="170"/>
      <c r="E10" s="171"/>
      <c r="F10" s="172">
        <v>814660</v>
      </c>
      <c r="G10" s="173"/>
    </row>
    <row r="11" spans="1:10" ht="15" customHeight="1" x14ac:dyDescent="0.2">
      <c r="A11" s="83">
        <v>3</v>
      </c>
      <c r="B11" s="169" t="s">
        <v>165</v>
      </c>
      <c r="C11" s="170"/>
      <c r="D11" s="170"/>
      <c r="E11" s="171"/>
      <c r="F11" s="172">
        <v>1487416</v>
      </c>
      <c r="G11" s="173"/>
    </row>
    <row r="12" spans="1:10" ht="15" customHeight="1" x14ac:dyDescent="0.2">
      <c r="A12" s="83">
        <v>4</v>
      </c>
      <c r="B12" s="169" t="s">
        <v>166</v>
      </c>
      <c r="C12" s="170"/>
      <c r="D12" s="170"/>
      <c r="E12" s="171"/>
      <c r="F12" s="172">
        <v>2745206</v>
      </c>
      <c r="G12" s="173"/>
    </row>
    <row r="13" spans="1:10" ht="15" customHeight="1" x14ac:dyDescent="0.2">
      <c r="A13" s="83">
        <v>5</v>
      </c>
      <c r="B13" s="169" t="s">
        <v>167</v>
      </c>
      <c r="C13" s="170"/>
      <c r="D13" s="170"/>
      <c r="E13" s="171"/>
      <c r="F13" s="172">
        <v>923899</v>
      </c>
      <c r="G13" s="173"/>
    </row>
    <row r="14" spans="1:10" ht="15" customHeight="1" x14ac:dyDescent="0.2">
      <c r="A14" s="83">
        <v>6</v>
      </c>
      <c r="B14" s="158" t="s">
        <v>168</v>
      </c>
      <c r="C14" s="159"/>
      <c r="D14" s="159"/>
      <c r="E14" s="160"/>
      <c r="F14" s="161">
        <f>-163000+1499509</f>
        <v>1336509</v>
      </c>
      <c r="G14" s="162"/>
    </row>
    <row r="15" spans="1:10" ht="15" customHeight="1" x14ac:dyDescent="0.2">
      <c r="A15" s="83">
        <v>7</v>
      </c>
      <c r="B15" s="158" t="s">
        <v>169</v>
      </c>
      <c r="C15" s="159"/>
      <c r="D15" s="159"/>
      <c r="E15" s="160"/>
      <c r="F15" s="161">
        <v>505682</v>
      </c>
      <c r="G15" s="162"/>
    </row>
    <row r="16" spans="1:10" ht="15" customHeight="1" x14ac:dyDescent="0.2">
      <c r="A16" s="83">
        <v>8</v>
      </c>
      <c r="B16" s="158"/>
      <c r="C16" s="159"/>
      <c r="D16" s="159"/>
      <c r="E16" s="160"/>
      <c r="F16" s="161"/>
      <c r="G16" s="162"/>
    </row>
    <row r="17" spans="1:7" ht="15" customHeight="1" x14ac:dyDescent="0.2">
      <c r="A17" s="83">
        <v>9</v>
      </c>
      <c r="B17" s="158"/>
      <c r="C17" s="159"/>
      <c r="D17" s="159"/>
      <c r="E17" s="160"/>
      <c r="F17" s="161"/>
      <c r="G17" s="162"/>
    </row>
    <row r="18" spans="1:7" ht="15" customHeight="1" x14ac:dyDescent="0.2">
      <c r="A18" s="83">
        <v>10</v>
      </c>
      <c r="B18" s="158"/>
      <c r="C18" s="159"/>
      <c r="D18" s="159"/>
      <c r="E18" s="160"/>
      <c r="F18" s="161"/>
      <c r="G18" s="162"/>
    </row>
    <row r="19" spans="1:7" ht="15" customHeight="1" x14ac:dyDescent="0.2">
      <c r="A19" s="83">
        <v>11</v>
      </c>
      <c r="B19" s="158"/>
      <c r="C19" s="159"/>
      <c r="D19" s="159"/>
      <c r="E19" s="160"/>
      <c r="F19" s="161"/>
      <c r="G19" s="162"/>
    </row>
    <row r="20" spans="1:7" ht="15" customHeight="1" x14ac:dyDescent="0.2">
      <c r="A20" s="83">
        <v>12</v>
      </c>
      <c r="B20" s="158"/>
      <c r="C20" s="159"/>
      <c r="D20" s="159"/>
      <c r="E20" s="160"/>
      <c r="F20" s="161"/>
      <c r="G20" s="162"/>
    </row>
    <row r="21" spans="1:7" ht="15" customHeight="1" x14ac:dyDescent="0.2">
      <c r="A21" s="83">
        <v>13</v>
      </c>
      <c r="B21" s="158"/>
      <c r="C21" s="159"/>
      <c r="D21" s="159"/>
      <c r="E21" s="160"/>
      <c r="F21" s="161"/>
      <c r="G21" s="162"/>
    </row>
    <row r="22" spans="1:7" ht="15" customHeight="1" x14ac:dyDescent="0.2">
      <c r="A22" s="83">
        <v>14</v>
      </c>
      <c r="B22" s="158"/>
      <c r="C22" s="159"/>
      <c r="D22" s="159"/>
      <c r="E22" s="160"/>
      <c r="F22" s="161"/>
      <c r="G22" s="162"/>
    </row>
    <row r="23" spans="1:7" ht="15" customHeight="1" x14ac:dyDescent="0.2">
      <c r="A23" s="83">
        <v>15</v>
      </c>
      <c r="B23" s="158"/>
      <c r="C23" s="159"/>
      <c r="D23" s="159"/>
      <c r="E23" s="160"/>
      <c r="F23" s="161"/>
      <c r="G23" s="162"/>
    </row>
    <row r="24" spans="1:7" ht="15" customHeight="1" x14ac:dyDescent="0.2">
      <c r="A24" s="83">
        <v>16</v>
      </c>
      <c r="B24" s="158"/>
      <c r="C24" s="159"/>
      <c r="D24" s="159"/>
      <c r="E24" s="160"/>
      <c r="F24" s="161"/>
      <c r="G24" s="162"/>
    </row>
    <row r="25" spans="1:7" ht="15" customHeight="1" x14ac:dyDescent="0.2">
      <c r="A25" s="83">
        <v>17</v>
      </c>
      <c r="B25" s="158"/>
      <c r="C25" s="159"/>
      <c r="D25" s="159"/>
      <c r="E25" s="160"/>
      <c r="F25" s="161"/>
      <c r="G25" s="162"/>
    </row>
    <row r="26" spans="1:7" ht="15" customHeight="1" x14ac:dyDescent="0.2">
      <c r="A26" s="83">
        <v>18</v>
      </c>
      <c r="B26" s="158"/>
      <c r="C26" s="159"/>
      <c r="D26" s="159"/>
      <c r="E26" s="160"/>
      <c r="F26" s="161"/>
      <c r="G26" s="162"/>
    </row>
    <row r="27" spans="1:7" ht="15" customHeight="1" x14ac:dyDescent="0.2">
      <c r="A27" s="83">
        <v>19</v>
      </c>
      <c r="B27" s="158"/>
      <c r="C27" s="159"/>
      <c r="D27" s="159"/>
      <c r="E27" s="160"/>
      <c r="F27" s="161"/>
      <c r="G27" s="162"/>
    </row>
    <row r="28" spans="1:7" ht="15" customHeight="1" x14ac:dyDescent="0.2">
      <c r="A28" s="83">
        <v>20</v>
      </c>
      <c r="B28" s="194"/>
      <c r="C28" s="159"/>
      <c r="D28" s="159"/>
      <c r="E28" s="160"/>
      <c r="F28" s="161"/>
      <c r="G28" s="162"/>
    </row>
    <row r="29" spans="1:7" ht="15" customHeight="1" x14ac:dyDescent="0.2">
      <c r="A29" s="83">
        <v>21</v>
      </c>
      <c r="B29" s="158"/>
      <c r="C29" s="159"/>
      <c r="D29" s="159"/>
      <c r="E29" s="160"/>
      <c r="F29" s="161"/>
      <c r="G29" s="162"/>
    </row>
    <row r="30" spans="1:7" ht="15" customHeight="1" x14ac:dyDescent="0.2">
      <c r="A30" s="83">
        <v>22</v>
      </c>
      <c r="B30" s="158"/>
      <c r="C30" s="159"/>
      <c r="D30" s="159"/>
      <c r="E30" s="160"/>
      <c r="F30" s="161"/>
      <c r="G30" s="162"/>
    </row>
    <row r="31" spans="1:7" ht="15" customHeight="1" x14ac:dyDescent="0.2">
      <c r="A31" s="83">
        <v>23</v>
      </c>
      <c r="B31" s="158"/>
      <c r="C31" s="159"/>
      <c r="D31" s="159"/>
      <c r="E31" s="160"/>
      <c r="F31" s="161"/>
      <c r="G31" s="162"/>
    </row>
    <row r="32" spans="1:7" ht="15" customHeight="1" x14ac:dyDescent="0.2">
      <c r="A32" s="83">
        <v>24</v>
      </c>
      <c r="B32" s="158"/>
      <c r="C32" s="159"/>
      <c r="D32" s="159"/>
      <c r="E32" s="160"/>
      <c r="F32" s="161"/>
      <c r="G32" s="162"/>
    </row>
    <row r="33" spans="1:7" s="4" customFormat="1" ht="15" customHeight="1" x14ac:dyDescent="0.2">
      <c r="A33" s="84">
        <v>25</v>
      </c>
      <c r="B33" s="158"/>
      <c r="C33" s="195"/>
      <c r="D33" s="195"/>
      <c r="E33" s="196"/>
      <c r="F33" s="161"/>
      <c r="G33" s="162"/>
    </row>
    <row r="34" spans="1:7" s="4" customFormat="1" ht="15" customHeight="1" x14ac:dyDescent="0.2">
      <c r="A34" s="89"/>
      <c r="B34" s="207" t="s">
        <v>63</v>
      </c>
      <c r="C34" s="207"/>
      <c r="D34" s="207"/>
      <c r="E34" s="208"/>
      <c r="F34" s="209">
        <f>SUM(F9:G33)</f>
        <v>8434730</v>
      </c>
      <c r="G34" s="210"/>
    </row>
    <row r="35" spans="1:7" s="4" customFormat="1" ht="15" customHeight="1" x14ac:dyDescent="0.2">
      <c r="A35" s="211" t="s">
        <v>122</v>
      </c>
      <c r="B35" s="212"/>
      <c r="C35" s="212"/>
      <c r="D35" s="212"/>
      <c r="E35" s="213"/>
      <c r="F35" s="214"/>
      <c r="G35" s="215"/>
    </row>
    <row r="36" spans="1:7" s="4" customFormat="1" ht="15" customHeight="1" x14ac:dyDescent="0.2">
      <c r="A36" s="84">
        <v>1</v>
      </c>
      <c r="B36" s="169" t="s">
        <v>170</v>
      </c>
      <c r="C36" s="169"/>
      <c r="D36" s="169"/>
      <c r="E36" s="216"/>
      <c r="F36" s="172">
        <f>2361946+344-15</f>
        <v>2362275</v>
      </c>
      <c r="G36" s="173"/>
    </row>
    <row r="37" spans="1:7" s="4" customFormat="1" ht="15" customHeight="1" x14ac:dyDescent="0.2">
      <c r="A37" s="84">
        <v>2</v>
      </c>
      <c r="B37" s="169" t="s">
        <v>171</v>
      </c>
      <c r="C37" s="169"/>
      <c r="D37" s="169"/>
      <c r="E37" s="216"/>
      <c r="F37" s="172">
        <v>3107637</v>
      </c>
      <c r="G37" s="173"/>
    </row>
    <row r="38" spans="1:7" s="4" customFormat="1" ht="15" customHeight="1" x14ac:dyDescent="0.2">
      <c r="A38" s="84">
        <v>3</v>
      </c>
      <c r="B38" s="169" t="s">
        <v>172</v>
      </c>
      <c r="C38" s="169"/>
      <c r="D38" s="169"/>
      <c r="E38" s="216"/>
      <c r="F38" s="172">
        <v>1852191</v>
      </c>
      <c r="G38" s="173"/>
    </row>
    <row r="39" spans="1:7" s="4" customFormat="1" ht="15" customHeight="1" x14ac:dyDescent="0.2">
      <c r="A39" s="84">
        <v>4</v>
      </c>
      <c r="B39" s="158" t="s">
        <v>174</v>
      </c>
      <c r="C39" s="158"/>
      <c r="D39" s="158"/>
      <c r="E39" s="219"/>
      <c r="F39" s="161">
        <v>1018572</v>
      </c>
      <c r="G39" s="162"/>
    </row>
    <row r="40" spans="1:7" s="4" customFormat="1" ht="15" customHeight="1" x14ac:dyDescent="0.2">
      <c r="A40" s="84">
        <v>5</v>
      </c>
      <c r="B40" s="158"/>
      <c r="C40" s="158"/>
      <c r="D40" s="158"/>
      <c r="E40" s="219"/>
      <c r="F40" s="161"/>
      <c r="G40" s="162"/>
    </row>
    <row r="41" spans="1:7" s="4" customFormat="1" ht="15" customHeight="1" x14ac:dyDescent="0.2">
      <c r="A41" s="84">
        <v>6</v>
      </c>
      <c r="B41" s="158"/>
      <c r="C41" s="158"/>
      <c r="D41" s="158"/>
      <c r="E41" s="219"/>
      <c r="F41" s="161"/>
      <c r="G41" s="162"/>
    </row>
    <row r="42" spans="1:7" s="4" customFormat="1" ht="15" customHeight="1" x14ac:dyDescent="0.2">
      <c r="A42" s="84">
        <v>7</v>
      </c>
      <c r="B42" s="169"/>
      <c r="C42" s="169"/>
      <c r="D42" s="169"/>
      <c r="E42" s="216"/>
      <c r="F42" s="172"/>
      <c r="G42" s="173"/>
    </row>
    <row r="43" spans="1:7" s="4" customFormat="1" ht="15" customHeight="1" x14ac:dyDescent="0.2">
      <c r="A43" s="84">
        <v>8</v>
      </c>
      <c r="B43" s="169"/>
      <c r="C43" s="169"/>
      <c r="D43" s="169"/>
      <c r="E43" s="216"/>
      <c r="F43" s="172"/>
      <c r="G43" s="173"/>
    </row>
    <row r="44" spans="1:7" s="4" customFormat="1" ht="15" customHeight="1" x14ac:dyDescent="0.2">
      <c r="A44" s="84">
        <v>9</v>
      </c>
      <c r="B44" s="169"/>
      <c r="C44" s="169"/>
      <c r="D44" s="169"/>
      <c r="E44" s="216"/>
      <c r="F44" s="172"/>
      <c r="G44" s="173"/>
    </row>
    <row r="45" spans="1:7" s="4" customFormat="1" ht="15" customHeight="1" x14ac:dyDescent="0.2">
      <c r="A45" s="84">
        <v>10</v>
      </c>
      <c r="B45" s="222"/>
      <c r="C45" s="222"/>
      <c r="D45" s="222"/>
      <c r="E45" s="223"/>
      <c r="F45" s="220"/>
      <c r="G45" s="221"/>
    </row>
    <row r="46" spans="1:7" s="4" customFormat="1" ht="15" customHeight="1" x14ac:dyDescent="0.2">
      <c r="A46" s="84">
        <v>11</v>
      </c>
      <c r="B46" s="222"/>
      <c r="C46" s="222"/>
      <c r="D46" s="222"/>
      <c r="E46" s="223"/>
      <c r="F46" s="220"/>
      <c r="G46" s="221"/>
    </row>
    <row r="47" spans="1:7" s="4" customFormat="1" ht="15" customHeight="1" x14ac:dyDescent="0.2">
      <c r="A47" s="84">
        <v>12</v>
      </c>
      <c r="B47" s="158"/>
      <c r="C47" s="158"/>
      <c r="D47" s="158"/>
      <c r="E47" s="219"/>
      <c r="F47" s="161"/>
      <c r="G47" s="162"/>
    </row>
    <row r="48" spans="1:7" s="4" customFormat="1" ht="15" customHeight="1" x14ac:dyDescent="0.2">
      <c r="A48" s="84">
        <v>13</v>
      </c>
      <c r="B48" s="158"/>
      <c r="C48" s="158"/>
      <c r="D48" s="158"/>
      <c r="E48" s="219"/>
      <c r="F48" s="161"/>
      <c r="G48" s="162"/>
    </row>
    <row r="49" spans="1:7" s="4" customFormat="1" ht="15" customHeight="1" x14ac:dyDescent="0.2">
      <c r="A49" s="84">
        <v>14</v>
      </c>
      <c r="B49" s="158"/>
      <c r="C49" s="158"/>
      <c r="D49" s="158"/>
      <c r="E49" s="219"/>
      <c r="F49" s="161"/>
      <c r="G49" s="162"/>
    </row>
    <row r="50" spans="1:7" s="4" customFormat="1" ht="15" customHeight="1" x14ac:dyDescent="0.2">
      <c r="A50" s="84">
        <v>15</v>
      </c>
      <c r="B50" s="158"/>
      <c r="C50" s="158"/>
      <c r="D50" s="158"/>
      <c r="E50" s="219"/>
      <c r="F50" s="161"/>
      <c r="G50" s="162"/>
    </row>
    <row r="51" spans="1:7" s="4" customFormat="1" ht="15" customHeight="1" x14ac:dyDescent="0.2">
      <c r="A51" s="88"/>
      <c r="B51" s="201" t="s">
        <v>123</v>
      </c>
      <c r="C51" s="202"/>
      <c r="D51" s="202"/>
      <c r="E51" s="203"/>
      <c r="F51" s="209">
        <f>SUM(F36:G50)</f>
        <v>8340675</v>
      </c>
      <c r="G51" s="210"/>
    </row>
    <row r="52" spans="1:7" s="4" customFormat="1" ht="15" customHeight="1" x14ac:dyDescent="0.2">
      <c r="A52" s="189" t="s">
        <v>124</v>
      </c>
      <c r="B52" s="197"/>
      <c r="C52" s="197"/>
      <c r="D52" s="197"/>
      <c r="E52" s="198"/>
      <c r="F52" s="199">
        <f>SUM(F34+F51)</f>
        <v>16775405</v>
      </c>
      <c r="G52" s="200"/>
    </row>
    <row r="53" spans="1:7" s="4" customFormat="1" ht="15" customHeight="1" x14ac:dyDescent="0.2">
      <c r="A53" s="211" t="s">
        <v>53</v>
      </c>
      <c r="B53" s="212"/>
      <c r="C53" s="212"/>
      <c r="D53" s="212"/>
      <c r="E53" s="213"/>
      <c r="F53" s="161">
        <v>23021</v>
      </c>
      <c r="G53" s="162"/>
    </row>
    <row r="54" spans="1:7" s="4" customFormat="1" ht="15" customHeight="1" x14ac:dyDescent="0.2">
      <c r="A54" s="211" t="s">
        <v>20</v>
      </c>
      <c r="B54" s="212"/>
      <c r="C54" s="212"/>
      <c r="D54" s="212"/>
      <c r="E54" s="213"/>
      <c r="F54" s="172">
        <v>1439210</v>
      </c>
      <c r="G54" s="173"/>
    </row>
    <row r="55" spans="1:7" s="4" customFormat="1" ht="15" customHeight="1" thickBot="1" x14ac:dyDescent="0.25">
      <c r="A55" s="211" t="s">
        <v>40</v>
      </c>
      <c r="B55" s="212"/>
      <c r="C55" s="212"/>
      <c r="D55" s="212"/>
      <c r="E55" s="213"/>
      <c r="F55" s="161"/>
      <c r="G55" s="162"/>
    </row>
    <row r="56" spans="1:7" ht="15" customHeight="1" thickBot="1" x14ac:dyDescent="0.25">
      <c r="A56" s="204" t="s">
        <v>23</v>
      </c>
      <c r="B56" s="205"/>
      <c r="C56" s="205"/>
      <c r="D56" s="205"/>
      <c r="E56" s="206"/>
      <c r="F56" s="217">
        <f>SUM(F52:G55)</f>
        <v>18237636</v>
      </c>
      <c r="G56" s="218"/>
    </row>
    <row r="57" spans="1:7" x14ac:dyDescent="0.2"/>
  </sheetData>
  <sheetProtection sheet="1" objects="1" scenarios="1"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B51:E51"/>
    <mergeCell ref="A56:E56"/>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7" customWidth="1"/>
    <col min="5" max="5" width="49.28515625" style="87" customWidth="1"/>
    <col min="6" max="6" width="10.85546875" style="87" customWidth="1"/>
    <col min="7" max="7" width="27.42578125" style="87" customWidth="1"/>
    <col min="8" max="16384" width="9.140625" hidden="1"/>
  </cols>
  <sheetData>
    <row r="1" spans="1:7" ht="46.5" customHeight="1" x14ac:dyDescent="0.25">
      <c r="A1" s="243" t="s">
        <v>138</v>
      </c>
      <c r="B1" s="243"/>
      <c r="C1" s="243"/>
      <c r="D1" s="243"/>
      <c r="E1" s="243"/>
      <c r="F1" s="243"/>
      <c r="G1" s="243"/>
    </row>
    <row r="2" spans="1:7" ht="20.100000000000001" customHeight="1" x14ac:dyDescent="0.2">
      <c r="A2" s="165" t="s">
        <v>8</v>
      </c>
      <c r="B2" s="165"/>
      <c r="C2" s="165"/>
      <c r="D2" s="242" t="str">
        <f>'CSS '!D2:E2</f>
        <v>Sonoma County</v>
      </c>
      <c r="E2" s="242"/>
      <c r="F2" s="92" t="s">
        <v>9</v>
      </c>
      <c r="G2" s="90">
        <f>'CSS '!G2</f>
        <v>42719</v>
      </c>
    </row>
    <row r="3" spans="1:7" ht="15" customHeight="1" x14ac:dyDescent="0.2">
      <c r="A3" s="93"/>
      <c r="B3" s="86"/>
      <c r="C3" s="86"/>
      <c r="D3" s="167"/>
      <c r="E3" s="167"/>
      <c r="F3" s="94"/>
      <c r="G3" s="95"/>
    </row>
    <row r="4" spans="1:7" ht="15" customHeight="1" x14ac:dyDescent="0.2">
      <c r="A4" s="96"/>
      <c r="B4" s="95"/>
      <c r="C4" s="95"/>
      <c r="D4" s="95"/>
      <c r="E4" s="95"/>
      <c r="F4" s="95"/>
      <c r="G4" s="95"/>
    </row>
    <row r="5" spans="1:7" s="3" customFormat="1" ht="15" customHeight="1" x14ac:dyDescent="0.2">
      <c r="A5" s="174" t="s">
        <v>55</v>
      </c>
      <c r="B5" s="175"/>
      <c r="C5" s="175"/>
      <c r="D5" s="175"/>
      <c r="E5" s="176"/>
      <c r="F5" s="174" t="s">
        <v>0</v>
      </c>
      <c r="G5" s="176"/>
    </row>
    <row r="6" spans="1:7" s="1" customFormat="1" ht="34.5" customHeight="1" x14ac:dyDescent="0.2">
      <c r="A6" s="180"/>
      <c r="B6" s="181"/>
      <c r="C6" s="181"/>
      <c r="D6" s="181"/>
      <c r="E6" s="182"/>
      <c r="F6" s="187" t="s">
        <v>59</v>
      </c>
      <c r="G6" s="188"/>
    </row>
    <row r="7" spans="1:7" ht="15" customHeight="1" x14ac:dyDescent="0.2">
      <c r="A7" s="189" t="s">
        <v>129</v>
      </c>
      <c r="B7" s="190"/>
      <c r="C7" s="190"/>
      <c r="D7" s="190"/>
      <c r="E7" s="191"/>
      <c r="F7" s="228"/>
      <c r="G7" s="229"/>
    </row>
    <row r="8" spans="1:7" ht="15" customHeight="1" x14ac:dyDescent="0.2">
      <c r="A8" s="83">
        <v>1</v>
      </c>
      <c r="B8" s="169" t="s">
        <v>175</v>
      </c>
      <c r="C8" s="240"/>
      <c r="D8" s="240"/>
      <c r="E8" s="241"/>
      <c r="F8" s="172">
        <v>163000</v>
      </c>
      <c r="G8" s="173"/>
    </row>
    <row r="9" spans="1:7" ht="15" customHeight="1" x14ac:dyDescent="0.2">
      <c r="A9" s="83">
        <v>2</v>
      </c>
      <c r="B9" s="169" t="s">
        <v>176</v>
      </c>
      <c r="C9" s="240"/>
      <c r="D9" s="240"/>
      <c r="E9" s="241"/>
      <c r="F9" s="172">
        <v>1083299</v>
      </c>
      <c r="G9" s="173"/>
    </row>
    <row r="10" spans="1:7" ht="15" customHeight="1" x14ac:dyDescent="0.2">
      <c r="A10" s="83">
        <v>3</v>
      </c>
      <c r="B10" s="169" t="s">
        <v>173</v>
      </c>
      <c r="C10" s="240"/>
      <c r="D10" s="240"/>
      <c r="E10" s="241"/>
      <c r="F10" s="172">
        <v>2203832</v>
      </c>
      <c r="G10" s="173"/>
    </row>
    <row r="11" spans="1:7" ht="15" customHeight="1" x14ac:dyDescent="0.2">
      <c r="A11" s="83">
        <v>4</v>
      </c>
      <c r="B11" s="169" t="s">
        <v>119</v>
      </c>
      <c r="C11" s="240"/>
      <c r="D11" s="240"/>
      <c r="E11" s="241"/>
      <c r="F11" s="172"/>
      <c r="G11" s="173"/>
    </row>
    <row r="12" spans="1:7" ht="15" customHeight="1" x14ac:dyDescent="0.2">
      <c r="A12" s="83">
        <v>5</v>
      </c>
      <c r="B12" s="169"/>
      <c r="C12" s="240"/>
      <c r="D12" s="240"/>
      <c r="E12" s="241"/>
      <c r="F12" s="172"/>
      <c r="G12" s="173"/>
    </row>
    <row r="13" spans="1:7" ht="15" customHeight="1" x14ac:dyDescent="0.2">
      <c r="A13" s="83">
        <v>6</v>
      </c>
      <c r="B13" s="169"/>
      <c r="C13" s="240"/>
      <c r="D13" s="240"/>
      <c r="E13" s="241"/>
      <c r="F13" s="172"/>
      <c r="G13" s="173"/>
    </row>
    <row r="14" spans="1:7" ht="15" customHeight="1" x14ac:dyDescent="0.2">
      <c r="A14" s="83">
        <v>7</v>
      </c>
      <c r="B14" s="169"/>
      <c r="C14" s="240"/>
      <c r="D14" s="240"/>
      <c r="E14" s="241"/>
      <c r="F14" s="172"/>
      <c r="G14" s="173"/>
    </row>
    <row r="15" spans="1:7" ht="15" customHeight="1" x14ac:dyDescent="0.2">
      <c r="A15" s="83">
        <v>8</v>
      </c>
      <c r="B15" s="158"/>
      <c r="C15" s="226"/>
      <c r="D15" s="226"/>
      <c r="E15" s="227"/>
      <c r="F15" s="172"/>
      <c r="G15" s="173"/>
    </row>
    <row r="16" spans="1:7" ht="15" customHeight="1" x14ac:dyDescent="0.2">
      <c r="A16" s="83">
        <v>9</v>
      </c>
      <c r="B16" s="158"/>
      <c r="C16" s="226"/>
      <c r="D16" s="226"/>
      <c r="E16" s="227"/>
      <c r="F16" s="172"/>
      <c r="G16" s="173"/>
    </row>
    <row r="17" spans="1:7" ht="15" customHeight="1" x14ac:dyDescent="0.2">
      <c r="A17" s="83">
        <v>10</v>
      </c>
      <c r="B17" s="158"/>
      <c r="C17" s="158"/>
      <c r="D17" s="158"/>
      <c r="E17" s="219"/>
      <c r="F17" s="220"/>
      <c r="G17" s="221"/>
    </row>
    <row r="18" spans="1:7" ht="15" customHeight="1" x14ac:dyDescent="0.2">
      <c r="A18" s="83">
        <v>11</v>
      </c>
      <c r="B18" s="158"/>
      <c r="C18" s="226"/>
      <c r="D18" s="226"/>
      <c r="E18" s="227"/>
      <c r="F18" s="172"/>
      <c r="G18" s="173"/>
    </row>
    <row r="19" spans="1:7" ht="15" customHeight="1" x14ac:dyDescent="0.2">
      <c r="A19" s="83">
        <v>12</v>
      </c>
      <c r="B19" s="158"/>
      <c r="C19" s="226"/>
      <c r="D19" s="226"/>
      <c r="E19" s="227"/>
      <c r="F19" s="172"/>
      <c r="G19" s="173"/>
    </row>
    <row r="20" spans="1:7" ht="15" customHeight="1" x14ac:dyDescent="0.2">
      <c r="A20" s="83">
        <v>13</v>
      </c>
      <c r="B20" s="158"/>
      <c r="C20" s="226"/>
      <c r="D20" s="226"/>
      <c r="E20" s="227"/>
      <c r="F20" s="172"/>
      <c r="G20" s="173"/>
    </row>
    <row r="21" spans="1:7" ht="15" customHeight="1" x14ac:dyDescent="0.2">
      <c r="A21" s="83">
        <v>14</v>
      </c>
      <c r="B21" s="158"/>
      <c r="C21" s="226"/>
      <c r="D21" s="226"/>
      <c r="E21" s="227"/>
      <c r="F21" s="172"/>
      <c r="G21" s="173"/>
    </row>
    <row r="22" spans="1:7" ht="15" customHeight="1" x14ac:dyDescent="0.2">
      <c r="A22" s="83">
        <v>15</v>
      </c>
      <c r="B22" s="158"/>
      <c r="C22" s="226"/>
      <c r="D22" s="226"/>
      <c r="E22" s="226"/>
      <c r="F22" s="172"/>
      <c r="G22" s="173"/>
    </row>
    <row r="23" spans="1:7" s="4" customFormat="1" ht="15" customHeight="1" x14ac:dyDescent="0.2">
      <c r="A23" s="89"/>
      <c r="B23" s="207" t="s">
        <v>130</v>
      </c>
      <c r="C23" s="207"/>
      <c r="D23" s="207"/>
      <c r="E23" s="208"/>
      <c r="F23" s="209">
        <f>SUM(F8:G22)</f>
        <v>3450131</v>
      </c>
      <c r="G23" s="210"/>
    </row>
    <row r="24" spans="1:7" ht="15" customHeight="1" x14ac:dyDescent="0.2">
      <c r="A24" s="211" t="s">
        <v>128</v>
      </c>
      <c r="B24" s="212"/>
      <c r="C24" s="212"/>
      <c r="D24" s="212"/>
      <c r="E24" s="213"/>
      <c r="F24" s="224"/>
      <c r="G24" s="225"/>
    </row>
    <row r="25" spans="1:7" ht="15" customHeight="1" x14ac:dyDescent="0.2">
      <c r="A25" s="83">
        <v>1</v>
      </c>
      <c r="B25" s="169" t="s">
        <v>177</v>
      </c>
      <c r="C25" s="169"/>
      <c r="D25" s="169"/>
      <c r="E25" s="216"/>
      <c r="F25" s="172">
        <v>51280</v>
      </c>
      <c r="G25" s="173"/>
    </row>
    <row r="26" spans="1:7" ht="15" customHeight="1" x14ac:dyDescent="0.2">
      <c r="A26" s="83">
        <v>2</v>
      </c>
      <c r="B26" s="169" t="s">
        <v>178</v>
      </c>
      <c r="C26" s="169"/>
      <c r="D26" s="169"/>
      <c r="E26" s="216"/>
      <c r="F26" s="172">
        <v>128261</v>
      </c>
      <c r="G26" s="173"/>
    </row>
    <row r="27" spans="1:7" ht="15" customHeight="1" x14ac:dyDescent="0.2">
      <c r="A27" s="83">
        <v>3</v>
      </c>
      <c r="B27" s="169" t="s">
        <v>179</v>
      </c>
      <c r="C27" s="169"/>
      <c r="D27" s="169"/>
      <c r="E27" s="216"/>
      <c r="F27" s="172">
        <v>160094</v>
      </c>
      <c r="G27" s="173"/>
    </row>
    <row r="28" spans="1:7" ht="15" customHeight="1" x14ac:dyDescent="0.2">
      <c r="A28" s="83">
        <v>4</v>
      </c>
      <c r="B28" s="169" t="s">
        <v>180</v>
      </c>
      <c r="C28" s="169"/>
      <c r="D28" s="169"/>
      <c r="E28" s="216"/>
      <c r="F28" s="172">
        <v>64094</v>
      </c>
      <c r="G28" s="173"/>
    </row>
    <row r="29" spans="1:7" ht="15" customHeight="1" x14ac:dyDescent="0.2">
      <c r="A29" s="83">
        <v>5</v>
      </c>
      <c r="B29" s="158" t="s">
        <v>193</v>
      </c>
      <c r="C29" s="158"/>
      <c r="D29" s="158"/>
      <c r="E29" s="219"/>
      <c r="F29" s="172">
        <v>7360</v>
      </c>
      <c r="G29" s="173"/>
    </row>
    <row r="30" spans="1:7" ht="15" customHeight="1" x14ac:dyDescent="0.2">
      <c r="A30" s="83">
        <v>6</v>
      </c>
      <c r="B30" s="158" t="s">
        <v>192</v>
      </c>
      <c r="C30" s="158"/>
      <c r="D30" s="158"/>
      <c r="E30" s="219"/>
      <c r="F30" s="172">
        <v>160994</v>
      </c>
      <c r="G30" s="173"/>
    </row>
    <row r="31" spans="1:7" ht="15" customHeight="1" x14ac:dyDescent="0.2">
      <c r="A31" s="83">
        <v>7</v>
      </c>
      <c r="B31" s="158" t="s">
        <v>181</v>
      </c>
      <c r="C31" s="158"/>
      <c r="D31" s="158"/>
      <c r="E31" s="219"/>
      <c r="F31" s="172">
        <v>93150</v>
      </c>
      <c r="G31" s="173"/>
    </row>
    <row r="32" spans="1:7" ht="15" customHeight="1" x14ac:dyDescent="0.2">
      <c r="A32" s="83">
        <v>8</v>
      </c>
      <c r="B32" s="158" t="s">
        <v>182</v>
      </c>
      <c r="C32" s="158"/>
      <c r="D32" s="158"/>
      <c r="E32" s="219"/>
      <c r="F32" s="172">
        <f>253589+757</f>
        <v>254346</v>
      </c>
      <c r="G32" s="173"/>
    </row>
    <row r="33" spans="1:7" ht="15" customHeight="1" x14ac:dyDescent="0.2">
      <c r="A33" s="83">
        <v>9</v>
      </c>
      <c r="B33" s="158" t="s">
        <v>191</v>
      </c>
      <c r="C33" s="158"/>
      <c r="D33" s="158"/>
      <c r="E33" s="219"/>
      <c r="F33" s="172">
        <v>81040</v>
      </c>
      <c r="G33" s="173"/>
    </row>
    <row r="34" spans="1:7" ht="15" customHeight="1" x14ac:dyDescent="0.2">
      <c r="A34" s="83">
        <v>10</v>
      </c>
      <c r="B34" s="158" t="s">
        <v>183</v>
      </c>
      <c r="C34" s="158"/>
      <c r="D34" s="158"/>
      <c r="E34" s="219"/>
      <c r="F34" s="172">
        <v>46425</v>
      </c>
      <c r="G34" s="173"/>
    </row>
    <row r="35" spans="1:7" ht="15" customHeight="1" x14ac:dyDescent="0.2">
      <c r="A35" s="83">
        <v>11</v>
      </c>
      <c r="B35" s="158" t="s">
        <v>184</v>
      </c>
      <c r="C35" s="158"/>
      <c r="D35" s="158"/>
      <c r="E35" s="219"/>
      <c r="F35" s="172">
        <v>59200</v>
      </c>
      <c r="G35" s="173"/>
    </row>
    <row r="36" spans="1:7" ht="15" customHeight="1" x14ac:dyDescent="0.2">
      <c r="A36" s="83">
        <v>12</v>
      </c>
      <c r="B36" s="158" t="s">
        <v>185</v>
      </c>
      <c r="C36" s="158"/>
      <c r="D36" s="158"/>
      <c r="E36" s="219"/>
      <c r="F36" s="172">
        <v>95883</v>
      </c>
      <c r="G36" s="173"/>
    </row>
    <row r="37" spans="1:7" ht="15" customHeight="1" x14ac:dyDescent="0.2">
      <c r="A37" s="83">
        <v>13</v>
      </c>
      <c r="B37" s="158" t="s">
        <v>186</v>
      </c>
      <c r="C37" s="158"/>
      <c r="D37" s="158"/>
      <c r="E37" s="219"/>
      <c r="F37" s="172">
        <v>162258</v>
      </c>
      <c r="G37" s="173"/>
    </row>
    <row r="38" spans="1:7" ht="15" customHeight="1" x14ac:dyDescent="0.2">
      <c r="A38" s="83">
        <v>14</v>
      </c>
      <c r="B38" s="158" t="s">
        <v>190</v>
      </c>
      <c r="C38" s="158"/>
      <c r="D38" s="158"/>
      <c r="E38" s="219"/>
      <c r="F38" s="172">
        <f>68426+64800</f>
        <v>133226</v>
      </c>
      <c r="G38" s="173"/>
    </row>
    <row r="39" spans="1:7" ht="15" customHeight="1" x14ac:dyDescent="0.2">
      <c r="A39" s="83">
        <v>15</v>
      </c>
      <c r="B39" s="158" t="s">
        <v>187</v>
      </c>
      <c r="C39" s="158"/>
      <c r="D39" s="158"/>
      <c r="E39" s="219"/>
      <c r="F39" s="172">
        <v>191954</v>
      </c>
      <c r="G39" s="173"/>
    </row>
    <row r="40" spans="1:7" s="4" customFormat="1" ht="15" customHeight="1" x14ac:dyDescent="0.2">
      <c r="A40" s="89"/>
      <c r="B40" s="207" t="s">
        <v>130</v>
      </c>
      <c r="C40" s="207"/>
      <c r="D40" s="207"/>
      <c r="E40" s="208"/>
      <c r="F40" s="209">
        <f>SUM(F25:G39)</f>
        <v>1689565</v>
      </c>
      <c r="G40" s="210"/>
    </row>
    <row r="41" spans="1:7" ht="15" customHeight="1" x14ac:dyDescent="0.2">
      <c r="A41" s="211" t="s">
        <v>134</v>
      </c>
      <c r="B41" s="212"/>
      <c r="C41" s="212"/>
      <c r="D41" s="212"/>
      <c r="E41" s="213"/>
      <c r="F41" s="224"/>
      <c r="G41" s="225"/>
    </row>
    <row r="42" spans="1:7" ht="15" customHeight="1" x14ac:dyDescent="0.2">
      <c r="A42" s="83">
        <v>1</v>
      </c>
      <c r="B42" s="226" t="s">
        <v>188</v>
      </c>
      <c r="C42" s="226"/>
      <c r="D42" s="226"/>
      <c r="E42" s="227"/>
      <c r="F42" s="172">
        <v>76635</v>
      </c>
      <c r="G42" s="173"/>
    </row>
    <row r="43" spans="1:7" ht="15" customHeight="1" x14ac:dyDescent="0.2">
      <c r="A43" s="83">
        <v>2</v>
      </c>
      <c r="B43" s="158" t="s">
        <v>189</v>
      </c>
      <c r="C43" s="158"/>
      <c r="D43" s="158"/>
      <c r="E43" s="219"/>
      <c r="F43" s="172">
        <v>41400</v>
      </c>
      <c r="G43" s="173"/>
    </row>
    <row r="44" spans="1:7" ht="15" customHeight="1" x14ac:dyDescent="0.2">
      <c r="A44" s="83">
        <v>3</v>
      </c>
      <c r="B44" s="158"/>
      <c r="C44" s="158"/>
      <c r="D44" s="158"/>
      <c r="E44" s="219"/>
      <c r="F44" s="172"/>
      <c r="G44" s="173"/>
    </row>
    <row r="45" spans="1:7" s="4" customFormat="1" ht="15" customHeight="1" x14ac:dyDescent="0.2">
      <c r="A45" s="89"/>
      <c r="B45" s="207" t="s">
        <v>131</v>
      </c>
      <c r="C45" s="207"/>
      <c r="D45" s="207"/>
      <c r="E45" s="208"/>
      <c r="F45" s="209">
        <f>SUM(F42:G44)</f>
        <v>118035</v>
      </c>
      <c r="G45" s="210"/>
    </row>
    <row r="46" spans="1:7" ht="15" customHeight="1" x14ac:dyDescent="0.2">
      <c r="A46" s="234" t="s">
        <v>132</v>
      </c>
      <c r="B46" s="235"/>
      <c r="C46" s="235"/>
      <c r="D46" s="235"/>
      <c r="E46" s="236"/>
      <c r="F46" s="232">
        <f>F23+F40+F45</f>
        <v>5257731</v>
      </c>
      <c r="G46" s="233"/>
    </row>
    <row r="47" spans="1:7" s="4" customFormat="1" ht="15" customHeight="1" x14ac:dyDescent="0.2">
      <c r="A47" s="211" t="s">
        <v>56</v>
      </c>
      <c r="B47" s="212"/>
      <c r="C47" s="212"/>
      <c r="D47" s="212"/>
      <c r="E47" s="213"/>
      <c r="F47" s="172"/>
      <c r="G47" s="173"/>
    </row>
    <row r="48" spans="1:7" s="4" customFormat="1" ht="15" customHeight="1" thickBot="1" x14ac:dyDescent="0.25">
      <c r="A48" s="211" t="s">
        <v>21</v>
      </c>
      <c r="B48" s="212"/>
      <c r="C48" s="212"/>
      <c r="D48" s="212"/>
      <c r="E48" s="213"/>
      <c r="F48" s="172">
        <v>451085</v>
      </c>
      <c r="G48" s="173"/>
    </row>
    <row r="49" spans="1:7" ht="15" customHeight="1" thickBot="1" x14ac:dyDescent="0.25">
      <c r="A49" s="237" t="s">
        <v>22</v>
      </c>
      <c r="B49" s="238"/>
      <c r="C49" s="238"/>
      <c r="D49" s="238"/>
      <c r="E49" s="239"/>
      <c r="F49" s="230">
        <f>SUM(F46:G48)</f>
        <v>5708816</v>
      </c>
      <c r="G49" s="231"/>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activeCell="I41" sqref="I41"/>
    </sheetView>
  </sheetViews>
  <sheetFormatPr defaultColWidth="0" defaultRowHeight="12.75" zeroHeight="1" x14ac:dyDescent="0.2"/>
  <cols>
    <col min="1" max="4" width="3.5703125" style="82" customWidth="1"/>
    <col min="5" max="5" width="27.85546875" style="82" customWidth="1"/>
    <col min="6" max="6" width="6.5703125" style="82" customWidth="1"/>
    <col min="7" max="7" width="27" style="82" customWidth="1"/>
    <col min="8" max="8" width="19.42578125" style="82" customWidth="1"/>
    <col min="9" max="9" width="20.28515625" style="82" customWidth="1"/>
    <col min="10" max="10" width="12.42578125" hidden="1" customWidth="1"/>
    <col min="11" max="11" width="0" hidden="1" customWidth="1"/>
    <col min="12" max="16384" width="9.140625" hidden="1"/>
  </cols>
  <sheetData>
    <row r="1" spans="1:9" ht="46.5" customHeight="1" x14ac:dyDescent="0.25">
      <c r="A1" s="164" t="s">
        <v>139</v>
      </c>
      <c r="B1" s="164"/>
      <c r="C1" s="164"/>
      <c r="D1" s="164"/>
      <c r="E1" s="164"/>
      <c r="F1" s="164"/>
      <c r="G1" s="164"/>
      <c r="H1" s="164"/>
      <c r="I1" s="164"/>
    </row>
    <row r="2" spans="1:9" ht="20.100000000000001" customHeight="1" x14ac:dyDescent="0.2">
      <c r="A2" s="165" t="s">
        <v>8</v>
      </c>
      <c r="B2" s="165"/>
      <c r="C2" s="165"/>
      <c r="D2" s="242" t="str">
        <f>'CSS '!D2:E2</f>
        <v>Sonoma County</v>
      </c>
      <c r="E2" s="242"/>
      <c r="F2" s="92" t="s">
        <v>9</v>
      </c>
      <c r="G2" s="90">
        <f>'CSS '!G2</f>
        <v>42719</v>
      </c>
      <c r="H2" s="87"/>
      <c r="I2" s="87"/>
    </row>
    <row r="3" spans="1:9" ht="15" customHeight="1" x14ac:dyDescent="0.2">
      <c r="A3" s="86"/>
      <c r="B3" s="86"/>
      <c r="C3" s="86"/>
      <c r="D3" s="167"/>
      <c r="E3" s="167"/>
      <c r="F3" s="94"/>
      <c r="G3" s="102"/>
      <c r="H3" s="87"/>
      <c r="I3" s="87"/>
    </row>
    <row r="4" spans="1:9" ht="15" customHeight="1" x14ac:dyDescent="0.2">
      <c r="A4" s="87"/>
      <c r="B4" s="87"/>
      <c r="C4" s="87"/>
      <c r="D4" s="87"/>
      <c r="E4" s="87"/>
      <c r="F4" s="87"/>
      <c r="G4" s="103"/>
      <c r="H4" s="87"/>
      <c r="I4" s="87"/>
    </row>
    <row r="5" spans="1:9" s="3" customFormat="1" ht="15" customHeight="1" x14ac:dyDescent="0.2">
      <c r="A5" s="174" t="s">
        <v>57</v>
      </c>
      <c r="B5" s="175"/>
      <c r="C5" s="175"/>
      <c r="D5" s="175"/>
      <c r="E5" s="176"/>
      <c r="F5" s="174" t="s">
        <v>0</v>
      </c>
      <c r="G5" s="176"/>
      <c r="H5" s="94"/>
      <c r="I5" s="94"/>
    </row>
    <row r="6" spans="1:9" s="1" customFormat="1" ht="42" customHeight="1" x14ac:dyDescent="0.2">
      <c r="A6" s="180"/>
      <c r="B6" s="181"/>
      <c r="C6" s="181"/>
      <c r="D6" s="181"/>
      <c r="E6" s="182"/>
      <c r="F6" s="185" t="s">
        <v>59</v>
      </c>
      <c r="G6" s="186"/>
      <c r="H6" s="98"/>
      <c r="I6" s="98"/>
    </row>
    <row r="7" spans="1:9" ht="15" customHeight="1" x14ac:dyDescent="0.2">
      <c r="A7" s="253" t="s">
        <v>34</v>
      </c>
      <c r="B7" s="254"/>
      <c r="C7" s="254"/>
      <c r="D7" s="254"/>
      <c r="E7" s="254"/>
      <c r="F7" s="255"/>
      <c r="G7" s="256"/>
      <c r="H7" s="99"/>
      <c r="I7" s="99"/>
    </row>
    <row r="8" spans="1:9" ht="15" customHeight="1" x14ac:dyDescent="0.2">
      <c r="A8" s="83">
        <v>1</v>
      </c>
      <c r="B8" s="158" t="s">
        <v>38</v>
      </c>
      <c r="C8" s="159"/>
      <c r="D8" s="159"/>
      <c r="E8" s="159"/>
      <c r="F8" s="250">
        <v>594239</v>
      </c>
      <c r="G8" s="251"/>
      <c r="H8" s="99"/>
      <c r="I8" s="99"/>
    </row>
    <row r="9" spans="1:9" ht="15" customHeight="1" x14ac:dyDescent="0.2">
      <c r="A9" s="83">
        <v>2</v>
      </c>
      <c r="B9" s="158" t="s">
        <v>194</v>
      </c>
      <c r="C9" s="159"/>
      <c r="D9" s="159"/>
      <c r="E9" s="159"/>
      <c r="F9" s="250">
        <v>1029891</v>
      </c>
      <c r="G9" s="251"/>
      <c r="H9" s="99"/>
      <c r="I9" s="99"/>
    </row>
    <row r="10" spans="1:9" ht="15" customHeight="1" x14ac:dyDescent="0.2">
      <c r="A10" s="83">
        <v>3</v>
      </c>
      <c r="B10" s="158" t="s">
        <v>201</v>
      </c>
      <c r="C10" s="159"/>
      <c r="D10" s="159"/>
      <c r="E10" s="159"/>
      <c r="F10" s="250">
        <v>970494</v>
      </c>
      <c r="G10" s="251"/>
      <c r="H10" s="99"/>
      <c r="I10" s="99"/>
    </row>
    <row r="11" spans="1:9" ht="15" customHeight="1" x14ac:dyDescent="0.2">
      <c r="A11" s="83">
        <v>4</v>
      </c>
      <c r="B11" s="158"/>
      <c r="C11" s="159"/>
      <c r="D11" s="159"/>
      <c r="E11" s="159"/>
      <c r="F11" s="250">
        <v>0</v>
      </c>
      <c r="G11" s="251"/>
      <c r="H11" s="99"/>
      <c r="I11" s="99"/>
    </row>
    <row r="12" spans="1:9" ht="15" customHeight="1" x14ac:dyDescent="0.2">
      <c r="A12" s="83">
        <v>5</v>
      </c>
      <c r="B12" s="158"/>
      <c r="C12" s="159"/>
      <c r="D12" s="159"/>
      <c r="E12" s="159"/>
      <c r="F12" s="250">
        <f t="shared" ref="F12:F32" si="0">H12+I12</f>
        <v>0</v>
      </c>
      <c r="G12" s="251"/>
      <c r="H12" s="99"/>
      <c r="I12" s="99"/>
    </row>
    <row r="13" spans="1:9" ht="15" customHeight="1" x14ac:dyDescent="0.2">
      <c r="A13" s="83">
        <v>6</v>
      </c>
      <c r="B13" s="158"/>
      <c r="C13" s="159"/>
      <c r="D13" s="159"/>
      <c r="E13" s="159"/>
      <c r="F13" s="250">
        <f t="shared" si="0"/>
        <v>0</v>
      </c>
      <c r="G13" s="251"/>
      <c r="H13" s="99"/>
      <c r="I13" s="99"/>
    </row>
    <row r="14" spans="1:9" ht="15" customHeight="1" x14ac:dyDescent="0.2">
      <c r="A14" s="83">
        <v>7</v>
      </c>
      <c r="B14" s="158"/>
      <c r="C14" s="159"/>
      <c r="D14" s="159"/>
      <c r="E14" s="159"/>
      <c r="F14" s="250">
        <f t="shared" si="0"/>
        <v>0</v>
      </c>
      <c r="G14" s="251"/>
      <c r="H14" s="99"/>
      <c r="I14" s="99"/>
    </row>
    <row r="15" spans="1:9" ht="15" customHeight="1" x14ac:dyDescent="0.2">
      <c r="A15" s="83">
        <v>8</v>
      </c>
      <c r="B15" s="158"/>
      <c r="C15" s="159"/>
      <c r="D15" s="159"/>
      <c r="E15" s="159"/>
      <c r="F15" s="250">
        <v>0</v>
      </c>
      <c r="G15" s="251"/>
      <c r="H15" s="99"/>
      <c r="I15" s="99"/>
    </row>
    <row r="16" spans="1:9" ht="15" customHeight="1" x14ac:dyDescent="0.2">
      <c r="A16" s="83">
        <v>9</v>
      </c>
      <c r="B16" s="158"/>
      <c r="C16" s="159"/>
      <c r="D16" s="159"/>
      <c r="E16" s="159"/>
      <c r="F16" s="250">
        <v>0</v>
      </c>
      <c r="G16" s="251"/>
      <c r="H16" s="99"/>
      <c r="I16" s="99"/>
    </row>
    <row r="17" spans="1:9" ht="15" customHeight="1" x14ac:dyDescent="0.2">
      <c r="A17" s="83">
        <v>10</v>
      </c>
      <c r="B17" s="158"/>
      <c r="C17" s="159"/>
      <c r="D17" s="159"/>
      <c r="E17" s="159"/>
      <c r="F17" s="250">
        <f t="shared" si="0"/>
        <v>0</v>
      </c>
      <c r="G17" s="251"/>
      <c r="H17" s="99"/>
      <c r="I17" s="99"/>
    </row>
    <row r="18" spans="1:9" ht="15" customHeight="1" x14ac:dyDescent="0.2">
      <c r="A18" s="83">
        <v>11</v>
      </c>
      <c r="B18" s="158"/>
      <c r="C18" s="159"/>
      <c r="D18" s="159"/>
      <c r="E18" s="159"/>
      <c r="F18" s="250">
        <v>0</v>
      </c>
      <c r="G18" s="251"/>
      <c r="H18" s="99"/>
      <c r="I18" s="99"/>
    </row>
    <row r="19" spans="1:9" ht="15" customHeight="1" x14ac:dyDescent="0.2">
      <c r="A19" s="83">
        <v>12</v>
      </c>
      <c r="B19" s="158"/>
      <c r="C19" s="159"/>
      <c r="D19" s="159"/>
      <c r="E19" s="159"/>
      <c r="F19" s="250">
        <v>0</v>
      </c>
      <c r="G19" s="251"/>
      <c r="H19" s="99"/>
      <c r="I19" s="99"/>
    </row>
    <row r="20" spans="1:9" ht="15" customHeight="1" x14ac:dyDescent="0.2">
      <c r="A20" s="83">
        <v>13</v>
      </c>
      <c r="B20" s="158"/>
      <c r="C20" s="159"/>
      <c r="D20" s="159"/>
      <c r="E20" s="159"/>
      <c r="F20" s="250">
        <f t="shared" si="0"/>
        <v>0</v>
      </c>
      <c r="G20" s="251"/>
      <c r="H20" s="99"/>
      <c r="I20" s="99"/>
    </row>
    <row r="21" spans="1:9" ht="15" customHeight="1" x14ac:dyDescent="0.2">
      <c r="A21" s="83">
        <v>14</v>
      </c>
      <c r="B21" s="158"/>
      <c r="C21" s="159"/>
      <c r="D21" s="159"/>
      <c r="E21" s="159"/>
      <c r="F21" s="250">
        <f t="shared" si="0"/>
        <v>0</v>
      </c>
      <c r="G21" s="251"/>
      <c r="H21" s="99"/>
      <c r="I21" s="99"/>
    </row>
    <row r="22" spans="1:9" ht="15" customHeight="1" x14ac:dyDescent="0.2">
      <c r="A22" s="83">
        <v>15</v>
      </c>
      <c r="B22" s="158"/>
      <c r="C22" s="159"/>
      <c r="D22" s="159"/>
      <c r="E22" s="159"/>
      <c r="F22" s="250">
        <f t="shared" si="0"/>
        <v>0</v>
      </c>
      <c r="G22" s="251"/>
      <c r="H22" s="99"/>
      <c r="I22" s="99"/>
    </row>
    <row r="23" spans="1:9" ht="15" customHeight="1" x14ac:dyDescent="0.2">
      <c r="A23" s="83">
        <v>16</v>
      </c>
      <c r="B23" s="158"/>
      <c r="C23" s="159"/>
      <c r="D23" s="159"/>
      <c r="E23" s="159"/>
      <c r="F23" s="250">
        <f t="shared" si="0"/>
        <v>0</v>
      </c>
      <c r="G23" s="251"/>
      <c r="H23" s="99"/>
      <c r="I23" s="99"/>
    </row>
    <row r="24" spans="1:9" ht="15" customHeight="1" x14ac:dyDescent="0.2">
      <c r="A24" s="83">
        <v>17</v>
      </c>
      <c r="B24" s="158"/>
      <c r="C24" s="159"/>
      <c r="D24" s="159"/>
      <c r="E24" s="159"/>
      <c r="F24" s="250">
        <f t="shared" si="0"/>
        <v>0</v>
      </c>
      <c r="G24" s="251"/>
      <c r="H24" s="99"/>
      <c r="I24" s="99"/>
    </row>
    <row r="25" spans="1:9" ht="15" customHeight="1" x14ac:dyDescent="0.2">
      <c r="A25" s="83">
        <v>18</v>
      </c>
      <c r="B25" s="158"/>
      <c r="C25" s="159"/>
      <c r="D25" s="159"/>
      <c r="E25" s="159"/>
      <c r="F25" s="250">
        <f t="shared" si="0"/>
        <v>0</v>
      </c>
      <c r="G25" s="251"/>
      <c r="H25" s="99"/>
      <c r="I25" s="99"/>
    </row>
    <row r="26" spans="1:9" ht="15" customHeight="1" x14ac:dyDescent="0.2">
      <c r="A26" s="83">
        <v>19</v>
      </c>
      <c r="B26" s="226"/>
      <c r="C26" s="159"/>
      <c r="D26" s="159"/>
      <c r="E26" s="159"/>
      <c r="F26" s="250">
        <v>0</v>
      </c>
      <c r="G26" s="251"/>
      <c r="H26" s="99"/>
      <c r="I26" s="99"/>
    </row>
    <row r="27" spans="1:9" ht="15" customHeight="1" x14ac:dyDescent="0.2">
      <c r="A27" s="83">
        <v>20</v>
      </c>
      <c r="B27" s="158"/>
      <c r="C27" s="159"/>
      <c r="D27" s="159"/>
      <c r="E27" s="159"/>
      <c r="F27" s="250">
        <f t="shared" si="0"/>
        <v>0</v>
      </c>
      <c r="G27" s="251"/>
      <c r="H27" s="99"/>
      <c r="I27" s="99"/>
    </row>
    <row r="28" spans="1:9" ht="15" customHeight="1" x14ac:dyDescent="0.2">
      <c r="A28" s="83">
        <v>21</v>
      </c>
      <c r="B28" s="158"/>
      <c r="C28" s="159"/>
      <c r="D28" s="159"/>
      <c r="E28" s="159"/>
      <c r="F28" s="250">
        <f t="shared" si="0"/>
        <v>0</v>
      </c>
      <c r="G28" s="251"/>
      <c r="H28" s="99"/>
      <c r="I28" s="99"/>
    </row>
    <row r="29" spans="1:9" ht="15" customHeight="1" x14ac:dyDescent="0.2">
      <c r="A29" s="83">
        <v>22</v>
      </c>
      <c r="B29" s="158"/>
      <c r="C29" s="159"/>
      <c r="D29" s="159"/>
      <c r="E29" s="159"/>
      <c r="F29" s="250">
        <f t="shared" si="0"/>
        <v>0</v>
      </c>
      <c r="G29" s="251"/>
      <c r="H29" s="99"/>
      <c r="I29" s="99"/>
    </row>
    <row r="30" spans="1:9" ht="15" customHeight="1" x14ac:dyDescent="0.2">
      <c r="A30" s="83">
        <v>23</v>
      </c>
      <c r="B30" s="158"/>
      <c r="C30" s="159"/>
      <c r="D30" s="159"/>
      <c r="E30" s="159"/>
      <c r="F30" s="250">
        <f t="shared" si="0"/>
        <v>0</v>
      </c>
      <c r="G30" s="251"/>
      <c r="H30" s="99"/>
      <c r="I30" s="99"/>
    </row>
    <row r="31" spans="1:9" ht="15" customHeight="1" x14ac:dyDescent="0.2">
      <c r="A31" s="83">
        <v>24</v>
      </c>
      <c r="B31" s="158"/>
      <c r="C31" s="159"/>
      <c r="D31" s="159"/>
      <c r="E31" s="159"/>
      <c r="F31" s="250">
        <f t="shared" si="0"/>
        <v>0</v>
      </c>
      <c r="G31" s="251"/>
      <c r="H31" s="99"/>
      <c r="I31" s="99"/>
    </row>
    <row r="32" spans="1:9" s="4" customFormat="1" ht="15" customHeight="1" x14ac:dyDescent="0.2">
      <c r="A32" s="84">
        <v>25</v>
      </c>
      <c r="B32" s="158"/>
      <c r="C32" s="195"/>
      <c r="D32" s="195"/>
      <c r="E32" s="195"/>
      <c r="F32" s="246">
        <f t="shared" si="0"/>
        <v>0</v>
      </c>
      <c r="G32" s="247"/>
      <c r="H32" s="100"/>
      <c r="I32" s="100"/>
    </row>
    <row r="33" spans="1:11" s="4" customFormat="1" ht="15" customHeight="1" x14ac:dyDescent="0.2">
      <c r="A33" s="257" t="s">
        <v>133</v>
      </c>
      <c r="B33" s="254"/>
      <c r="C33" s="254"/>
      <c r="D33" s="254"/>
      <c r="E33" s="258"/>
      <c r="F33" s="261">
        <f>SUM(F8:G32)</f>
        <v>2594624</v>
      </c>
      <c r="G33" s="262"/>
      <c r="H33" s="100"/>
      <c r="I33" s="100"/>
    </row>
    <row r="34" spans="1:11" s="4" customFormat="1" ht="15" customHeight="1" x14ac:dyDescent="0.2">
      <c r="A34" s="257" t="s">
        <v>155</v>
      </c>
      <c r="B34" s="254"/>
      <c r="C34" s="254"/>
      <c r="D34" s="254"/>
      <c r="E34" s="258"/>
      <c r="F34" s="261">
        <v>0</v>
      </c>
      <c r="G34" s="262"/>
      <c r="H34" s="100"/>
      <c r="I34" s="100"/>
    </row>
    <row r="35" spans="1:11" s="4" customFormat="1" ht="15" customHeight="1" thickBot="1" x14ac:dyDescent="0.25">
      <c r="A35" s="259" t="s">
        <v>26</v>
      </c>
      <c r="B35" s="260"/>
      <c r="C35" s="260"/>
      <c r="D35" s="260"/>
      <c r="E35" s="260"/>
      <c r="F35" s="248">
        <v>222605</v>
      </c>
      <c r="G35" s="249"/>
      <c r="H35" s="101"/>
      <c r="I35" s="101"/>
    </row>
    <row r="36" spans="1:11" ht="15" customHeight="1" thickBot="1" x14ac:dyDescent="0.25">
      <c r="A36" s="237" t="s">
        <v>27</v>
      </c>
      <c r="B36" s="238"/>
      <c r="C36" s="238"/>
      <c r="D36" s="238"/>
      <c r="E36" s="239"/>
      <c r="F36" s="244">
        <f>SUM(F33:G35)</f>
        <v>2817229</v>
      </c>
      <c r="G36" s="245"/>
      <c r="H36" s="95"/>
      <c r="I36" s="95"/>
      <c r="J36" s="63"/>
      <c r="K36" s="63"/>
    </row>
    <row r="37" spans="1:11" x14ac:dyDescent="0.2">
      <c r="A37" s="87"/>
      <c r="B37" s="87"/>
      <c r="C37" s="87"/>
      <c r="D37" s="87"/>
      <c r="E37" s="87"/>
      <c r="F37" s="87"/>
      <c r="G37" s="87"/>
      <c r="H37" s="95"/>
      <c r="I37" s="95"/>
      <c r="J37" s="63"/>
      <c r="K37" s="63"/>
    </row>
    <row r="38" spans="1:11" hidden="1" x14ac:dyDescent="0.2">
      <c r="H38" s="91"/>
      <c r="I38" s="91"/>
      <c r="J38" s="63"/>
      <c r="K38" s="63"/>
    </row>
    <row r="39" spans="1:11" hidden="1" x14ac:dyDescent="0.2">
      <c r="A39" s="97"/>
    </row>
    <row r="40" spans="1:11" ht="30" hidden="1" customHeight="1" x14ac:dyDescent="0.25">
      <c r="A40" s="252"/>
      <c r="B40" s="252"/>
      <c r="C40" s="252"/>
      <c r="D40" s="252"/>
      <c r="E40" s="252"/>
      <c r="F40" s="252"/>
      <c r="G40" s="252"/>
      <c r="H40" s="252"/>
      <c r="I40" s="252"/>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87" customWidth="1"/>
    <col min="5" max="5" width="29.42578125" style="87" customWidth="1"/>
    <col min="6" max="6" width="7" style="87" customWidth="1"/>
    <col min="7" max="7" width="26.85546875" style="87" customWidth="1"/>
    <col min="8" max="16384" width="9.140625" hidden="1"/>
  </cols>
  <sheetData>
    <row r="1" spans="1:7" ht="46.5" customHeight="1" x14ac:dyDescent="0.25">
      <c r="A1" s="164" t="s">
        <v>140</v>
      </c>
      <c r="B1" s="164"/>
      <c r="C1" s="164"/>
      <c r="D1" s="164"/>
      <c r="E1" s="164"/>
      <c r="F1" s="164"/>
      <c r="G1" s="164"/>
    </row>
    <row r="2" spans="1:7" ht="20.100000000000001" customHeight="1" x14ac:dyDescent="0.2">
      <c r="A2" s="165" t="s">
        <v>8</v>
      </c>
      <c r="B2" s="165"/>
      <c r="C2" s="85"/>
      <c r="D2" s="242" t="str">
        <f>'CSS '!D2:E2</f>
        <v>Sonoma County</v>
      </c>
      <c r="E2" s="242"/>
      <c r="F2" s="92" t="s">
        <v>9</v>
      </c>
      <c r="G2" s="104">
        <f>'CSS '!G2</f>
        <v>42719</v>
      </c>
    </row>
    <row r="3" spans="1:7" ht="15" customHeight="1" x14ac:dyDescent="0.2">
      <c r="A3" s="86"/>
      <c r="B3" s="86"/>
      <c r="C3" s="86"/>
      <c r="D3" s="167"/>
      <c r="E3" s="167"/>
      <c r="F3" s="94"/>
    </row>
    <row r="4" spans="1:7" ht="15" customHeight="1" x14ac:dyDescent="0.2"/>
    <row r="5" spans="1:7" s="3" customFormat="1" ht="15" customHeight="1" x14ac:dyDescent="0.2">
      <c r="A5" s="174" t="s">
        <v>58</v>
      </c>
      <c r="B5" s="175"/>
      <c r="C5" s="175"/>
      <c r="D5" s="175"/>
      <c r="E5" s="176"/>
      <c r="F5" s="174" t="s">
        <v>0</v>
      </c>
      <c r="G5" s="176"/>
    </row>
    <row r="6" spans="1:7" s="1" customFormat="1" ht="42" customHeight="1" x14ac:dyDescent="0.2">
      <c r="A6" s="180"/>
      <c r="B6" s="181"/>
      <c r="C6" s="181"/>
      <c r="D6" s="181"/>
      <c r="E6" s="182"/>
      <c r="F6" s="187" t="s">
        <v>59</v>
      </c>
      <c r="G6" s="188"/>
    </row>
    <row r="7" spans="1:7" ht="15" customHeight="1" x14ac:dyDescent="0.2">
      <c r="A7" s="270" t="s">
        <v>39</v>
      </c>
      <c r="B7" s="271"/>
      <c r="C7" s="271"/>
      <c r="D7" s="271"/>
      <c r="E7" s="272"/>
      <c r="F7" s="265"/>
      <c r="G7" s="266"/>
    </row>
    <row r="8" spans="1:7" ht="15" customHeight="1" x14ac:dyDescent="0.2">
      <c r="A8" s="96"/>
      <c r="B8" s="273" t="s">
        <v>10</v>
      </c>
      <c r="C8" s="274"/>
      <c r="D8" s="274"/>
      <c r="E8" s="275"/>
      <c r="F8" s="263">
        <v>506386</v>
      </c>
      <c r="G8" s="264"/>
    </row>
    <row r="9" spans="1:7" ht="15" customHeight="1" x14ac:dyDescent="0.2">
      <c r="A9" s="96"/>
      <c r="B9" s="273" t="s">
        <v>11</v>
      </c>
      <c r="C9" s="274"/>
      <c r="D9" s="274"/>
      <c r="E9" s="275"/>
      <c r="F9" s="263">
        <v>757</v>
      </c>
      <c r="G9" s="264"/>
    </row>
    <row r="10" spans="1:7" ht="15" customHeight="1" x14ac:dyDescent="0.2">
      <c r="A10" s="96"/>
      <c r="B10" s="273" t="s">
        <v>12</v>
      </c>
      <c r="C10" s="274"/>
      <c r="D10" s="274"/>
      <c r="E10" s="275"/>
      <c r="F10" s="263"/>
      <c r="G10" s="264"/>
    </row>
    <row r="11" spans="1:7" ht="15" customHeight="1" x14ac:dyDescent="0.2">
      <c r="A11" s="96"/>
      <c r="B11" s="273" t="s">
        <v>13</v>
      </c>
      <c r="C11" s="274"/>
      <c r="D11" s="274"/>
      <c r="E11" s="275"/>
      <c r="F11" s="263"/>
      <c r="G11" s="264"/>
    </row>
    <row r="12" spans="1:7" ht="15" customHeight="1" x14ac:dyDescent="0.2">
      <c r="A12" s="96"/>
      <c r="B12" s="276" t="s">
        <v>14</v>
      </c>
      <c r="C12" s="276"/>
      <c r="D12" s="276"/>
      <c r="E12" s="277"/>
      <c r="F12" s="286"/>
      <c r="G12" s="287"/>
    </row>
    <row r="13" spans="1:7" ht="15" customHeight="1" x14ac:dyDescent="0.2">
      <c r="A13" s="267" t="s">
        <v>64</v>
      </c>
      <c r="B13" s="190"/>
      <c r="C13" s="190"/>
      <c r="D13" s="190"/>
      <c r="E13" s="191"/>
      <c r="F13" s="268">
        <f>SUM(F8:G12)</f>
        <v>507143</v>
      </c>
      <c r="G13" s="269"/>
    </row>
    <row r="14" spans="1:7" s="4" customFormat="1" ht="15" customHeight="1" thickBot="1" x14ac:dyDescent="0.25">
      <c r="A14" s="283" t="s">
        <v>24</v>
      </c>
      <c r="B14" s="284"/>
      <c r="C14" s="284"/>
      <c r="D14" s="284"/>
      <c r="E14" s="285"/>
      <c r="F14" s="288">
        <v>43510</v>
      </c>
      <c r="G14" s="289"/>
    </row>
    <row r="15" spans="1:7" ht="15" customHeight="1" x14ac:dyDescent="0.2">
      <c r="A15" s="278" t="s">
        <v>25</v>
      </c>
      <c r="B15" s="279"/>
      <c r="C15" s="279"/>
      <c r="D15" s="279"/>
      <c r="E15" s="280"/>
      <c r="F15" s="281">
        <f>SUM(F13:G14)</f>
        <v>550653</v>
      </c>
      <c r="G15" s="282"/>
    </row>
    <row r="16" spans="1:7" x14ac:dyDescent="0.2"/>
  </sheetData>
  <sheetProtection sheet="1" objects="1" scenarios="1" selectLockedCells="1"/>
  <mergeCells count="25">
    <mergeCell ref="A15:E15"/>
    <mergeCell ref="F9:G9"/>
    <mergeCell ref="F10:G10"/>
    <mergeCell ref="F11:G11"/>
    <mergeCell ref="F15:G15"/>
    <mergeCell ref="A14:E14"/>
    <mergeCell ref="F12:G12"/>
    <mergeCell ref="F14:G14"/>
    <mergeCell ref="F8:G8"/>
    <mergeCell ref="A5:E6"/>
    <mergeCell ref="F6:G6"/>
    <mergeCell ref="F7:G7"/>
    <mergeCell ref="A13:E13"/>
    <mergeCell ref="F13:G13"/>
    <mergeCell ref="A7:E7"/>
    <mergeCell ref="B8:E8"/>
    <mergeCell ref="B9:E9"/>
    <mergeCell ref="B10:E10"/>
    <mergeCell ref="B11:E11"/>
    <mergeCell ref="B12:E12"/>
    <mergeCell ref="A1:G1"/>
    <mergeCell ref="A2:B2"/>
    <mergeCell ref="D3:E3"/>
    <mergeCell ref="D2:E2"/>
    <mergeCell ref="F5:G5"/>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2" customWidth="1"/>
    <col min="5" max="5" width="27.85546875" style="82" customWidth="1"/>
    <col min="6" max="6" width="8.42578125" style="82" customWidth="1"/>
    <col min="7" max="7" width="23" style="82" customWidth="1"/>
    <col min="8" max="16384" width="9.140625" hidden="1"/>
  </cols>
  <sheetData>
    <row r="1" spans="1:7" ht="46.5" customHeight="1" x14ac:dyDescent="0.25">
      <c r="A1" s="164" t="s">
        <v>141</v>
      </c>
      <c r="B1" s="164"/>
      <c r="C1" s="164"/>
      <c r="D1" s="164"/>
      <c r="E1" s="164"/>
      <c r="F1" s="164"/>
      <c r="G1" s="164"/>
    </row>
    <row r="2" spans="1:7" ht="20.100000000000001" customHeight="1" x14ac:dyDescent="0.2">
      <c r="A2" s="165" t="s">
        <v>8</v>
      </c>
      <c r="B2" s="165"/>
      <c r="C2" s="85"/>
      <c r="D2" s="242" t="str">
        <f>'CSS '!D2:E2</f>
        <v>Sonoma County</v>
      </c>
      <c r="E2" s="242"/>
      <c r="F2" s="92" t="s">
        <v>9</v>
      </c>
      <c r="G2" s="90">
        <f>'CSS '!G2</f>
        <v>42719</v>
      </c>
    </row>
    <row r="3" spans="1:7" ht="15" customHeight="1" x14ac:dyDescent="0.2">
      <c r="A3" s="86"/>
      <c r="B3" s="86"/>
      <c r="C3" s="86"/>
      <c r="D3" s="167"/>
      <c r="E3" s="167"/>
      <c r="F3" s="94"/>
      <c r="G3" s="87"/>
    </row>
    <row r="4" spans="1:7" ht="15" customHeight="1" x14ac:dyDescent="0.2">
      <c r="A4" s="87"/>
      <c r="B4" s="87"/>
      <c r="C4" s="87"/>
      <c r="D4" s="87"/>
      <c r="E4" s="87"/>
      <c r="F4" s="87"/>
      <c r="G4" s="87"/>
    </row>
    <row r="5" spans="1:7" s="3" customFormat="1" ht="15" customHeight="1" x14ac:dyDescent="0.2">
      <c r="A5" s="174" t="s">
        <v>72</v>
      </c>
      <c r="B5" s="175"/>
      <c r="C5" s="175"/>
      <c r="D5" s="175"/>
      <c r="E5" s="176"/>
      <c r="F5" s="174" t="s">
        <v>0</v>
      </c>
      <c r="G5" s="176"/>
    </row>
    <row r="6" spans="1:7" s="1" customFormat="1" ht="42" customHeight="1" x14ac:dyDescent="0.2">
      <c r="A6" s="180"/>
      <c r="B6" s="181"/>
      <c r="C6" s="181"/>
      <c r="D6" s="181"/>
      <c r="E6" s="182"/>
      <c r="F6" s="187" t="s">
        <v>60</v>
      </c>
      <c r="G6" s="188"/>
    </row>
    <row r="7" spans="1:7" ht="15" customHeight="1" x14ac:dyDescent="0.2">
      <c r="A7" s="189" t="s">
        <v>35</v>
      </c>
      <c r="B7" s="190"/>
      <c r="C7" s="190"/>
      <c r="D7" s="190"/>
      <c r="E7" s="191"/>
      <c r="F7" s="303"/>
      <c r="G7" s="304"/>
    </row>
    <row r="8" spans="1:7" ht="15" customHeight="1" x14ac:dyDescent="0.2">
      <c r="A8" s="83">
        <v>1</v>
      </c>
      <c r="B8" s="158" t="s">
        <v>195</v>
      </c>
      <c r="C8" s="159"/>
      <c r="D8" s="159"/>
      <c r="E8" s="160"/>
      <c r="F8" s="297">
        <v>364175</v>
      </c>
      <c r="G8" s="298"/>
    </row>
    <row r="9" spans="1:7" ht="15" customHeight="1" x14ac:dyDescent="0.2">
      <c r="A9" s="83">
        <v>2</v>
      </c>
      <c r="B9" s="158"/>
      <c r="C9" s="159"/>
      <c r="D9" s="159"/>
      <c r="E9" s="160"/>
      <c r="F9" s="297"/>
      <c r="G9" s="298"/>
    </row>
    <row r="10" spans="1:7" ht="15" customHeight="1" x14ac:dyDescent="0.2">
      <c r="A10" s="83">
        <v>3</v>
      </c>
      <c r="B10" s="158"/>
      <c r="C10" s="159"/>
      <c r="D10" s="159"/>
      <c r="E10" s="160"/>
      <c r="F10" s="297"/>
      <c r="G10" s="298"/>
    </row>
    <row r="11" spans="1:7" ht="15" customHeight="1" x14ac:dyDescent="0.2">
      <c r="A11" s="83">
        <v>4</v>
      </c>
      <c r="B11" s="158"/>
      <c r="C11" s="159"/>
      <c r="D11" s="159"/>
      <c r="E11" s="160"/>
      <c r="F11" s="297"/>
      <c r="G11" s="298"/>
    </row>
    <row r="12" spans="1:7" ht="15" customHeight="1" x14ac:dyDescent="0.2">
      <c r="A12" s="83">
        <v>5</v>
      </c>
      <c r="B12" s="158"/>
      <c r="C12" s="159"/>
      <c r="D12" s="159"/>
      <c r="E12" s="160"/>
      <c r="F12" s="297"/>
      <c r="G12" s="298"/>
    </row>
    <row r="13" spans="1:7" ht="15" customHeight="1" x14ac:dyDescent="0.2">
      <c r="A13" s="83">
        <v>6</v>
      </c>
      <c r="B13" s="158"/>
      <c r="C13" s="159"/>
      <c r="D13" s="159"/>
      <c r="E13" s="160"/>
      <c r="F13" s="297"/>
      <c r="G13" s="298"/>
    </row>
    <row r="14" spans="1:7" ht="15" customHeight="1" x14ac:dyDescent="0.2">
      <c r="A14" s="83">
        <v>7</v>
      </c>
      <c r="B14" s="158"/>
      <c r="C14" s="159"/>
      <c r="D14" s="159"/>
      <c r="E14" s="160"/>
      <c r="F14" s="297"/>
      <c r="G14" s="298"/>
    </row>
    <row r="15" spans="1:7" ht="15" customHeight="1" x14ac:dyDescent="0.2">
      <c r="A15" s="83">
        <v>8</v>
      </c>
      <c r="B15" s="158"/>
      <c r="C15" s="159"/>
      <c r="D15" s="159"/>
      <c r="E15" s="160"/>
      <c r="F15" s="297"/>
      <c r="G15" s="298"/>
    </row>
    <row r="16" spans="1:7" ht="15" customHeight="1" x14ac:dyDescent="0.2">
      <c r="A16" s="83">
        <v>9</v>
      </c>
      <c r="B16" s="158"/>
      <c r="C16" s="159"/>
      <c r="D16" s="159"/>
      <c r="E16" s="160"/>
      <c r="F16" s="297"/>
      <c r="G16" s="298"/>
    </row>
    <row r="17" spans="1:7" ht="15" customHeight="1" x14ac:dyDescent="0.2">
      <c r="A17" s="83">
        <v>10</v>
      </c>
      <c r="B17" s="158"/>
      <c r="C17" s="159"/>
      <c r="D17" s="159"/>
      <c r="E17" s="160"/>
      <c r="F17" s="297"/>
      <c r="G17" s="298"/>
    </row>
    <row r="18" spans="1:7" ht="15" customHeight="1" x14ac:dyDescent="0.2">
      <c r="A18" s="83">
        <v>11</v>
      </c>
      <c r="B18" s="158"/>
      <c r="C18" s="159"/>
      <c r="D18" s="159"/>
      <c r="E18" s="160"/>
      <c r="F18" s="297"/>
      <c r="G18" s="298"/>
    </row>
    <row r="19" spans="1:7" ht="15" customHeight="1" x14ac:dyDescent="0.2">
      <c r="A19" s="83">
        <v>12</v>
      </c>
      <c r="B19" s="158"/>
      <c r="C19" s="159"/>
      <c r="D19" s="159"/>
      <c r="E19" s="160"/>
      <c r="F19" s="297"/>
      <c r="G19" s="298"/>
    </row>
    <row r="20" spans="1:7" ht="15" customHeight="1" x14ac:dyDescent="0.2">
      <c r="A20" s="267" t="s">
        <v>65</v>
      </c>
      <c r="B20" s="190"/>
      <c r="C20" s="190"/>
      <c r="D20" s="190"/>
      <c r="E20" s="190"/>
      <c r="F20" s="307">
        <f>SUM(F8:G19)</f>
        <v>364175</v>
      </c>
      <c r="G20" s="308"/>
    </row>
    <row r="21" spans="1:7" ht="15" customHeight="1" x14ac:dyDescent="0.2">
      <c r="A21" s="259" t="s">
        <v>32</v>
      </c>
      <c r="B21" s="260"/>
      <c r="C21" s="260"/>
      <c r="D21" s="260"/>
      <c r="E21" s="260"/>
      <c r="F21" s="297"/>
      <c r="G21" s="298"/>
    </row>
    <row r="22" spans="1:7" ht="15" customHeight="1" x14ac:dyDescent="0.2">
      <c r="A22" s="309" t="s">
        <v>33</v>
      </c>
      <c r="B22" s="166"/>
      <c r="C22" s="166"/>
      <c r="D22" s="166"/>
      <c r="E22" s="166"/>
      <c r="F22" s="301">
        <f>SUM(F20:G21)</f>
        <v>364175</v>
      </c>
      <c r="G22" s="302"/>
    </row>
    <row r="23" spans="1:7" ht="15" customHeight="1" x14ac:dyDescent="0.2">
      <c r="A23" s="270" t="s">
        <v>29</v>
      </c>
      <c r="B23" s="271"/>
      <c r="C23" s="271"/>
      <c r="D23" s="271"/>
      <c r="E23" s="272"/>
      <c r="F23" s="305"/>
      <c r="G23" s="306"/>
    </row>
    <row r="24" spans="1:7" ht="15" customHeight="1" x14ac:dyDescent="0.2">
      <c r="A24" s="83">
        <v>1</v>
      </c>
      <c r="B24" s="169" t="s">
        <v>196</v>
      </c>
      <c r="C24" s="170"/>
      <c r="D24" s="170"/>
      <c r="E24" s="171"/>
      <c r="F24" s="290">
        <v>20407</v>
      </c>
      <c r="G24" s="291"/>
    </row>
    <row r="25" spans="1:7" ht="15" customHeight="1" x14ac:dyDescent="0.2">
      <c r="A25" s="83">
        <v>2</v>
      </c>
      <c r="B25" s="169"/>
      <c r="C25" s="170"/>
      <c r="D25" s="170"/>
      <c r="E25" s="171"/>
      <c r="F25" s="290"/>
      <c r="G25" s="291"/>
    </row>
    <row r="26" spans="1:7" ht="15" customHeight="1" x14ac:dyDescent="0.2">
      <c r="A26" s="83">
        <v>3</v>
      </c>
      <c r="B26" s="169"/>
      <c r="C26" s="170"/>
      <c r="D26" s="170"/>
      <c r="E26" s="171"/>
      <c r="F26" s="290"/>
      <c r="G26" s="291"/>
    </row>
    <row r="27" spans="1:7" ht="15" customHeight="1" x14ac:dyDescent="0.2">
      <c r="A27" s="83">
        <v>4</v>
      </c>
      <c r="B27" s="169"/>
      <c r="C27" s="170"/>
      <c r="D27" s="170"/>
      <c r="E27" s="171"/>
      <c r="F27" s="290"/>
      <c r="G27" s="291"/>
    </row>
    <row r="28" spans="1:7" ht="15" customHeight="1" x14ac:dyDescent="0.2">
      <c r="A28" s="83">
        <v>5</v>
      </c>
      <c r="B28" s="169"/>
      <c r="C28" s="170"/>
      <c r="D28" s="170"/>
      <c r="E28" s="171"/>
      <c r="F28" s="290"/>
      <c r="G28" s="291"/>
    </row>
    <row r="29" spans="1:7" ht="15" customHeight="1" x14ac:dyDescent="0.2">
      <c r="A29" s="83">
        <v>6</v>
      </c>
      <c r="B29" s="169"/>
      <c r="C29" s="170"/>
      <c r="D29" s="170"/>
      <c r="E29" s="171"/>
      <c r="F29" s="290"/>
      <c r="G29" s="291"/>
    </row>
    <row r="30" spans="1:7" ht="15" customHeight="1" x14ac:dyDescent="0.2">
      <c r="A30" s="83">
        <v>7</v>
      </c>
      <c r="B30" s="158"/>
      <c r="C30" s="159"/>
      <c r="D30" s="159"/>
      <c r="E30" s="160"/>
      <c r="F30" s="290"/>
      <c r="G30" s="291"/>
    </row>
    <row r="31" spans="1:7" ht="15" customHeight="1" x14ac:dyDescent="0.2">
      <c r="A31" s="83">
        <v>8</v>
      </c>
      <c r="B31" s="158"/>
      <c r="C31" s="159"/>
      <c r="D31" s="159"/>
      <c r="E31" s="160"/>
      <c r="F31" s="290"/>
      <c r="G31" s="291"/>
    </row>
    <row r="32" spans="1:7" ht="15" customHeight="1" x14ac:dyDescent="0.2">
      <c r="A32" s="83">
        <v>9</v>
      </c>
      <c r="B32" s="158"/>
      <c r="C32" s="159"/>
      <c r="D32" s="159"/>
      <c r="E32" s="160"/>
      <c r="F32" s="290"/>
      <c r="G32" s="291"/>
    </row>
    <row r="33" spans="1:7" ht="15" customHeight="1" x14ac:dyDescent="0.2">
      <c r="A33" s="83">
        <v>10</v>
      </c>
      <c r="B33" s="158"/>
      <c r="C33" s="159"/>
      <c r="D33" s="159"/>
      <c r="E33" s="160"/>
      <c r="F33" s="290"/>
      <c r="G33" s="291"/>
    </row>
    <row r="34" spans="1:7" ht="15" customHeight="1" x14ac:dyDescent="0.2">
      <c r="A34" s="83">
        <v>11</v>
      </c>
      <c r="B34" s="158"/>
      <c r="C34" s="159"/>
      <c r="D34" s="159"/>
      <c r="E34" s="160"/>
      <c r="F34" s="290"/>
      <c r="G34" s="291"/>
    </row>
    <row r="35" spans="1:7" s="4" customFormat="1" ht="15" customHeight="1" x14ac:dyDescent="0.2">
      <c r="A35" s="83">
        <v>12</v>
      </c>
      <c r="B35" s="158"/>
      <c r="C35" s="195"/>
      <c r="D35" s="195"/>
      <c r="E35" s="196"/>
      <c r="F35" s="290"/>
      <c r="G35" s="291"/>
    </row>
    <row r="36" spans="1:7" s="4" customFormat="1" ht="15" customHeight="1" x14ac:dyDescent="0.2">
      <c r="A36" s="83">
        <v>13</v>
      </c>
      <c r="B36" s="158"/>
      <c r="C36" s="158"/>
      <c r="D36" s="158"/>
      <c r="E36" s="219"/>
      <c r="F36" s="290"/>
      <c r="G36" s="291"/>
    </row>
    <row r="37" spans="1:7" s="4" customFormat="1" ht="15" customHeight="1" x14ac:dyDescent="0.2">
      <c r="A37" s="189" t="s">
        <v>66</v>
      </c>
      <c r="B37" s="197"/>
      <c r="C37" s="197"/>
      <c r="D37" s="197"/>
      <c r="E37" s="198"/>
      <c r="F37" s="299">
        <f>SUM(F24:G36)</f>
        <v>20407</v>
      </c>
      <c r="G37" s="300"/>
    </row>
    <row r="38" spans="1:7" ht="15" customHeight="1" x14ac:dyDescent="0.2">
      <c r="A38" s="211" t="s">
        <v>36</v>
      </c>
      <c r="B38" s="212"/>
      <c r="C38" s="212"/>
      <c r="D38" s="212"/>
      <c r="E38" s="213"/>
      <c r="F38" s="297">
        <v>1751</v>
      </c>
      <c r="G38" s="298"/>
    </row>
    <row r="39" spans="1:7" ht="15" customHeight="1" thickBot="1" x14ac:dyDescent="0.25">
      <c r="A39" s="211" t="s">
        <v>37</v>
      </c>
      <c r="B39" s="212"/>
      <c r="C39" s="212"/>
      <c r="D39" s="212"/>
      <c r="E39" s="213"/>
      <c r="F39" s="297">
        <f>F37+F38</f>
        <v>22158</v>
      </c>
      <c r="G39" s="298"/>
    </row>
    <row r="40" spans="1:7" ht="13.5" thickBot="1" x14ac:dyDescent="0.25">
      <c r="A40" s="292" t="s">
        <v>28</v>
      </c>
      <c r="B40" s="293"/>
      <c r="C40" s="293"/>
      <c r="D40" s="293"/>
      <c r="E40" s="294"/>
      <c r="F40" s="295">
        <f>F22+F39</f>
        <v>386333</v>
      </c>
      <c r="G40" s="296"/>
    </row>
    <row r="41" spans="1:7" x14ac:dyDescent="0.2">
      <c r="A41" s="87"/>
      <c r="B41" s="87"/>
      <c r="C41" s="87"/>
      <c r="D41" s="87"/>
      <c r="E41" s="87"/>
      <c r="F41" s="87"/>
      <c r="G41" s="87"/>
    </row>
  </sheetData>
  <sheetProtection sheet="1" objects="1" scenarios="1" selectLockedCells="1"/>
  <mergeCells count="75">
    <mergeCell ref="B29:E29"/>
    <mergeCell ref="B11:E11"/>
    <mergeCell ref="B31:E31"/>
    <mergeCell ref="A22:E22"/>
    <mergeCell ref="B12:E12"/>
    <mergeCell ref="A20:E20"/>
    <mergeCell ref="B26:E26"/>
    <mergeCell ref="B30:E30"/>
    <mergeCell ref="B28:E28"/>
    <mergeCell ref="B27:E27"/>
    <mergeCell ref="B24:E24"/>
    <mergeCell ref="B25:E25"/>
    <mergeCell ref="F20:G20"/>
    <mergeCell ref="B19:E19"/>
    <mergeCell ref="B13:E13"/>
    <mergeCell ref="F24:G24"/>
    <mergeCell ref="F13:G13"/>
    <mergeCell ref="F14:G14"/>
    <mergeCell ref="F15:G15"/>
    <mergeCell ref="F16:G16"/>
    <mergeCell ref="F17:G17"/>
    <mergeCell ref="F18:G18"/>
    <mergeCell ref="B16:E16"/>
    <mergeCell ref="B14:E14"/>
    <mergeCell ref="B15:E15"/>
    <mergeCell ref="A23:E23"/>
    <mergeCell ref="A7:E7"/>
    <mergeCell ref="D2:E2"/>
    <mergeCell ref="D3:E3"/>
    <mergeCell ref="A5:E6"/>
    <mergeCell ref="F5:G5"/>
    <mergeCell ref="A2:B2"/>
    <mergeCell ref="F6:G6"/>
    <mergeCell ref="B10:E10"/>
    <mergeCell ref="F9:G9"/>
    <mergeCell ref="F10:G10"/>
    <mergeCell ref="F11:G11"/>
    <mergeCell ref="F19:G19"/>
    <mergeCell ref="A1:G1"/>
    <mergeCell ref="A39:E39"/>
    <mergeCell ref="B34:E34"/>
    <mergeCell ref="B35:E35"/>
    <mergeCell ref="A38:E38"/>
    <mergeCell ref="B32:E32"/>
    <mergeCell ref="B33:E33"/>
    <mergeCell ref="A37:E37"/>
    <mergeCell ref="B36:E36"/>
    <mergeCell ref="F8:G8"/>
    <mergeCell ref="F7:G7"/>
    <mergeCell ref="B18:E18"/>
    <mergeCell ref="B17:E17"/>
    <mergeCell ref="F12:G12"/>
    <mergeCell ref="B8:E8"/>
    <mergeCell ref="B9:E9"/>
    <mergeCell ref="A21:E21"/>
    <mergeCell ref="F34:G34"/>
    <mergeCell ref="F35:G35"/>
    <mergeCell ref="F37:G37"/>
    <mergeCell ref="F38:G38"/>
    <mergeCell ref="F29:G29"/>
    <mergeCell ref="F30:G30"/>
    <mergeCell ref="F25:G25"/>
    <mergeCell ref="F32:G32"/>
    <mergeCell ref="F26:G26"/>
    <mergeCell ref="F33:G33"/>
    <mergeCell ref="F21:G21"/>
    <mergeCell ref="F22:G22"/>
    <mergeCell ref="F27:G27"/>
    <mergeCell ref="F23:G23"/>
    <mergeCell ref="F28:G28"/>
    <mergeCell ref="F36:G36"/>
    <mergeCell ref="F31:G31"/>
    <mergeCell ref="A40:E40"/>
    <mergeCell ref="F40:G40"/>
    <mergeCell ref="F39:G39"/>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4" t="s">
        <v>151</v>
      </c>
      <c r="B1" s="164"/>
      <c r="C1" s="164"/>
      <c r="D1" s="164"/>
      <c r="E1" s="164"/>
      <c r="F1" s="164"/>
      <c r="G1" s="164"/>
    </row>
    <row r="2" spans="1:8" ht="15" customHeight="1" x14ac:dyDescent="0.2">
      <c r="A2" s="165" t="s">
        <v>8</v>
      </c>
      <c r="B2" s="165"/>
      <c r="C2" s="85"/>
      <c r="D2" s="242" t="str">
        <f>'CSS '!D2:E2</f>
        <v>Sonoma County</v>
      </c>
      <c r="E2" s="242"/>
      <c r="F2" s="92" t="s">
        <v>9</v>
      </c>
      <c r="G2" s="90">
        <f>'CSS '!G2</f>
        <v>42719</v>
      </c>
    </row>
    <row r="3" spans="1:8" ht="15" customHeight="1" x14ac:dyDescent="0.2">
      <c r="A3" s="86"/>
      <c r="B3" s="86"/>
      <c r="C3" s="86"/>
      <c r="D3" s="167"/>
      <c r="E3" s="167"/>
      <c r="F3" s="94"/>
      <c r="G3" s="87"/>
    </row>
    <row r="4" spans="1:8" ht="15" customHeight="1" x14ac:dyDescent="0.2">
      <c r="A4" s="87"/>
      <c r="B4" s="87"/>
      <c r="C4" s="87"/>
      <c r="D4" s="87"/>
      <c r="E4" s="87"/>
      <c r="F4" s="87"/>
      <c r="G4" s="87"/>
    </row>
    <row r="5" spans="1:8" s="3" customFormat="1" ht="12.75" customHeight="1" x14ac:dyDescent="0.2">
      <c r="A5" s="324"/>
      <c r="B5" s="167"/>
      <c r="C5" s="167"/>
      <c r="D5" s="167"/>
      <c r="E5" s="325"/>
      <c r="F5" s="174" t="s">
        <v>0</v>
      </c>
      <c r="G5" s="176"/>
    </row>
    <row r="6" spans="1:8" s="1" customFormat="1" x14ac:dyDescent="0.2">
      <c r="A6" s="326"/>
      <c r="B6" s="165"/>
      <c r="C6" s="165"/>
      <c r="D6" s="165"/>
      <c r="E6" s="327"/>
      <c r="F6" s="187" t="s">
        <v>69</v>
      </c>
      <c r="G6" s="188"/>
    </row>
    <row r="7" spans="1:8" ht="26.1" customHeight="1" x14ac:dyDescent="0.2">
      <c r="A7" s="311" t="s">
        <v>101</v>
      </c>
      <c r="B7" s="312"/>
      <c r="C7" s="312"/>
      <c r="D7" s="312"/>
      <c r="E7" s="313"/>
      <c r="F7" s="317"/>
      <c r="G7" s="318"/>
    </row>
    <row r="8" spans="1:8" x14ac:dyDescent="0.2">
      <c r="A8" s="314"/>
      <c r="B8" s="315"/>
      <c r="C8" s="315"/>
      <c r="D8" s="315"/>
      <c r="E8" s="315"/>
      <c r="F8" s="315"/>
      <c r="G8" s="316"/>
    </row>
    <row r="9" spans="1:8" x14ac:dyDescent="0.2">
      <c r="A9" s="311" t="s">
        <v>31</v>
      </c>
      <c r="B9" s="319"/>
      <c r="C9" s="319"/>
      <c r="D9" s="319"/>
      <c r="E9" s="320"/>
      <c r="F9" s="317"/>
      <c r="G9" s="318"/>
    </row>
    <row r="10" spans="1:8" x14ac:dyDescent="0.2">
      <c r="A10" s="321"/>
      <c r="B10" s="322"/>
      <c r="C10" s="322"/>
      <c r="D10" s="322"/>
      <c r="E10" s="322"/>
      <c r="F10" s="322"/>
      <c r="G10" s="323"/>
    </row>
    <row r="11" spans="1:8" x14ac:dyDescent="0.2">
      <c r="A11" s="311" t="s">
        <v>70</v>
      </c>
      <c r="B11" s="319"/>
      <c r="C11" s="319"/>
      <c r="D11" s="319"/>
      <c r="E11" s="320"/>
      <c r="F11" s="317"/>
      <c r="G11" s="318"/>
    </row>
    <row r="12" spans="1:8" x14ac:dyDescent="0.2">
      <c r="A12" s="310"/>
      <c r="B12" s="310"/>
      <c r="C12" s="310"/>
      <c r="D12" s="310"/>
      <c r="E12" s="310"/>
      <c r="F12" s="310"/>
      <c r="G12" s="310"/>
      <c r="H12" s="63"/>
    </row>
    <row r="13" spans="1:8" hidden="1" x14ac:dyDescent="0.2">
      <c r="A13" s="329"/>
      <c r="B13" s="329"/>
      <c r="C13" s="329"/>
      <c r="D13" s="329"/>
      <c r="E13" s="329"/>
      <c r="F13" s="330"/>
      <c r="G13" s="330"/>
      <c r="H13" s="63"/>
    </row>
    <row r="14" spans="1:8" hidden="1" x14ac:dyDescent="0.2">
      <c r="A14" s="328"/>
      <c r="B14" s="328"/>
      <c r="C14" s="328"/>
      <c r="D14" s="328"/>
      <c r="E14" s="328"/>
      <c r="F14" s="328"/>
      <c r="G14" s="328"/>
      <c r="H14" s="63"/>
    </row>
    <row r="15" spans="1:8" hidden="1" x14ac:dyDescent="0.2">
      <c r="A15" s="329"/>
      <c r="B15" s="329"/>
      <c r="C15" s="329"/>
      <c r="D15" s="329"/>
      <c r="E15" s="329"/>
      <c r="F15" s="330"/>
      <c r="G15" s="330"/>
      <c r="H15" s="63"/>
    </row>
    <row r="16" spans="1:8" hidden="1" x14ac:dyDescent="0.2">
      <c r="A16" s="328"/>
      <c r="B16" s="328"/>
      <c r="C16" s="328"/>
      <c r="D16" s="328"/>
      <c r="E16" s="328"/>
      <c r="F16" s="328"/>
      <c r="G16" s="328"/>
      <c r="H16" s="63"/>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row r="33" spans="3:3" hidden="1" x14ac:dyDescent="0.2">
      <c r="C33" s="58"/>
    </row>
    <row r="34" spans="3:3" hidden="1" x14ac:dyDescent="0.2">
      <c r="C34" s="58"/>
    </row>
    <row r="35" spans="3:3" hidden="1" x14ac:dyDescent="0.2">
      <c r="C35" s="58"/>
    </row>
    <row r="36" spans="3:3" hidden="1" x14ac:dyDescent="0.2">
      <c r="C36" s="58"/>
    </row>
    <row r="37" spans="3:3" hidden="1" x14ac:dyDescent="0.2">
      <c r="C37" s="58"/>
    </row>
    <row r="38" spans="3:3" hidden="1" x14ac:dyDescent="0.2">
      <c r="C38" s="58"/>
    </row>
    <row r="39" spans="3:3" hidden="1" x14ac:dyDescent="0.2">
      <c r="C39" s="58"/>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4" t="s">
        <v>150</v>
      </c>
      <c r="B1" s="164"/>
      <c r="C1" s="164"/>
      <c r="D1" s="164"/>
      <c r="E1" s="164"/>
      <c r="F1" s="164"/>
      <c r="G1" s="164"/>
    </row>
    <row r="2" spans="1:7" ht="15" customHeight="1" x14ac:dyDescent="0.2">
      <c r="A2" s="165" t="s">
        <v>8</v>
      </c>
      <c r="B2" s="165"/>
      <c r="C2" s="85"/>
      <c r="D2" s="242" t="str">
        <f>'CSS '!D2:E2</f>
        <v>Sonoma County</v>
      </c>
      <c r="E2" s="242"/>
      <c r="F2" s="92" t="s">
        <v>9</v>
      </c>
      <c r="G2" s="90">
        <f>'CSS '!G2</f>
        <v>42719</v>
      </c>
    </row>
    <row r="3" spans="1:7" ht="15" customHeight="1" x14ac:dyDescent="0.2">
      <c r="A3" s="86"/>
      <c r="B3" s="86"/>
      <c r="C3" s="86"/>
      <c r="D3" s="167"/>
      <c r="E3" s="167"/>
      <c r="F3" s="94"/>
      <c r="G3" s="87"/>
    </row>
    <row r="4" spans="1:7" ht="15" customHeight="1" x14ac:dyDescent="0.2">
      <c r="A4" s="87"/>
      <c r="B4" s="87"/>
      <c r="C4" s="87"/>
      <c r="D4" s="87"/>
      <c r="E4" s="87"/>
      <c r="F4" s="87"/>
      <c r="G4" s="87"/>
    </row>
    <row r="5" spans="1:7" s="3" customFormat="1" ht="12.75" customHeight="1" x14ac:dyDescent="0.2">
      <c r="A5" s="324"/>
      <c r="B5" s="167"/>
      <c r="C5" s="167"/>
      <c r="D5" s="167"/>
      <c r="E5" s="325"/>
      <c r="F5" s="174" t="s">
        <v>0</v>
      </c>
      <c r="G5" s="176"/>
    </row>
    <row r="6" spans="1:7" s="1" customFormat="1" x14ac:dyDescent="0.2">
      <c r="A6" s="326"/>
      <c r="B6" s="165"/>
      <c r="C6" s="165"/>
      <c r="D6" s="165"/>
      <c r="E6" s="327"/>
      <c r="F6" s="187" t="s">
        <v>69</v>
      </c>
      <c r="G6" s="188"/>
    </row>
    <row r="7" spans="1:7" ht="26.1" customHeight="1" x14ac:dyDescent="0.2">
      <c r="A7" s="331" t="s">
        <v>144</v>
      </c>
      <c r="B7" s="332"/>
      <c r="C7" s="332"/>
      <c r="D7" s="332"/>
      <c r="E7" s="333"/>
      <c r="F7" s="317"/>
      <c r="G7" s="318"/>
    </row>
    <row r="8" spans="1:7" x14ac:dyDescent="0.2">
      <c r="A8" s="314"/>
      <c r="B8" s="315"/>
      <c r="C8" s="315"/>
      <c r="D8" s="315"/>
      <c r="E8" s="315"/>
      <c r="F8" s="315"/>
      <c r="G8" s="316"/>
    </row>
    <row r="9" spans="1:7" x14ac:dyDescent="0.2">
      <c r="A9" s="87"/>
      <c r="B9" s="87"/>
      <c r="C9" s="87"/>
      <c r="D9" s="87"/>
      <c r="E9" s="87"/>
      <c r="F9" s="87"/>
      <c r="G9" s="87"/>
    </row>
    <row r="15" spans="1:7" hidden="1" x14ac:dyDescent="0.2">
      <c r="C15" s="58"/>
    </row>
    <row r="16" spans="1:7" hidden="1" x14ac:dyDescent="0.2">
      <c r="C16" s="58"/>
    </row>
    <row r="17" spans="3:3" hidden="1" x14ac:dyDescent="0.2">
      <c r="C17" s="58"/>
    </row>
    <row r="18" spans="3:3" hidden="1" x14ac:dyDescent="0.2">
      <c r="C18" s="58"/>
    </row>
    <row r="19" spans="3:3" hidden="1" x14ac:dyDescent="0.2">
      <c r="C19" s="58"/>
    </row>
    <row r="20" spans="3:3" hidden="1" x14ac:dyDescent="0.2">
      <c r="C20" s="58"/>
    </row>
    <row r="21" spans="3:3" hidden="1" x14ac:dyDescent="0.2">
      <c r="C21" s="58"/>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85546875" style="6" hidden="1"/>
  </cols>
  <sheetData>
    <row r="1" spans="1:120" ht="15.75" x14ac:dyDescent="0.25">
      <c r="A1" s="362" t="s">
        <v>83</v>
      </c>
      <c r="B1" s="362"/>
      <c r="C1" s="362"/>
      <c r="D1" s="362"/>
      <c r="E1" s="362"/>
      <c r="F1" s="362"/>
      <c r="G1" s="362"/>
      <c r="H1" s="362"/>
      <c r="I1" s="362"/>
      <c r="J1" s="362"/>
      <c r="K1" s="362"/>
      <c r="L1" s="362"/>
      <c r="M1" s="362"/>
      <c r="N1" s="362"/>
      <c r="O1" s="362"/>
      <c r="P1" s="362"/>
      <c r="Q1" s="362"/>
    </row>
    <row r="2" spans="1:120" ht="15.75" x14ac:dyDescent="0.25">
      <c r="A2" s="362" t="s">
        <v>142</v>
      </c>
      <c r="B2" s="362"/>
      <c r="C2" s="362"/>
      <c r="D2" s="362"/>
      <c r="E2" s="362"/>
      <c r="F2" s="362"/>
      <c r="G2" s="362"/>
      <c r="H2" s="362"/>
      <c r="I2" s="362"/>
      <c r="J2" s="362"/>
      <c r="K2" s="362"/>
      <c r="L2" s="362"/>
      <c r="M2" s="362"/>
      <c r="N2" s="362"/>
      <c r="O2" s="362"/>
      <c r="P2" s="362"/>
      <c r="Q2" s="362"/>
    </row>
    <row r="3" spans="1:120" ht="15.75" x14ac:dyDescent="0.25">
      <c r="A3" s="345" t="s">
        <v>127</v>
      </c>
      <c r="B3" s="202"/>
      <c r="C3" s="203"/>
      <c r="D3" s="127"/>
      <c r="E3" s="127"/>
      <c r="F3" s="127"/>
      <c r="G3" s="127"/>
      <c r="H3" s="127"/>
      <c r="I3" s="127"/>
      <c r="J3" s="127"/>
      <c r="K3" s="127"/>
      <c r="L3" s="127"/>
      <c r="M3" s="127"/>
      <c r="N3" s="127"/>
      <c r="O3" s="127"/>
      <c r="P3" s="127"/>
      <c r="Q3" s="127"/>
    </row>
    <row r="4" spans="1:120" s="22" customFormat="1" ht="15.75" x14ac:dyDescent="0.25">
      <c r="A4" s="128"/>
      <c r="B4" s="129"/>
      <c r="C4" s="129"/>
      <c r="D4" s="129"/>
      <c r="E4" s="129"/>
      <c r="F4" s="129"/>
      <c r="G4" s="130"/>
      <c r="H4" s="130"/>
      <c r="I4" s="130"/>
      <c r="J4" s="130"/>
      <c r="K4" s="130"/>
      <c r="L4" s="130"/>
      <c r="M4" s="130"/>
      <c r="N4" s="130"/>
      <c r="O4" s="130"/>
      <c r="P4" s="130"/>
      <c r="Q4" s="130"/>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28" t="s">
        <v>126</v>
      </c>
      <c r="B5" s="131"/>
      <c r="C5" s="131"/>
      <c r="D5" s="375" t="str">
        <f>'CSS '!D2:E2</f>
        <v>Sonoma County</v>
      </c>
      <c r="E5" s="375"/>
      <c r="F5" s="375"/>
      <c r="G5" s="122"/>
      <c r="H5" s="122"/>
      <c r="I5" s="122"/>
      <c r="J5" s="122"/>
      <c r="K5" s="132"/>
      <c r="L5" s="122"/>
      <c r="M5" s="122"/>
      <c r="N5" s="122"/>
      <c r="O5" s="122"/>
      <c r="P5" s="133" t="s">
        <v>82</v>
      </c>
      <c r="Q5" s="125">
        <v>42821</v>
      </c>
    </row>
    <row r="6" spans="1:120" ht="15" customHeight="1" x14ac:dyDescent="0.25">
      <c r="A6" s="334"/>
      <c r="B6" s="334"/>
      <c r="C6" s="334"/>
      <c r="D6" s="334"/>
      <c r="E6" s="334"/>
      <c r="F6" s="334"/>
      <c r="G6" s="134"/>
      <c r="H6" s="134"/>
      <c r="I6" s="134"/>
      <c r="J6" s="134"/>
      <c r="K6" s="134"/>
      <c r="L6" s="134"/>
      <c r="M6" s="134"/>
      <c r="N6" s="80"/>
      <c r="O6" s="80"/>
      <c r="P6" s="135"/>
      <c r="Q6" s="135"/>
    </row>
    <row r="7" spans="1:120" ht="31.5" customHeight="1" x14ac:dyDescent="0.25">
      <c r="A7" s="339" t="s">
        <v>104</v>
      </c>
      <c r="B7" s="340"/>
      <c r="C7" s="340"/>
      <c r="D7" s="340"/>
      <c r="E7" s="340"/>
      <c r="F7" s="341"/>
      <c r="G7" s="126"/>
      <c r="H7" s="122"/>
      <c r="I7" s="122"/>
      <c r="J7" s="122"/>
      <c r="K7" s="122"/>
      <c r="L7" s="122"/>
      <c r="M7" s="122"/>
      <c r="N7" s="122"/>
      <c r="O7" s="122"/>
      <c r="P7" s="122"/>
      <c r="Q7" s="122"/>
    </row>
    <row r="8" spans="1:120" ht="15" customHeight="1" x14ac:dyDescent="0.2">
      <c r="A8" s="342"/>
      <c r="B8" s="342"/>
      <c r="C8" s="342"/>
      <c r="D8" s="342"/>
      <c r="E8" s="342"/>
      <c r="F8" s="342"/>
      <c r="G8" s="122"/>
      <c r="H8" s="122"/>
      <c r="I8" s="122"/>
      <c r="J8" s="122"/>
      <c r="K8" s="122"/>
      <c r="L8" s="122"/>
      <c r="M8" s="122"/>
      <c r="N8" s="122"/>
      <c r="O8" s="122"/>
      <c r="P8" s="122"/>
      <c r="Q8" s="122"/>
    </row>
    <row r="9" spans="1:120" s="8" customFormat="1" ht="15" customHeight="1" x14ac:dyDescent="0.25">
      <c r="A9" s="363" t="s">
        <v>143</v>
      </c>
      <c r="B9" s="364"/>
      <c r="C9" s="364"/>
      <c r="D9" s="364"/>
      <c r="E9" s="364"/>
      <c r="F9" s="365"/>
      <c r="G9" s="136" t="s">
        <v>0</v>
      </c>
      <c r="H9" s="136" t="s">
        <v>1</v>
      </c>
      <c r="I9" s="136" t="s">
        <v>7</v>
      </c>
      <c r="J9" s="136" t="s">
        <v>2</v>
      </c>
      <c r="K9" s="136" t="s">
        <v>3</v>
      </c>
      <c r="L9" s="136" t="s">
        <v>4</v>
      </c>
      <c r="M9" s="136" t="s">
        <v>5</v>
      </c>
      <c r="N9" s="136" t="s">
        <v>6</v>
      </c>
      <c r="O9" s="136" t="s">
        <v>41</v>
      </c>
      <c r="P9" s="136" t="s">
        <v>118</v>
      </c>
      <c r="Q9" s="136"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6"/>
      <c r="B10" s="367"/>
      <c r="C10" s="367"/>
      <c r="D10" s="367"/>
      <c r="E10" s="367"/>
      <c r="F10" s="368"/>
      <c r="G10" s="356" t="s">
        <v>15</v>
      </c>
      <c r="H10" s="356" t="s">
        <v>17</v>
      </c>
      <c r="I10" s="356" t="s">
        <v>38</v>
      </c>
      <c r="J10" s="356" t="s">
        <v>16</v>
      </c>
      <c r="K10" s="356" t="s">
        <v>18</v>
      </c>
      <c r="L10" s="356" t="s">
        <v>30</v>
      </c>
      <c r="M10" s="356" t="s">
        <v>31</v>
      </c>
      <c r="N10" s="356" t="s">
        <v>71</v>
      </c>
      <c r="O10" s="386" t="s">
        <v>144</v>
      </c>
      <c r="P10" s="356" t="s">
        <v>52</v>
      </c>
      <c r="Q10" s="356"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9"/>
      <c r="B11" s="370"/>
      <c r="C11" s="370"/>
      <c r="D11" s="370"/>
      <c r="E11" s="370"/>
      <c r="F11" s="371"/>
      <c r="G11" s="357"/>
      <c r="H11" s="357"/>
      <c r="I11" s="357"/>
      <c r="J11" s="357"/>
      <c r="K11" s="357"/>
      <c r="L11" s="357"/>
      <c r="M11" s="357"/>
      <c r="N11" s="357"/>
      <c r="O11" s="387"/>
      <c r="P11" s="357"/>
      <c r="Q11" s="357"/>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37">
        <v>1</v>
      </c>
      <c r="B12" s="372" t="s">
        <v>103</v>
      </c>
      <c r="C12" s="373"/>
      <c r="D12" s="373"/>
      <c r="E12" s="373"/>
      <c r="F12" s="374"/>
      <c r="G12" s="12"/>
      <c r="H12" s="12"/>
      <c r="I12" s="12"/>
      <c r="J12" s="12"/>
      <c r="K12" s="12"/>
      <c r="L12" s="12"/>
      <c r="M12" s="12"/>
      <c r="N12" s="12"/>
      <c r="O12" s="12"/>
      <c r="P12" s="12"/>
      <c r="Q12" s="12"/>
    </row>
    <row r="13" spans="1:120" ht="24.95" customHeight="1" x14ac:dyDescent="0.25">
      <c r="A13" s="14"/>
      <c r="B13" s="15"/>
      <c r="C13" s="138" t="s">
        <v>42</v>
      </c>
      <c r="D13" s="349" t="s">
        <v>67</v>
      </c>
      <c r="E13" s="349"/>
      <c r="F13" s="350"/>
      <c r="G13" s="16"/>
      <c r="H13" s="16"/>
      <c r="I13" s="16"/>
      <c r="J13" s="16"/>
      <c r="K13" s="16"/>
      <c r="L13" s="16"/>
      <c r="M13" s="16"/>
      <c r="N13" s="16"/>
      <c r="O13" s="16"/>
      <c r="P13" s="17">
        <v>904877</v>
      </c>
      <c r="Q13" s="17">
        <f>P13</f>
        <v>904877</v>
      </c>
    </row>
    <row r="14" spans="1:120" ht="24.95" customHeight="1" x14ac:dyDescent="0.25">
      <c r="A14" s="14"/>
      <c r="B14" s="15"/>
      <c r="C14" s="138" t="s">
        <v>43</v>
      </c>
      <c r="D14" s="349" t="s">
        <v>85</v>
      </c>
      <c r="E14" s="349"/>
      <c r="F14" s="350"/>
      <c r="G14" s="16"/>
      <c r="H14" s="16"/>
      <c r="I14" s="16"/>
      <c r="J14" s="17"/>
      <c r="K14" s="16"/>
      <c r="L14" s="16"/>
      <c r="M14" s="16"/>
      <c r="N14" s="16"/>
      <c r="O14" s="16"/>
      <c r="P14" s="16"/>
      <c r="Q14" s="17">
        <f t="shared" ref="Q14:Q23" si="0">SUM(G14:P14)</f>
        <v>0</v>
      </c>
    </row>
    <row r="15" spans="1:120" ht="24.95" customHeight="1" x14ac:dyDescent="0.25">
      <c r="A15" s="14"/>
      <c r="B15" s="15"/>
      <c r="C15" s="139" t="s">
        <v>44</v>
      </c>
      <c r="D15" s="349" t="s">
        <v>73</v>
      </c>
      <c r="E15" s="349"/>
      <c r="F15" s="350"/>
      <c r="G15" s="16"/>
      <c r="H15" s="16"/>
      <c r="I15" s="16"/>
      <c r="J15" s="17"/>
      <c r="K15" s="17"/>
      <c r="L15" s="16"/>
      <c r="M15" s="16"/>
      <c r="N15" s="16"/>
      <c r="O15" s="16"/>
      <c r="P15" s="16"/>
      <c r="Q15" s="17">
        <f t="shared" si="0"/>
        <v>0</v>
      </c>
    </row>
    <row r="16" spans="1:120" s="22" customFormat="1" ht="24.95" customHeight="1" x14ac:dyDescent="0.2">
      <c r="A16" s="20"/>
      <c r="B16" s="21"/>
      <c r="C16" s="139" t="s">
        <v>45</v>
      </c>
      <c r="D16" s="352" t="s">
        <v>74</v>
      </c>
      <c r="E16" s="352"/>
      <c r="F16" s="353"/>
      <c r="G16" s="17"/>
      <c r="H16" s="17"/>
      <c r="I16" s="17"/>
      <c r="J16" s="17"/>
      <c r="K16" s="17"/>
      <c r="L16" s="17"/>
      <c r="M16" s="17"/>
      <c r="N16" s="17"/>
      <c r="O16" s="16"/>
      <c r="P16" s="19"/>
      <c r="Q16" s="17">
        <f t="shared" si="0"/>
        <v>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4.95" customHeight="1" x14ac:dyDescent="0.2">
      <c r="A17" s="20"/>
      <c r="B17" s="21"/>
      <c r="C17" s="139" t="s">
        <v>46</v>
      </c>
      <c r="D17" s="337" t="s">
        <v>75</v>
      </c>
      <c r="E17" s="337"/>
      <c r="F17" s="338"/>
      <c r="G17" s="17"/>
      <c r="H17" s="17"/>
      <c r="I17" s="17"/>
      <c r="J17" s="17"/>
      <c r="K17" s="17"/>
      <c r="L17" s="17"/>
      <c r="M17" s="17"/>
      <c r="N17" s="17"/>
      <c r="O17" s="16"/>
      <c r="P17" s="19"/>
      <c r="Q17" s="17">
        <f t="shared" si="0"/>
        <v>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4.95" customHeight="1" x14ac:dyDescent="0.2">
      <c r="A18" s="20"/>
      <c r="B18" s="21"/>
      <c r="C18" s="139" t="s">
        <v>47</v>
      </c>
      <c r="D18" s="337" t="s">
        <v>76</v>
      </c>
      <c r="E18" s="337"/>
      <c r="F18" s="338"/>
      <c r="G18" s="17"/>
      <c r="H18" s="17"/>
      <c r="I18" s="17"/>
      <c r="J18" s="17"/>
      <c r="K18" s="17"/>
      <c r="L18" s="17"/>
      <c r="M18" s="17"/>
      <c r="N18" s="17"/>
      <c r="O18" s="19"/>
      <c r="P18" s="19"/>
      <c r="Q18" s="17">
        <f t="shared" si="0"/>
        <v>0</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4.95" customHeight="1" x14ac:dyDescent="0.2">
      <c r="A19" s="20"/>
      <c r="B19" s="21"/>
      <c r="C19" s="139" t="s">
        <v>48</v>
      </c>
      <c r="D19" s="337" t="s">
        <v>77</v>
      </c>
      <c r="E19" s="337"/>
      <c r="F19" s="338"/>
      <c r="G19" s="17"/>
      <c r="H19" s="17"/>
      <c r="I19" s="17"/>
      <c r="J19" s="17">
        <v>644414</v>
      </c>
      <c r="K19" s="17">
        <v>309027</v>
      </c>
      <c r="L19" s="17"/>
      <c r="M19" s="17"/>
      <c r="N19" s="17"/>
      <c r="O19" s="19"/>
      <c r="P19" s="19"/>
      <c r="Q19" s="17">
        <f t="shared" si="0"/>
        <v>953441</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4.95" customHeight="1" x14ac:dyDescent="0.2">
      <c r="A20" s="20"/>
      <c r="B20" s="21"/>
      <c r="C20" s="139" t="s">
        <v>49</v>
      </c>
      <c r="D20" s="337" t="s">
        <v>89</v>
      </c>
      <c r="E20" s="337"/>
      <c r="F20" s="338"/>
      <c r="G20" s="17"/>
      <c r="H20" s="17">
        <v>579535</v>
      </c>
      <c r="I20" s="17"/>
      <c r="J20" s="17"/>
      <c r="K20" s="17"/>
      <c r="L20" s="19"/>
      <c r="M20" s="19"/>
      <c r="N20" s="19"/>
      <c r="O20" s="19"/>
      <c r="P20" s="19"/>
      <c r="Q20" s="17">
        <f t="shared" si="0"/>
        <v>579535</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4.95" customHeight="1" x14ac:dyDescent="0.2">
      <c r="A21" s="20"/>
      <c r="B21" s="21"/>
      <c r="C21" s="139" t="s">
        <v>50</v>
      </c>
      <c r="D21" s="337" t="s">
        <v>110</v>
      </c>
      <c r="E21" s="337"/>
      <c r="F21" s="338"/>
      <c r="G21" s="17">
        <v>5169948</v>
      </c>
      <c r="H21" s="17">
        <v>2670383</v>
      </c>
      <c r="I21" s="17">
        <v>620380</v>
      </c>
      <c r="J21" s="17"/>
      <c r="K21" s="17"/>
      <c r="L21" s="19"/>
      <c r="M21" s="19"/>
      <c r="N21" s="19"/>
      <c r="O21" s="19"/>
      <c r="P21" s="19"/>
      <c r="Q21" s="17">
        <f t="shared" si="0"/>
        <v>8460711</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4.95" customHeight="1" thickBot="1" x14ac:dyDescent="0.25">
      <c r="A22" s="20"/>
      <c r="B22" s="21"/>
      <c r="C22" s="138" t="s">
        <v>51</v>
      </c>
      <c r="D22" s="337" t="s">
        <v>120</v>
      </c>
      <c r="E22" s="337"/>
      <c r="F22" s="338"/>
      <c r="G22" s="17">
        <v>54872</v>
      </c>
      <c r="H22" s="17">
        <v>21107</v>
      </c>
      <c r="I22" s="17">
        <v>364</v>
      </c>
      <c r="J22" s="17">
        <v>7855</v>
      </c>
      <c r="K22" s="17">
        <v>21662</v>
      </c>
      <c r="L22" s="17"/>
      <c r="M22" s="17"/>
      <c r="N22" s="17"/>
      <c r="O22" s="23"/>
      <c r="P22" s="23"/>
      <c r="Q22" s="140">
        <f t="shared" si="0"/>
        <v>105860</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4.95" customHeight="1" thickBot="1" x14ac:dyDescent="0.25">
      <c r="A23" s="14"/>
      <c r="B23" s="141" t="s">
        <v>62</v>
      </c>
      <c r="C23" s="379" t="s">
        <v>88</v>
      </c>
      <c r="D23" s="379"/>
      <c r="E23" s="379"/>
      <c r="F23" s="379"/>
      <c r="G23" s="142">
        <f>SUM(G16:G22)</f>
        <v>5224820</v>
      </c>
      <c r="H23" s="142">
        <f>SUM(H16:H22)</f>
        <v>3271025</v>
      </c>
      <c r="I23" s="142">
        <f>SUM(I16:I22)</f>
        <v>620744</v>
      </c>
      <c r="J23" s="142">
        <f>SUM(J14:J22)</f>
        <v>652269</v>
      </c>
      <c r="K23" s="142">
        <f>SUM(K15:K22)</f>
        <v>330689</v>
      </c>
      <c r="L23" s="142">
        <f>SUM(L16:L22)</f>
        <v>0</v>
      </c>
      <c r="M23" s="142">
        <f>SUM(M16:M22)</f>
        <v>0</v>
      </c>
      <c r="N23" s="142">
        <f>SUM(N16:N22)</f>
        <v>0</v>
      </c>
      <c r="O23" s="142">
        <f>SUM(O16:O22)</f>
        <v>0</v>
      </c>
      <c r="P23" s="142">
        <f>P13</f>
        <v>904877</v>
      </c>
      <c r="Q23" s="142">
        <f t="shared" si="0"/>
        <v>11004424</v>
      </c>
    </row>
    <row r="24" spans="1:120" ht="24.95" customHeight="1" x14ac:dyDescent="0.25">
      <c r="A24" s="137">
        <v>2</v>
      </c>
      <c r="B24" s="358" t="s">
        <v>145</v>
      </c>
      <c r="C24" s="359"/>
      <c r="D24" s="359"/>
      <c r="E24" s="359"/>
      <c r="F24" s="360"/>
      <c r="G24" s="16"/>
      <c r="H24" s="16"/>
      <c r="I24" s="16"/>
      <c r="J24" s="16"/>
      <c r="K24" s="16"/>
      <c r="L24" s="16"/>
      <c r="M24" s="16"/>
      <c r="N24" s="16"/>
      <c r="O24" s="16"/>
      <c r="P24" s="16"/>
      <c r="Q24" s="16"/>
      <c r="R24" s="13"/>
    </row>
    <row r="25" spans="1:120" ht="24.95" customHeight="1" x14ac:dyDescent="0.2">
      <c r="A25" s="14"/>
      <c r="B25" s="18"/>
      <c r="C25" s="143" t="s">
        <v>42</v>
      </c>
      <c r="D25" s="348" t="s">
        <v>91</v>
      </c>
      <c r="E25" s="274"/>
      <c r="F25" s="275"/>
      <c r="G25" s="17"/>
      <c r="H25" s="17"/>
      <c r="I25" s="19"/>
      <c r="J25" s="19"/>
      <c r="K25" s="19"/>
      <c r="L25" s="19"/>
      <c r="M25" s="19"/>
      <c r="N25" s="19"/>
      <c r="O25" s="19"/>
      <c r="P25" s="17">
        <f>(-G25-H25)</f>
        <v>0</v>
      </c>
      <c r="Q25" s="17">
        <f>G25+H25+P25</f>
        <v>0</v>
      </c>
    </row>
    <row r="26" spans="1:120" ht="24.95" customHeight="1" x14ac:dyDescent="0.2">
      <c r="A26" s="14"/>
      <c r="B26" s="18"/>
      <c r="C26" s="143" t="s">
        <v>43</v>
      </c>
      <c r="D26" s="348" t="s">
        <v>146</v>
      </c>
      <c r="E26" s="274"/>
      <c r="F26" s="275"/>
      <c r="G26" s="17">
        <v>14754964</v>
      </c>
      <c r="H26" s="17">
        <v>3934657</v>
      </c>
      <c r="I26" s="17">
        <v>983663</v>
      </c>
      <c r="J26" s="19"/>
      <c r="K26" s="19"/>
      <c r="L26" s="19"/>
      <c r="M26" s="17"/>
      <c r="N26" s="19"/>
      <c r="O26" s="17"/>
      <c r="P26" s="19"/>
      <c r="Q26" s="17">
        <f>SUM(G26:P26)</f>
        <v>19673284</v>
      </c>
    </row>
    <row r="27" spans="1:120" ht="24.95" customHeight="1" thickBot="1" x14ac:dyDescent="0.25">
      <c r="A27" s="14"/>
      <c r="B27" s="18"/>
      <c r="C27" s="138" t="s">
        <v>44</v>
      </c>
      <c r="D27" s="348" t="s">
        <v>156</v>
      </c>
      <c r="E27" s="274"/>
      <c r="F27" s="275"/>
      <c r="G27" s="24"/>
      <c r="H27" s="24"/>
      <c r="I27" s="24"/>
      <c r="J27" s="24"/>
      <c r="K27" s="24"/>
      <c r="L27" s="24"/>
      <c r="M27" s="24"/>
      <c r="N27" s="24"/>
      <c r="O27" s="140"/>
      <c r="P27" s="140"/>
      <c r="Q27" s="140">
        <f>SUM(G27:P27)</f>
        <v>0</v>
      </c>
    </row>
    <row r="28" spans="1:120" ht="24.95" customHeight="1" thickBot="1" x14ac:dyDescent="0.25">
      <c r="A28" s="25"/>
      <c r="B28" s="144" t="s">
        <v>45</v>
      </c>
      <c r="C28" s="376" t="s">
        <v>88</v>
      </c>
      <c r="D28" s="376"/>
      <c r="E28" s="376"/>
      <c r="F28" s="376"/>
      <c r="G28" s="142">
        <f>SUM(G25:G27)</f>
        <v>14754964</v>
      </c>
      <c r="H28" s="142">
        <f>SUM(H25:H27)</f>
        <v>3934657</v>
      </c>
      <c r="I28" s="142">
        <f>SUM(I26:I27)</f>
        <v>983663</v>
      </c>
      <c r="J28" s="142">
        <f>J27</f>
        <v>0</v>
      </c>
      <c r="K28" s="142">
        <f>K27</f>
        <v>0</v>
      </c>
      <c r="L28" s="142">
        <f>L27</f>
        <v>0</v>
      </c>
      <c r="M28" s="142">
        <f>M27</f>
        <v>0</v>
      </c>
      <c r="N28" s="142">
        <f>N27</f>
        <v>0</v>
      </c>
      <c r="O28" s="142">
        <f>SUM(O26:O27)</f>
        <v>0</v>
      </c>
      <c r="P28" s="142">
        <f>SUM(P25+P27)</f>
        <v>0</v>
      </c>
      <c r="Q28" s="142">
        <f>SUM(G28:P28)</f>
        <v>19673284</v>
      </c>
      <c r="T28" s="27"/>
    </row>
    <row r="29" spans="1:120" ht="24.95" customHeight="1" x14ac:dyDescent="0.25">
      <c r="A29" s="137">
        <v>3</v>
      </c>
      <c r="B29" s="358" t="s">
        <v>157</v>
      </c>
      <c r="C29" s="359"/>
      <c r="D29" s="359"/>
      <c r="E29" s="359"/>
      <c r="F29" s="360"/>
      <c r="G29" s="28"/>
      <c r="H29" s="16"/>
      <c r="I29" s="16"/>
      <c r="J29" s="16"/>
      <c r="K29" s="16"/>
      <c r="L29" s="16"/>
      <c r="M29" s="16"/>
      <c r="N29" s="16"/>
      <c r="O29" s="16"/>
      <c r="P29" s="16"/>
      <c r="Q29" s="16"/>
    </row>
    <row r="30" spans="1:120" ht="24.95" customHeight="1" x14ac:dyDescent="0.25">
      <c r="A30" s="55"/>
      <c r="B30" s="145" t="s">
        <v>114</v>
      </c>
      <c r="C30" s="349" t="s">
        <v>112</v>
      </c>
      <c r="D30" s="349"/>
      <c r="E30" s="349"/>
      <c r="F30" s="350"/>
      <c r="G30" s="28"/>
      <c r="H30" s="16"/>
      <c r="I30" s="16"/>
      <c r="J30" s="16"/>
      <c r="K30" s="16"/>
      <c r="L30" s="16"/>
      <c r="M30" s="16"/>
      <c r="N30" s="16"/>
      <c r="O30" s="16"/>
      <c r="P30" s="16"/>
      <c r="Q30" s="16"/>
    </row>
    <row r="31" spans="1:120" ht="24.95" customHeight="1" x14ac:dyDescent="0.2">
      <c r="A31" s="14"/>
      <c r="B31" s="56"/>
      <c r="C31" s="146" t="s">
        <v>42</v>
      </c>
      <c r="D31" s="348" t="s">
        <v>86</v>
      </c>
      <c r="E31" s="348"/>
      <c r="F31" s="382"/>
      <c r="G31" s="30"/>
      <c r="H31" s="19"/>
      <c r="I31" s="19"/>
      <c r="J31" s="31"/>
      <c r="K31" s="19"/>
      <c r="L31" s="19"/>
      <c r="M31" s="19"/>
      <c r="N31" s="19"/>
      <c r="O31" s="19"/>
      <c r="P31" s="19"/>
      <c r="Q31" s="17">
        <f t="shared" ref="Q31:Q39" si="1">SUM(G31:P31)</f>
        <v>0</v>
      </c>
    </row>
    <row r="32" spans="1:120" ht="24.95" customHeight="1" x14ac:dyDescent="0.2">
      <c r="A32" s="14"/>
      <c r="B32" s="56"/>
      <c r="C32" s="146" t="s">
        <v>43</v>
      </c>
      <c r="D32" s="348" t="s">
        <v>78</v>
      </c>
      <c r="E32" s="348"/>
      <c r="F32" s="382"/>
      <c r="G32" s="30"/>
      <c r="H32" s="19"/>
      <c r="I32" s="19"/>
      <c r="J32" s="31"/>
      <c r="K32" s="31"/>
      <c r="L32" s="19"/>
      <c r="M32" s="19"/>
      <c r="N32" s="19"/>
      <c r="O32" s="19"/>
      <c r="P32" s="19"/>
      <c r="Q32" s="17">
        <f t="shared" si="1"/>
        <v>0</v>
      </c>
    </row>
    <row r="33" spans="1:18" ht="24.95" customHeight="1" x14ac:dyDescent="0.2">
      <c r="A33" s="14"/>
      <c r="B33" s="56"/>
      <c r="C33" s="146" t="s">
        <v>44</v>
      </c>
      <c r="D33" s="349" t="s">
        <v>79</v>
      </c>
      <c r="E33" s="349"/>
      <c r="F33" s="350"/>
      <c r="G33" s="30"/>
      <c r="H33" s="19"/>
      <c r="I33" s="19"/>
      <c r="J33" s="31"/>
      <c r="K33" s="17"/>
      <c r="L33" s="19"/>
      <c r="M33" s="17"/>
      <c r="N33" s="19"/>
      <c r="O33" s="19"/>
      <c r="P33" s="19"/>
      <c r="Q33" s="17">
        <f t="shared" si="1"/>
        <v>0</v>
      </c>
    </row>
    <row r="34" spans="1:18" ht="24.95" customHeight="1" x14ac:dyDescent="0.2">
      <c r="A34" s="14"/>
      <c r="B34" s="56"/>
      <c r="C34" s="146" t="s">
        <v>45</v>
      </c>
      <c r="D34" s="349" t="s">
        <v>80</v>
      </c>
      <c r="E34" s="349"/>
      <c r="F34" s="350"/>
      <c r="G34" s="30"/>
      <c r="H34" s="19"/>
      <c r="I34" s="19"/>
      <c r="J34" s="31"/>
      <c r="K34" s="32"/>
      <c r="L34" s="19"/>
      <c r="M34" s="17"/>
      <c r="N34" s="19"/>
      <c r="O34" s="19"/>
      <c r="P34" s="19"/>
      <c r="Q34" s="17">
        <f t="shared" si="1"/>
        <v>0</v>
      </c>
    </row>
    <row r="35" spans="1:18" ht="24.95" customHeight="1" x14ac:dyDescent="0.2">
      <c r="A35" s="14"/>
      <c r="B35" s="56"/>
      <c r="C35" s="146" t="s">
        <v>46</v>
      </c>
      <c r="D35" s="349" t="s">
        <v>81</v>
      </c>
      <c r="E35" s="349"/>
      <c r="F35" s="350"/>
      <c r="G35" s="52"/>
      <c r="H35" s="53"/>
      <c r="I35" s="19"/>
      <c r="J35" s="31"/>
      <c r="K35" s="17"/>
      <c r="L35" s="53"/>
      <c r="M35" s="17"/>
      <c r="N35" s="19"/>
      <c r="O35" s="19"/>
      <c r="P35" s="19"/>
      <c r="Q35" s="17">
        <f t="shared" si="1"/>
        <v>0</v>
      </c>
    </row>
    <row r="36" spans="1:18" ht="24.95" customHeight="1" x14ac:dyDescent="0.2">
      <c r="A36" s="14"/>
      <c r="B36" s="56"/>
      <c r="C36" s="146" t="s">
        <v>47</v>
      </c>
      <c r="D36" s="349" t="s">
        <v>93</v>
      </c>
      <c r="E36" s="349"/>
      <c r="F36" s="350"/>
      <c r="G36" s="33"/>
      <c r="H36" s="33"/>
      <c r="I36" s="33"/>
      <c r="J36" s="31">
        <v>413748</v>
      </c>
      <c r="K36" s="17">
        <v>67804</v>
      </c>
      <c r="L36" s="17"/>
      <c r="M36" s="17"/>
      <c r="N36" s="17"/>
      <c r="O36" s="19"/>
      <c r="P36" s="19"/>
      <c r="Q36" s="17">
        <f t="shared" si="1"/>
        <v>481552</v>
      </c>
    </row>
    <row r="37" spans="1:18" ht="24.95" customHeight="1" x14ac:dyDescent="0.2">
      <c r="A37" s="14"/>
      <c r="B37" s="56"/>
      <c r="C37" s="146" t="s">
        <v>48</v>
      </c>
      <c r="D37" s="349" t="s">
        <v>90</v>
      </c>
      <c r="E37" s="349"/>
      <c r="F37" s="350"/>
      <c r="G37" s="33"/>
      <c r="H37" s="33">
        <v>579535</v>
      </c>
      <c r="I37" s="33"/>
      <c r="J37" s="31"/>
      <c r="K37" s="31"/>
      <c r="L37" s="19"/>
      <c r="M37" s="19"/>
      <c r="N37" s="19"/>
      <c r="O37" s="19"/>
      <c r="P37" s="19"/>
      <c r="Q37" s="17">
        <f t="shared" si="1"/>
        <v>579535</v>
      </c>
    </row>
    <row r="38" spans="1:18" ht="24.95" customHeight="1" x14ac:dyDescent="0.2">
      <c r="A38" s="14"/>
      <c r="B38" s="56"/>
      <c r="C38" s="146" t="s">
        <v>49</v>
      </c>
      <c r="D38" s="349" t="s">
        <v>109</v>
      </c>
      <c r="E38" s="349"/>
      <c r="F38" s="350"/>
      <c r="G38" s="33">
        <v>5169948</v>
      </c>
      <c r="H38" s="33">
        <v>2670383</v>
      </c>
      <c r="I38" s="33">
        <v>620384</v>
      </c>
      <c r="J38" s="31"/>
      <c r="K38" s="31"/>
      <c r="L38" s="19"/>
      <c r="M38" s="19"/>
      <c r="N38" s="19"/>
      <c r="O38" s="30"/>
      <c r="P38" s="19"/>
      <c r="Q38" s="17">
        <f t="shared" si="1"/>
        <v>8460715</v>
      </c>
    </row>
    <row r="39" spans="1:18" ht="24.95" customHeight="1" thickBot="1" x14ac:dyDescent="0.25">
      <c r="A39" s="14"/>
      <c r="B39" s="56"/>
      <c r="C39" s="146" t="s">
        <v>50</v>
      </c>
      <c r="D39" s="349" t="s">
        <v>147</v>
      </c>
      <c r="E39" s="349"/>
      <c r="F39" s="350"/>
      <c r="G39" s="54">
        <f>12981828-5169948</f>
        <v>7811880</v>
      </c>
      <c r="H39" s="54">
        <f>3927667-579535-2670383</f>
        <v>677749</v>
      </c>
      <c r="I39" s="54">
        <f>706579-620384</f>
        <v>86195</v>
      </c>
      <c r="J39" s="65"/>
      <c r="K39" s="65"/>
      <c r="L39" s="34"/>
      <c r="M39" s="140"/>
      <c r="N39" s="34"/>
      <c r="O39" s="54"/>
      <c r="P39" s="34"/>
      <c r="Q39" s="140">
        <f t="shared" si="1"/>
        <v>8575824</v>
      </c>
    </row>
    <row r="40" spans="1:18" ht="24.95" customHeight="1" thickBot="1" x14ac:dyDescent="0.25">
      <c r="A40" s="18"/>
      <c r="B40" s="383" t="s">
        <v>152</v>
      </c>
      <c r="C40" s="384"/>
      <c r="D40" s="384"/>
      <c r="E40" s="384"/>
      <c r="F40" s="385"/>
      <c r="G40" s="66">
        <f>G36+G37+G38+G39</f>
        <v>12981828</v>
      </c>
      <c r="H40" s="66">
        <f>H36+H37+H38+H39</f>
        <v>3927667</v>
      </c>
      <c r="I40" s="66">
        <f>I36+I37+I38+I39</f>
        <v>706579</v>
      </c>
      <c r="J40" s="66">
        <f>SUM(J31:J39)</f>
        <v>413748</v>
      </c>
      <c r="K40" s="66">
        <f>SUM(K32:K39)</f>
        <v>67804</v>
      </c>
      <c r="L40" s="147">
        <f>L36</f>
        <v>0</v>
      </c>
      <c r="M40" s="148">
        <f>M33+M34+M36+M35+M39</f>
        <v>0</v>
      </c>
      <c r="N40" s="147">
        <f>N36</f>
        <v>0</v>
      </c>
      <c r="O40" s="148">
        <f>O39</f>
        <v>0</v>
      </c>
      <c r="P40" s="67"/>
      <c r="Q40" s="149">
        <f>SUM(G40:O40)</f>
        <v>18097626</v>
      </c>
      <c r="R40" s="27"/>
    </row>
    <row r="41" spans="1:18" ht="24.95" customHeight="1" x14ac:dyDescent="0.2">
      <c r="A41" s="14"/>
      <c r="B41" s="56"/>
      <c r="C41" s="146" t="s">
        <v>51</v>
      </c>
      <c r="D41" s="349" t="s">
        <v>87</v>
      </c>
      <c r="E41" s="349"/>
      <c r="F41" s="350"/>
      <c r="G41" s="68"/>
      <c r="H41" s="72"/>
      <c r="I41" s="73"/>
      <c r="J41" s="74"/>
      <c r="K41" s="73"/>
      <c r="L41" s="73"/>
      <c r="M41" s="73"/>
      <c r="N41" s="73"/>
      <c r="O41" s="73"/>
      <c r="P41" s="71"/>
      <c r="Q41" s="72">
        <f>SUM(G41:P41)</f>
        <v>0</v>
      </c>
    </row>
    <row r="42" spans="1:18" ht="24.95" customHeight="1" x14ac:dyDescent="0.2">
      <c r="A42" s="14"/>
      <c r="B42" s="145" t="s">
        <v>115</v>
      </c>
      <c r="C42" s="349" t="s">
        <v>113</v>
      </c>
      <c r="D42" s="349"/>
      <c r="E42" s="349"/>
      <c r="F42" s="350"/>
      <c r="G42" s="75"/>
      <c r="H42" s="64"/>
      <c r="I42" s="64"/>
      <c r="J42" s="64"/>
      <c r="K42" s="64"/>
      <c r="L42" s="64"/>
      <c r="M42" s="64"/>
      <c r="N42" s="64"/>
      <c r="O42" s="64"/>
      <c r="P42" s="23"/>
      <c r="Q42" s="23"/>
    </row>
    <row r="43" spans="1:18" ht="24.95" customHeight="1" x14ac:dyDescent="0.25">
      <c r="A43" s="14"/>
      <c r="B43" s="29"/>
      <c r="C43" s="146" t="s">
        <v>42</v>
      </c>
      <c r="D43" s="349" t="s">
        <v>106</v>
      </c>
      <c r="E43" s="361"/>
      <c r="F43" s="227"/>
      <c r="G43" s="69">
        <v>154875</v>
      </c>
      <c r="H43" s="17">
        <v>209417</v>
      </c>
      <c r="I43" s="33">
        <v>83389</v>
      </c>
      <c r="J43" s="33">
        <v>14504</v>
      </c>
      <c r="K43" s="33">
        <v>584</v>
      </c>
      <c r="L43" s="33"/>
      <c r="M43" s="33"/>
      <c r="N43" s="33"/>
      <c r="O43" s="33"/>
      <c r="P43" s="19"/>
      <c r="Q43" s="17">
        <f>SUM(G43:P43)</f>
        <v>462769</v>
      </c>
    </row>
    <row r="44" spans="1:18" ht="24.95" customHeight="1" x14ac:dyDescent="0.25">
      <c r="A44" s="14"/>
      <c r="B44" s="29"/>
      <c r="C44" s="146" t="s">
        <v>43</v>
      </c>
      <c r="D44" s="349" t="s">
        <v>107</v>
      </c>
      <c r="E44" s="361"/>
      <c r="F44" s="227"/>
      <c r="G44" s="69"/>
      <c r="H44" s="17"/>
      <c r="I44" s="33"/>
      <c r="J44" s="33"/>
      <c r="K44" s="33"/>
      <c r="L44" s="33"/>
      <c r="M44" s="33"/>
      <c r="N44" s="33"/>
      <c r="O44" s="33"/>
      <c r="P44" s="19"/>
      <c r="Q44" s="17">
        <f>SUM(G44:P44)</f>
        <v>0</v>
      </c>
    </row>
    <row r="45" spans="1:18" ht="24.95" customHeight="1" x14ac:dyDescent="0.25">
      <c r="A45" s="14"/>
      <c r="B45" s="29"/>
      <c r="C45" s="146" t="s">
        <v>44</v>
      </c>
      <c r="D45" s="349" t="s">
        <v>102</v>
      </c>
      <c r="E45" s="349"/>
      <c r="F45" s="350"/>
      <c r="G45" s="140">
        <v>5100933</v>
      </c>
      <c r="H45" s="70">
        <v>1571732</v>
      </c>
      <c r="I45" s="33">
        <v>2027261</v>
      </c>
      <c r="J45" s="33">
        <v>122401</v>
      </c>
      <c r="K45" s="33">
        <v>317945</v>
      </c>
      <c r="L45" s="33"/>
      <c r="M45" s="33"/>
      <c r="N45" s="33"/>
      <c r="O45" s="33"/>
      <c r="P45" s="19"/>
      <c r="Q45" s="17">
        <f>SUM(G45:P45)</f>
        <v>9140272</v>
      </c>
    </row>
    <row r="46" spans="1:18" ht="24.95" customHeight="1" thickBot="1" x14ac:dyDescent="0.25">
      <c r="A46" s="25"/>
      <c r="B46" s="144" t="s">
        <v>45</v>
      </c>
      <c r="C46" s="379" t="s">
        <v>116</v>
      </c>
      <c r="D46" s="379"/>
      <c r="E46" s="379"/>
      <c r="F46" s="380"/>
      <c r="G46" s="150">
        <f t="shared" ref="G46:O46" si="2">SUM(G40:G45)</f>
        <v>18237636</v>
      </c>
      <c r="H46" s="140">
        <f t="shared" si="2"/>
        <v>5708816</v>
      </c>
      <c r="I46" s="54">
        <f t="shared" si="2"/>
        <v>2817229</v>
      </c>
      <c r="J46" s="140">
        <f t="shared" si="2"/>
        <v>550653</v>
      </c>
      <c r="K46" s="140">
        <f t="shared" si="2"/>
        <v>386333</v>
      </c>
      <c r="L46" s="140">
        <f t="shared" si="2"/>
        <v>0</v>
      </c>
      <c r="M46" s="140">
        <f t="shared" si="2"/>
        <v>0</v>
      </c>
      <c r="N46" s="140">
        <f t="shared" si="2"/>
        <v>0</v>
      </c>
      <c r="O46" s="140">
        <f t="shared" si="2"/>
        <v>0</v>
      </c>
      <c r="P46" s="34"/>
      <c r="Q46" s="140">
        <f>SUM(G46:P46)</f>
        <v>27700667</v>
      </c>
    </row>
    <row r="47" spans="1:18" ht="24.95" customHeight="1" thickBot="1" x14ac:dyDescent="0.25">
      <c r="A47" s="25"/>
      <c r="B47" s="144" t="s">
        <v>46</v>
      </c>
      <c r="C47" s="378" t="s">
        <v>68</v>
      </c>
      <c r="D47" s="378"/>
      <c r="E47" s="378"/>
      <c r="F47" s="378"/>
      <c r="G47" s="142">
        <f>IF(G46='CSS '!F56,'CSS '!F56,"ERROR")</f>
        <v>18237636</v>
      </c>
      <c r="H47" s="142">
        <f>IF(H46=PEI!F49,PEI!F49,"ERROR")</f>
        <v>5708816</v>
      </c>
      <c r="I47" s="142">
        <f>IF(I46=INN!F36,INN!F36,"ERROR")</f>
        <v>2817229</v>
      </c>
      <c r="J47" s="142">
        <f>IF(J46=WET!F15,WET!F15,"ERROR")</f>
        <v>550653</v>
      </c>
      <c r="K47" s="142">
        <f>IF(K46=CFTN!F40,CFTN!F40,"ERROR")</f>
        <v>386333</v>
      </c>
      <c r="L47" s="142">
        <f>IF(L46='Other MHSA Funds'!F7,'Other MHSA Funds'!F7,"ERROR")</f>
        <v>0</v>
      </c>
      <c r="M47" s="142">
        <f>IF(M46='Other MHSA Funds'!F9,'Other MHSA Funds'!F9,"ERROR")</f>
        <v>0</v>
      </c>
      <c r="N47" s="142">
        <f>IF('RER Summary'!N46='Other MHSA Funds'!F11,'Other MHSA Funds'!F11,"ERROR")</f>
        <v>0</v>
      </c>
      <c r="O47" s="142">
        <f>IF(O46='Unencumbered Housing Funds'!F7,'Unencumbered Housing Funds'!F7,"ERROR")</f>
        <v>0</v>
      </c>
      <c r="P47" s="59"/>
      <c r="Q47" s="142">
        <f>SUM(G47:P47)</f>
        <v>27700667</v>
      </c>
    </row>
    <row r="48" spans="1:18" s="5" customFormat="1" x14ac:dyDescent="0.2">
      <c r="A48" s="79"/>
      <c r="B48" s="79"/>
      <c r="C48" s="79"/>
      <c r="D48" s="79"/>
      <c r="E48" s="79"/>
      <c r="F48" s="79"/>
      <c r="G48" s="157"/>
      <c r="H48" s="122"/>
      <c r="I48" s="122"/>
      <c r="J48" s="122"/>
      <c r="K48" s="122"/>
      <c r="L48" s="122"/>
      <c r="M48" s="122"/>
      <c r="N48" s="122"/>
      <c r="O48" s="122"/>
      <c r="P48" s="122"/>
      <c r="Q48" s="122"/>
    </row>
    <row r="49" spans="1:120" s="5" customFormat="1" x14ac:dyDescent="0.2">
      <c r="A49" s="348" t="s">
        <v>135</v>
      </c>
      <c r="B49" s="389"/>
      <c r="C49" s="389"/>
      <c r="D49" s="389"/>
      <c r="E49" s="389"/>
      <c r="F49" s="389"/>
      <c r="G49" s="389"/>
      <c r="H49" s="389"/>
      <c r="I49" s="389"/>
      <c r="J49" s="389"/>
      <c r="K49" s="389"/>
      <c r="L49" s="389"/>
      <c r="M49" s="389"/>
      <c r="N49" s="389"/>
      <c r="O49" s="389"/>
      <c r="P49" s="389"/>
      <c r="Q49" s="389"/>
    </row>
    <row r="50" spans="1:120" s="5" customFormat="1" x14ac:dyDescent="0.2">
      <c r="A50" s="79"/>
      <c r="B50" s="79"/>
      <c r="C50" s="79"/>
      <c r="D50" s="79"/>
      <c r="E50" s="79"/>
      <c r="F50" s="79"/>
      <c r="G50" s="79"/>
      <c r="H50" s="79"/>
      <c r="I50" s="79"/>
      <c r="J50" s="79"/>
      <c r="K50" s="79"/>
      <c r="L50" s="79"/>
      <c r="M50" s="79"/>
      <c r="N50" s="79"/>
      <c r="O50" s="79"/>
      <c r="P50" s="79"/>
      <c r="Q50" s="79"/>
    </row>
    <row r="51" spans="1:120" ht="24.95" customHeight="1" x14ac:dyDescent="0.25">
      <c r="A51" s="151">
        <v>4</v>
      </c>
      <c r="B51" s="381" t="s">
        <v>158</v>
      </c>
      <c r="C51" s="381"/>
      <c r="D51" s="381"/>
      <c r="E51" s="381"/>
      <c r="F51" s="381"/>
      <c r="G51" s="76"/>
      <c r="H51" s="76"/>
      <c r="I51" s="76"/>
      <c r="J51" s="76"/>
      <c r="K51" s="76"/>
      <c r="L51" s="76"/>
      <c r="M51" s="76"/>
      <c r="N51" s="76"/>
      <c r="O51" s="76"/>
      <c r="P51" s="76"/>
      <c r="Q51" s="76"/>
    </row>
    <row r="52" spans="1:120" ht="24.95" customHeight="1" x14ac:dyDescent="0.25">
      <c r="A52" s="14"/>
      <c r="B52" s="36"/>
      <c r="C52" s="152" t="s">
        <v>42</v>
      </c>
      <c r="D52" s="352" t="s">
        <v>84</v>
      </c>
      <c r="E52" s="352"/>
      <c r="F52" s="353"/>
      <c r="G52" s="70">
        <f>-J52-K52-P52</f>
        <v>0</v>
      </c>
      <c r="H52" s="16"/>
      <c r="I52" s="16"/>
      <c r="J52" s="70"/>
      <c r="K52" s="70"/>
      <c r="L52" s="16"/>
      <c r="M52" s="16"/>
      <c r="N52" s="16"/>
      <c r="O52" s="16"/>
      <c r="P52" s="70"/>
      <c r="Q52" s="70">
        <f>G52+J52+K52+P52</f>
        <v>0</v>
      </c>
      <c r="R52" s="27"/>
    </row>
    <row r="53" spans="1:120" ht="24.95" customHeight="1" x14ac:dyDescent="0.25">
      <c r="A53" s="14"/>
      <c r="B53" s="36"/>
      <c r="C53" s="152" t="s">
        <v>43</v>
      </c>
      <c r="D53" s="352" t="s">
        <v>111</v>
      </c>
      <c r="E53" s="352"/>
      <c r="F53" s="353"/>
      <c r="G53" s="17">
        <f>-J53-K53-P53</f>
        <v>0</v>
      </c>
      <c r="H53" s="19"/>
      <c r="I53" s="19"/>
      <c r="J53" s="17"/>
      <c r="K53" s="17"/>
      <c r="L53" s="19"/>
      <c r="M53" s="19"/>
      <c r="N53" s="19"/>
      <c r="O53" s="19"/>
      <c r="P53" s="17"/>
      <c r="Q53" s="17">
        <f>G53+J53+K53+P53</f>
        <v>0</v>
      </c>
      <c r="R53" s="27"/>
    </row>
    <row r="54" spans="1:120" ht="24.95" customHeight="1" x14ac:dyDescent="0.25">
      <c r="A54" s="25"/>
      <c r="B54" s="37"/>
      <c r="C54" s="153" t="s">
        <v>44</v>
      </c>
      <c r="D54" s="376" t="s">
        <v>148</v>
      </c>
      <c r="E54" s="376"/>
      <c r="F54" s="377"/>
      <c r="G54" s="17">
        <f>-J54-K54-P54</f>
        <v>0</v>
      </c>
      <c r="H54" s="38"/>
      <c r="I54" s="38"/>
      <c r="J54" s="17"/>
      <c r="K54" s="17"/>
      <c r="L54" s="38"/>
      <c r="M54" s="38"/>
      <c r="N54" s="38"/>
      <c r="O54" s="38"/>
      <c r="P54" s="39"/>
      <c r="Q54" s="39">
        <f>G54+J54+K54+P54</f>
        <v>0</v>
      </c>
      <c r="R54" s="27"/>
    </row>
    <row r="55" spans="1:120" ht="24.95" customHeight="1" x14ac:dyDescent="0.25">
      <c r="A55" s="151">
        <v>5</v>
      </c>
      <c r="B55" s="358" t="s">
        <v>159</v>
      </c>
      <c r="C55" s="359"/>
      <c r="D55" s="359"/>
      <c r="E55" s="359"/>
      <c r="F55" s="360"/>
      <c r="G55" s="40"/>
      <c r="H55" s="12"/>
      <c r="I55" s="12"/>
      <c r="J55" s="12"/>
      <c r="K55" s="12"/>
      <c r="L55" s="12"/>
      <c r="M55" s="12"/>
      <c r="N55" s="12"/>
      <c r="O55" s="12"/>
      <c r="P55" s="12"/>
      <c r="Q55" s="12"/>
      <c r="R55" s="27"/>
    </row>
    <row r="56" spans="1:120" ht="24.95" customHeight="1" x14ac:dyDescent="0.25">
      <c r="A56" s="18"/>
      <c r="B56" s="15"/>
      <c r="C56" s="138" t="s">
        <v>42</v>
      </c>
      <c r="D56" s="349" t="s">
        <v>67</v>
      </c>
      <c r="E56" s="349"/>
      <c r="F56" s="350"/>
      <c r="G56" s="30"/>
      <c r="H56" s="19"/>
      <c r="I56" s="19"/>
      <c r="J56" s="19"/>
      <c r="K56" s="19"/>
      <c r="L56" s="19"/>
      <c r="M56" s="19"/>
      <c r="N56" s="19"/>
      <c r="O56" s="19"/>
      <c r="P56" s="17"/>
      <c r="Q56" s="17">
        <f>P56</f>
        <v>0</v>
      </c>
    </row>
    <row r="57" spans="1:120" ht="24.95" customHeight="1" x14ac:dyDescent="0.25">
      <c r="A57" s="18"/>
      <c r="B57" s="15"/>
      <c r="C57" s="139" t="s">
        <v>43</v>
      </c>
      <c r="D57" s="349" t="s">
        <v>85</v>
      </c>
      <c r="E57" s="349"/>
      <c r="F57" s="350"/>
      <c r="G57" s="30"/>
      <c r="H57" s="19"/>
      <c r="I57" s="19"/>
      <c r="J57" s="17"/>
      <c r="K57" s="19"/>
      <c r="L57" s="19"/>
      <c r="M57" s="19"/>
      <c r="N57" s="19"/>
      <c r="O57" s="19"/>
      <c r="P57" s="19"/>
      <c r="Q57" s="17">
        <f t="shared" ref="Q57:Q67" si="3">SUM(G57:P57)</f>
        <v>0</v>
      </c>
    </row>
    <row r="58" spans="1:120" ht="24.95" customHeight="1" x14ac:dyDescent="0.25">
      <c r="A58" s="18"/>
      <c r="B58" s="15"/>
      <c r="C58" s="139" t="s">
        <v>44</v>
      </c>
      <c r="D58" s="349" t="s">
        <v>73</v>
      </c>
      <c r="E58" s="349"/>
      <c r="F58" s="350"/>
      <c r="G58" s="30"/>
      <c r="H58" s="19"/>
      <c r="I58" s="19"/>
      <c r="J58" s="17"/>
      <c r="K58" s="31"/>
      <c r="L58" s="19"/>
      <c r="M58" s="19"/>
      <c r="N58" s="19"/>
      <c r="O58" s="19"/>
      <c r="P58" s="19"/>
      <c r="Q58" s="17">
        <f t="shared" si="3"/>
        <v>0</v>
      </c>
    </row>
    <row r="59" spans="1:120" ht="24.95" customHeight="1" x14ac:dyDescent="0.25">
      <c r="A59" s="18"/>
      <c r="B59" s="15"/>
      <c r="C59" s="138" t="s">
        <v>45</v>
      </c>
      <c r="D59" s="349" t="s">
        <v>74</v>
      </c>
      <c r="E59" s="349"/>
      <c r="F59" s="350"/>
      <c r="G59" s="30"/>
      <c r="H59" s="19"/>
      <c r="I59" s="19"/>
      <c r="J59" s="17"/>
      <c r="K59" s="31"/>
      <c r="L59" s="19"/>
      <c r="M59" s="17"/>
      <c r="N59" s="19"/>
      <c r="O59" s="19"/>
      <c r="P59" s="19"/>
      <c r="Q59" s="17">
        <f t="shared" si="3"/>
        <v>0</v>
      </c>
    </row>
    <row r="60" spans="1:120" ht="24.95" customHeight="1" x14ac:dyDescent="0.25">
      <c r="A60" s="18"/>
      <c r="B60" s="15"/>
      <c r="C60" s="138" t="s">
        <v>46</v>
      </c>
      <c r="D60" s="349" t="s">
        <v>75</v>
      </c>
      <c r="E60" s="349"/>
      <c r="F60" s="350"/>
      <c r="G60" s="30"/>
      <c r="H60" s="30"/>
      <c r="I60" s="30"/>
      <c r="J60" s="17"/>
      <c r="K60" s="31"/>
      <c r="L60" s="19"/>
      <c r="M60" s="17"/>
      <c r="N60" s="19"/>
      <c r="O60" s="19"/>
      <c r="P60" s="19"/>
      <c r="Q60" s="17">
        <f t="shared" si="3"/>
        <v>0</v>
      </c>
    </row>
    <row r="61" spans="1:120" ht="24.95" customHeight="1" x14ac:dyDescent="0.25">
      <c r="A61" s="18"/>
      <c r="B61" s="15"/>
      <c r="C61" s="138" t="s">
        <v>47</v>
      </c>
      <c r="D61" s="354" t="s">
        <v>76</v>
      </c>
      <c r="E61" s="354"/>
      <c r="F61" s="355"/>
      <c r="G61" s="30"/>
      <c r="H61" s="30"/>
      <c r="I61" s="30"/>
      <c r="J61" s="17"/>
      <c r="K61" s="31"/>
      <c r="L61" s="19"/>
      <c r="M61" s="17"/>
      <c r="N61" s="19"/>
      <c r="O61" s="19"/>
      <c r="P61" s="19"/>
      <c r="Q61" s="17">
        <f t="shared" si="3"/>
        <v>0</v>
      </c>
    </row>
    <row r="62" spans="1:120" s="41" customFormat="1" ht="24.95" customHeight="1" x14ac:dyDescent="0.25">
      <c r="A62" s="18"/>
      <c r="B62" s="15"/>
      <c r="C62" s="138" t="s">
        <v>48</v>
      </c>
      <c r="D62" s="337" t="s">
        <v>77</v>
      </c>
      <c r="E62" s="337"/>
      <c r="F62" s="338"/>
      <c r="G62" s="33"/>
      <c r="H62" s="33"/>
      <c r="I62" s="33"/>
      <c r="J62" s="17"/>
      <c r="K62" s="31"/>
      <c r="L62" s="30"/>
      <c r="M62" s="33"/>
      <c r="N62" s="30"/>
      <c r="O62" s="34"/>
      <c r="P62" s="34"/>
      <c r="Q62" s="17">
        <f t="shared" si="3"/>
        <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1" customFormat="1" ht="24.95" customHeight="1" x14ac:dyDescent="0.25">
      <c r="A63" s="18"/>
      <c r="B63" s="15"/>
      <c r="C63" s="138" t="s">
        <v>49</v>
      </c>
      <c r="D63" s="337" t="s">
        <v>89</v>
      </c>
      <c r="E63" s="337"/>
      <c r="F63" s="338"/>
      <c r="G63" s="33"/>
      <c r="H63" s="140"/>
      <c r="I63" s="140"/>
      <c r="J63" s="17"/>
      <c r="K63" s="31"/>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1" customFormat="1" ht="24.95" customHeight="1" x14ac:dyDescent="0.25">
      <c r="A64" s="18"/>
      <c r="B64" s="15"/>
      <c r="C64" s="138" t="s">
        <v>50</v>
      </c>
      <c r="D64" s="337" t="s">
        <v>110</v>
      </c>
      <c r="E64" s="337"/>
      <c r="F64" s="338"/>
      <c r="G64" s="33"/>
      <c r="H64" s="140"/>
      <c r="I64" s="140"/>
      <c r="J64" s="17"/>
      <c r="K64" s="31"/>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1" customFormat="1" ht="24.95" customHeight="1" x14ac:dyDescent="0.25">
      <c r="A65" s="18"/>
      <c r="B65" s="15"/>
      <c r="C65" s="138" t="s">
        <v>51</v>
      </c>
      <c r="D65" s="337" t="s">
        <v>149</v>
      </c>
      <c r="E65" s="337"/>
      <c r="F65" s="338"/>
      <c r="G65" s="33"/>
      <c r="H65" s="140"/>
      <c r="I65" s="140"/>
      <c r="J65" s="17"/>
      <c r="K65" s="31"/>
      <c r="L65" s="34"/>
      <c r="M65" s="140"/>
      <c r="N65" s="34"/>
      <c r="O65" s="140"/>
      <c r="P65" s="34"/>
      <c r="Q65" s="17">
        <f t="shared" si="3"/>
        <v>0</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4.95" customHeight="1" thickBot="1" x14ac:dyDescent="0.25">
      <c r="A66" s="18"/>
      <c r="B66" s="18"/>
      <c r="C66" s="139" t="s">
        <v>62</v>
      </c>
      <c r="D66" s="352" t="s">
        <v>108</v>
      </c>
      <c r="E66" s="352"/>
      <c r="F66" s="353"/>
      <c r="G66" s="54"/>
      <c r="H66" s="140"/>
      <c r="I66" s="140"/>
      <c r="J66" s="17"/>
      <c r="K66" s="31"/>
      <c r="L66" s="140"/>
      <c r="M66" s="140"/>
      <c r="N66" s="140"/>
      <c r="O66" s="140"/>
      <c r="P66" s="34"/>
      <c r="Q66" s="140">
        <f t="shared" si="3"/>
        <v>0</v>
      </c>
    </row>
    <row r="67" spans="1:120" ht="24.95" customHeight="1" thickBot="1" x14ac:dyDescent="0.25">
      <c r="A67" s="26"/>
      <c r="B67" s="141" t="s">
        <v>117</v>
      </c>
      <c r="C67" s="335" t="s">
        <v>88</v>
      </c>
      <c r="D67" s="276"/>
      <c r="E67" s="276"/>
      <c r="F67" s="336"/>
      <c r="G67" s="142">
        <f>SUM(G62:G66)</f>
        <v>0</v>
      </c>
      <c r="H67" s="142">
        <f>SUM(H62:H66)</f>
        <v>0</v>
      </c>
      <c r="I67" s="142">
        <f>SUM(I62:I66)</f>
        <v>0</v>
      </c>
      <c r="J67" s="142">
        <f>SUM(J57:J66)</f>
        <v>0</v>
      </c>
      <c r="K67" s="142">
        <f>SUM(K58:K66)</f>
        <v>0</v>
      </c>
      <c r="L67" s="142">
        <f>SUM(L62:L66)</f>
        <v>0</v>
      </c>
      <c r="M67" s="142">
        <f>SUM(M59:M66)</f>
        <v>0</v>
      </c>
      <c r="N67" s="142">
        <f>N66</f>
        <v>0</v>
      </c>
      <c r="O67" s="142">
        <f>SUM(O65:O66)</f>
        <v>0</v>
      </c>
      <c r="P67" s="142">
        <f>P56</f>
        <v>0</v>
      </c>
      <c r="Q67" s="142">
        <f t="shared" si="3"/>
        <v>0</v>
      </c>
    </row>
    <row r="68" spans="1:120" ht="24.95" customHeight="1" x14ac:dyDescent="0.25">
      <c r="A68" s="151">
        <v>6</v>
      </c>
      <c r="B68" s="358" t="s">
        <v>160</v>
      </c>
      <c r="C68" s="359"/>
      <c r="D68" s="359"/>
      <c r="E68" s="359"/>
      <c r="F68" s="360"/>
      <c r="G68" s="28"/>
      <c r="H68" s="16"/>
      <c r="I68" s="16"/>
      <c r="J68" s="16"/>
      <c r="K68" s="16"/>
      <c r="L68" s="16"/>
      <c r="M68" s="16"/>
      <c r="N68" s="16"/>
      <c r="O68" s="23"/>
      <c r="P68" s="23"/>
      <c r="Q68" s="16"/>
      <c r="R68" s="27"/>
    </row>
    <row r="69" spans="1:120" ht="24.95" customHeight="1" x14ac:dyDescent="0.25">
      <c r="A69" s="18"/>
      <c r="B69" s="15"/>
      <c r="C69" s="138" t="s">
        <v>42</v>
      </c>
      <c r="D69" s="349" t="s">
        <v>92</v>
      </c>
      <c r="E69" s="349"/>
      <c r="F69" s="350"/>
      <c r="G69" s="30"/>
      <c r="H69" s="19"/>
      <c r="I69" s="19"/>
      <c r="J69" s="19"/>
      <c r="K69" s="19"/>
      <c r="L69" s="19"/>
      <c r="M69" s="19"/>
      <c r="N69" s="19"/>
      <c r="O69" s="34"/>
      <c r="P69" s="39">
        <f>SUM(P23+P28+P52+P53+P54+P67)</f>
        <v>904877</v>
      </c>
      <c r="Q69" s="17">
        <f>P69</f>
        <v>904877</v>
      </c>
    </row>
    <row r="70" spans="1:120" ht="24.95" customHeight="1" x14ac:dyDescent="0.25">
      <c r="A70" s="18"/>
      <c r="B70" s="15"/>
      <c r="C70" s="139" t="s">
        <v>43</v>
      </c>
      <c r="D70" s="349" t="s">
        <v>85</v>
      </c>
      <c r="E70" s="349"/>
      <c r="F70" s="350"/>
      <c r="G70" s="30"/>
      <c r="H70" s="19"/>
      <c r="I70" s="19"/>
      <c r="J70" s="17">
        <f t="shared" ref="J70:J75" si="4">J14-J31+J57</f>
        <v>0</v>
      </c>
      <c r="K70" s="19"/>
      <c r="L70" s="19"/>
      <c r="M70" s="19"/>
      <c r="N70" s="19"/>
      <c r="O70" s="19"/>
      <c r="P70" s="19"/>
      <c r="Q70" s="17">
        <f t="shared" ref="Q70:Q80" si="5">SUM(G70:P70)</f>
        <v>0</v>
      </c>
    </row>
    <row r="71" spans="1:120" ht="24.95" customHeight="1" x14ac:dyDescent="0.25">
      <c r="A71" s="18"/>
      <c r="B71" s="15"/>
      <c r="C71" s="139" t="s">
        <v>44</v>
      </c>
      <c r="D71" s="349" t="s">
        <v>73</v>
      </c>
      <c r="E71" s="349"/>
      <c r="F71" s="350"/>
      <c r="G71" s="30"/>
      <c r="H71" s="19"/>
      <c r="I71" s="19"/>
      <c r="J71" s="17">
        <f t="shared" si="4"/>
        <v>0</v>
      </c>
      <c r="K71" s="17">
        <f>K15-K32+K58</f>
        <v>0</v>
      </c>
      <c r="L71" s="19"/>
      <c r="M71" s="19"/>
      <c r="N71" s="19"/>
      <c r="O71" s="19"/>
      <c r="P71" s="19"/>
      <c r="Q71" s="17">
        <f t="shared" si="5"/>
        <v>0</v>
      </c>
    </row>
    <row r="72" spans="1:120" ht="24.95" customHeight="1" x14ac:dyDescent="0.25">
      <c r="A72" s="18"/>
      <c r="B72" s="15"/>
      <c r="C72" s="138" t="s">
        <v>45</v>
      </c>
      <c r="D72" s="349" t="s">
        <v>74</v>
      </c>
      <c r="E72" s="349"/>
      <c r="F72" s="350"/>
      <c r="G72" s="33">
        <f t="shared" ref="G72:I74" si="6">G16</f>
        <v>0</v>
      </c>
      <c r="H72" s="33">
        <f t="shared" si="6"/>
        <v>0</v>
      </c>
      <c r="I72" s="33">
        <f t="shared" si="6"/>
        <v>0</v>
      </c>
      <c r="J72" s="17">
        <f t="shared" si="4"/>
        <v>0</v>
      </c>
      <c r="K72" s="17">
        <f>K16-K33+K59</f>
        <v>0</v>
      </c>
      <c r="L72" s="33">
        <f>L16</f>
        <v>0</v>
      </c>
      <c r="M72" s="17">
        <f>M16-M33+M59</f>
        <v>0</v>
      </c>
      <c r="N72" s="33">
        <f>N16</f>
        <v>0</v>
      </c>
      <c r="O72" s="30"/>
      <c r="P72" s="19"/>
      <c r="Q72" s="17">
        <f t="shared" si="5"/>
        <v>0</v>
      </c>
    </row>
    <row r="73" spans="1:120" ht="24.95" customHeight="1" x14ac:dyDescent="0.25">
      <c r="A73" s="18"/>
      <c r="B73" s="15"/>
      <c r="C73" s="138" t="s">
        <v>46</v>
      </c>
      <c r="D73" s="349" t="s">
        <v>75</v>
      </c>
      <c r="E73" s="349"/>
      <c r="F73" s="350"/>
      <c r="G73" s="33">
        <f t="shared" si="6"/>
        <v>0</v>
      </c>
      <c r="H73" s="33">
        <f t="shared" si="6"/>
        <v>0</v>
      </c>
      <c r="I73" s="33">
        <f t="shared" si="6"/>
        <v>0</v>
      </c>
      <c r="J73" s="17">
        <f t="shared" si="4"/>
        <v>0</v>
      </c>
      <c r="K73" s="17">
        <f>K17-K34+K60</f>
        <v>0</v>
      </c>
      <c r="L73" s="33">
        <f>L17</f>
        <v>0</v>
      </c>
      <c r="M73" s="17">
        <f>M17-M34+M60</f>
        <v>0</v>
      </c>
      <c r="N73" s="33">
        <f>N17</f>
        <v>0</v>
      </c>
      <c r="O73" s="30"/>
      <c r="P73" s="19"/>
      <c r="Q73" s="17">
        <f t="shared" si="5"/>
        <v>0</v>
      </c>
    </row>
    <row r="74" spans="1:120" ht="24.95" customHeight="1" x14ac:dyDescent="0.25">
      <c r="A74" s="18"/>
      <c r="B74" s="15"/>
      <c r="C74" s="138" t="s">
        <v>47</v>
      </c>
      <c r="D74" s="354" t="s">
        <v>76</v>
      </c>
      <c r="E74" s="354"/>
      <c r="F74" s="355"/>
      <c r="G74" s="33">
        <f t="shared" si="6"/>
        <v>0</v>
      </c>
      <c r="H74" s="33">
        <f t="shared" si="6"/>
        <v>0</v>
      </c>
      <c r="I74" s="33">
        <f t="shared" si="6"/>
        <v>0</v>
      </c>
      <c r="J74" s="17">
        <f t="shared" si="4"/>
        <v>0</v>
      </c>
      <c r="K74" s="17">
        <f>K18-K35+K61</f>
        <v>0</v>
      </c>
      <c r="L74" s="33">
        <f>L18</f>
        <v>0</v>
      </c>
      <c r="M74" s="17">
        <f>M18-M35+M61</f>
        <v>0</v>
      </c>
      <c r="N74" s="33">
        <f>N18</f>
        <v>0</v>
      </c>
      <c r="O74" s="19"/>
      <c r="P74" s="19"/>
      <c r="Q74" s="17">
        <f t="shared" si="5"/>
        <v>0</v>
      </c>
    </row>
    <row r="75" spans="1:120" s="41" customFormat="1" ht="24.95" customHeight="1" x14ac:dyDescent="0.25">
      <c r="A75" s="18"/>
      <c r="B75" s="15"/>
      <c r="C75" s="138" t="s">
        <v>48</v>
      </c>
      <c r="D75" s="337" t="s">
        <v>77</v>
      </c>
      <c r="E75" s="337"/>
      <c r="F75" s="338"/>
      <c r="G75" s="33">
        <f>SUM(G19-G36+G62)</f>
        <v>0</v>
      </c>
      <c r="H75" s="33">
        <f>SUM(H19-H36+H62)</f>
        <v>0</v>
      </c>
      <c r="I75" s="33">
        <f>SUM(I19-I36+I62)</f>
        <v>0</v>
      </c>
      <c r="J75" s="17">
        <f t="shared" si="4"/>
        <v>230666</v>
      </c>
      <c r="K75" s="17">
        <f>K19-K36+K62</f>
        <v>241223</v>
      </c>
      <c r="L75" s="17">
        <f>L19-L36+L62</f>
        <v>0</v>
      </c>
      <c r="M75" s="17">
        <f>M19-M36+M62</f>
        <v>0</v>
      </c>
      <c r="N75" s="17">
        <f>N19-N36+N62</f>
        <v>0</v>
      </c>
      <c r="O75" s="34"/>
      <c r="P75" s="34"/>
      <c r="Q75" s="17">
        <f t="shared" si="5"/>
        <v>471889</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1" customFormat="1" ht="24.95" customHeight="1" x14ac:dyDescent="0.25">
      <c r="A76" s="18"/>
      <c r="B76" s="15"/>
      <c r="C76" s="138" t="s">
        <v>49</v>
      </c>
      <c r="D76" s="337" t="s">
        <v>89</v>
      </c>
      <c r="E76" s="337"/>
      <c r="F76" s="338"/>
      <c r="G76" s="33">
        <f>SUM(G20-G37+G52+G63)</f>
        <v>0</v>
      </c>
      <c r="H76" s="33">
        <f>SUM(H20-H37+H63)</f>
        <v>0</v>
      </c>
      <c r="I76" s="33">
        <f>SUM(I20-I37+I63)</f>
        <v>0</v>
      </c>
      <c r="J76" s="17">
        <f>J20-J37+J52+J63</f>
        <v>0</v>
      </c>
      <c r="K76" s="17">
        <f>K20-K37+K52+K63</f>
        <v>0</v>
      </c>
      <c r="L76" s="19"/>
      <c r="M76" s="19"/>
      <c r="N76" s="19"/>
      <c r="O76" s="34"/>
      <c r="P76" s="34"/>
      <c r="Q76" s="17">
        <f t="shared" si="5"/>
        <v>0</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1" customFormat="1" ht="24.95" customHeight="1" x14ac:dyDescent="0.25">
      <c r="A77" s="18"/>
      <c r="B77" s="15"/>
      <c r="C77" s="138" t="s">
        <v>50</v>
      </c>
      <c r="D77" s="337" t="s">
        <v>110</v>
      </c>
      <c r="E77" s="337"/>
      <c r="F77" s="338"/>
      <c r="G77" s="33">
        <f>SUM(G21-G38+G53+G64)</f>
        <v>0</v>
      </c>
      <c r="H77" s="33">
        <f>SUM(H21-H38+H64)</f>
        <v>0</v>
      </c>
      <c r="I77" s="33">
        <f>SUM(I21-I38+I64)</f>
        <v>-4</v>
      </c>
      <c r="J77" s="17">
        <f>J21-J38+J53+J64</f>
        <v>0</v>
      </c>
      <c r="K77" s="17">
        <f>K21-K38+K53+K64</f>
        <v>0</v>
      </c>
      <c r="L77" s="19"/>
      <c r="M77" s="19"/>
      <c r="N77" s="19"/>
      <c r="O77" s="34"/>
      <c r="P77" s="34"/>
      <c r="Q77" s="17">
        <f t="shared" si="5"/>
        <v>-4</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1" customFormat="1" ht="24.95" customHeight="1" x14ac:dyDescent="0.25">
      <c r="A78" s="18"/>
      <c r="B78" s="15"/>
      <c r="C78" s="138" t="s">
        <v>51</v>
      </c>
      <c r="D78" s="337" t="s">
        <v>149</v>
      </c>
      <c r="E78" s="337"/>
      <c r="F78" s="338"/>
      <c r="G78" s="33">
        <f>SUM(G25+G26-G39+G54+G65)</f>
        <v>6943084</v>
      </c>
      <c r="H78" s="33">
        <f>SUM(H25+H26-H39+H65)</f>
        <v>3256908</v>
      </c>
      <c r="I78" s="33">
        <f>SUM(I26-I39+I65)</f>
        <v>897468</v>
      </c>
      <c r="J78" s="17">
        <f>J26-J39+J54+J65</f>
        <v>0</v>
      </c>
      <c r="K78" s="17">
        <f>K26-K39+K54+K65</f>
        <v>0</v>
      </c>
      <c r="L78" s="19"/>
      <c r="M78" s="17">
        <f>M26-M39+M65</f>
        <v>0</v>
      </c>
      <c r="N78" s="19"/>
      <c r="O78" s="140">
        <f>O26-O39+O65</f>
        <v>0</v>
      </c>
      <c r="P78" s="34"/>
      <c r="Q78" s="17">
        <f t="shared" si="5"/>
        <v>11097460</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4.95" customHeight="1" thickBot="1" x14ac:dyDescent="0.25">
      <c r="A79" s="21"/>
      <c r="B79" s="18"/>
      <c r="C79" s="139" t="s">
        <v>62</v>
      </c>
      <c r="D79" s="352" t="s">
        <v>108</v>
      </c>
      <c r="E79" s="352"/>
      <c r="F79" s="353"/>
      <c r="G79" s="54">
        <f t="shared" ref="G79:N79" si="7">G22+G27-G41+G66</f>
        <v>54872</v>
      </c>
      <c r="H79" s="54">
        <f t="shared" si="7"/>
        <v>21107</v>
      </c>
      <c r="I79" s="54">
        <f t="shared" si="7"/>
        <v>364</v>
      </c>
      <c r="J79" s="54">
        <f t="shared" si="7"/>
        <v>7855</v>
      </c>
      <c r="K79" s="54">
        <f t="shared" si="7"/>
        <v>21662</v>
      </c>
      <c r="L79" s="54">
        <f t="shared" si="7"/>
        <v>0</v>
      </c>
      <c r="M79" s="54">
        <f t="shared" si="7"/>
        <v>0</v>
      </c>
      <c r="N79" s="54">
        <f t="shared" si="7"/>
        <v>0</v>
      </c>
      <c r="O79" s="54">
        <f>O22+O27-O41+O66</f>
        <v>0</v>
      </c>
      <c r="P79" s="34"/>
      <c r="Q79" s="140">
        <f t="shared" si="5"/>
        <v>105860</v>
      </c>
    </row>
    <row r="80" spans="1:120" ht="24.95" customHeight="1" thickBot="1" x14ac:dyDescent="0.25">
      <c r="A80" s="26"/>
      <c r="B80" s="144" t="s">
        <v>117</v>
      </c>
      <c r="C80" s="335" t="s">
        <v>88</v>
      </c>
      <c r="D80" s="276"/>
      <c r="E80" s="276"/>
      <c r="F80" s="336"/>
      <c r="G80" s="142">
        <f>SUM(G72:G79)</f>
        <v>6997956</v>
      </c>
      <c r="H80" s="142">
        <f>SUM(H72:H79)</f>
        <v>3278015</v>
      </c>
      <c r="I80" s="142">
        <f>SUM(I72:I79)</f>
        <v>897828</v>
      </c>
      <c r="J80" s="142">
        <f>SUM(J70:J79)</f>
        <v>238521</v>
      </c>
      <c r="K80" s="142">
        <f>SUM(K71:K79)</f>
        <v>262885</v>
      </c>
      <c r="L80" s="142">
        <f>SUM(L72:L79)</f>
        <v>0</v>
      </c>
      <c r="M80" s="142">
        <f>SUM(M72:M79)</f>
        <v>0</v>
      </c>
      <c r="N80" s="142">
        <f>SUM(N72:N79)</f>
        <v>0</v>
      </c>
      <c r="O80" s="142">
        <f>SUM(O72:O79)</f>
        <v>0</v>
      </c>
      <c r="P80" s="142">
        <f>P69</f>
        <v>904877</v>
      </c>
      <c r="Q80" s="142">
        <f t="shared" si="5"/>
        <v>12580082</v>
      </c>
    </row>
    <row r="81" spans="1:20" ht="24.95" customHeight="1" x14ac:dyDescent="0.2">
      <c r="A81" s="79"/>
      <c r="B81" s="79"/>
      <c r="C81" s="78"/>
      <c r="D81" s="79"/>
      <c r="E81" s="79"/>
      <c r="F81" s="79"/>
      <c r="G81" s="42"/>
      <c r="H81" s="42"/>
      <c r="I81" s="42"/>
      <c r="J81" s="42"/>
      <c r="K81" s="42"/>
      <c r="L81" s="42"/>
      <c r="M81" s="42"/>
      <c r="N81" s="42"/>
      <c r="O81" s="42"/>
      <c r="P81" s="42"/>
      <c r="Q81" s="42"/>
    </row>
    <row r="82" spans="1:20" ht="24.95" customHeight="1" x14ac:dyDescent="0.2">
      <c r="A82" s="78"/>
      <c r="B82" s="78"/>
      <c r="C82" s="78"/>
      <c r="D82" s="78"/>
      <c r="E82" s="78"/>
      <c r="F82" s="78"/>
      <c r="G82" s="60"/>
      <c r="H82" s="60"/>
      <c r="I82" s="60"/>
      <c r="J82" s="42"/>
      <c r="K82" s="42"/>
      <c r="L82" s="42"/>
      <c r="M82" s="42"/>
      <c r="N82" s="42"/>
      <c r="O82" s="42"/>
      <c r="P82" s="42" t="s">
        <v>119</v>
      </c>
      <c r="Q82" s="42"/>
    </row>
    <row r="83" spans="1:20" s="5" customFormat="1" ht="24.95" customHeight="1" x14ac:dyDescent="0.25">
      <c r="A83" s="346" t="s">
        <v>161</v>
      </c>
      <c r="B83" s="347"/>
      <c r="C83" s="347"/>
      <c r="D83" s="276"/>
      <c r="E83" s="128"/>
      <c r="F83" s="122"/>
      <c r="G83" s="122"/>
      <c r="H83" s="62"/>
      <c r="I83" s="62"/>
      <c r="J83" s="78"/>
      <c r="K83" s="154"/>
      <c r="L83" s="154"/>
      <c r="M83" s="351" t="s">
        <v>96</v>
      </c>
      <c r="N83" s="351"/>
      <c r="O83" s="351"/>
      <c r="P83" s="351"/>
      <c r="Q83" s="351"/>
      <c r="R83" s="35"/>
    </row>
    <row r="84" spans="1:20" ht="29.25" customHeight="1" x14ac:dyDescent="0.2">
      <c r="A84" s="344" t="s">
        <v>153</v>
      </c>
      <c r="B84" s="344"/>
      <c r="C84" s="344"/>
      <c r="D84" s="344"/>
      <c r="E84" s="344"/>
      <c r="F84" s="344"/>
      <c r="G84" s="155" t="s">
        <v>95</v>
      </c>
      <c r="H84" s="61"/>
      <c r="I84" s="61"/>
      <c r="J84" s="43"/>
      <c r="K84" s="44"/>
      <c r="L84" s="44"/>
      <c r="M84" s="45" t="s">
        <v>97</v>
      </c>
      <c r="N84" s="343" t="s">
        <v>197</v>
      </c>
      <c r="O84" s="343"/>
      <c r="P84" s="343"/>
      <c r="Q84" s="343"/>
      <c r="R84" s="46"/>
      <c r="S84" s="46"/>
      <c r="T84" s="47"/>
    </row>
    <row r="85" spans="1:20" ht="24.95" customHeight="1" x14ac:dyDescent="0.2">
      <c r="A85" s="343" t="s">
        <v>125</v>
      </c>
      <c r="B85" s="343"/>
      <c r="C85" s="343"/>
      <c r="D85" s="343"/>
      <c r="E85" s="343"/>
      <c r="F85" s="343"/>
      <c r="G85" s="156">
        <v>5651214</v>
      </c>
      <c r="H85" s="57"/>
      <c r="I85" s="57"/>
      <c r="J85" s="42"/>
      <c r="K85" s="48"/>
      <c r="L85" s="48"/>
      <c r="M85" s="45" t="s">
        <v>98</v>
      </c>
      <c r="N85" s="343" t="s">
        <v>198</v>
      </c>
      <c r="O85" s="343"/>
      <c r="P85" s="343"/>
      <c r="Q85" s="343"/>
      <c r="R85" s="42"/>
      <c r="S85" s="42"/>
      <c r="T85" s="47"/>
    </row>
    <row r="86" spans="1:20" ht="24.95" customHeight="1" x14ac:dyDescent="0.2">
      <c r="A86" s="48"/>
      <c r="B86" s="48"/>
      <c r="C86" s="48"/>
      <c r="D86" s="48"/>
      <c r="E86" s="48"/>
      <c r="F86" s="48"/>
      <c r="G86" s="42"/>
      <c r="H86" s="42"/>
      <c r="I86" s="42"/>
      <c r="J86" s="42"/>
      <c r="K86" s="49"/>
      <c r="L86" s="49"/>
      <c r="M86" s="45" t="s">
        <v>99</v>
      </c>
      <c r="N86" s="343" t="s">
        <v>199</v>
      </c>
      <c r="O86" s="343"/>
      <c r="P86" s="343"/>
      <c r="Q86" s="343"/>
      <c r="R86" s="42"/>
      <c r="S86" s="42"/>
      <c r="T86" s="47"/>
    </row>
    <row r="87" spans="1:20" ht="24.95" customHeight="1" x14ac:dyDescent="0.2">
      <c r="A87" s="49"/>
      <c r="B87" s="49"/>
      <c r="C87" s="49"/>
      <c r="D87" s="49"/>
      <c r="E87" s="49"/>
      <c r="F87" s="49"/>
      <c r="G87" s="42"/>
      <c r="H87" s="42"/>
      <c r="I87" s="42"/>
      <c r="J87" s="42"/>
      <c r="K87" s="49"/>
      <c r="L87" s="49"/>
      <c r="M87" s="45" t="s">
        <v>100</v>
      </c>
      <c r="N87" s="343" t="s">
        <v>200</v>
      </c>
      <c r="O87" s="343"/>
      <c r="P87" s="343"/>
      <c r="Q87" s="343"/>
      <c r="R87" s="42"/>
      <c r="S87" s="42"/>
      <c r="T87" s="47"/>
    </row>
    <row r="88" spans="1:20" s="5" customFormat="1" x14ac:dyDescent="0.2">
      <c r="A88" s="122"/>
      <c r="B88" s="122"/>
      <c r="C88" s="122"/>
      <c r="D88" s="122"/>
      <c r="E88" s="122"/>
      <c r="F88" s="122"/>
      <c r="G88" s="122"/>
      <c r="H88" s="122"/>
      <c r="I88" s="122"/>
      <c r="J88" s="122"/>
      <c r="K88" s="122"/>
      <c r="L88" s="122"/>
      <c r="M88" s="78"/>
      <c r="N88" s="78"/>
      <c r="O88" s="78"/>
      <c r="P88" s="78"/>
      <c r="Q88" s="78"/>
      <c r="R88" s="47"/>
      <c r="S88" s="47"/>
      <c r="T88" s="47"/>
    </row>
    <row r="89" spans="1:20" s="5" customFormat="1" hidden="1" x14ac:dyDescent="0.2">
      <c r="M89" s="47"/>
      <c r="N89" s="47"/>
      <c r="O89" s="47"/>
      <c r="P89" s="47"/>
      <c r="Q89" s="47"/>
      <c r="R89" s="47"/>
      <c r="S89" s="47"/>
      <c r="T89" s="47"/>
    </row>
    <row r="90" spans="1:20" s="5" customFormat="1" hidden="1" x14ac:dyDescent="0.2">
      <c r="M90" s="47"/>
      <c r="N90" s="47"/>
      <c r="O90" s="47"/>
      <c r="P90" s="47"/>
      <c r="Q90" s="47"/>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5">
    <mergeCell ref="C28:F28"/>
    <mergeCell ref="D16:F16"/>
    <mergeCell ref="D13:F13"/>
    <mergeCell ref="D15:F15"/>
    <mergeCell ref="B40:F40"/>
    <mergeCell ref="D39:F39"/>
    <mergeCell ref="D14:F14"/>
    <mergeCell ref="D31:F31"/>
    <mergeCell ref="D17:F17"/>
    <mergeCell ref="D19:F19"/>
    <mergeCell ref="D18:F18"/>
    <mergeCell ref="D22:F22"/>
    <mergeCell ref="B29:F29"/>
    <mergeCell ref="D54:F54"/>
    <mergeCell ref="D45:F45"/>
    <mergeCell ref="C47:F47"/>
    <mergeCell ref="C46:F46"/>
    <mergeCell ref="B51:F51"/>
    <mergeCell ref="D41:F41"/>
    <mergeCell ref="D36:F36"/>
    <mergeCell ref="A9:F11"/>
    <mergeCell ref="C42:F42"/>
    <mergeCell ref="B12:F12"/>
    <mergeCell ref="D33:F33"/>
    <mergeCell ref="B24:F24"/>
    <mergeCell ref="C30:F30"/>
    <mergeCell ref="D38:F38"/>
    <mergeCell ref="D37:F37"/>
    <mergeCell ref="D21:F21"/>
    <mergeCell ref="D32:F32"/>
    <mergeCell ref="D35:F35"/>
    <mergeCell ref="D34:F34"/>
    <mergeCell ref="D20:F20"/>
    <mergeCell ref="C23:F23"/>
    <mergeCell ref="D62:F62"/>
    <mergeCell ref="D59:F59"/>
    <mergeCell ref="D61:F61"/>
    <mergeCell ref="D56:F56"/>
    <mergeCell ref="D57:F57"/>
    <mergeCell ref="D58:F58"/>
    <mergeCell ref="D60:F60"/>
    <mergeCell ref="A1:Q1"/>
    <mergeCell ref="A2:Q2"/>
    <mergeCell ref="Q10:Q11"/>
    <mergeCell ref="J10:J11"/>
    <mergeCell ref="G10:G11"/>
    <mergeCell ref="N10:N11"/>
    <mergeCell ref="I10:I11"/>
    <mergeCell ref="M10:M11"/>
    <mergeCell ref="L10:L11"/>
    <mergeCell ref="P10:P11"/>
    <mergeCell ref="D5:F5"/>
    <mergeCell ref="O10:O11"/>
    <mergeCell ref="N86:Q86"/>
    <mergeCell ref="N87:Q87"/>
    <mergeCell ref="D72:F72"/>
    <mergeCell ref="M83:Q83"/>
    <mergeCell ref="D79:F79"/>
    <mergeCell ref="D73:F73"/>
    <mergeCell ref="D77:F77"/>
    <mergeCell ref="D74:F74"/>
    <mergeCell ref="D76:F76"/>
    <mergeCell ref="D75:F75"/>
    <mergeCell ref="N84:Q84"/>
    <mergeCell ref="A84:F84"/>
    <mergeCell ref="A85:F85"/>
    <mergeCell ref="N85:Q85"/>
    <mergeCell ref="A3:C3"/>
    <mergeCell ref="A83:D83"/>
    <mergeCell ref="D25:F25"/>
    <mergeCell ref="D26:F26"/>
    <mergeCell ref="D27:F27"/>
    <mergeCell ref="K10:K11"/>
    <mergeCell ref="H10:H11"/>
    <mergeCell ref="D64:F64"/>
    <mergeCell ref="D70:F70"/>
    <mergeCell ref="B68:F68"/>
    <mergeCell ref="D71:F71"/>
    <mergeCell ref="D69:F69"/>
    <mergeCell ref="A6:C6"/>
    <mergeCell ref="D6:F6"/>
    <mergeCell ref="A49:Q49"/>
    <mergeCell ref="C67:F67"/>
    <mergeCell ref="C80:F80"/>
    <mergeCell ref="D65:F65"/>
    <mergeCell ref="D63:F63"/>
    <mergeCell ref="A7:F7"/>
    <mergeCell ref="A8:F8"/>
    <mergeCell ref="D78:F78"/>
    <mergeCell ref="D66:F66"/>
    <mergeCell ref="D43:F43"/>
    <mergeCell ref="D44:F44"/>
    <mergeCell ref="D52:F52"/>
    <mergeCell ref="D53:F53"/>
    <mergeCell ref="B55:F55"/>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0" customWidth="1"/>
    <col min="2" max="2" width="17" style="50" customWidth="1"/>
    <col min="3" max="3" width="68.140625" style="50" customWidth="1"/>
    <col min="4" max="6" width="12.5703125" style="50" hidden="1" customWidth="1"/>
    <col min="7" max="16384" width="9.140625" style="50" hidden="1"/>
  </cols>
  <sheetData>
    <row r="1" spans="1:3" ht="46.5" customHeight="1" x14ac:dyDescent="0.25">
      <c r="A1" s="388" t="s">
        <v>154</v>
      </c>
      <c r="B1" s="388"/>
      <c r="C1" s="388"/>
    </row>
    <row r="2" spans="1:3" ht="32.1" customHeight="1" x14ac:dyDescent="0.25">
      <c r="A2" s="119" t="s">
        <v>8</v>
      </c>
      <c r="B2" s="105"/>
      <c r="C2" s="120"/>
    </row>
    <row r="3" spans="1:3" ht="20.100000000000001" customHeight="1" x14ac:dyDescent="0.25">
      <c r="A3" s="119" t="s">
        <v>9</v>
      </c>
      <c r="B3" s="106">
        <f>'CSS '!G2</f>
        <v>42719</v>
      </c>
      <c r="C3" s="121"/>
    </row>
    <row r="4" spans="1:3" ht="15" customHeight="1" x14ac:dyDescent="0.25">
      <c r="A4" s="77"/>
      <c r="B4" s="77"/>
      <c r="C4" s="122"/>
    </row>
    <row r="5" spans="1:3" ht="15" customHeight="1" x14ac:dyDescent="0.25">
      <c r="A5" s="107" t="s">
        <v>94</v>
      </c>
      <c r="B5" s="107" t="s">
        <v>95</v>
      </c>
      <c r="C5" s="108" t="s">
        <v>105</v>
      </c>
    </row>
    <row r="6" spans="1:3" x14ac:dyDescent="0.2">
      <c r="A6" s="109"/>
      <c r="B6" s="110"/>
      <c r="C6" s="111"/>
    </row>
    <row r="7" spans="1:3" x14ac:dyDescent="0.2">
      <c r="A7" s="112"/>
      <c r="B7" s="113"/>
      <c r="C7" s="114"/>
    </row>
    <row r="8" spans="1:3" x14ac:dyDescent="0.2">
      <c r="A8" s="112"/>
      <c r="B8" s="113"/>
      <c r="C8" s="114"/>
    </row>
    <row r="9" spans="1:3" x14ac:dyDescent="0.2">
      <c r="A9" s="112"/>
      <c r="B9" s="113"/>
      <c r="C9" s="114"/>
    </row>
    <row r="10" spans="1:3" x14ac:dyDescent="0.2">
      <c r="A10" s="112"/>
      <c r="B10" s="113"/>
      <c r="C10" s="114"/>
    </row>
    <row r="11" spans="1:3" x14ac:dyDescent="0.2">
      <c r="A11" s="112"/>
      <c r="B11" s="113"/>
      <c r="C11" s="114"/>
    </row>
    <row r="12" spans="1:3" x14ac:dyDescent="0.2">
      <c r="A12" s="112"/>
      <c r="B12" s="113"/>
      <c r="C12" s="114"/>
    </row>
    <row r="13" spans="1:3" x14ac:dyDescent="0.2">
      <c r="A13" s="112"/>
      <c r="B13" s="113"/>
      <c r="C13" s="114"/>
    </row>
    <row r="14" spans="1:3" x14ac:dyDescent="0.2">
      <c r="A14" s="112"/>
      <c r="B14" s="113"/>
      <c r="C14" s="114"/>
    </row>
    <row r="15" spans="1:3" x14ac:dyDescent="0.2">
      <c r="A15" s="112"/>
      <c r="B15" s="113"/>
      <c r="C15" s="114"/>
    </row>
    <row r="16" spans="1:3" x14ac:dyDescent="0.2">
      <c r="A16" s="112"/>
      <c r="B16" s="113"/>
      <c r="C16" s="114"/>
    </row>
    <row r="17" spans="1:4" x14ac:dyDescent="0.2">
      <c r="A17" s="112"/>
      <c r="B17" s="113"/>
      <c r="C17" s="114"/>
    </row>
    <row r="18" spans="1:4" x14ac:dyDescent="0.2">
      <c r="A18" s="112"/>
      <c r="B18" s="113"/>
      <c r="C18" s="114"/>
    </row>
    <row r="19" spans="1:4" x14ac:dyDescent="0.2">
      <c r="A19" s="112"/>
      <c r="B19" s="113"/>
      <c r="C19" s="114"/>
    </row>
    <row r="20" spans="1:4" ht="15" thickBot="1" x14ac:dyDescent="0.25">
      <c r="A20" s="115"/>
      <c r="B20" s="113"/>
      <c r="C20" s="114"/>
    </row>
    <row r="21" spans="1:4" ht="15" customHeight="1" thickBot="1" x14ac:dyDescent="0.3">
      <c r="A21" s="116" t="s">
        <v>88</v>
      </c>
      <c r="B21" s="117">
        <f>SUM(B6:B20)</f>
        <v>0</v>
      </c>
      <c r="C21" s="123"/>
      <c r="D21" s="51"/>
    </row>
    <row r="22" spans="1:4" ht="15.75" thickBot="1" x14ac:dyDescent="0.3">
      <c r="A22" s="124"/>
      <c r="B22" s="118">
        <f>IF(B21='RER Summary'!Q67,'RER Summary'!Q67,"ERROR")</f>
        <v>0</v>
      </c>
      <c r="C22" s="122"/>
    </row>
    <row r="23" spans="1:4" x14ac:dyDescent="0.2">
      <c r="A23" s="122"/>
      <c r="B23" s="122"/>
      <c r="C23" s="122"/>
    </row>
    <row r="24" spans="1:4" ht="36.6" customHeight="1" x14ac:dyDescent="0.2">
      <c r="A24" s="390" t="s">
        <v>136</v>
      </c>
      <c r="B24" s="390"/>
      <c r="C24" s="390"/>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D7FB93-39F3-4981-AFEE-834CBEE4BB59}">
  <ds:schemaRefs>
    <ds:schemaRef ds:uri="http://schemas.microsoft.com/sharepoint/v3/contenttype/forms"/>
  </ds:schemaRefs>
</ds:datastoreItem>
</file>

<file path=customXml/itemProps2.xml><?xml version="1.0" encoding="utf-8"?>
<ds:datastoreItem xmlns:ds="http://schemas.openxmlformats.org/officeDocument/2006/customXml" ds:itemID="{C239E785-23EA-4FB5-9F4D-007500160470}">
  <ds:schemaRefs>
    <ds:schemaRef ds:uri="http://schemas.microsoft.com/office/2006/metadata/longProperties"/>
  </ds:schemaRefs>
</ds:datastoreItem>
</file>

<file path=customXml/itemProps3.xml><?xml version="1.0" encoding="utf-8"?>
<ds:datastoreItem xmlns:ds="http://schemas.openxmlformats.org/officeDocument/2006/customXml" ds:itemID="{A3EAA9BF-6F1E-4ED5-A14B-5E6A26F6FD89}"/>
</file>

<file path=customXml/itemProps4.xml><?xml version="1.0" encoding="utf-8"?>
<ds:datastoreItem xmlns:ds="http://schemas.openxmlformats.org/officeDocument/2006/customXml" ds:itemID="{9401377F-2CEC-4237-BABA-6EEE9D67F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BA32697-F403-4F34-B495-695E307608E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Sonoma_FY14-15_RER_ADA</dc:title>
  <dc:creator>Moses.Ndungu@dhcs.ca.gov</dc:creator>
  <cp:keywords>Sonoma,FY14-15,MHSA,RER</cp:keywords>
  <cp:lastModifiedBy>westj</cp:lastModifiedBy>
  <cp:lastPrinted>2017-04-10T23:18:36Z</cp:lastPrinted>
  <dcterms:created xsi:type="dcterms:W3CDTF">2007-09-20T19:02:25Z</dcterms:created>
  <dcterms:modified xsi:type="dcterms:W3CDTF">2020-11-09T23:34:46Z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AdHocReviewCycleID">
    <vt:i4>704023143</vt:i4>
  </property>
  <property fmtid="{D5CDD505-2E9C-101B-9397-08002B2CF9AE}" pid="13" name="_NewReviewCycle">
    <vt:lpwstr/>
  </property>
  <property fmtid="{D5CDD505-2E9C-101B-9397-08002B2CF9AE}" pid="14" name="_EmailSubject">
    <vt:lpwstr>Sonoma County 2014-15 MHSA Rev and Exp Report</vt:lpwstr>
  </property>
  <property fmtid="{D5CDD505-2E9C-101B-9397-08002B2CF9AE}" pid="15" name="_AuthorEmail">
    <vt:lpwstr>Diana.Stornetta@sonoma-county.org</vt:lpwstr>
  </property>
  <property fmtid="{D5CDD505-2E9C-101B-9397-08002B2CF9AE}" pid="16" name="_AuthorEmailDisplayName">
    <vt:lpwstr>Diana Stornetta</vt:lpwstr>
  </property>
  <property fmtid="{D5CDD505-2E9C-101B-9397-08002B2CF9AE}" pid="17" name="_ReviewingToolsShownOnce">
    <vt:lpwstr/>
  </property>
  <property fmtid="{D5CDD505-2E9C-101B-9397-08002B2CF9AE}" pid="18" name="_dlc_DocId">
    <vt:lpwstr>DHCSDOC-1363137784-3431</vt:lpwstr>
  </property>
  <property fmtid="{D5CDD505-2E9C-101B-9397-08002B2CF9AE}" pid="19" name="_dlc_DocIdItemGuid">
    <vt:lpwstr>93e1035b-5b93-4e4c-af9b-60b048622aec</vt:lpwstr>
  </property>
  <property fmtid="{D5CDD505-2E9C-101B-9397-08002B2CF9AE}" pid="20" name="_dlc_DocIdUrl">
    <vt:lpwstr>http://dhcs2016prod:88/services/MH/_layouts/15/DocIdRedir.aspx?ID=DHCSDOC-1363137784-3431, DHCSDOC-1363137784-3431</vt:lpwstr>
  </property>
  <property fmtid="{D5CDD505-2E9C-101B-9397-08002B2CF9AE}" pid="21" name="ContentTypeId">
    <vt:lpwstr>0x0101000DD778A44A894D44A57135C48A267F0A</vt:lpwstr>
  </property>
</Properties>
</file>