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55D29298-1C38-4D79-BF8E-F636FDE6073A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H27" i="10" l="1"/>
  <c r="F8" i="38"/>
  <c r="F30" i="38"/>
  <c r="F40" i="38" s="1"/>
  <c r="F16" i="38"/>
  <c r="F23" i="38" s="1"/>
  <c r="F46" i="38" s="1"/>
  <c r="F49" i="38" s="1"/>
  <c r="F27" i="38"/>
  <c r="F15" i="38"/>
  <c r="K27" i="10"/>
  <c r="Q27" i="10" s="1"/>
  <c r="Q22" i="10"/>
  <c r="I40" i="10"/>
  <c r="J40" i="10"/>
  <c r="J46" i="10"/>
  <c r="K40" i="10"/>
  <c r="K46" i="10" s="1"/>
  <c r="H40" i="10"/>
  <c r="H46" i="10" s="1"/>
  <c r="I46" i="10"/>
  <c r="G40" i="10"/>
  <c r="G46" i="10" s="1"/>
  <c r="O40" i="10"/>
  <c r="O46" i="10"/>
  <c r="O47" i="10" s="1"/>
  <c r="N40" i="10"/>
  <c r="N46" i="10" s="1"/>
  <c r="N47" i="10" s="1"/>
  <c r="M40" i="10"/>
  <c r="M46" i="10"/>
  <c r="M47" i="10" s="1"/>
  <c r="L40" i="10"/>
  <c r="L46" i="10" s="1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14" i="40"/>
  <c r="F33" i="40" s="1"/>
  <c r="F36" i="40" s="1"/>
  <c r="I47" i="10" s="1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5" i="38"/>
  <c r="D2" i="43"/>
  <c r="G2" i="40"/>
  <c r="F34" i="51"/>
  <c r="F51" i="51"/>
  <c r="B3" i="48"/>
  <c r="F52" i="51"/>
  <c r="F56" i="51" s="1"/>
  <c r="D5" i="10"/>
  <c r="G2" i="43"/>
  <c r="G2" i="41"/>
  <c r="D2" i="41"/>
  <c r="G2" i="8"/>
  <c r="D2" i="8"/>
  <c r="D2" i="40"/>
  <c r="G2" i="38"/>
  <c r="D2" i="38"/>
  <c r="M67" i="10"/>
  <c r="M73" i="10"/>
  <c r="M72" i="10"/>
  <c r="M80" i="10" s="1"/>
  <c r="M74" i="10"/>
  <c r="N74" i="10"/>
  <c r="M75" i="10"/>
  <c r="L74" i="10"/>
  <c r="L80" i="10" s="1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I67" i="10"/>
  <c r="G67" i="10"/>
  <c r="Q20" i="10"/>
  <c r="G54" i="10"/>
  <c r="G78" i="10"/>
  <c r="Q78" i="10"/>
  <c r="G53" i="10"/>
  <c r="G77" i="10" s="1"/>
  <c r="Q77" i="10" s="1"/>
  <c r="G52" i="10"/>
  <c r="Q52" i="10" s="1"/>
  <c r="G76" i="10"/>
  <c r="Q76" i="10" s="1"/>
  <c r="J70" i="10"/>
  <c r="B21" i="48"/>
  <c r="N79" i="10"/>
  <c r="N75" i="10"/>
  <c r="M79" i="10"/>
  <c r="L79" i="10"/>
  <c r="L75" i="10"/>
  <c r="J79" i="10"/>
  <c r="K73" i="10"/>
  <c r="K72" i="10"/>
  <c r="K71" i="10"/>
  <c r="J73" i="10"/>
  <c r="J72" i="10"/>
  <c r="J80" i="10" s="1"/>
  <c r="J71" i="10"/>
  <c r="I79" i="10"/>
  <c r="H79" i="10"/>
  <c r="G79" i="10"/>
  <c r="Q79" i="10" s="1"/>
  <c r="G73" i="10"/>
  <c r="G72" i="10"/>
  <c r="N72" i="10"/>
  <c r="N73" i="10"/>
  <c r="L73" i="10"/>
  <c r="L72" i="10"/>
  <c r="H73" i="10"/>
  <c r="H80" i="10" s="1"/>
  <c r="I73" i="10"/>
  <c r="H72" i="10"/>
  <c r="I72" i="10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P25" i="10"/>
  <c r="Q25" i="10" s="1"/>
  <c r="P28" i="10"/>
  <c r="I28" i="10"/>
  <c r="Q26" i="10"/>
  <c r="Q61" i="10"/>
  <c r="Q56" i="10"/>
  <c r="F13" i="8"/>
  <c r="F15" i="8" s="1"/>
  <c r="J47" i="10" s="1"/>
  <c r="Q53" i="10"/>
  <c r="Q54" i="10"/>
  <c r="F37" i="41"/>
  <c r="F39" i="41"/>
  <c r="F20" i="41"/>
  <c r="F22" i="41" s="1"/>
  <c r="F40" i="41" s="1"/>
  <c r="H28" i="10"/>
  <c r="G28" i="10"/>
  <c r="Q60" i="10"/>
  <c r="Q57" i="10"/>
  <c r="I80" i="10" l="1"/>
  <c r="O80" i="10"/>
  <c r="Q23" i="10"/>
  <c r="K80" i="10"/>
  <c r="Q28" i="10"/>
  <c r="Q73" i="10"/>
  <c r="Q71" i="10"/>
  <c r="Q67" i="10"/>
  <c r="B22" i="48" s="1"/>
  <c r="Q74" i="10"/>
  <c r="G47" i="10"/>
  <c r="K47" i="10"/>
  <c r="Q47" i="10" s="1"/>
  <c r="G80" i="10"/>
  <c r="Q80" i="10" s="1"/>
  <c r="P69" i="10"/>
  <c r="N80" i="10"/>
  <c r="Q75" i="10"/>
  <c r="Q40" i="10"/>
  <c r="H47" i="10"/>
  <c r="Q69" i="10"/>
  <c r="P80" i="10"/>
  <c r="Q46" i="10"/>
  <c r="Q72" i="10"/>
</calcChain>
</file>

<file path=xl/sharedStrings.xml><?xml version="1.0" encoding="utf-8"?>
<sst xmlns="http://schemas.openxmlformats.org/spreadsheetml/2006/main" count="322" uniqueCount="210">
  <si>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</si>
  <si>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</si>
  <si>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</si>
  <si>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</si>
  <si>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</si>
  <si>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</si>
  <si>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</si>
  <si>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</si>
  <si>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</si>
  <si>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</si>
  <si>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</si>
  <si>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</si>
  <si>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</si>
  <si>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</si>
  <si>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</si>
  <si>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</si>
  <si>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</si>
  <si>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</si>
  <si>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</si>
  <si>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</si>
  <si>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</si>
  <si>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</si>
  <si>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</si>
  <si>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</si>
  <si>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</si>
  <si>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</si>
  <si>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</si>
  <si>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</si>
  <si>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</si>
  <si>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</si>
  <si>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</si>
  <si>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</si>
  <si>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</si>
  <si>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</si>
  <si>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</si>
  <si>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</si>
  <si>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</si>
  <si>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</si>
  <si>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</si>
  <si>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</si>
  <si>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</si>
  <si>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</si>
  <si>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</si>
  <si>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</si>
  <si>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</si>
  <si>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</si>
  <si>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</si>
  <si>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</si>
  <si>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</si>
  <si>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</si>
  <si>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</si>
  <si>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</si>
  <si>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</si>
  <si>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</si>
  <si>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</si>
  <si>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</si>
  <si>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</si>
  <si>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</si>
  <si>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</si>
  <si>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</si>
  <si>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</si>
  <si>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</si>
  <si>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</si>
  <si>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</si>
  <si>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</si>
  <si>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</si>
  <si>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</si>
  <si>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</si>
  <si>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</si>
  <si>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</si>
  <si>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</si>
  <si>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</si>
  <si>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</si>
  <si>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</si>
  <si>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</si>
  <si>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</si>
  <si>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</si>
  <si>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</si>
  <si>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</si>
  <si>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</si>
  <si>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</si>
  <si>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</si>
  <si>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</si>
  <si>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</si>
  <si>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</si>
  <si>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</si>
  <si>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</si>
  <si>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</si>
  <si>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</si>
  <si>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</si>
  <si>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</si>
  <si>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</si>
  <si>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</si>
  <si>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</si>
  <si>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</si>
  <si>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</si>
  <si>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</si>
  <si>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</si>
  <si>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</si>
  <si>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</si>
  <si>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</si>
  <si>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</si>
  <si>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</si>
  <si>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</si>
  <si>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</si>
  <si>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</si>
  <si>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</si>
  <si>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</si>
  <si>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</si>
  <si>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</si>
  <si>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</si>
  <si>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</si>
  <si>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</si>
  <si>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</si>
  <si>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</si>
  <si>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</si>
  <si>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</si>
  <si>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</si>
  <si>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</si>
  <si>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</si>
  <si>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</si>
  <si>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</si>
  <si>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</si>
  <si>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</si>
  <si>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</si>
  <si>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</si>
  <si>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</si>
  <si>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</si>
  <si>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</si>
  <si>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</si>
  <si>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</si>
  <si>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</si>
  <si>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</si>
  <si>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</si>
  <si>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</si>
  <si>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</si>
  <si>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</si>
  <si>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</si>
  <si>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</si>
  <si>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</si>
  <si>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</si>
  <si>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</si>
  <si>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</si>
  <si>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</si>
  <si>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</si>
  <si>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</si>
  <si>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</si>
  <si>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</si>
  <si>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</si>
  <si>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</si>
  <si>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</si>
  <si>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</si>
  <si>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</si>
  <si>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</si>
  <si>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</si>
  <si>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</si>
  <si>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</si>
  <si>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</si>
  <si>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</si>
  <si>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</si>
  <si>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</si>
  <si>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</si>
  <si>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Y</t>
  </si>
  <si>
    <t>San Bernardino</t>
  </si>
  <si>
    <t>C-1  Comprehensive Child and Family Support System</t>
  </si>
  <si>
    <t>C-2  Integrated New Family Opportunity Program</t>
  </si>
  <si>
    <t>TAY  One Stop Center</t>
  </si>
  <si>
    <t>A-2  Forensic Integrated Mental Health Service</t>
  </si>
  <si>
    <t>A-3  Hospital High User Act Team</t>
  </si>
  <si>
    <t>A-7  Homeless Intensive Case Mgmt. &amp; Outreach</t>
  </si>
  <si>
    <t>A-8  Alliance for Behavioral and Emotional Treatment</t>
  </si>
  <si>
    <t>A-9  Access, Coordination &amp; Enhancement</t>
  </si>
  <si>
    <t>OA-2  Older Adult Case Management</t>
  </si>
  <si>
    <t>A-1  Clubhouse</t>
  </si>
  <si>
    <t>A-4  Crisis Walk-In Center</t>
  </si>
  <si>
    <t>A-5  Psych Diversion Team at ARMC</t>
  </si>
  <si>
    <t>A-6  Community Crisis Response Team</t>
  </si>
  <si>
    <t>OA-1  Circle of Care</t>
  </si>
  <si>
    <t>SI-1  Student Assistance</t>
  </si>
  <si>
    <t>SI-2  Preschool Project</t>
  </si>
  <si>
    <t>SI-3  Resilience Promotion in African-American Children</t>
  </si>
  <si>
    <t>CI-1  Promotores de Salud</t>
  </si>
  <si>
    <t>CI-2  Family Resource Center Association</t>
  </si>
  <si>
    <t>CI-3  Native-American Resource Center</t>
  </si>
  <si>
    <t>CI-4  Crossroads Education Classes</t>
  </si>
  <si>
    <t>SE-1  Older Adult Community Service Program</t>
  </si>
  <si>
    <t>SE-2  Child and Youth Connection</t>
  </si>
  <si>
    <t>SE-3  Community Wellness and Enrichment</t>
  </si>
  <si>
    <t>SE-4  Military Service &amp; Family Support</t>
  </si>
  <si>
    <t>SE-5  Nurse Family Partnership</t>
  </si>
  <si>
    <t>SE-6  Coalition Against Sexual Exploitation</t>
  </si>
  <si>
    <t>Online Diverse Community Experience</t>
  </si>
  <si>
    <t>Community Resiliance Model</t>
  </si>
  <si>
    <t>Holistic Campus</t>
  </si>
  <si>
    <t>Interagency Youth Resiliance Team</t>
  </si>
  <si>
    <t>Youth Hostel</t>
  </si>
  <si>
    <t>Recovery Based Engagement Support Team</t>
  </si>
  <si>
    <t>BHMIS Replacement Project</t>
  </si>
  <si>
    <t>Cheron-Vax Project</t>
  </si>
  <si>
    <t>Data Warehouse Continuation Project</t>
  </si>
  <si>
    <t>Electronic Health Record Project</t>
  </si>
  <si>
    <t>Empowered Communication/Sharepoint</t>
  </si>
  <si>
    <t>Virtual Infrastructure Project</t>
  </si>
  <si>
    <t>FY 08/09</t>
  </si>
  <si>
    <t>FY 11/12</t>
  </si>
  <si>
    <t>WET Regional Partership (Southern Cal. Regional Partnership) transferred to County of Santa Barbara</t>
  </si>
  <si>
    <t>Kevin Bunch</t>
  </si>
  <si>
    <t>Staff Analyst</t>
  </si>
  <si>
    <t>909-388-0835</t>
  </si>
  <si>
    <t>kbunch@dbh.sbcounty.gov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</si>
</sst>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40" applyNumberFormat="1" applyFont="1" applyFill="1" applyBorder="1" applyProtection="1">
      <protection locked="0" hidden="1"/>
    </xf>
    <xf numFmtId="0" fontId="9" fillId="0" borderId="9" xfId="0" applyFont="1" applyBorder="1" applyProtection="1">
      <protection hidden="1"/>
    </xf>
    <xf numFmtId="0" fontId="9" fillId="0" borderId="10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1" xfId="0" applyNumberFormat="1" applyFont="1" applyFill="1" applyBorder="1" applyProtection="1">
      <protection hidden="1"/>
    </xf>
    <xf numFmtId="0" fontId="8" fillId="0" borderId="5" xfId="0" applyFont="1" applyBorder="1" applyAlignment="1" applyProtection="1">
      <alignment horizontal="left"/>
      <protection hidden="1"/>
    </xf>
    <xf numFmtId="164" fontId="9" fillId="2" borderId="12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2" xfId="0" applyNumberFormat="1" applyFont="1" applyFill="1" applyBorder="1" applyProtection="1">
      <protection locked="0" hidden="1"/>
    </xf>
    <xf numFmtId="164" fontId="9" fillId="2" borderId="8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14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2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6" xfId="0" applyNumberFormat="1" applyFont="1" applyFill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7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8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 hidden="1"/>
    </xf>
    <xf numFmtId="164" fontId="9" fillId="3" borderId="19" xfId="0" applyNumberFormat="1" applyFont="1" applyFill="1" applyBorder="1" applyProtection="1">
      <protection locked="0" hidden="1"/>
    </xf>
    <xf numFmtId="164" fontId="9" fillId="2" borderId="19" xfId="0" applyNumberFormat="1" applyFont="1" applyFill="1" applyBorder="1" applyProtection="1"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1" xfId="0" applyNumberFormat="1" applyFont="1" applyFill="1" applyBorder="1" applyProtection="1">
      <protection locked="0" hidden="1"/>
    </xf>
    <xf numFmtId="164" fontId="9" fillId="0" borderId="22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3" xfId="0" applyFont="1" applyBorder="1" applyProtection="1">
      <protection hidden="1"/>
    </xf>
    <xf numFmtId="14" fontId="4" fillId="0" borderId="24" xfId="0" applyNumberFormat="1" applyFont="1" applyBorder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4" fillId="0" borderId="25" xfId="0" applyFont="1" applyBorder="1" applyAlignment="1" applyProtection="1">
      <alignment horizontal="right"/>
      <protection locked="0" hidden="1"/>
    </xf>
    <xf numFmtId="0" fontId="1" fillId="0" borderId="24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25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protection hidden="1"/>
    </xf>
    <xf numFmtId="14" fontId="0" fillId="0" borderId="24" xfId="0" applyNumberFormat="1" applyBorder="1" applyProtection="1"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14" fontId="0" fillId="0" borderId="24" xfId="0" applyNumberFormat="1" applyBorder="1" applyAlignment="1" applyProtection="1">
      <alignment horizontal="right"/>
      <protection locked="0" hidden="1"/>
    </xf>
    <xf numFmtId="0" fontId="4" fillId="0" borderId="24" xfId="0" applyFont="1" applyBorder="1" applyAlignment="1" applyProtection="1">
      <protection locked="0" hidden="1"/>
    </xf>
    <xf numFmtId="14" fontId="9" fillId="0" borderId="24" xfId="0" applyNumberFormat="1" applyFont="1" applyBorder="1" applyAlignment="1" applyProtection="1">
      <alignment horizontal="right"/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29" xfId="0" applyFont="1" applyBorder="1" applyAlignment="1" applyProtection="1">
      <alignment horizontal="center"/>
      <protection locked="0" hidden="1"/>
    </xf>
    <xf numFmtId="0" fontId="9" fillId="0" borderId="30" xfId="0" applyFont="1" applyBorder="1" applyProtection="1">
      <protection locked="0" hidden="1"/>
    </xf>
    <xf numFmtId="164" fontId="9" fillId="0" borderId="30" xfId="0" applyNumberFormat="1" applyFont="1" applyBorder="1" applyProtection="1">
      <protection locked="0" hidden="1"/>
    </xf>
    <xf numFmtId="0" fontId="9" fillId="0" borderId="30" xfId="0" applyFont="1" applyBorder="1" applyAlignment="1" applyProtection="1">
      <alignment wrapText="1"/>
      <protection locked="0" hidden="1"/>
    </xf>
    <xf numFmtId="16" fontId="9" fillId="0" borderId="4" xfId="0" applyNumberFormat="1" applyFont="1" applyBorder="1" applyProtection="1"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4" xfId="0" applyFont="1" applyBorder="1" applyProtection="1"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0" fontId="9" fillId="0" borderId="9" xfId="0" applyFont="1" applyBorder="1" applyProtection="1"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17" xfId="7" applyNumberFormat="1" applyFont="1" applyBorder="1" applyAlignment="1" applyProtection="1">
      <protection locked="0" hidden="1"/>
    </xf>
    <xf numFmtId="164" fontId="9" fillId="0" borderId="28" xfId="0" applyNumberFormat="1" applyFont="1" applyBorder="1" applyAlignment="1" applyProtection="1">
      <alignment horizontal="center"/>
      <protection locked="0" hidden="1"/>
    </xf>
    <xf numFmtId="164" fontId="8" fillId="0" borderId="31" xfId="0" applyNumberFormat="1" applyFont="1" applyFill="1" applyBorder="1" applyProtection="1">
      <protection locked="0" hidden="1"/>
    </xf>
    <xf numFmtId="0" fontId="8" fillId="0" borderId="24" xfId="0" applyFont="1" applyBorder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24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5" xfId="0" applyFont="1" applyFill="1" applyBorder="1" applyAlignment="1" applyProtection="1">
      <alignment horizontal="center"/>
      <protection locked="0" hidden="1"/>
    </xf>
    <xf numFmtId="14" fontId="8" fillId="0" borderId="24" xfId="0" applyNumberFormat="1" applyFont="1" applyBorder="1" applyAlignment="1" applyProtection="1">
      <alignment horizontal="center"/>
      <protection locked="0"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30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164" fontId="9" fillId="0" borderId="17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0" xfId="0" applyFont="1" applyBorder="1" applyProtection="1">
      <protection locked="0" hidden="1"/>
    </xf>
    <xf numFmtId="0" fontId="8" fillId="0" borderId="4" xfId="0" applyFont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3" borderId="32" xfId="0" applyNumberFormat="1" applyFont="1" applyFill="1" applyBorder="1" applyProtection="1">
      <protection locked="0" hidden="1"/>
    </xf>
    <xf numFmtId="164" fontId="9" fillId="0" borderId="32" xfId="0" applyNumberFormat="1" applyFont="1" applyFill="1" applyBorder="1" applyProtection="1">
      <protection locked="0" hidden="1"/>
    </xf>
    <xf numFmtId="164" fontId="9" fillId="0" borderId="33" xfId="0" applyNumberFormat="1" applyFont="1" applyFill="1" applyBorder="1" applyProtection="1">
      <protection locked="0" hidden="1"/>
    </xf>
    <xf numFmtId="164" fontId="9" fillId="0" borderId="34" xfId="0" applyNumberFormat="1" applyFont="1" applyFill="1" applyBorder="1" applyProtection="1">
      <protection locked="0" hidden="1"/>
    </xf>
    <xf numFmtId="0" fontId="8" fillId="0" borderId="26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protection hidden="1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5" xfId="0" applyNumberFormat="1" applyFont="1" applyFill="1" applyBorder="1" applyProtection="1">
      <protection locked="0" hidden="1"/>
    </xf>
    <xf numFmtId="0" fontId="9" fillId="0" borderId="35" xfId="0" applyFont="1" applyBorder="1" applyProtection="1">
      <protection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0" borderId="18" xfId="0" applyBorder="1" applyProtection="1">
      <protection locked="0" hidden="1"/>
    </xf>
    <xf numFmtId="164" fontId="0" fillId="0" borderId="5" xfId="8" applyNumberFormat="1" applyFont="1" applyBorder="1" applyAlignment="1" applyProtection="1">
      <alignment horizontal="right"/>
      <protection locked="0" hidden="1"/>
    </xf>
    <xf numFmtId="164" fontId="0" fillId="0" borderId="18" xfId="8" applyNumberFormat="1" applyFont="1" applyBorder="1" applyAlignment="1" applyProtection="1">
      <alignment horizontal="right"/>
      <protection locked="0" hidden="1"/>
    </xf>
    <xf numFmtId="0" fontId="0" fillId="0" borderId="2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8" xfId="40" applyBorder="1" applyProtection="1">
      <protection locked="0" hidden="1"/>
    </xf>
    <xf numFmtId="164" fontId="4" fillId="0" borderId="5" xfId="8" applyNumberFormat="1" applyFont="1" applyBorder="1" applyAlignment="1" applyProtection="1">
      <alignment horizontal="right"/>
      <protection locked="0" hidden="1"/>
    </xf>
    <xf numFmtId="164" fontId="4" fillId="0" borderId="18" xfId="8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0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23" xfId="0" applyFont="1" applyBorder="1" applyProtection="1">
      <protection locked="0" hidden="1"/>
    </xf>
    <xf numFmtId="0" fontId="1" fillId="0" borderId="27" xfId="0" applyFont="1" applyBorder="1" applyProtection="1">
      <protection locked="0" hidden="1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27" xfId="8" applyNumberFormat="1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0" applyFont="1" applyBorder="1" applyProtection="1">
      <protection locked="0" hidden="1"/>
    </xf>
    <xf numFmtId="0" fontId="4" fillId="0" borderId="18" xfId="0" applyFont="1" applyBorder="1" applyProtection="1"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27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29" xfId="0" applyBorder="1" applyAlignment="1" applyProtection="1"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29" xfId="0" applyFont="1" applyBorder="1" applyAlignment="1" applyProtection="1">
      <alignment horizontal="left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29" xfId="8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hidden="1"/>
    </xf>
    <xf numFmtId="164" fontId="0" fillId="0" borderId="18" xfId="8" applyNumberFormat="1" applyFont="1" applyBorder="1" applyAlignment="1" applyProtection="1">
      <alignment horizontal="right"/>
      <protection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4" fillId="0" borderId="18" xfId="0" applyFont="1" applyBorder="1" applyAlignment="1" applyProtection="1">
      <alignment horizontal="left"/>
      <protection locked="0" hidden="1"/>
    </xf>
    <xf numFmtId="164" fontId="4" fillId="0" borderId="5" xfId="8" applyNumberFormat="1" applyFont="1" applyBorder="1" applyAlignment="1" applyProtection="1">
      <alignment horizontal="center"/>
      <protection locked="0" hidden="1"/>
    </xf>
    <xf numFmtId="164" fontId="4" fillId="0" borderId="18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8" xfId="4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164" fontId="4" fillId="0" borderId="5" xfId="8" applyNumberFormat="1" applyFont="1" applyBorder="1" applyAlignment="1" applyProtection="1">
      <alignment horizontal="right"/>
      <protection hidden="1"/>
    </xf>
    <xf numFmtId="164" fontId="4" fillId="0" borderId="18" xfId="8" applyNumberFormat="1" applyFont="1" applyBorder="1" applyAlignment="1" applyProtection="1">
      <alignment horizontal="right"/>
      <protection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29" xfId="7" applyNumberFormat="1" applyFont="1" applyBorder="1" applyAlignment="1" applyProtection="1">
      <alignment horizontal="right"/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8" xfId="40" applyBorder="1" applyAlignment="1" applyProtection="1">
      <alignment horizontal="left"/>
      <protection locked="0" hidden="1"/>
    </xf>
    <xf numFmtId="0" fontId="4" fillId="0" borderId="0" xfId="0" applyFont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9" xfId="0" applyFont="1" applyBorder="1" applyAlignment="1" applyProtection="1">
      <alignment horizontal="center"/>
      <protection locked="0" hidden="1"/>
    </xf>
    <xf numFmtId="0" fontId="4" fillId="0" borderId="24" xfId="0" applyFont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0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8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 applyProtection="1">
      <alignment wrapText="1"/>
      <protection hidden="1"/>
    </xf>
    <xf numFmtId="0" fontId="1" fillId="0" borderId="25" xfId="0" applyFont="1" applyBorder="1" applyAlignment="1" applyProtection="1">
      <alignment horizontal="left"/>
      <protection locked="0" hidden="1"/>
    </xf>
    <xf numFmtId="0" fontId="1" fillId="0" borderId="2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29" xfId="0" applyNumberFormat="1" applyFont="1" applyBorder="1" applyAlignment="1" applyProtection="1">
      <alignment horizontal="right"/>
      <protection hidden="1"/>
    </xf>
    <xf numFmtId="0" fontId="1" fillId="0" borderId="25" xfId="0" applyFont="1" applyBorder="1" applyProtection="1">
      <protection locked="0" hidden="1"/>
    </xf>
    <xf numFmtId="0" fontId="1" fillId="0" borderId="29" xfId="0" applyFont="1" applyBorder="1" applyProtection="1"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29" xfId="0" applyNumberFormat="1" applyFont="1" applyBorder="1" applyAlignment="1" applyProtection="1">
      <alignment horizontal="right"/>
      <protection locked="0" hidden="1"/>
    </xf>
    <xf numFmtId="164" fontId="0" fillId="0" borderId="5" xfId="0" applyNumberFormat="1" applyBorder="1" applyAlignment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0" fontId="1" fillId="0" borderId="26" xfId="0" applyFont="1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164" fontId="4" fillId="0" borderId="5" xfId="0" applyNumberFormat="1" applyFon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27" xfId="0" applyNumberFormat="1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27" xfId="0" applyNumberFormat="1" applyFont="1" applyBorder="1" applyAlignment="1" applyProtection="1">
      <protection hidden="1"/>
    </xf>
    <xf numFmtId="0" fontId="0" fillId="0" borderId="24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164" fontId="4" fillId="0" borderId="5" xfId="40" applyNumberFormat="1" applyBorder="1" applyProtection="1">
      <protection locked="0" hidden="1"/>
    </xf>
    <xf numFmtId="164" fontId="4" fillId="0" borderId="18" xfId="4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8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27" xfId="0" applyNumberFormat="1" applyFont="1" applyBorder="1" applyProtection="1">
      <protection locked="0" hidden="1"/>
    </xf>
    <xf numFmtId="164" fontId="0" fillId="0" borderId="10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164" fontId="0" fillId="0" borderId="5" xfId="0" applyNumberFormat="1" applyBorder="1" applyAlignment="1" applyProtection="1">
      <protection hidden="1"/>
    </xf>
    <xf numFmtId="164" fontId="0" fillId="0" borderId="18" xfId="0" applyNumberFormat="1" applyBorder="1" applyAlignment="1" applyProtection="1">
      <protection hidden="1"/>
    </xf>
    <xf numFmtId="164" fontId="1" fillId="0" borderId="26" xfId="0" applyNumberFormat="1" applyFont="1" applyBorder="1" applyProtection="1">
      <protection hidden="1"/>
    </xf>
    <xf numFmtId="164" fontId="1" fillId="0" borderId="27" xfId="0" applyNumberFormat="1" applyFont="1" applyBorder="1" applyProtection="1">
      <protection hidden="1"/>
    </xf>
    <xf numFmtId="0" fontId="1" fillId="0" borderId="10" xfId="0" applyFont="1" applyBorder="1" applyAlignment="1" applyProtection="1">
      <alignment horizontal="left"/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29" xfId="0" applyFont="1" applyBorder="1" applyAlignment="1" applyProtection="1">
      <alignment wrapText="1"/>
      <protection locked="0" hidden="1"/>
    </xf>
    <xf numFmtId="0" fontId="0" fillId="4" borderId="10" xfId="0" applyFill="1" applyBorder="1" applyAlignment="1" applyProtection="1">
      <alignment horizontal="left"/>
      <protection hidden="1"/>
    </xf>
    <xf numFmtId="0" fontId="0" fillId="4" borderId="24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29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29" xfId="0" applyFont="1" applyBorder="1" applyAlignment="1" applyProtection="1">
      <alignment horizontal="left" wrapText="1"/>
      <protection locked="0" hidden="1"/>
    </xf>
    <xf numFmtId="0" fontId="0" fillId="4" borderId="10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locked="0" hidden="1"/>
    </xf>
    <xf numFmtId="0" fontId="8" fillId="0" borderId="24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8" xfId="0" applyFont="1" applyFill="1" applyBorder="1" applyProtection="1">
      <protection locked="0" hidden="1"/>
    </xf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29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8" fillId="0" borderId="15" xfId="0" applyFont="1" applyFill="1" applyBorder="1" applyAlignment="1" applyProtection="1">
      <alignment horizontal="center" vertical="center" wrapText="1"/>
      <protection locked="0" hidden="1"/>
    </xf>
    <xf numFmtId="0" fontId="8" fillId="2" borderId="25" xfId="0" applyFont="1" applyFill="1" applyBorder="1" applyAlignment="1" applyProtection="1">
      <protection locked="0" hidden="1"/>
    </xf>
    <xf numFmtId="0" fontId="8" fillId="2" borderId="10" xfId="0" applyFont="1" applyFill="1" applyBorder="1" applyAlignment="1" applyProtection="1">
      <alignment horizontal="center"/>
      <protection locked="0" hidden="1"/>
    </xf>
    <xf numFmtId="0" fontId="8" fillId="2" borderId="24" xfId="0" applyFont="1" applyFill="1" applyBorder="1" applyAlignment="1" applyProtection="1">
      <alignment horizontal="center"/>
      <protection locked="0" hidden="1"/>
    </xf>
    <xf numFmtId="0" fontId="9" fillId="0" borderId="24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9" fillId="0" borderId="18" xfId="0" applyFont="1" applyBorder="1" applyAlignment="1" applyProtection="1">
      <alignment horizontal="left"/>
      <protection locked="0" hidden="1"/>
    </xf>
    <xf numFmtId="0" fontId="8" fillId="2" borderId="15" xfId="0" applyFont="1" applyFill="1" applyBorder="1" applyAlignment="1" applyProtection="1">
      <alignment horizontal="center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8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Protection="1">
      <protection locked="0" hidden="1"/>
    </xf>
    <xf numFmtId="0" fontId="9" fillId="0" borderId="18" xfId="0" applyFont="1" applyBorder="1" applyProtection="1">
      <protection locked="0" hidden="1"/>
    </xf>
    <xf numFmtId="0" fontId="8" fillId="0" borderId="30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23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8" fillId="0" borderId="26" xfId="0" applyFont="1" applyBorder="1" applyProtection="1">
      <protection locked="0" hidden="1"/>
    </xf>
    <xf numFmtId="0" fontId="8" fillId="0" borderId="23" xfId="0" applyFont="1" applyBorder="1" applyProtection="1">
      <protection locked="0" hidden="1"/>
    </xf>
    <xf numFmtId="0" fontId="8" fillId="0" borderId="27" xfId="0" applyFont="1" applyBorder="1" applyProtection="1"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9" fillId="0" borderId="28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24" xfId="0" applyFont="1" applyBorder="1" applyAlignment="1" applyProtection="1">
      <alignment horizontal="left"/>
      <protection locked="0" hidden="1"/>
    </xf>
    <xf numFmtId="0" fontId="9" fillId="0" borderId="28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9" fillId="0" borderId="18" xfId="0" applyFont="1" applyBorder="1" applyAlignment="1" applyProtection="1"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32" xfId="0" applyFont="1" applyFill="1" applyBorder="1" applyAlignment="1" applyProtection="1">
      <alignment horizontal="center" vertical="center"/>
      <protection locked="0" hidden="1"/>
    </xf>
    <xf numFmtId="0" fontId="8" fillId="3" borderId="30" xfId="0" applyFont="1" applyFill="1" applyBorder="1" applyAlignment="1" applyProtection="1">
      <alignment horizontal="center" vertical="center" wrapText="1"/>
      <protection locked="0" hidden="1"/>
    </xf>
    <xf numFmtId="0" fontId="8" fillId="3" borderId="9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37.42578125" style="87" customWidth="1"/>
    <col min="6" max="6" width="6" style="87" customWidth="1"/>
    <col min="7" max="7" width="20.42578125" style="87" customWidth="1"/>
    <col min="8" max="10" width="12.5703125" hidden="1" customWidth="1"/>
    <col min="11" max="16384" width="9.140625" hidden="1"/>
  </cols>
  <sheetData>
    <row r="1" spans="1:10" ht="46.5" customHeight="1" x14ac:dyDescent="0.25">
      <c r="A1" s="165" t="s">
        <v>137</v>
      </c>
      <c r="B1" s="165"/>
      <c r="C1" s="165"/>
      <c r="D1" s="165"/>
      <c r="E1" s="165"/>
      <c r="F1" s="165"/>
      <c r="G1" s="165"/>
    </row>
    <row r="2" spans="1:10" ht="20.100000000000001" customHeight="1" x14ac:dyDescent="0.2">
      <c r="A2" s="166" t="s">
        <v>8</v>
      </c>
      <c r="B2" s="166"/>
      <c r="C2" s="166"/>
      <c r="D2" s="167" t="s">
        <v>163</v>
      </c>
      <c r="E2" s="167"/>
      <c r="F2" s="85" t="s">
        <v>9</v>
      </c>
      <c r="G2" s="80">
        <v>42466</v>
      </c>
    </row>
    <row r="3" spans="1:10" ht="15" customHeight="1" x14ac:dyDescent="0.2">
      <c r="A3" s="86"/>
      <c r="B3" s="86"/>
      <c r="C3" s="86"/>
      <c r="D3" s="168"/>
      <c r="E3" s="168"/>
      <c r="F3" s="169"/>
      <c r="G3" s="169"/>
    </row>
    <row r="4" spans="1:10" x14ac:dyDescent="0.2">
      <c r="F4" s="164"/>
      <c r="G4" s="164"/>
    </row>
    <row r="5" spans="1:10" s="3" customFormat="1" ht="15" customHeight="1" x14ac:dyDescent="0.2">
      <c r="A5" s="175" t="s">
        <v>54</v>
      </c>
      <c r="B5" s="176"/>
      <c r="C5" s="176"/>
      <c r="D5" s="176"/>
      <c r="E5" s="177"/>
      <c r="F5" s="184" t="s">
        <v>59</v>
      </c>
      <c r="G5" s="185"/>
    </row>
    <row r="6" spans="1:10" s="3" customFormat="1" ht="15" customHeight="1" x14ac:dyDescent="0.2">
      <c r="A6" s="178"/>
      <c r="B6" s="179"/>
      <c r="C6" s="179"/>
      <c r="D6" s="179"/>
      <c r="E6" s="180"/>
      <c r="F6" s="186"/>
      <c r="G6" s="187"/>
    </row>
    <row r="7" spans="1:10" s="1" customFormat="1" ht="20.25" customHeight="1" x14ac:dyDescent="0.2">
      <c r="A7" s="181"/>
      <c r="B7" s="182"/>
      <c r="C7" s="182"/>
      <c r="D7" s="182"/>
      <c r="E7" s="183"/>
      <c r="F7" s="188"/>
      <c r="G7" s="189"/>
      <c r="H7" s="2"/>
      <c r="I7" s="2"/>
      <c r="J7" s="2"/>
    </row>
    <row r="8" spans="1:10" ht="15" customHeight="1" x14ac:dyDescent="0.2">
      <c r="A8" s="190" t="s">
        <v>121</v>
      </c>
      <c r="B8" s="191"/>
      <c r="C8" s="191"/>
      <c r="D8" s="191"/>
      <c r="E8" s="192"/>
      <c r="F8" s="193"/>
      <c r="G8" s="194"/>
    </row>
    <row r="9" spans="1:10" ht="15" customHeight="1" x14ac:dyDescent="0.2">
      <c r="A9" s="82">
        <v>1</v>
      </c>
      <c r="B9" s="170" t="s">
        <v>164</v>
      </c>
      <c r="C9" s="171"/>
      <c r="D9" s="171"/>
      <c r="E9" s="172"/>
      <c r="F9" s="173">
        <v>11002844</v>
      </c>
      <c r="G9" s="174"/>
    </row>
    <row r="10" spans="1:10" ht="15" customHeight="1" x14ac:dyDescent="0.2">
      <c r="A10" s="82">
        <v>2</v>
      </c>
      <c r="B10" s="170" t="s">
        <v>165</v>
      </c>
      <c r="C10" s="171"/>
      <c r="D10" s="171"/>
      <c r="E10" s="172"/>
      <c r="F10" s="173">
        <v>1018959</v>
      </c>
      <c r="G10" s="174"/>
    </row>
    <row r="11" spans="1:10" ht="15" customHeight="1" x14ac:dyDescent="0.2">
      <c r="A11" s="82">
        <v>3</v>
      </c>
      <c r="B11" s="170" t="s">
        <v>166</v>
      </c>
      <c r="C11" s="171"/>
      <c r="D11" s="171"/>
      <c r="E11" s="172"/>
      <c r="F11" s="173">
        <v>4837646</v>
      </c>
      <c r="G11" s="174"/>
    </row>
    <row r="12" spans="1:10" ht="15" customHeight="1" x14ac:dyDescent="0.2">
      <c r="A12" s="82">
        <v>4</v>
      </c>
      <c r="B12" s="170" t="s">
        <v>167</v>
      </c>
      <c r="C12" s="171"/>
      <c r="D12" s="171"/>
      <c r="E12" s="172"/>
      <c r="F12" s="173">
        <v>4866282</v>
      </c>
      <c r="G12" s="174"/>
    </row>
    <row r="13" spans="1:10" ht="15" customHeight="1" x14ac:dyDescent="0.2">
      <c r="A13" s="82">
        <v>5</v>
      </c>
      <c r="B13" s="170" t="s">
        <v>168</v>
      </c>
      <c r="C13" s="171"/>
      <c r="D13" s="171"/>
      <c r="E13" s="172"/>
      <c r="F13" s="173">
        <v>2597949</v>
      </c>
      <c r="G13" s="174"/>
    </row>
    <row r="14" spans="1:10" ht="15" customHeight="1" x14ac:dyDescent="0.2">
      <c r="A14" s="82">
        <v>6</v>
      </c>
      <c r="B14" s="159" t="s">
        <v>169</v>
      </c>
      <c r="C14" s="160"/>
      <c r="D14" s="160"/>
      <c r="E14" s="161"/>
      <c r="F14" s="162">
        <v>6326361</v>
      </c>
      <c r="G14" s="163"/>
    </row>
    <row r="15" spans="1:10" ht="15" customHeight="1" x14ac:dyDescent="0.2">
      <c r="A15" s="82">
        <v>7</v>
      </c>
      <c r="B15" s="159" t="s">
        <v>170</v>
      </c>
      <c r="C15" s="160"/>
      <c r="D15" s="160"/>
      <c r="E15" s="161"/>
      <c r="F15" s="162">
        <v>287375</v>
      </c>
      <c r="G15" s="163"/>
    </row>
    <row r="16" spans="1:10" ht="15" customHeight="1" x14ac:dyDescent="0.2">
      <c r="A16" s="82">
        <v>8</v>
      </c>
      <c r="B16" s="159" t="s">
        <v>171</v>
      </c>
      <c r="C16" s="160"/>
      <c r="D16" s="160"/>
      <c r="E16" s="161"/>
      <c r="F16" s="162">
        <v>1452008</v>
      </c>
      <c r="G16" s="163"/>
    </row>
    <row r="17" spans="1:7" ht="15" customHeight="1" x14ac:dyDescent="0.2">
      <c r="A17" s="82">
        <v>9</v>
      </c>
      <c r="B17" s="159" t="s">
        <v>172</v>
      </c>
      <c r="C17" s="160"/>
      <c r="D17" s="160"/>
      <c r="E17" s="161"/>
      <c r="F17" s="162">
        <v>435241</v>
      </c>
      <c r="G17" s="163"/>
    </row>
    <row r="18" spans="1:7" ht="15" customHeight="1" x14ac:dyDescent="0.2">
      <c r="A18" s="82">
        <v>10</v>
      </c>
      <c r="B18" s="159"/>
      <c r="C18" s="160"/>
      <c r="D18" s="160"/>
      <c r="E18" s="161"/>
      <c r="F18" s="162"/>
      <c r="G18" s="163"/>
    </row>
    <row r="19" spans="1:7" ht="15" customHeight="1" x14ac:dyDescent="0.2">
      <c r="A19" s="82">
        <v>11</v>
      </c>
      <c r="B19" s="159"/>
      <c r="C19" s="160"/>
      <c r="D19" s="160"/>
      <c r="E19" s="161"/>
      <c r="F19" s="162"/>
      <c r="G19" s="163"/>
    </row>
    <row r="20" spans="1:7" ht="15" customHeight="1" x14ac:dyDescent="0.2">
      <c r="A20" s="82">
        <v>12</v>
      </c>
      <c r="B20" s="159"/>
      <c r="C20" s="160"/>
      <c r="D20" s="160"/>
      <c r="E20" s="161"/>
      <c r="F20" s="162"/>
      <c r="G20" s="163"/>
    </row>
    <row r="21" spans="1:7" ht="15" customHeight="1" x14ac:dyDescent="0.2">
      <c r="A21" s="82">
        <v>13</v>
      </c>
      <c r="B21" s="159"/>
      <c r="C21" s="160"/>
      <c r="D21" s="160"/>
      <c r="E21" s="161"/>
      <c r="F21" s="162"/>
      <c r="G21" s="163"/>
    </row>
    <row r="22" spans="1:7" ht="15" customHeight="1" x14ac:dyDescent="0.2">
      <c r="A22" s="82">
        <v>14</v>
      </c>
      <c r="B22" s="159"/>
      <c r="C22" s="160"/>
      <c r="D22" s="160"/>
      <c r="E22" s="161"/>
      <c r="F22" s="162"/>
      <c r="G22" s="163"/>
    </row>
    <row r="23" spans="1:7" ht="15" customHeight="1" x14ac:dyDescent="0.2">
      <c r="A23" s="82">
        <v>15</v>
      </c>
      <c r="B23" s="159"/>
      <c r="C23" s="160"/>
      <c r="D23" s="160"/>
      <c r="E23" s="161"/>
      <c r="F23" s="162"/>
      <c r="G23" s="163"/>
    </row>
    <row r="24" spans="1:7" ht="15" customHeight="1" x14ac:dyDescent="0.2">
      <c r="A24" s="82">
        <v>16</v>
      </c>
      <c r="B24" s="159"/>
      <c r="C24" s="160"/>
      <c r="D24" s="160"/>
      <c r="E24" s="161"/>
      <c r="F24" s="162"/>
      <c r="G24" s="163"/>
    </row>
    <row r="25" spans="1:7" ht="15" customHeight="1" x14ac:dyDescent="0.2">
      <c r="A25" s="82">
        <v>17</v>
      </c>
      <c r="B25" s="159"/>
      <c r="C25" s="160"/>
      <c r="D25" s="160"/>
      <c r="E25" s="161"/>
      <c r="F25" s="162"/>
      <c r="G25" s="163"/>
    </row>
    <row r="26" spans="1:7" ht="15" customHeight="1" x14ac:dyDescent="0.2">
      <c r="A26" s="82">
        <v>18</v>
      </c>
      <c r="B26" s="159"/>
      <c r="C26" s="160"/>
      <c r="D26" s="160"/>
      <c r="E26" s="161"/>
      <c r="F26" s="162"/>
      <c r="G26" s="163"/>
    </row>
    <row r="27" spans="1:7" ht="15" customHeight="1" x14ac:dyDescent="0.2">
      <c r="A27" s="82">
        <v>19</v>
      </c>
      <c r="B27" s="159"/>
      <c r="C27" s="160"/>
      <c r="D27" s="160"/>
      <c r="E27" s="161"/>
      <c r="F27" s="162"/>
      <c r="G27" s="163"/>
    </row>
    <row r="28" spans="1:7" ht="15" customHeight="1" x14ac:dyDescent="0.2">
      <c r="A28" s="82">
        <v>20</v>
      </c>
      <c r="B28" s="195"/>
      <c r="C28" s="160"/>
      <c r="D28" s="160"/>
      <c r="E28" s="161"/>
      <c r="F28" s="162"/>
      <c r="G28" s="163"/>
    </row>
    <row r="29" spans="1:7" ht="15" customHeight="1" x14ac:dyDescent="0.2">
      <c r="A29" s="82">
        <v>21</v>
      </c>
      <c r="B29" s="159"/>
      <c r="C29" s="160"/>
      <c r="D29" s="160"/>
      <c r="E29" s="161"/>
      <c r="F29" s="162"/>
      <c r="G29" s="163"/>
    </row>
    <row r="30" spans="1:7" ht="15" customHeight="1" x14ac:dyDescent="0.2">
      <c r="A30" s="82">
        <v>22</v>
      </c>
      <c r="B30" s="159"/>
      <c r="C30" s="160"/>
      <c r="D30" s="160"/>
      <c r="E30" s="161"/>
      <c r="F30" s="162"/>
      <c r="G30" s="163"/>
    </row>
    <row r="31" spans="1:7" ht="15" customHeight="1" x14ac:dyDescent="0.2">
      <c r="A31" s="82">
        <v>23</v>
      </c>
      <c r="B31" s="159"/>
      <c r="C31" s="160"/>
      <c r="D31" s="160"/>
      <c r="E31" s="161"/>
      <c r="F31" s="162"/>
      <c r="G31" s="163"/>
    </row>
    <row r="32" spans="1:7" ht="15" customHeight="1" x14ac:dyDescent="0.2">
      <c r="A32" s="82">
        <v>24</v>
      </c>
      <c r="B32" s="159"/>
      <c r="C32" s="160"/>
      <c r="D32" s="160"/>
      <c r="E32" s="161"/>
      <c r="F32" s="162"/>
      <c r="G32" s="163"/>
    </row>
    <row r="33" spans="1:7" s="4" customFormat="1" ht="15" customHeight="1" x14ac:dyDescent="0.2">
      <c r="A33" s="83">
        <v>25</v>
      </c>
      <c r="B33" s="159"/>
      <c r="C33" s="196"/>
      <c r="D33" s="196"/>
      <c r="E33" s="197"/>
      <c r="F33" s="162"/>
      <c r="G33" s="163"/>
    </row>
    <row r="34" spans="1:7" s="4" customFormat="1" ht="15" customHeight="1" x14ac:dyDescent="0.2">
      <c r="A34" s="88"/>
      <c r="B34" s="208" t="s">
        <v>63</v>
      </c>
      <c r="C34" s="208"/>
      <c r="D34" s="208"/>
      <c r="E34" s="209"/>
      <c r="F34" s="210">
        <f>SUM(F9:G33)</f>
        <v>32824665</v>
      </c>
      <c r="G34" s="211"/>
    </row>
    <row r="35" spans="1:7" s="4" customFormat="1" ht="15" customHeight="1" x14ac:dyDescent="0.2">
      <c r="A35" s="212" t="s">
        <v>122</v>
      </c>
      <c r="B35" s="213"/>
      <c r="C35" s="213"/>
      <c r="D35" s="213"/>
      <c r="E35" s="214"/>
      <c r="F35" s="215"/>
      <c r="G35" s="216"/>
    </row>
    <row r="36" spans="1:7" s="4" customFormat="1" ht="15" customHeight="1" x14ac:dyDescent="0.2">
      <c r="A36" s="83">
        <v>1</v>
      </c>
      <c r="B36" s="159" t="s">
        <v>173</v>
      </c>
      <c r="C36" s="160"/>
      <c r="D36" s="160"/>
      <c r="E36" s="161"/>
      <c r="F36" s="173">
        <v>2118937</v>
      </c>
      <c r="G36" s="174"/>
    </row>
    <row r="37" spans="1:7" s="4" customFormat="1" ht="15" customHeight="1" x14ac:dyDescent="0.2">
      <c r="A37" s="83">
        <v>2</v>
      </c>
      <c r="B37" s="159" t="s">
        <v>167</v>
      </c>
      <c r="C37" s="160"/>
      <c r="D37" s="160"/>
      <c r="E37" s="161"/>
      <c r="F37" s="173">
        <v>83900</v>
      </c>
      <c r="G37" s="174"/>
    </row>
    <row r="38" spans="1:7" s="4" customFormat="1" ht="15" customHeight="1" x14ac:dyDescent="0.2">
      <c r="A38" s="83">
        <v>3</v>
      </c>
      <c r="B38" s="159" t="s">
        <v>174</v>
      </c>
      <c r="C38" s="160"/>
      <c r="D38" s="160"/>
      <c r="E38" s="161"/>
      <c r="F38" s="173">
        <v>6304426</v>
      </c>
      <c r="G38" s="174"/>
    </row>
    <row r="39" spans="1:7" s="4" customFormat="1" ht="15" customHeight="1" x14ac:dyDescent="0.2">
      <c r="A39" s="83">
        <v>4</v>
      </c>
      <c r="B39" s="159" t="s">
        <v>175</v>
      </c>
      <c r="C39" s="160"/>
      <c r="D39" s="160"/>
      <c r="E39" s="161"/>
      <c r="F39" s="162">
        <v>1969274</v>
      </c>
      <c r="G39" s="163"/>
    </row>
    <row r="40" spans="1:7" s="4" customFormat="1" ht="15" customHeight="1" x14ac:dyDescent="0.2">
      <c r="A40" s="83">
        <v>5</v>
      </c>
      <c r="B40" s="159" t="s">
        <v>176</v>
      </c>
      <c r="C40" s="160"/>
      <c r="D40" s="160"/>
      <c r="E40" s="161"/>
      <c r="F40" s="162">
        <v>5705598</v>
      </c>
      <c r="G40" s="163"/>
    </row>
    <row r="41" spans="1:7" s="4" customFormat="1" ht="15" customHeight="1" x14ac:dyDescent="0.2">
      <c r="A41" s="83">
        <v>6</v>
      </c>
      <c r="B41" s="159" t="s">
        <v>169</v>
      </c>
      <c r="C41" s="160"/>
      <c r="D41" s="160"/>
      <c r="E41" s="161"/>
      <c r="F41" s="162">
        <v>1943425</v>
      </c>
      <c r="G41" s="163"/>
    </row>
    <row r="42" spans="1:7" s="4" customFormat="1" ht="15" customHeight="1" x14ac:dyDescent="0.2">
      <c r="A42" s="83">
        <v>7</v>
      </c>
      <c r="B42" s="159" t="s">
        <v>177</v>
      </c>
      <c r="C42" s="160"/>
      <c r="D42" s="160"/>
      <c r="E42" s="161"/>
      <c r="F42" s="173">
        <v>1457539</v>
      </c>
      <c r="G42" s="174"/>
    </row>
    <row r="43" spans="1:7" s="4" customFormat="1" ht="15" customHeight="1" x14ac:dyDescent="0.2">
      <c r="A43" s="83">
        <v>8</v>
      </c>
      <c r="B43" s="159" t="s">
        <v>172</v>
      </c>
      <c r="C43" s="160"/>
      <c r="D43" s="160"/>
      <c r="E43" s="161"/>
      <c r="F43" s="173">
        <v>131291</v>
      </c>
      <c r="G43" s="174"/>
    </row>
    <row r="44" spans="1:7" s="4" customFormat="1" ht="15" customHeight="1" x14ac:dyDescent="0.2">
      <c r="A44" s="83">
        <v>9</v>
      </c>
      <c r="B44" s="159" t="s">
        <v>166</v>
      </c>
      <c r="C44" s="160"/>
      <c r="D44" s="160"/>
      <c r="E44" s="161"/>
      <c r="F44" s="173">
        <v>790421</v>
      </c>
      <c r="G44" s="174"/>
    </row>
    <row r="45" spans="1:7" s="4" customFormat="1" ht="15" customHeight="1" x14ac:dyDescent="0.2">
      <c r="A45" s="83">
        <v>10</v>
      </c>
      <c r="B45" s="170" t="s">
        <v>168</v>
      </c>
      <c r="C45" s="171"/>
      <c r="D45" s="171"/>
      <c r="E45" s="172"/>
      <c r="F45" s="173">
        <v>106790</v>
      </c>
      <c r="G45" s="174"/>
    </row>
    <row r="46" spans="1:7" s="4" customFormat="1" ht="15" customHeight="1" x14ac:dyDescent="0.2">
      <c r="A46" s="83">
        <v>11</v>
      </c>
      <c r="B46" s="222"/>
      <c r="C46" s="222"/>
      <c r="D46" s="222"/>
      <c r="E46" s="223"/>
      <c r="F46" s="220"/>
      <c r="G46" s="221"/>
    </row>
    <row r="47" spans="1:7" s="4" customFormat="1" ht="15" customHeight="1" x14ac:dyDescent="0.2">
      <c r="A47" s="83">
        <v>12</v>
      </c>
      <c r="B47" s="159"/>
      <c r="C47" s="159"/>
      <c r="D47" s="159"/>
      <c r="E47" s="219"/>
      <c r="F47" s="162"/>
      <c r="G47" s="163"/>
    </row>
    <row r="48" spans="1:7" s="4" customFormat="1" ht="15" customHeight="1" x14ac:dyDescent="0.2">
      <c r="A48" s="83">
        <v>13</v>
      </c>
      <c r="B48" s="159"/>
      <c r="C48" s="159"/>
      <c r="D48" s="159"/>
      <c r="E48" s="219"/>
      <c r="F48" s="162"/>
      <c r="G48" s="163"/>
    </row>
    <row r="49" spans="1:7" s="4" customFormat="1" ht="15" customHeight="1" x14ac:dyDescent="0.2">
      <c r="A49" s="83">
        <v>14</v>
      </c>
      <c r="B49" s="159"/>
      <c r="C49" s="159"/>
      <c r="D49" s="159"/>
      <c r="E49" s="219"/>
      <c r="F49" s="162"/>
      <c r="G49" s="163"/>
    </row>
    <row r="50" spans="1:7" s="4" customFormat="1" ht="15" customHeight="1" x14ac:dyDescent="0.2">
      <c r="A50" s="83">
        <v>15</v>
      </c>
      <c r="B50" s="159"/>
      <c r="C50" s="159"/>
      <c r="D50" s="159"/>
      <c r="E50" s="219"/>
      <c r="F50" s="162"/>
      <c r="G50" s="163"/>
    </row>
    <row r="51" spans="1:7" s="4" customFormat="1" ht="15" customHeight="1" x14ac:dyDescent="0.2">
      <c r="A51" s="89"/>
      <c r="B51" s="202" t="s">
        <v>123</v>
      </c>
      <c r="C51" s="203"/>
      <c r="D51" s="203"/>
      <c r="E51" s="204"/>
      <c r="F51" s="210">
        <f>SUM(F36:G50)</f>
        <v>20611601</v>
      </c>
      <c r="G51" s="211"/>
    </row>
    <row r="52" spans="1:7" s="4" customFormat="1" ht="15" customHeight="1" x14ac:dyDescent="0.2">
      <c r="A52" s="190" t="s">
        <v>124</v>
      </c>
      <c r="B52" s="198"/>
      <c r="C52" s="198"/>
      <c r="D52" s="198"/>
      <c r="E52" s="199"/>
      <c r="F52" s="200">
        <f>SUM(F34+F51)</f>
        <v>53436266</v>
      </c>
      <c r="G52" s="201"/>
    </row>
    <row r="53" spans="1:7" s="4" customFormat="1" ht="15" customHeight="1" x14ac:dyDescent="0.2">
      <c r="A53" s="212" t="s">
        <v>53</v>
      </c>
      <c r="B53" s="213"/>
      <c r="C53" s="213"/>
      <c r="D53" s="213"/>
      <c r="E53" s="214"/>
      <c r="F53" s="162"/>
      <c r="G53" s="163"/>
    </row>
    <row r="54" spans="1:7" s="4" customFormat="1" ht="15" customHeight="1" x14ac:dyDescent="0.2">
      <c r="A54" s="212" t="s">
        <v>20</v>
      </c>
      <c r="B54" s="213"/>
      <c r="C54" s="213"/>
      <c r="D54" s="213"/>
      <c r="E54" s="214"/>
      <c r="F54" s="173">
        <v>10130044</v>
      </c>
      <c r="G54" s="174"/>
    </row>
    <row r="55" spans="1:7" s="4" customFormat="1" ht="15" customHeight="1" thickBot="1" x14ac:dyDescent="0.25">
      <c r="A55" s="212" t="s">
        <v>40</v>
      </c>
      <c r="B55" s="213"/>
      <c r="C55" s="213"/>
      <c r="D55" s="213"/>
      <c r="E55" s="214"/>
      <c r="F55" s="162">
        <v>148697</v>
      </c>
      <c r="G55" s="163"/>
    </row>
    <row r="56" spans="1:7" ht="15" customHeight="1" thickBot="1" x14ac:dyDescent="0.25">
      <c r="A56" s="205" t="s">
        <v>23</v>
      </c>
      <c r="B56" s="206"/>
      <c r="C56" s="206"/>
      <c r="D56" s="206"/>
      <c r="E56" s="207"/>
      <c r="F56" s="217">
        <f>SUM(F52:G55)</f>
        <v>63715007</v>
      </c>
      <c r="G56" s="218"/>
    </row>
    <row r="57" spans="1:7" x14ac:dyDescent="0.2"/>
  </sheetData>
  <sheetProtection sheet="1" objects="1" scenarios="1" selectLockedCells="1"/>
  <mergeCells count="106">
    <mergeCell ref="A54:E54"/>
    <mergeCell ref="F54:G54"/>
    <mergeCell ref="F49:G49"/>
    <mergeCell ref="B50:E50"/>
    <mergeCell ref="F50:G50"/>
    <mergeCell ref="F51:G51"/>
    <mergeCell ref="B37:E37"/>
    <mergeCell ref="F37:G37"/>
    <mergeCell ref="B38:E38"/>
    <mergeCell ref="F38:G38"/>
    <mergeCell ref="B39:E39"/>
    <mergeCell ref="F39:G3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A52:E52"/>
    <mergeCell ref="F52:G52"/>
    <mergeCell ref="B51:E51"/>
    <mergeCell ref="A56:E56"/>
    <mergeCell ref="B34:E34"/>
    <mergeCell ref="F34:G34"/>
    <mergeCell ref="A35:E35"/>
    <mergeCell ref="F35:G35"/>
    <mergeCell ref="B36:E36"/>
    <mergeCell ref="F36:G36"/>
    <mergeCell ref="A55:E55"/>
    <mergeCell ref="F55:G55"/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1" customWidth="1"/>
    <col min="5" max="5" width="49.28515625" style="81" customWidth="1"/>
    <col min="6" max="6" width="10.85546875" style="81" customWidth="1"/>
    <col min="7" max="7" width="27.42578125" style="81" customWidth="1"/>
    <col min="8" max="16384" width="9.140625" hidden="1"/>
  </cols>
  <sheetData>
    <row r="1" spans="1:7" ht="46.5" customHeight="1" x14ac:dyDescent="0.25">
      <c r="A1" s="246" t="s">
        <v>138</v>
      </c>
      <c r="B1" s="246"/>
      <c r="C1" s="246"/>
      <c r="D1" s="246"/>
      <c r="E1" s="246"/>
      <c r="F1" s="246"/>
      <c r="G1" s="246"/>
    </row>
    <row r="2" spans="1:7" ht="20.100000000000001" customHeight="1" x14ac:dyDescent="0.2">
      <c r="A2" s="166" t="s">
        <v>8</v>
      </c>
      <c r="B2" s="166"/>
      <c r="C2" s="166"/>
      <c r="D2" s="245" t="str">
        <f>'CSS '!D2:E2</f>
        <v>San Bernardino</v>
      </c>
      <c r="E2" s="245"/>
      <c r="F2" s="91" t="s">
        <v>9</v>
      </c>
      <c r="G2" s="90">
        <f>'CSS '!G2</f>
        <v>42466</v>
      </c>
    </row>
    <row r="3" spans="1:7" ht="15" customHeight="1" x14ac:dyDescent="0.2">
      <c r="A3" s="92"/>
      <c r="B3" s="86"/>
      <c r="C3" s="86"/>
      <c r="D3" s="168"/>
      <c r="E3" s="168"/>
      <c r="F3" s="93"/>
      <c r="G3" s="94"/>
    </row>
    <row r="4" spans="1:7" ht="15" customHeight="1" x14ac:dyDescent="0.2">
      <c r="A4" s="95"/>
      <c r="B4" s="94"/>
      <c r="C4" s="94"/>
      <c r="D4" s="94"/>
      <c r="E4" s="94"/>
      <c r="F4" s="94"/>
      <c r="G4" s="94"/>
    </row>
    <row r="5" spans="1:7" s="3" customFormat="1" ht="15" customHeight="1" x14ac:dyDescent="0.2">
      <c r="A5" s="175" t="s">
        <v>55</v>
      </c>
      <c r="B5" s="176"/>
      <c r="C5" s="176"/>
      <c r="D5" s="176"/>
      <c r="E5" s="177"/>
      <c r="F5" s="175" t="s">
        <v>0</v>
      </c>
      <c r="G5" s="177"/>
    </row>
    <row r="6" spans="1:7" s="1" customFormat="1" ht="34.5" customHeight="1" x14ac:dyDescent="0.2">
      <c r="A6" s="181"/>
      <c r="B6" s="182"/>
      <c r="C6" s="182"/>
      <c r="D6" s="182"/>
      <c r="E6" s="183"/>
      <c r="F6" s="188" t="s">
        <v>59</v>
      </c>
      <c r="G6" s="189"/>
    </row>
    <row r="7" spans="1:7" ht="15" customHeight="1" x14ac:dyDescent="0.2">
      <c r="A7" s="190" t="s">
        <v>129</v>
      </c>
      <c r="B7" s="191"/>
      <c r="C7" s="191"/>
      <c r="D7" s="191"/>
      <c r="E7" s="192"/>
      <c r="F7" s="224"/>
      <c r="G7" s="225"/>
    </row>
    <row r="8" spans="1:7" ht="15" customHeight="1" x14ac:dyDescent="0.2">
      <c r="A8" s="82">
        <v>1</v>
      </c>
      <c r="B8" s="170" t="s">
        <v>178</v>
      </c>
      <c r="C8" s="234"/>
      <c r="D8" s="234"/>
      <c r="E8" s="235"/>
      <c r="F8" s="173">
        <f>1980099+85786</f>
        <v>2065885</v>
      </c>
      <c r="G8" s="174"/>
    </row>
    <row r="9" spans="1:7" ht="15" customHeight="1" x14ac:dyDescent="0.2">
      <c r="A9" s="82">
        <v>2</v>
      </c>
      <c r="B9" s="170" t="s">
        <v>179</v>
      </c>
      <c r="C9" s="234"/>
      <c r="D9" s="234"/>
      <c r="E9" s="235"/>
      <c r="F9" s="173">
        <v>1331003</v>
      </c>
      <c r="G9" s="174"/>
    </row>
    <row r="10" spans="1:7" ht="15" customHeight="1" x14ac:dyDescent="0.2">
      <c r="A10" s="82">
        <v>3</v>
      </c>
      <c r="B10" s="170" t="s">
        <v>180</v>
      </c>
      <c r="C10" s="234"/>
      <c r="D10" s="234"/>
      <c r="E10" s="235"/>
      <c r="F10" s="173">
        <v>651298</v>
      </c>
      <c r="G10" s="174"/>
    </row>
    <row r="11" spans="1:7" ht="15" customHeight="1" x14ac:dyDescent="0.2">
      <c r="A11" s="82">
        <v>4</v>
      </c>
      <c r="B11" s="170" t="s">
        <v>181</v>
      </c>
      <c r="C11" s="234"/>
      <c r="D11" s="234"/>
      <c r="E11" s="235"/>
      <c r="F11" s="173">
        <v>1127710</v>
      </c>
      <c r="G11" s="174"/>
    </row>
    <row r="12" spans="1:7" ht="15" customHeight="1" x14ac:dyDescent="0.2">
      <c r="A12" s="82">
        <v>5</v>
      </c>
      <c r="B12" s="170" t="s">
        <v>182</v>
      </c>
      <c r="C12" s="234"/>
      <c r="D12" s="234"/>
      <c r="E12" s="235"/>
      <c r="F12" s="173">
        <v>2665706</v>
      </c>
      <c r="G12" s="174"/>
    </row>
    <row r="13" spans="1:7" ht="15" customHeight="1" x14ac:dyDescent="0.2">
      <c r="A13" s="82">
        <v>6</v>
      </c>
      <c r="B13" s="170" t="s">
        <v>183</v>
      </c>
      <c r="C13" s="234"/>
      <c r="D13" s="234"/>
      <c r="E13" s="235"/>
      <c r="F13" s="173">
        <v>421451</v>
      </c>
      <c r="G13" s="174"/>
    </row>
    <row r="14" spans="1:7" ht="15" customHeight="1" x14ac:dyDescent="0.2">
      <c r="A14" s="82">
        <v>7</v>
      </c>
      <c r="B14" s="170" t="s">
        <v>184</v>
      </c>
      <c r="C14" s="234"/>
      <c r="D14" s="234"/>
      <c r="E14" s="235"/>
      <c r="F14" s="173">
        <v>302484</v>
      </c>
      <c r="G14" s="174"/>
    </row>
    <row r="15" spans="1:7" ht="15" customHeight="1" x14ac:dyDescent="0.2">
      <c r="A15" s="82">
        <v>8</v>
      </c>
      <c r="B15" s="159" t="s">
        <v>185</v>
      </c>
      <c r="C15" s="226"/>
      <c r="D15" s="226"/>
      <c r="E15" s="227"/>
      <c r="F15" s="173">
        <f>200000+524279</f>
        <v>724279</v>
      </c>
      <c r="G15" s="174"/>
    </row>
    <row r="16" spans="1:7" ht="15" customHeight="1" x14ac:dyDescent="0.2">
      <c r="A16" s="82">
        <v>9</v>
      </c>
      <c r="B16" s="159" t="s">
        <v>186</v>
      </c>
      <c r="C16" s="226"/>
      <c r="D16" s="226"/>
      <c r="E16" s="227"/>
      <c r="F16" s="173">
        <f>119784+1170440</f>
        <v>1290224</v>
      </c>
      <c r="G16" s="174"/>
    </row>
    <row r="17" spans="1:7" ht="15" customHeight="1" x14ac:dyDescent="0.2">
      <c r="A17" s="82">
        <v>10</v>
      </c>
      <c r="B17" s="159" t="s">
        <v>187</v>
      </c>
      <c r="C17" s="226"/>
      <c r="D17" s="226"/>
      <c r="E17" s="227"/>
      <c r="F17" s="173">
        <v>267244</v>
      </c>
      <c r="G17" s="174"/>
    </row>
    <row r="18" spans="1:7" ht="15" customHeight="1" x14ac:dyDescent="0.2">
      <c r="A18" s="82">
        <v>11</v>
      </c>
      <c r="B18" s="159" t="s">
        <v>188</v>
      </c>
      <c r="C18" s="226"/>
      <c r="D18" s="226"/>
      <c r="E18" s="227"/>
      <c r="F18" s="173">
        <v>478862</v>
      </c>
      <c r="G18" s="174"/>
    </row>
    <row r="19" spans="1:7" ht="15" customHeight="1" x14ac:dyDescent="0.2">
      <c r="A19" s="82">
        <v>12</v>
      </c>
      <c r="B19" s="159" t="s">
        <v>189</v>
      </c>
      <c r="C19" s="226"/>
      <c r="D19" s="226"/>
      <c r="E19" s="227"/>
      <c r="F19" s="173">
        <v>75288</v>
      </c>
      <c r="G19" s="174"/>
    </row>
    <row r="20" spans="1:7" ht="15" customHeight="1" x14ac:dyDescent="0.2">
      <c r="A20" s="82">
        <v>13</v>
      </c>
      <c r="B20" s="159" t="s">
        <v>190</v>
      </c>
      <c r="C20" s="226"/>
      <c r="D20" s="226"/>
      <c r="E20" s="227"/>
      <c r="F20" s="173">
        <v>420847</v>
      </c>
      <c r="G20" s="174"/>
    </row>
    <row r="21" spans="1:7" ht="15" customHeight="1" x14ac:dyDescent="0.2">
      <c r="A21" s="82">
        <v>14</v>
      </c>
      <c r="B21" s="159"/>
      <c r="C21" s="226"/>
      <c r="D21" s="226"/>
      <c r="E21" s="227"/>
      <c r="F21" s="173"/>
      <c r="G21" s="174"/>
    </row>
    <row r="22" spans="1:7" ht="15" customHeight="1" x14ac:dyDescent="0.2">
      <c r="A22" s="82">
        <v>15</v>
      </c>
      <c r="B22" s="159"/>
      <c r="C22" s="226"/>
      <c r="D22" s="226"/>
      <c r="E22" s="226"/>
      <c r="F22" s="173"/>
      <c r="G22" s="174"/>
    </row>
    <row r="23" spans="1:7" s="4" customFormat="1" ht="15" customHeight="1" x14ac:dyDescent="0.2">
      <c r="A23" s="88"/>
      <c r="B23" s="208" t="s">
        <v>130</v>
      </c>
      <c r="C23" s="208"/>
      <c r="D23" s="208"/>
      <c r="E23" s="209"/>
      <c r="F23" s="210">
        <f>SUM(F8:G22)</f>
        <v>11822281</v>
      </c>
      <c r="G23" s="211"/>
    </row>
    <row r="24" spans="1:7" ht="15" customHeight="1" x14ac:dyDescent="0.2">
      <c r="A24" s="212" t="s">
        <v>128</v>
      </c>
      <c r="B24" s="213"/>
      <c r="C24" s="213"/>
      <c r="D24" s="213"/>
      <c r="E24" s="214"/>
      <c r="F24" s="228"/>
      <c r="G24" s="229"/>
    </row>
    <row r="25" spans="1:7" ht="15" customHeight="1" x14ac:dyDescent="0.2">
      <c r="A25" s="82">
        <v>1</v>
      </c>
      <c r="B25" s="170" t="s">
        <v>178</v>
      </c>
      <c r="C25" s="234"/>
      <c r="D25" s="234"/>
      <c r="E25" s="235"/>
      <c r="F25" s="173">
        <v>267357</v>
      </c>
      <c r="G25" s="174"/>
    </row>
    <row r="26" spans="1:7" ht="15" customHeight="1" x14ac:dyDescent="0.2">
      <c r="A26" s="82">
        <v>2</v>
      </c>
      <c r="B26" s="236" t="s">
        <v>180</v>
      </c>
      <c r="C26" s="237"/>
      <c r="D26" s="237"/>
      <c r="E26" s="238"/>
      <c r="F26" s="173">
        <v>13105</v>
      </c>
      <c r="G26" s="174"/>
    </row>
    <row r="27" spans="1:7" ht="15" customHeight="1" x14ac:dyDescent="0.2">
      <c r="A27" s="82">
        <v>3</v>
      </c>
      <c r="B27" s="170" t="s">
        <v>182</v>
      </c>
      <c r="C27" s="234"/>
      <c r="D27" s="234"/>
      <c r="E27" s="235"/>
      <c r="F27" s="173">
        <f>486829+10000</f>
        <v>496829</v>
      </c>
      <c r="G27" s="174"/>
    </row>
    <row r="28" spans="1:7" ht="15" customHeight="1" x14ac:dyDescent="0.2">
      <c r="A28" s="82">
        <v>4</v>
      </c>
      <c r="B28" s="170" t="s">
        <v>183</v>
      </c>
      <c r="C28" s="234"/>
      <c r="D28" s="234"/>
      <c r="E28" s="235"/>
      <c r="F28" s="173">
        <v>77570</v>
      </c>
      <c r="G28" s="174"/>
    </row>
    <row r="29" spans="1:7" ht="15" customHeight="1" x14ac:dyDescent="0.2">
      <c r="A29" s="82">
        <v>5</v>
      </c>
      <c r="B29" s="159" t="s">
        <v>185</v>
      </c>
      <c r="C29" s="226"/>
      <c r="D29" s="226"/>
      <c r="E29" s="227"/>
      <c r="F29" s="173">
        <v>144409</v>
      </c>
      <c r="G29" s="174"/>
    </row>
    <row r="30" spans="1:7" ht="15" customHeight="1" x14ac:dyDescent="0.2">
      <c r="A30" s="82">
        <v>6</v>
      </c>
      <c r="B30" s="159" t="s">
        <v>186</v>
      </c>
      <c r="C30" s="226"/>
      <c r="D30" s="226"/>
      <c r="E30" s="227"/>
      <c r="F30" s="173">
        <f>1020340+124087+95369+3181073+4723673+2380244+1048980</f>
        <v>12573766</v>
      </c>
      <c r="G30" s="174"/>
    </row>
    <row r="31" spans="1:7" ht="15" customHeight="1" x14ac:dyDescent="0.2">
      <c r="A31" s="82">
        <v>7</v>
      </c>
      <c r="B31" s="159" t="s">
        <v>187</v>
      </c>
      <c r="C31" s="226"/>
      <c r="D31" s="226"/>
      <c r="E31" s="227"/>
      <c r="F31" s="173">
        <v>371886</v>
      </c>
      <c r="G31" s="174"/>
    </row>
    <row r="32" spans="1:7" ht="15" customHeight="1" x14ac:dyDescent="0.2">
      <c r="A32" s="82">
        <v>8</v>
      </c>
      <c r="B32" s="159" t="s">
        <v>188</v>
      </c>
      <c r="C32" s="226"/>
      <c r="D32" s="226"/>
      <c r="E32" s="227"/>
      <c r="F32" s="173">
        <v>173937</v>
      </c>
      <c r="G32" s="174"/>
    </row>
    <row r="33" spans="1:7" ht="15" customHeight="1" x14ac:dyDescent="0.2">
      <c r="A33" s="82">
        <v>9</v>
      </c>
      <c r="B33" s="170"/>
      <c r="C33" s="234"/>
      <c r="D33" s="234"/>
      <c r="E33" s="235"/>
      <c r="F33" s="173"/>
      <c r="G33" s="174"/>
    </row>
    <row r="34" spans="1:7" ht="15" customHeight="1" x14ac:dyDescent="0.2">
      <c r="A34" s="82">
        <v>10</v>
      </c>
      <c r="B34" s="170"/>
      <c r="C34" s="234"/>
      <c r="D34" s="234"/>
      <c r="E34" s="235"/>
      <c r="F34" s="173"/>
      <c r="G34" s="174"/>
    </row>
    <row r="35" spans="1:7" ht="15" customHeight="1" x14ac:dyDescent="0.2">
      <c r="A35" s="82">
        <v>11</v>
      </c>
      <c r="B35" s="159"/>
      <c r="C35" s="226"/>
      <c r="D35" s="226"/>
      <c r="E35" s="227"/>
      <c r="F35" s="173"/>
      <c r="G35" s="174"/>
    </row>
    <row r="36" spans="1:7" ht="15" customHeight="1" x14ac:dyDescent="0.2">
      <c r="A36" s="82">
        <v>12</v>
      </c>
      <c r="B36" s="159"/>
      <c r="C36" s="226"/>
      <c r="D36" s="226"/>
      <c r="E36" s="227"/>
      <c r="F36" s="173"/>
      <c r="G36" s="174"/>
    </row>
    <row r="37" spans="1:7" ht="15" customHeight="1" x14ac:dyDescent="0.2">
      <c r="A37" s="82">
        <v>13</v>
      </c>
      <c r="B37" s="159"/>
      <c r="C37" s="226"/>
      <c r="D37" s="226"/>
      <c r="E37" s="227"/>
      <c r="F37" s="173"/>
      <c r="G37" s="174"/>
    </row>
    <row r="38" spans="1:7" ht="15" customHeight="1" x14ac:dyDescent="0.2">
      <c r="A38" s="82">
        <v>14</v>
      </c>
      <c r="B38" s="159"/>
      <c r="C38" s="226"/>
      <c r="D38" s="226"/>
      <c r="E38" s="227"/>
      <c r="F38" s="173"/>
      <c r="G38" s="174"/>
    </row>
    <row r="39" spans="1:7" ht="15" customHeight="1" x14ac:dyDescent="0.2">
      <c r="A39" s="82">
        <v>15</v>
      </c>
      <c r="B39" s="159"/>
      <c r="C39" s="159"/>
      <c r="D39" s="159"/>
      <c r="E39" s="219"/>
      <c r="F39" s="173"/>
      <c r="G39" s="174"/>
    </row>
    <row r="40" spans="1:7" s="4" customFormat="1" ht="15" customHeight="1" x14ac:dyDescent="0.2">
      <c r="A40" s="84"/>
      <c r="B40" s="208" t="s">
        <v>130</v>
      </c>
      <c r="C40" s="208"/>
      <c r="D40" s="208"/>
      <c r="E40" s="209"/>
      <c r="F40" s="210">
        <f>SUM(F25:G39)</f>
        <v>14118859</v>
      </c>
      <c r="G40" s="211"/>
    </row>
    <row r="41" spans="1:7" ht="15" customHeight="1" x14ac:dyDescent="0.2">
      <c r="A41" s="212" t="s">
        <v>134</v>
      </c>
      <c r="B41" s="213"/>
      <c r="C41" s="213"/>
      <c r="D41" s="213"/>
      <c r="E41" s="214"/>
      <c r="F41" s="228"/>
      <c r="G41" s="229"/>
    </row>
    <row r="42" spans="1:7" ht="15" customHeight="1" x14ac:dyDescent="0.2">
      <c r="A42" s="82">
        <v>1</v>
      </c>
      <c r="B42" s="226"/>
      <c r="C42" s="226"/>
      <c r="D42" s="226"/>
      <c r="E42" s="227"/>
      <c r="F42" s="173"/>
      <c r="G42" s="174"/>
    </row>
    <row r="43" spans="1:7" ht="15" customHeight="1" x14ac:dyDescent="0.2">
      <c r="A43" s="82">
        <v>2</v>
      </c>
      <c r="B43" s="159"/>
      <c r="C43" s="159"/>
      <c r="D43" s="159"/>
      <c r="E43" s="219"/>
      <c r="F43" s="173"/>
      <c r="G43" s="174"/>
    </row>
    <row r="44" spans="1:7" ht="15" customHeight="1" x14ac:dyDescent="0.2">
      <c r="A44" s="82">
        <v>3</v>
      </c>
      <c r="B44" s="159"/>
      <c r="C44" s="159"/>
      <c r="D44" s="159"/>
      <c r="E44" s="219"/>
      <c r="F44" s="173"/>
      <c r="G44" s="174"/>
    </row>
    <row r="45" spans="1:7" s="4" customFormat="1" ht="15" customHeight="1" x14ac:dyDescent="0.2">
      <c r="A45" s="88"/>
      <c r="B45" s="208" t="s">
        <v>131</v>
      </c>
      <c r="C45" s="208"/>
      <c r="D45" s="208"/>
      <c r="E45" s="209"/>
      <c r="F45" s="210">
        <f>SUM(F42:G44)</f>
        <v>0</v>
      </c>
      <c r="G45" s="211"/>
    </row>
    <row r="46" spans="1:7" ht="15" customHeight="1" x14ac:dyDescent="0.2">
      <c r="A46" s="242" t="s">
        <v>132</v>
      </c>
      <c r="B46" s="243"/>
      <c r="C46" s="243"/>
      <c r="D46" s="243"/>
      <c r="E46" s="244"/>
      <c r="F46" s="232">
        <f>F23+F40+F45</f>
        <v>25941140</v>
      </c>
      <c r="G46" s="233"/>
    </row>
    <row r="47" spans="1:7" s="4" customFormat="1" ht="15" customHeight="1" x14ac:dyDescent="0.2">
      <c r="A47" s="212" t="s">
        <v>56</v>
      </c>
      <c r="B47" s="213"/>
      <c r="C47" s="213"/>
      <c r="D47" s="213"/>
      <c r="E47" s="214"/>
      <c r="F47" s="173">
        <v>0</v>
      </c>
      <c r="G47" s="174"/>
    </row>
    <row r="48" spans="1:7" s="4" customFormat="1" ht="15" customHeight="1" thickBot="1" x14ac:dyDescent="0.25">
      <c r="A48" s="212" t="s">
        <v>21</v>
      </c>
      <c r="B48" s="213"/>
      <c r="C48" s="213"/>
      <c r="D48" s="213"/>
      <c r="E48" s="214"/>
      <c r="F48" s="173">
        <v>3584824</v>
      </c>
      <c r="G48" s="174"/>
    </row>
    <row r="49" spans="1:7" ht="15" customHeight="1" thickBot="1" x14ac:dyDescent="0.25">
      <c r="A49" s="239" t="s">
        <v>22</v>
      </c>
      <c r="B49" s="240"/>
      <c r="C49" s="240"/>
      <c r="D49" s="240"/>
      <c r="E49" s="241"/>
      <c r="F49" s="230">
        <f>SUM(F46:G48)</f>
        <v>29525964</v>
      </c>
      <c r="G49" s="231"/>
    </row>
    <row r="50" spans="1:7" x14ac:dyDescent="0.2">
      <c r="A50" s="87"/>
      <c r="B50" s="87"/>
      <c r="C50" s="87"/>
      <c r="D50" s="87"/>
      <c r="E50" s="87"/>
      <c r="F50" s="87"/>
      <c r="G50" s="87"/>
    </row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D3:E3"/>
    <mergeCell ref="A2:C2"/>
    <mergeCell ref="B10:E10"/>
    <mergeCell ref="B9:E9"/>
    <mergeCell ref="B18:E18"/>
    <mergeCell ref="A5:E6"/>
    <mergeCell ref="B17:E17"/>
    <mergeCell ref="B16:E16"/>
    <mergeCell ref="B22:E22"/>
    <mergeCell ref="A7:E7"/>
    <mergeCell ref="B8:E8"/>
    <mergeCell ref="B13:E13"/>
    <mergeCell ref="B14:E14"/>
    <mergeCell ref="B15:E15"/>
    <mergeCell ref="B28:E28"/>
    <mergeCell ref="B26:E26"/>
    <mergeCell ref="B19:E19"/>
    <mergeCell ref="A49:E49"/>
    <mergeCell ref="B32:E32"/>
    <mergeCell ref="A48:E48"/>
    <mergeCell ref="B39:E39"/>
    <mergeCell ref="B42:E42"/>
    <mergeCell ref="B43:E43"/>
    <mergeCell ref="A46:E46"/>
    <mergeCell ref="B37:E37"/>
    <mergeCell ref="B38:E38"/>
    <mergeCell ref="B20:E20"/>
    <mergeCell ref="A24:E24"/>
    <mergeCell ref="B23:E23"/>
    <mergeCell ref="F49:G49"/>
    <mergeCell ref="F43:G43"/>
    <mergeCell ref="F44:G44"/>
    <mergeCell ref="F48:G48"/>
    <mergeCell ref="F47:G47"/>
    <mergeCell ref="F46:G46"/>
    <mergeCell ref="F31:G31"/>
    <mergeCell ref="B44:E44"/>
    <mergeCell ref="A47:E47"/>
    <mergeCell ref="B45:E45"/>
    <mergeCell ref="F45:G45"/>
    <mergeCell ref="B40:E40"/>
    <mergeCell ref="F40:G40"/>
    <mergeCell ref="B36:E36"/>
    <mergeCell ref="F34:G34"/>
    <mergeCell ref="A41:E41"/>
    <mergeCell ref="B31:E31"/>
    <mergeCell ref="B34:E34"/>
    <mergeCell ref="B35:E35"/>
    <mergeCell ref="B33:E33"/>
    <mergeCell ref="F41:G41"/>
    <mergeCell ref="F42:G42"/>
    <mergeCell ref="F39:G39"/>
    <mergeCell ref="F38:G38"/>
    <mergeCell ref="F35:G35"/>
    <mergeCell ref="F36:G36"/>
    <mergeCell ref="B29:E29"/>
    <mergeCell ref="B30:E30"/>
    <mergeCell ref="F17:G17"/>
    <mergeCell ref="F23:G23"/>
    <mergeCell ref="F20:G20"/>
    <mergeCell ref="B21:E21"/>
    <mergeCell ref="F18:G18"/>
    <mergeCell ref="F29:G29"/>
    <mergeCell ref="F22:G22"/>
    <mergeCell ref="F19:G19"/>
    <mergeCell ref="F21:G21"/>
    <mergeCell ref="F24:G24"/>
    <mergeCell ref="F28:G28"/>
    <mergeCell ref="F26:G26"/>
    <mergeCell ref="B25:E25"/>
    <mergeCell ref="B27:E27"/>
    <mergeCell ref="F27:G27"/>
    <mergeCell ref="F11:G11"/>
    <mergeCell ref="F12:G12"/>
    <mergeCell ref="F7:G7"/>
    <mergeCell ref="F30:G30"/>
    <mergeCell ref="F8:G8"/>
    <mergeCell ref="F9:G9"/>
    <mergeCell ref="F13:G13"/>
    <mergeCell ref="F16:G16"/>
    <mergeCell ref="F14:G14"/>
    <mergeCell ref="F15:G15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87" customWidth="1"/>
    <col min="5" max="5" width="27.85546875" style="87" customWidth="1"/>
    <col min="6" max="6" width="6.5703125" style="87" customWidth="1"/>
    <col min="7" max="7" width="27" style="87" customWidth="1"/>
    <col min="8" max="8" width="19.42578125" style="87" customWidth="1"/>
    <col min="9" max="9" width="20.28515625" style="87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165" t="s">
        <v>139</v>
      </c>
      <c r="B1" s="165"/>
      <c r="C1" s="165"/>
      <c r="D1" s="165"/>
      <c r="E1" s="165"/>
      <c r="F1" s="165"/>
      <c r="G1" s="165"/>
      <c r="H1" s="165"/>
      <c r="I1" s="165"/>
    </row>
    <row r="2" spans="1:9" ht="20.100000000000001" customHeight="1" x14ac:dyDescent="0.2">
      <c r="A2" s="166" t="s">
        <v>8</v>
      </c>
      <c r="B2" s="166"/>
      <c r="C2" s="166"/>
      <c r="D2" s="245" t="str">
        <f>'CSS '!D2:E2</f>
        <v>San Bernardino</v>
      </c>
      <c r="E2" s="245"/>
      <c r="F2" s="91" t="s">
        <v>9</v>
      </c>
      <c r="G2" s="90">
        <f>'CSS '!G2</f>
        <v>42466</v>
      </c>
    </row>
    <row r="3" spans="1:9" ht="15" customHeight="1" x14ac:dyDescent="0.2">
      <c r="A3" s="86"/>
      <c r="B3" s="86"/>
      <c r="C3" s="86"/>
      <c r="D3" s="168"/>
      <c r="E3" s="168"/>
      <c r="F3" s="93"/>
      <c r="G3" s="101"/>
    </row>
    <row r="4" spans="1:9" ht="15" customHeight="1" x14ac:dyDescent="0.2">
      <c r="G4" s="102"/>
    </row>
    <row r="5" spans="1:9" s="3" customFormat="1" ht="15" customHeight="1" x14ac:dyDescent="0.2">
      <c r="A5" s="175" t="s">
        <v>57</v>
      </c>
      <c r="B5" s="176"/>
      <c r="C5" s="176"/>
      <c r="D5" s="176"/>
      <c r="E5" s="177"/>
      <c r="F5" s="175" t="s">
        <v>0</v>
      </c>
      <c r="G5" s="177"/>
      <c r="H5" s="93"/>
      <c r="I5" s="93"/>
    </row>
    <row r="6" spans="1:9" s="1" customFormat="1" ht="42" customHeight="1" x14ac:dyDescent="0.2">
      <c r="A6" s="181"/>
      <c r="B6" s="182"/>
      <c r="C6" s="182"/>
      <c r="D6" s="182"/>
      <c r="E6" s="183"/>
      <c r="F6" s="186" t="s">
        <v>59</v>
      </c>
      <c r="G6" s="187"/>
      <c r="H6" s="96"/>
      <c r="I6" s="96"/>
    </row>
    <row r="7" spans="1:9" ht="15" customHeight="1" x14ac:dyDescent="0.2">
      <c r="A7" s="256" t="s">
        <v>34</v>
      </c>
      <c r="B7" s="257"/>
      <c r="C7" s="257"/>
      <c r="D7" s="257"/>
      <c r="E7" s="257"/>
      <c r="F7" s="258"/>
      <c r="G7" s="259"/>
      <c r="H7" s="97"/>
      <c r="I7" s="97"/>
    </row>
    <row r="8" spans="1:9" ht="15" customHeight="1" x14ac:dyDescent="0.2">
      <c r="A8" s="82">
        <v>1</v>
      </c>
      <c r="B8" s="159" t="s">
        <v>191</v>
      </c>
      <c r="C8" s="160"/>
      <c r="D8" s="160"/>
      <c r="E8" s="160"/>
      <c r="F8" s="253">
        <v>404</v>
      </c>
      <c r="G8" s="254"/>
      <c r="H8" s="97"/>
      <c r="I8" s="97"/>
    </row>
    <row r="9" spans="1:9" ht="15" customHeight="1" x14ac:dyDescent="0.2">
      <c r="A9" s="82">
        <v>2</v>
      </c>
      <c r="B9" s="159" t="s">
        <v>192</v>
      </c>
      <c r="C9" s="160"/>
      <c r="D9" s="160"/>
      <c r="E9" s="160"/>
      <c r="F9" s="253">
        <v>0</v>
      </c>
      <c r="G9" s="254"/>
      <c r="H9" s="97"/>
      <c r="I9" s="97"/>
    </row>
    <row r="10" spans="1:9" ht="15" customHeight="1" x14ac:dyDescent="0.2">
      <c r="A10" s="82">
        <v>3</v>
      </c>
      <c r="B10" s="159" t="s">
        <v>193</v>
      </c>
      <c r="C10" s="160"/>
      <c r="D10" s="160"/>
      <c r="E10" s="160"/>
      <c r="F10" s="253">
        <v>1517158</v>
      </c>
      <c r="G10" s="254"/>
      <c r="H10" s="97"/>
      <c r="I10" s="97"/>
    </row>
    <row r="11" spans="1:9" ht="15" customHeight="1" x14ac:dyDescent="0.2">
      <c r="A11" s="82">
        <v>4</v>
      </c>
      <c r="B11" s="159" t="s">
        <v>194</v>
      </c>
      <c r="C11" s="160"/>
      <c r="D11" s="160"/>
      <c r="E11" s="160"/>
      <c r="F11" s="253">
        <v>1244072</v>
      </c>
      <c r="G11" s="254"/>
      <c r="H11" s="97"/>
      <c r="I11" s="97"/>
    </row>
    <row r="12" spans="1:9" ht="15" customHeight="1" x14ac:dyDescent="0.2">
      <c r="A12" s="82">
        <v>5</v>
      </c>
      <c r="B12" s="159" t="s">
        <v>195</v>
      </c>
      <c r="C12" s="160"/>
      <c r="D12" s="160"/>
      <c r="E12" s="160"/>
      <c r="F12" s="253">
        <v>2298132</v>
      </c>
      <c r="G12" s="254"/>
      <c r="H12" s="97"/>
      <c r="I12" s="97"/>
    </row>
    <row r="13" spans="1:9" ht="15" customHeight="1" x14ac:dyDescent="0.2">
      <c r="A13" s="82">
        <v>6</v>
      </c>
      <c r="B13" s="159" t="s">
        <v>196</v>
      </c>
      <c r="C13" s="160"/>
      <c r="D13" s="160"/>
      <c r="E13" s="160"/>
      <c r="F13" s="253">
        <v>487876</v>
      </c>
      <c r="G13" s="254"/>
      <c r="H13" s="97"/>
      <c r="I13" s="97"/>
    </row>
    <row r="14" spans="1:9" ht="15" customHeight="1" x14ac:dyDescent="0.2">
      <c r="A14" s="82">
        <v>7</v>
      </c>
      <c r="B14" s="159"/>
      <c r="C14" s="160"/>
      <c r="D14" s="160"/>
      <c r="E14" s="160"/>
      <c r="F14" s="253">
        <f t="shared" ref="F14:F32" si="0">H14+I14</f>
        <v>0</v>
      </c>
      <c r="G14" s="254"/>
      <c r="H14" s="97"/>
      <c r="I14" s="97"/>
    </row>
    <row r="15" spans="1:9" ht="15" customHeight="1" x14ac:dyDescent="0.2">
      <c r="A15" s="82">
        <v>8</v>
      </c>
      <c r="B15" s="159"/>
      <c r="C15" s="160"/>
      <c r="D15" s="160"/>
      <c r="E15" s="160"/>
      <c r="F15" s="253">
        <v>0</v>
      </c>
      <c r="G15" s="254"/>
      <c r="H15" s="97"/>
      <c r="I15" s="97"/>
    </row>
    <row r="16" spans="1:9" ht="15" customHeight="1" x14ac:dyDescent="0.2">
      <c r="A16" s="82">
        <v>9</v>
      </c>
      <c r="B16" s="159"/>
      <c r="C16" s="160"/>
      <c r="D16" s="160"/>
      <c r="E16" s="160"/>
      <c r="F16" s="253">
        <v>0</v>
      </c>
      <c r="G16" s="254"/>
      <c r="H16" s="97"/>
      <c r="I16" s="97"/>
    </row>
    <row r="17" spans="1:9" ht="15" customHeight="1" x14ac:dyDescent="0.2">
      <c r="A17" s="82">
        <v>10</v>
      </c>
      <c r="B17" s="159"/>
      <c r="C17" s="160"/>
      <c r="D17" s="160"/>
      <c r="E17" s="160"/>
      <c r="F17" s="253">
        <f t="shared" si="0"/>
        <v>0</v>
      </c>
      <c r="G17" s="254"/>
      <c r="H17" s="97"/>
      <c r="I17" s="97"/>
    </row>
    <row r="18" spans="1:9" ht="15" customHeight="1" x14ac:dyDescent="0.2">
      <c r="A18" s="82">
        <v>11</v>
      </c>
      <c r="B18" s="159"/>
      <c r="C18" s="160"/>
      <c r="D18" s="160"/>
      <c r="E18" s="160"/>
      <c r="F18" s="253">
        <v>0</v>
      </c>
      <c r="G18" s="254"/>
      <c r="H18" s="97"/>
      <c r="I18" s="97"/>
    </row>
    <row r="19" spans="1:9" ht="15" customHeight="1" x14ac:dyDescent="0.2">
      <c r="A19" s="82">
        <v>12</v>
      </c>
      <c r="B19" s="159"/>
      <c r="C19" s="160"/>
      <c r="D19" s="160"/>
      <c r="E19" s="160"/>
      <c r="F19" s="253">
        <v>0</v>
      </c>
      <c r="G19" s="254"/>
      <c r="H19" s="97"/>
      <c r="I19" s="97"/>
    </row>
    <row r="20" spans="1:9" ht="15" customHeight="1" x14ac:dyDescent="0.2">
      <c r="A20" s="82">
        <v>13</v>
      </c>
      <c r="B20" s="159"/>
      <c r="C20" s="160"/>
      <c r="D20" s="160"/>
      <c r="E20" s="160"/>
      <c r="F20" s="253">
        <f t="shared" si="0"/>
        <v>0</v>
      </c>
      <c r="G20" s="254"/>
      <c r="H20" s="97"/>
      <c r="I20" s="97"/>
    </row>
    <row r="21" spans="1:9" ht="15" customHeight="1" x14ac:dyDescent="0.2">
      <c r="A21" s="82">
        <v>14</v>
      </c>
      <c r="B21" s="159"/>
      <c r="C21" s="160"/>
      <c r="D21" s="160"/>
      <c r="E21" s="160"/>
      <c r="F21" s="253">
        <f t="shared" si="0"/>
        <v>0</v>
      </c>
      <c r="G21" s="254"/>
      <c r="H21" s="97"/>
      <c r="I21" s="97"/>
    </row>
    <row r="22" spans="1:9" ht="15" customHeight="1" x14ac:dyDescent="0.2">
      <c r="A22" s="82">
        <v>15</v>
      </c>
      <c r="B22" s="159"/>
      <c r="C22" s="160"/>
      <c r="D22" s="160"/>
      <c r="E22" s="160"/>
      <c r="F22" s="253">
        <f t="shared" si="0"/>
        <v>0</v>
      </c>
      <c r="G22" s="254"/>
      <c r="H22" s="97"/>
      <c r="I22" s="97"/>
    </row>
    <row r="23" spans="1:9" ht="15" customHeight="1" x14ac:dyDescent="0.2">
      <c r="A23" s="82">
        <v>16</v>
      </c>
      <c r="B23" s="159"/>
      <c r="C23" s="160"/>
      <c r="D23" s="160"/>
      <c r="E23" s="160"/>
      <c r="F23" s="253">
        <f t="shared" si="0"/>
        <v>0</v>
      </c>
      <c r="G23" s="254"/>
      <c r="H23" s="97"/>
      <c r="I23" s="97"/>
    </row>
    <row r="24" spans="1:9" ht="15" customHeight="1" x14ac:dyDescent="0.2">
      <c r="A24" s="82">
        <v>17</v>
      </c>
      <c r="B24" s="159"/>
      <c r="C24" s="160"/>
      <c r="D24" s="160"/>
      <c r="E24" s="160"/>
      <c r="F24" s="253">
        <f t="shared" si="0"/>
        <v>0</v>
      </c>
      <c r="G24" s="254"/>
      <c r="H24" s="97"/>
      <c r="I24" s="97"/>
    </row>
    <row r="25" spans="1:9" ht="15" customHeight="1" x14ac:dyDescent="0.2">
      <c r="A25" s="82">
        <v>18</v>
      </c>
      <c r="B25" s="159"/>
      <c r="C25" s="160"/>
      <c r="D25" s="160"/>
      <c r="E25" s="160"/>
      <c r="F25" s="253">
        <f t="shared" si="0"/>
        <v>0</v>
      </c>
      <c r="G25" s="254"/>
      <c r="H25" s="97"/>
      <c r="I25" s="97"/>
    </row>
    <row r="26" spans="1:9" ht="15" customHeight="1" x14ac:dyDescent="0.2">
      <c r="A26" s="82">
        <v>19</v>
      </c>
      <c r="B26" s="226"/>
      <c r="C26" s="160"/>
      <c r="D26" s="160"/>
      <c r="E26" s="160"/>
      <c r="F26" s="253">
        <v>0</v>
      </c>
      <c r="G26" s="254"/>
      <c r="H26" s="97"/>
      <c r="I26" s="97"/>
    </row>
    <row r="27" spans="1:9" ht="15" customHeight="1" x14ac:dyDescent="0.2">
      <c r="A27" s="82">
        <v>20</v>
      </c>
      <c r="B27" s="159"/>
      <c r="C27" s="160"/>
      <c r="D27" s="160"/>
      <c r="E27" s="160"/>
      <c r="F27" s="253">
        <f t="shared" si="0"/>
        <v>0</v>
      </c>
      <c r="G27" s="254"/>
      <c r="H27" s="97"/>
      <c r="I27" s="97"/>
    </row>
    <row r="28" spans="1:9" ht="15" customHeight="1" x14ac:dyDescent="0.2">
      <c r="A28" s="82">
        <v>21</v>
      </c>
      <c r="B28" s="159"/>
      <c r="C28" s="160"/>
      <c r="D28" s="160"/>
      <c r="E28" s="160"/>
      <c r="F28" s="253">
        <f t="shared" si="0"/>
        <v>0</v>
      </c>
      <c r="G28" s="254"/>
      <c r="H28" s="97"/>
      <c r="I28" s="97"/>
    </row>
    <row r="29" spans="1:9" ht="15" customHeight="1" x14ac:dyDescent="0.2">
      <c r="A29" s="82">
        <v>22</v>
      </c>
      <c r="B29" s="159"/>
      <c r="C29" s="160"/>
      <c r="D29" s="160"/>
      <c r="E29" s="160"/>
      <c r="F29" s="253">
        <f t="shared" si="0"/>
        <v>0</v>
      </c>
      <c r="G29" s="254"/>
      <c r="H29" s="97"/>
      <c r="I29" s="97"/>
    </row>
    <row r="30" spans="1:9" ht="15" customHeight="1" x14ac:dyDescent="0.2">
      <c r="A30" s="82">
        <v>23</v>
      </c>
      <c r="B30" s="159"/>
      <c r="C30" s="160"/>
      <c r="D30" s="160"/>
      <c r="E30" s="160"/>
      <c r="F30" s="253">
        <f t="shared" si="0"/>
        <v>0</v>
      </c>
      <c r="G30" s="254"/>
      <c r="H30" s="97"/>
      <c r="I30" s="97"/>
    </row>
    <row r="31" spans="1:9" ht="15" customHeight="1" x14ac:dyDescent="0.2">
      <c r="A31" s="82">
        <v>24</v>
      </c>
      <c r="B31" s="159"/>
      <c r="C31" s="160"/>
      <c r="D31" s="160"/>
      <c r="E31" s="160"/>
      <c r="F31" s="253">
        <f t="shared" si="0"/>
        <v>0</v>
      </c>
      <c r="G31" s="254"/>
      <c r="H31" s="97"/>
      <c r="I31" s="97"/>
    </row>
    <row r="32" spans="1:9" s="4" customFormat="1" ht="15" customHeight="1" x14ac:dyDescent="0.2">
      <c r="A32" s="83">
        <v>25</v>
      </c>
      <c r="B32" s="159"/>
      <c r="C32" s="196"/>
      <c r="D32" s="196"/>
      <c r="E32" s="196"/>
      <c r="F32" s="249">
        <f t="shared" si="0"/>
        <v>0</v>
      </c>
      <c r="G32" s="250"/>
      <c r="H32" s="98"/>
      <c r="I32" s="98"/>
    </row>
    <row r="33" spans="1:11" s="4" customFormat="1" ht="15" customHeight="1" x14ac:dyDescent="0.2">
      <c r="A33" s="260" t="s">
        <v>133</v>
      </c>
      <c r="B33" s="257"/>
      <c r="C33" s="257"/>
      <c r="D33" s="257"/>
      <c r="E33" s="261"/>
      <c r="F33" s="264">
        <f>SUM(F8:G32)</f>
        <v>5547642</v>
      </c>
      <c r="G33" s="265"/>
      <c r="H33" s="98"/>
      <c r="I33" s="98"/>
    </row>
    <row r="34" spans="1:11" s="4" customFormat="1" ht="15" customHeight="1" x14ac:dyDescent="0.2">
      <c r="A34" s="260" t="s">
        <v>155</v>
      </c>
      <c r="B34" s="257"/>
      <c r="C34" s="257"/>
      <c r="D34" s="257"/>
      <c r="E34" s="261"/>
      <c r="F34" s="264">
        <v>0</v>
      </c>
      <c r="G34" s="265"/>
      <c r="H34" s="98"/>
      <c r="I34" s="98"/>
    </row>
    <row r="35" spans="1:11" s="4" customFormat="1" ht="15" customHeight="1" thickBot="1" x14ac:dyDescent="0.25">
      <c r="A35" s="262" t="s">
        <v>26</v>
      </c>
      <c r="B35" s="263"/>
      <c r="C35" s="263"/>
      <c r="D35" s="263"/>
      <c r="E35" s="263"/>
      <c r="F35" s="251">
        <v>811342</v>
      </c>
      <c r="G35" s="252"/>
      <c r="H35" s="99"/>
      <c r="I35" s="99"/>
    </row>
    <row r="36" spans="1:11" ht="15" customHeight="1" thickBot="1" x14ac:dyDescent="0.25">
      <c r="A36" s="239" t="s">
        <v>27</v>
      </c>
      <c r="B36" s="240"/>
      <c r="C36" s="240"/>
      <c r="D36" s="240"/>
      <c r="E36" s="241"/>
      <c r="F36" s="247">
        <f>SUM(F33:G35)</f>
        <v>6358984</v>
      </c>
      <c r="G36" s="248"/>
      <c r="H36" s="94"/>
      <c r="I36" s="94"/>
      <c r="J36" s="62"/>
      <c r="K36" s="62"/>
    </row>
    <row r="37" spans="1:11" x14ac:dyDescent="0.2">
      <c r="H37" s="94"/>
      <c r="I37" s="94"/>
      <c r="J37" s="62"/>
      <c r="K37" s="62"/>
    </row>
    <row r="38" spans="1:11" hidden="1" x14ac:dyDescent="0.2">
      <c r="H38" s="94"/>
      <c r="I38" s="94"/>
      <c r="J38" s="62"/>
      <c r="K38" s="62"/>
    </row>
    <row r="39" spans="1:11" hidden="1" x14ac:dyDescent="0.2">
      <c r="A39" s="100"/>
    </row>
    <row r="40" spans="1:11" ht="30" hidden="1" customHeight="1" x14ac:dyDescent="0.25">
      <c r="A40" s="255"/>
      <c r="B40" s="255"/>
      <c r="C40" s="255"/>
      <c r="D40" s="255"/>
      <c r="E40" s="255"/>
      <c r="F40" s="255"/>
      <c r="G40" s="255"/>
      <c r="H40" s="255"/>
      <c r="I40" s="255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B23:E23"/>
    <mergeCell ref="F23:G23"/>
    <mergeCell ref="F24:G24"/>
    <mergeCell ref="F25:G25"/>
    <mergeCell ref="F26:G26"/>
    <mergeCell ref="F27:G27"/>
    <mergeCell ref="A35:E35"/>
    <mergeCell ref="F34:G34"/>
    <mergeCell ref="B24:E24"/>
    <mergeCell ref="A33:E33"/>
    <mergeCell ref="B31:E31"/>
    <mergeCell ref="F33:G33"/>
    <mergeCell ref="A34:E34"/>
    <mergeCell ref="F31:G31"/>
    <mergeCell ref="F30:G30"/>
    <mergeCell ref="F29:G29"/>
    <mergeCell ref="F28:G28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3:E13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B10:E10"/>
    <mergeCell ref="B14:E14"/>
    <mergeCell ref="B15:E15"/>
    <mergeCell ref="B18:E18"/>
    <mergeCell ref="F21:G21"/>
    <mergeCell ref="F20:G20"/>
    <mergeCell ref="F19:G19"/>
    <mergeCell ref="F36:G36"/>
    <mergeCell ref="F32:G32"/>
    <mergeCell ref="F35:G35"/>
    <mergeCell ref="F22:G22"/>
    <mergeCell ref="A5:E6"/>
    <mergeCell ref="F14:G14"/>
    <mergeCell ref="F15:G15"/>
    <mergeCell ref="F16:G16"/>
    <mergeCell ref="A36:E36"/>
    <mergeCell ref="B32:E32"/>
    <mergeCell ref="B25:E25"/>
    <mergeCell ref="B26:E26"/>
    <mergeCell ref="B27:E27"/>
    <mergeCell ref="B28:E28"/>
    <mergeCell ref="B29:E29"/>
    <mergeCell ref="B30:E30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9.42578125" customWidth="1"/>
    <col min="6" max="6" width="7" customWidth="1"/>
    <col min="7" max="7" width="26.85546875" customWidth="1"/>
    <col min="8" max="16384" width="9.140625" hidden="1"/>
  </cols>
  <sheetData>
    <row r="1" spans="1:7" ht="46.5" customHeight="1" x14ac:dyDescent="0.25">
      <c r="A1" s="165" t="s">
        <v>140</v>
      </c>
      <c r="B1" s="165"/>
      <c r="C1" s="165"/>
      <c r="D1" s="165"/>
      <c r="E1" s="165"/>
      <c r="F1" s="165"/>
      <c r="G1" s="165"/>
    </row>
    <row r="2" spans="1:7" ht="20.100000000000001" customHeight="1" x14ac:dyDescent="0.2">
      <c r="A2" s="166" t="s">
        <v>8</v>
      </c>
      <c r="B2" s="166"/>
      <c r="C2" s="85"/>
      <c r="D2" s="245" t="str">
        <f>'CSS '!D2:E2</f>
        <v>San Bernardino</v>
      </c>
      <c r="E2" s="245"/>
      <c r="F2" s="91" t="s">
        <v>9</v>
      </c>
      <c r="G2" s="103">
        <f>'CSS '!G2</f>
        <v>42466</v>
      </c>
    </row>
    <row r="3" spans="1:7" ht="15" customHeight="1" x14ac:dyDescent="0.2">
      <c r="A3" s="86"/>
      <c r="B3" s="86"/>
      <c r="C3" s="86"/>
      <c r="D3" s="168"/>
      <c r="E3" s="168"/>
      <c r="F3" s="93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5" customHeight="1" x14ac:dyDescent="0.2">
      <c r="A5" s="175" t="s">
        <v>58</v>
      </c>
      <c r="B5" s="176"/>
      <c r="C5" s="176"/>
      <c r="D5" s="176"/>
      <c r="E5" s="177"/>
      <c r="F5" s="175" t="s">
        <v>0</v>
      </c>
      <c r="G5" s="177"/>
    </row>
    <row r="6" spans="1:7" s="1" customFormat="1" ht="42" customHeight="1" x14ac:dyDescent="0.2">
      <c r="A6" s="181"/>
      <c r="B6" s="182"/>
      <c r="C6" s="182"/>
      <c r="D6" s="182"/>
      <c r="E6" s="183"/>
      <c r="F6" s="188" t="s">
        <v>59</v>
      </c>
      <c r="G6" s="189"/>
    </row>
    <row r="7" spans="1:7" ht="15" customHeight="1" x14ac:dyDescent="0.2">
      <c r="A7" s="271" t="s">
        <v>39</v>
      </c>
      <c r="B7" s="272"/>
      <c r="C7" s="272"/>
      <c r="D7" s="272"/>
      <c r="E7" s="273"/>
      <c r="F7" s="282"/>
      <c r="G7" s="283"/>
    </row>
    <row r="8" spans="1:7" ht="15" customHeight="1" x14ac:dyDescent="0.2">
      <c r="A8" s="95"/>
      <c r="B8" s="274" t="s">
        <v>10</v>
      </c>
      <c r="C8" s="237"/>
      <c r="D8" s="237"/>
      <c r="E8" s="238"/>
      <c r="F8" s="266">
        <v>856668</v>
      </c>
      <c r="G8" s="267"/>
    </row>
    <row r="9" spans="1:7" ht="15" customHeight="1" x14ac:dyDescent="0.2">
      <c r="A9" s="95"/>
      <c r="B9" s="274" t="s">
        <v>11</v>
      </c>
      <c r="C9" s="237"/>
      <c r="D9" s="237"/>
      <c r="E9" s="238"/>
      <c r="F9" s="266">
        <v>154936</v>
      </c>
      <c r="G9" s="267"/>
    </row>
    <row r="10" spans="1:7" ht="15" customHeight="1" x14ac:dyDescent="0.2">
      <c r="A10" s="95"/>
      <c r="B10" s="274" t="s">
        <v>12</v>
      </c>
      <c r="C10" s="237"/>
      <c r="D10" s="237"/>
      <c r="E10" s="238"/>
      <c r="F10" s="266"/>
      <c r="G10" s="267"/>
    </row>
    <row r="11" spans="1:7" ht="15" customHeight="1" x14ac:dyDescent="0.2">
      <c r="A11" s="95"/>
      <c r="B11" s="274" t="s">
        <v>13</v>
      </c>
      <c r="C11" s="237"/>
      <c r="D11" s="237"/>
      <c r="E11" s="238"/>
      <c r="F11" s="266">
        <v>953181</v>
      </c>
      <c r="G11" s="267"/>
    </row>
    <row r="12" spans="1:7" ht="15" customHeight="1" x14ac:dyDescent="0.2">
      <c r="A12" s="95"/>
      <c r="B12" s="284" t="s">
        <v>14</v>
      </c>
      <c r="C12" s="284"/>
      <c r="D12" s="284"/>
      <c r="E12" s="285"/>
      <c r="F12" s="266"/>
      <c r="G12" s="267"/>
    </row>
    <row r="13" spans="1:7" ht="15" customHeight="1" x14ac:dyDescent="0.2">
      <c r="A13" s="279" t="s">
        <v>64</v>
      </c>
      <c r="B13" s="191"/>
      <c r="C13" s="191"/>
      <c r="D13" s="191"/>
      <c r="E13" s="191"/>
      <c r="F13" s="280">
        <f>SUM(F8:G12)</f>
        <v>1964785</v>
      </c>
      <c r="G13" s="281"/>
    </row>
    <row r="14" spans="1:7" s="4" customFormat="1" ht="15" customHeight="1" thickBot="1" x14ac:dyDescent="0.25">
      <c r="A14" s="212" t="s">
        <v>24</v>
      </c>
      <c r="B14" s="213"/>
      <c r="C14" s="213"/>
      <c r="D14" s="213"/>
      <c r="E14" s="213"/>
      <c r="F14" s="277">
        <v>59193</v>
      </c>
      <c r="G14" s="278"/>
    </row>
    <row r="15" spans="1:7" ht="15" customHeight="1" x14ac:dyDescent="0.2">
      <c r="A15" s="268" t="s">
        <v>25</v>
      </c>
      <c r="B15" s="269"/>
      <c r="C15" s="269"/>
      <c r="D15" s="269"/>
      <c r="E15" s="270"/>
      <c r="F15" s="275">
        <f>SUM(F13:G14)</f>
        <v>2023978</v>
      </c>
      <c r="G15" s="276"/>
    </row>
    <row r="16" spans="1:7" x14ac:dyDescent="0.2">
      <c r="A16" s="87"/>
      <c r="B16" s="87"/>
      <c r="C16" s="87"/>
      <c r="D16" s="87"/>
      <c r="E16" s="87"/>
      <c r="F16" s="87"/>
      <c r="G16" s="87"/>
    </row>
  </sheetData>
  <sheetProtection sheet="1" objects="1" scenarios="1" selectLockedCells="1"/>
  <mergeCells count="25">
    <mergeCell ref="A15:E15"/>
    <mergeCell ref="A1:G1"/>
    <mergeCell ref="F11:G11"/>
    <mergeCell ref="A2:B2"/>
    <mergeCell ref="A7:E7"/>
    <mergeCell ref="B8:E8"/>
    <mergeCell ref="B9:E9"/>
    <mergeCell ref="B10:E10"/>
    <mergeCell ref="B11:E11"/>
    <mergeCell ref="F15:G15"/>
    <mergeCell ref="F14:G14"/>
    <mergeCell ref="A5:E6"/>
    <mergeCell ref="A13:E13"/>
    <mergeCell ref="F13:G13"/>
    <mergeCell ref="F6:G6"/>
    <mergeCell ref="F7:G7"/>
    <mergeCell ref="D3:E3"/>
    <mergeCell ref="D2:E2"/>
    <mergeCell ref="F5:G5"/>
    <mergeCell ref="F8:G8"/>
    <mergeCell ref="A14:E14"/>
    <mergeCell ref="F12:G12"/>
    <mergeCell ref="F9:G9"/>
    <mergeCell ref="F10:G10"/>
    <mergeCell ref="B12:E12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27.85546875" style="87" customWidth="1"/>
    <col min="6" max="6" width="8.42578125" style="87" customWidth="1"/>
    <col min="7" max="7" width="23" style="87" customWidth="1"/>
    <col min="8" max="16384" width="9.140625" hidden="1"/>
  </cols>
  <sheetData>
    <row r="1" spans="1:7" ht="46.5" customHeight="1" x14ac:dyDescent="0.25">
      <c r="A1" s="165" t="s">
        <v>141</v>
      </c>
      <c r="B1" s="165"/>
      <c r="C1" s="165"/>
      <c r="D1" s="165"/>
      <c r="E1" s="165"/>
      <c r="F1" s="165"/>
      <c r="G1" s="165"/>
    </row>
    <row r="2" spans="1:7" ht="20.100000000000001" customHeight="1" x14ac:dyDescent="0.2">
      <c r="A2" s="166" t="s">
        <v>8</v>
      </c>
      <c r="B2" s="166"/>
      <c r="C2" s="85"/>
      <c r="D2" s="245" t="str">
        <f>'CSS '!D2:E2</f>
        <v>San Bernardino</v>
      </c>
      <c r="E2" s="245"/>
      <c r="F2" s="91" t="s">
        <v>9</v>
      </c>
      <c r="G2" s="90">
        <f>'CSS '!G2</f>
        <v>42466</v>
      </c>
    </row>
    <row r="3" spans="1:7" ht="15" customHeight="1" x14ac:dyDescent="0.2">
      <c r="A3" s="86"/>
      <c r="B3" s="86"/>
      <c r="C3" s="86"/>
      <c r="D3" s="168"/>
      <c r="E3" s="168"/>
      <c r="F3" s="93"/>
    </row>
    <row r="4" spans="1:7" ht="15" customHeight="1" x14ac:dyDescent="0.2"/>
    <row r="5" spans="1:7" s="3" customFormat="1" ht="15" customHeight="1" x14ac:dyDescent="0.2">
      <c r="A5" s="175" t="s">
        <v>72</v>
      </c>
      <c r="B5" s="176"/>
      <c r="C5" s="176"/>
      <c r="D5" s="176"/>
      <c r="E5" s="177"/>
      <c r="F5" s="175" t="s">
        <v>0</v>
      </c>
      <c r="G5" s="177"/>
    </row>
    <row r="6" spans="1:7" s="1" customFormat="1" ht="42" customHeight="1" x14ac:dyDescent="0.2">
      <c r="A6" s="181"/>
      <c r="B6" s="182"/>
      <c r="C6" s="182"/>
      <c r="D6" s="182"/>
      <c r="E6" s="183"/>
      <c r="F6" s="188" t="s">
        <v>60</v>
      </c>
      <c r="G6" s="189"/>
    </row>
    <row r="7" spans="1:7" ht="15" customHeight="1" x14ac:dyDescent="0.2">
      <c r="A7" s="190" t="s">
        <v>35</v>
      </c>
      <c r="B7" s="191"/>
      <c r="C7" s="191"/>
      <c r="D7" s="191"/>
      <c r="E7" s="192"/>
      <c r="F7" s="301"/>
      <c r="G7" s="302"/>
    </row>
    <row r="8" spans="1:7" ht="15" customHeight="1" x14ac:dyDescent="0.2">
      <c r="A8" s="82">
        <v>1</v>
      </c>
      <c r="B8" s="159"/>
      <c r="C8" s="160"/>
      <c r="D8" s="160"/>
      <c r="E8" s="161"/>
      <c r="F8" s="293"/>
      <c r="G8" s="294"/>
    </row>
    <row r="9" spans="1:7" ht="15" customHeight="1" x14ac:dyDescent="0.2">
      <c r="A9" s="82">
        <v>2</v>
      </c>
      <c r="B9" s="159"/>
      <c r="C9" s="160"/>
      <c r="D9" s="160"/>
      <c r="E9" s="161"/>
      <c r="F9" s="293"/>
      <c r="G9" s="294"/>
    </row>
    <row r="10" spans="1:7" ht="15" customHeight="1" x14ac:dyDescent="0.2">
      <c r="A10" s="82">
        <v>3</v>
      </c>
      <c r="B10" s="159"/>
      <c r="C10" s="160"/>
      <c r="D10" s="160"/>
      <c r="E10" s="161"/>
      <c r="F10" s="293"/>
      <c r="G10" s="294"/>
    </row>
    <row r="11" spans="1:7" ht="15" customHeight="1" x14ac:dyDescent="0.2">
      <c r="A11" s="82">
        <v>4</v>
      </c>
      <c r="B11" s="159"/>
      <c r="C11" s="160"/>
      <c r="D11" s="160"/>
      <c r="E11" s="161"/>
      <c r="F11" s="293"/>
      <c r="G11" s="294"/>
    </row>
    <row r="12" spans="1:7" ht="15" customHeight="1" x14ac:dyDescent="0.2">
      <c r="A12" s="82">
        <v>5</v>
      </c>
      <c r="B12" s="159"/>
      <c r="C12" s="160"/>
      <c r="D12" s="160"/>
      <c r="E12" s="161"/>
      <c r="F12" s="293"/>
      <c r="G12" s="294"/>
    </row>
    <row r="13" spans="1:7" ht="15" customHeight="1" x14ac:dyDescent="0.2">
      <c r="A13" s="82">
        <v>6</v>
      </c>
      <c r="B13" s="159"/>
      <c r="C13" s="160"/>
      <c r="D13" s="160"/>
      <c r="E13" s="161"/>
      <c r="F13" s="293"/>
      <c r="G13" s="294"/>
    </row>
    <row r="14" spans="1:7" ht="15" customHeight="1" x14ac:dyDescent="0.2">
      <c r="A14" s="82">
        <v>7</v>
      </c>
      <c r="B14" s="159"/>
      <c r="C14" s="160"/>
      <c r="D14" s="160"/>
      <c r="E14" s="161"/>
      <c r="F14" s="293"/>
      <c r="G14" s="294"/>
    </row>
    <row r="15" spans="1:7" ht="15" customHeight="1" x14ac:dyDescent="0.2">
      <c r="A15" s="82">
        <v>8</v>
      </c>
      <c r="B15" s="159"/>
      <c r="C15" s="160"/>
      <c r="D15" s="160"/>
      <c r="E15" s="161"/>
      <c r="F15" s="293"/>
      <c r="G15" s="294"/>
    </row>
    <row r="16" spans="1:7" ht="15" customHeight="1" x14ac:dyDescent="0.2">
      <c r="A16" s="82">
        <v>9</v>
      </c>
      <c r="B16" s="159"/>
      <c r="C16" s="160"/>
      <c r="D16" s="160"/>
      <c r="E16" s="161"/>
      <c r="F16" s="293"/>
      <c r="G16" s="294"/>
    </row>
    <row r="17" spans="1:7" ht="15" customHeight="1" x14ac:dyDescent="0.2">
      <c r="A17" s="82">
        <v>10</v>
      </c>
      <c r="B17" s="159"/>
      <c r="C17" s="160"/>
      <c r="D17" s="160"/>
      <c r="E17" s="161"/>
      <c r="F17" s="293"/>
      <c r="G17" s="294"/>
    </row>
    <row r="18" spans="1:7" ht="15" customHeight="1" x14ac:dyDescent="0.2">
      <c r="A18" s="82">
        <v>11</v>
      </c>
      <c r="B18" s="159"/>
      <c r="C18" s="160"/>
      <c r="D18" s="160"/>
      <c r="E18" s="161"/>
      <c r="F18" s="293"/>
      <c r="G18" s="294"/>
    </row>
    <row r="19" spans="1:7" ht="15" customHeight="1" x14ac:dyDescent="0.2">
      <c r="A19" s="82">
        <v>12</v>
      </c>
      <c r="B19" s="159"/>
      <c r="C19" s="160"/>
      <c r="D19" s="160"/>
      <c r="E19" s="161"/>
      <c r="F19" s="293"/>
      <c r="G19" s="294"/>
    </row>
    <row r="20" spans="1:7" ht="15" customHeight="1" x14ac:dyDescent="0.2">
      <c r="A20" s="279" t="s">
        <v>65</v>
      </c>
      <c r="B20" s="191"/>
      <c r="C20" s="191"/>
      <c r="D20" s="191"/>
      <c r="E20" s="191"/>
      <c r="F20" s="304">
        <f>SUM(F8:G19)</f>
        <v>0</v>
      </c>
      <c r="G20" s="305"/>
    </row>
    <row r="21" spans="1:7" ht="15" customHeight="1" x14ac:dyDescent="0.2">
      <c r="A21" s="262" t="s">
        <v>32</v>
      </c>
      <c r="B21" s="263"/>
      <c r="C21" s="263"/>
      <c r="D21" s="263"/>
      <c r="E21" s="263"/>
      <c r="F21" s="293"/>
      <c r="G21" s="294"/>
    </row>
    <row r="22" spans="1:7" ht="15" customHeight="1" x14ac:dyDescent="0.2">
      <c r="A22" s="303" t="s">
        <v>33</v>
      </c>
      <c r="B22" s="167"/>
      <c r="C22" s="167"/>
      <c r="D22" s="167"/>
      <c r="E22" s="167"/>
      <c r="F22" s="297">
        <f>SUM(F20:G21)</f>
        <v>0</v>
      </c>
      <c r="G22" s="298"/>
    </row>
    <row r="23" spans="1:7" ht="15" customHeight="1" x14ac:dyDescent="0.2">
      <c r="A23" s="271" t="s">
        <v>29</v>
      </c>
      <c r="B23" s="272"/>
      <c r="C23" s="272"/>
      <c r="D23" s="272"/>
      <c r="E23" s="273"/>
      <c r="F23" s="299"/>
      <c r="G23" s="300"/>
    </row>
    <row r="24" spans="1:7" ht="15" customHeight="1" x14ac:dyDescent="0.2">
      <c r="A24" s="82">
        <v>1</v>
      </c>
      <c r="B24" s="170" t="s">
        <v>197</v>
      </c>
      <c r="C24" s="171"/>
      <c r="D24" s="171"/>
      <c r="E24" s="172"/>
      <c r="F24" s="286">
        <v>348727</v>
      </c>
      <c r="G24" s="287"/>
    </row>
    <row r="25" spans="1:7" ht="15" customHeight="1" x14ac:dyDescent="0.2">
      <c r="A25" s="82">
        <v>2</v>
      </c>
      <c r="B25" s="170" t="s">
        <v>198</v>
      </c>
      <c r="C25" s="171"/>
      <c r="D25" s="171"/>
      <c r="E25" s="172"/>
      <c r="F25" s="286"/>
      <c r="G25" s="287"/>
    </row>
    <row r="26" spans="1:7" ht="15" customHeight="1" x14ac:dyDescent="0.2">
      <c r="A26" s="82">
        <v>3</v>
      </c>
      <c r="B26" s="170" t="s">
        <v>199</v>
      </c>
      <c r="C26" s="171"/>
      <c r="D26" s="171"/>
      <c r="E26" s="172"/>
      <c r="F26" s="286">
        <v>1841269</v>
      </c>
      <c r="G26" s="287"/>
    </row>
    <row r="27" spans="1:7" ht="15" customHeight="1" x14ac:dyDescent="0.2">
      <c r="A27" s="82">
        <v>4</v>
      </c>
      <c r="B27" s="170" t="s">
        <v>200</v>
      </c>
      <c r="C27" s="171"/>
      <c r="D27" s="171"/>
      <c r="E27" s="172"/>
      <c r="F27" s="286">
        <v>39</v>
      </c>
      <c r="G27" s="287"/>
    </row>
    <row r="28" spans="1:7" ht="15" customHeight="1" x14ac:dyDescent="0.2">
      <c r="A28" s="82">
        <v>5</v>
      </c>
      <c r="B28" s="170" t="s">
        <v>201</v>
      </c>
      <c r="C28" s="171"/>
      <c r="D28" s="171"/>
      <c r="E28" s="172"/>
      <c r="F28" s="286"/>
      <c r="G28" s="287"/>
    </row>
    <row r="29" spans="1:7" ht="15" customHeight="1" x14ac:dyDescent="0.2">
      <c r="A29" s="82">
        <v>6</v>
      </c>
      <c r="B29" s="170" t="s">
        <v>202</v>
      </c>
      <c r="C29" s="171"/>
      <c r="D29" s="171"/>
      <c r="E29" s="172"/>
      <c r="F29" s="286">
        <v>16926</v>
      </c>
      <c r="G29" s="287"/>
    </row>
    <row r="30" spans="1:7" ht="15" customHeight="1" x14ac:dyDescent="0.2">
      <c r="A30" s="82">
        <v>7</v>
      </c>
      <c r="B30" s="159"/>
      <c r="C30" s="160"/>
      <c r="D30" s="160"/>
      <c r="E30" s="161"/>
      <c r="F30" s="286"/>
      <c r="G30" s="287"/>
    </row>
    <row r="31" spans="1:7" ht="15" customHeight="1" x14ac:dyDescent="0.2">
      <c r="A31" s="82">
        <v>8</v>
      </c>
      <c r="B31" s="159"/>
      <c r="C31" s="160"/>
      <c r="D31" s="160"/>
      <c r="E31" s="161"/>
      <c r="F31" s="286"/>
      <c r="G31" s="287"/>
    </row>
    <row r="32" spans="1:7" ht="15" customHeight="1" x14ac:dyDescent="0.2">
      <c r="A32" s="82">
        <v>9</v>
      </c>
      <c r="B32" s="159"/>
      <c r="C32" s="160"/>
      <c r="D32" s="160"/>
      <c r="E32" s="161"/>
      <c r="F32" s="286"/>
      <c r="G32" s="287"/>
    </row>
    <row r="33" spans="1:7" ht="15" customHeight="1" x14ac:dyDescent="0.2">
      <c r="A33" s="82">
        <v>10</v>
      </c>
      <c r="B33" s="159"/>
      <c r="C33" s="160"/>
      <c r="D33" s="160"/>
      <c r="E33" s="161"/>
      <c r="F33" s="286"/>
      <c r="G33" s="287"/>
    </row>
    <row r="34" spans="1:7" ht="15" customHeight="1" x14ac:dyDescent="0.2">
      <c r="A34" s="82">
        <v>11</v>
      </c>
      <c r="B34" s="159"/>
      <c r="C34" s="160"/>
      <c r="D34" s="160"/>
      <c r="E34" s="161"/>
      <c r="F34" s="286"/>
      <c r="G34" s="287"/>
    </row>
    <row r="35" spans="1:7" s="4" customFormat="1" ht="15" customHeight="1" x14ac:dyDescent="0.2">
      <c r="A35" s="82">
        <v>12</v>
      </c>
      <c r="B35" s="159"/>
      <c r="C35" s="196"/>
      <c r="D35" s="196"/>
      <c r="E35" s="197"/>
      <c r="F35" s="286"/>
      <c r="G35" s="287"/>
    </row>
    <row r="36" spans="1:7" s="4" customFormat="1" ht="15" customHeight="1" x14ac:dyDescent="0.2">
      <c r="A36" s="82">
        <v>13</v>
      </c>
      <c r="B36" s="159"/>
      <c r="C36" s="159"/>
      <c r="D36" s="159"/>
      <c r="E36" s="219"/>
      <c r="F36" s="286"/>
      <c r="G36" s="287"/>
    </row>
    <row r="37" spans="1:7" s="4" customFormat="1" ht="15" customHeight="1" x14ac:dyDescent="0.2">
      <c r="A37" s="190" t="s">
        <v>66</v>
      </c>
      <c r="B37" s="198"/>
      <c r="C37" s="198"/>
      <c r="D37" s="198"/>
      <c r="E37" s="199"/>
      <c r="F37" s="295">
        <f>SUM(F24:G36)</f>
        <v>2206961</v>
      </c>
      <c r="G37" s="296"/>
    </row>
    <row r="38" spans="1:7" ht="15" customHeight="1" x14ac:dyDescent="0.2">
      <c r="A38" s="212" t="s">
        <v>36</v>
      </c>
      <c r="B38" s="213"/>
      <c r="C38" s="213"/>
      <c r="D38" s="213"/>
      <c r="E38" s="214"/>
      <c r="F38" s="293">
        <v>77240</v>
      </c>
      <c r="G38" s="294"/>
    </row>
    <row r="39" spans="1:7" ht="15" customHeight="1" thickBot="1" x14ac:dyDescent="0.25">
      <c r="A39" s="212" t="s">
        <v>37</v>
      </c>
      <c r="B39" s="213"/>
      <c r="C39" s="213"/>
      <c r="D39" s="213"/>
      <c r="E39" s="214"/>
      <c r="F39" s="293">
        <f>F37+F38</f>
        <v>2284201</v>
      </c>
      <c r="G39" s="294"/>
    </row>
    <row r="40" spans="1:7" ht="13.5" thickBot="1" x14ac:dyDescent="0.25">
      <c r="A40" s="288" t="s">
        <v>28</v>
      </c>
      <c r="B40" s="289"/>
      <c r="C40" s="289"/>
      <c r="D40" s="289"/>
      <c r="E40" s="290"/>
      <c r="F40" s="291">
        <f>F22+F39</f>
        <v>2284201</v>
      </c>
      <c r="G40" s="292"/>
    </row>
    <row r="41" spans="1:7" x14ac:dyDescent="0.2"/>
  </sheetData>
  <sheetProtection sheet="1" objects="1" scenarios="1" selectLockedCells="1"/>
  <mergeCells count="75">
    <mergeCell ref="B24:E24"/>
    <mergeCell ref="B25:E25"/>
    <mergeCell ref="B26:E26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A7:E7"/>
    <mergeCell ref="F7:G7"/>
    <mergeCell ref="F9:G9"/>
    <mergeCell ref="F10:G10"/>
    <mergeCell ref="F11:G11"/>
    <mergeCell ref="F12:G12"/>
    <mergeCell ref="B8:E8"/>
    <mergeCell ref="B9:E9"/>
    <mergeCell ref="B10:E10"/>
    <mergeCell ref="B11:E11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D2:E2"/>
    <mergeCell ref="D3:E3"/>
    <mergeCell ref="A5:E6"/>
    <mergeCell ref="F5:G5"/>
    <mergeCell ref="A2:B2"/>
    <mergeCell ref="F6:G6"/>
    <mergeCell ref="F13:G13"/>
    <mergeCell ref="F14:G14"/>
    <mergeCell ref="F15:G15"/>
    <mergeCell ref="F16:G16"/>
    <mergeCell ref="F17:G17"/>
    <mergeCell ref="F18:G18"/>
    <mergeCell ref="F19:G19"/>
    <mergeCell ref="F21:G21"/>
    <mergeCell ref="F22:G22"/>
    <mergeCell ref="F24:G24"/>
    <mergeCell ref="F23:G23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A23:E23"/>
    <mergeCell ref="F25:G25"/>
    <mergeCell ref="F26:G26"/>
    <mergeCell ref="F28:G28"/>
    <mergeCell ref="F33:G33"/>
    <mergeCell ref="B30:E30"/>
    <mergeCell ref="F27:G27"/>
    <mergeCell ref="F36:G36"/>
    <mergeCell ref="B29:E29"/>
    <mergeCell ref="F31:G31"/>
    <mergeCell ref="F32:G32"/>
    <mergeCell ref="B28:E28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165" t="s">
        <v>151</v>
      </c>
      <c r="B1" s="165"/>
      <c r="C1" s="165"/>
      <c r="D1" s="165"/>
      <c r="E1" s="165"/>
      <c r="F1" s="165"/>
      <c r="G1" s="165"/>
    </row>
    <row r="2" spans="1:8" ht="15" customHeight="1" x14ac:dyDescent="0.2">
      <c r="A2" s="166" t="s">
        <v>8</v>
      </c>
      <c r="B2" s="166"/>
      <c r="C2" s="85"/>
      <c r="D2" s="245" t="str">
        <f>'CSS '!D2:E2</f>
        <v>San Bernardino</v>
      </c>
      <c r="E2" s="245"/>
      <c r="F2" s="91" t="s">
        <v>9</v>
      </c>
      <c r="G2" s="90">
        <f>'CSS '!G2</f>
        <v>42466</v>
      </c>
    </row>
    <row r="3" spans="1:8" ht="15" customHeight="1" x14ac:dyDescent="0.2">
      <c r="A3" s="86"/>
      <c r="B3" s="86"/>
      <c r="C3" s="86"/>
      <c r="D3" s="168"/>
      <c r="E3" s="168"/>
      <c r="F3" s="93"/>
      <c r="G3" s="87"/>
    </row>
    <row r="4" spans="1:8" ht="15" customHeight="1" x14ac:dyDescent="0.2">
      <c r="A4" s="87"/>
      <c r="B4" s="87"/>
      <c r="C4" s="87"/>
      <c r="D4" s="87"/>
      <c r="E4" s="87"/>
      <c r="F4" s="87"/>
      <c r="G4" s="87"/>
    </row>
    <row r="5" spans="1:8" s="3" customFormat="1" ht="12.75" customHeight="1" x14ac:dyDescent="0.2">
      <c r="A5" s="320"/>
      <c r="B5" s="168"/>
      <c r="C5" s="168"/>
      <c r="D5" s="168"/>
      <c r="E5" s="321"/>
      <c r="F5" s="175" t="s">
        <v>0</v>
      </c>
      <c r="G5" s="177"/>
    </row>
    <row r="6" spans="1:8" s="1" customFormat="1" x14ac:dyDescent="0.2">
      <c r="A6" s="322"/>
      <c r="B6" s="166"/>
      <c r="C6" s="166"/>
      <c r="D6" s="166"/>
      <c r="E6" s="323"/>
      <c r="F6" s="188" t="s">
        <v>69</v>
      </c>
      <c r="G6" s="189"/>
    </row>
    <row r="7" spans="1:8" ht="26.1" customHeight="1" x14ac:dyDescent="0.2">
      <c r="A7" s="307" t="s">
        <v>101</v>
      </c>
      <c r="B7" s="308"/>
      <c r="C7" s="308"/>
      <c r="D7" s="308"/>
      <c r="E7" s="309"/>
      <c r="F7" s="313"/>
      <c r="G7" s="314"/>
    </row>
    <row r="8" spans="1:8" x14ac:dyDescent="0.2">
      <c r="A8" s="310"/>
      <c r="B8" s="311"/>
      <c r="C8" s="311"/>
      <c r="D8" s="311"/>
      <c r="E8" s="311"/>
      <c r="F8" s="311"/>
      <c r="G8" s="312"/>
    </row>
    <row r="9" spans="1:8" x14ac:dyDescent="0.2">
      <c r="A9" s="307" t="s">
        <v>31</v>
      </c>
      <c r="B9" s="315"/>
      <c r="C9" s="315"/>
      <c r="D9" s="315"/>
      <c r="E9" s="316"/>
      <c r="F9" s="313"/>
      <c r="G9" s="314"/>
    </row>
    <row r="10" spans="1:8" x14ac:dyDescent="0.2">
      <c r="A10" s="317"/>
      <c r="B10" s="318"/>
      <c r="C10" s="318"/>
      <c r="D10" s="318"/>
      <c r="E10" s="318"/>
      <c r="F10" s="318"/>
      <c r="G10" s="319"/>
    </row>
    <row r="11" spans="1:8" x14ac:dyDescent="0.2">
      <c r="A11" s="307" t="s">
        <v>70</v>
      </c>
      <c r="B11" s="315"/>
      <c r="C11" s="315"/>
      <c r="D11" s="315"/>
      <c r="E11" s="316"/>
      <c r="F11" s="313"/>
      <c r="G11" s="314"/>
    </row>
    <row r="12" spans="1:8" x14ac:dyDescent="0.2">
      <c r="A12" s="306"/>
      <c r="B12" s="306"/>
      <c r="C12" s="306"/>
      <c r="D12" s="306"/>
      <c r="E12" s="306"/>
      <c r="F12" s="306"/>
      <c r="G12" s="306"/>
      <c r="H12" s="62"/>
    </row>
    <row r="13" spans="1:8" hidden="1" x14ac:dyDescent="0.2">
      <c r="A13" s="325"/>
      <c r="B13" s="325"/>
      <c r="C13" s="325"/>
      <c r="D13" s="325"/>
      <c r="E13" s="325"/>
      <c r="F13" s="326"/>
      <c r="G13" s="326"/>
      <c r="H13" s="62"/>
    </row>
    <row r="14" spans="1:8" hidden="1" x14ac:dyDescent="0.2">
      <c r="A14" s="324"/>
      <c r="B14" s="324"/>
      <c r="C14" s="324"/>
      <c r="D14" s="324"/>
      <c r="E14" s="324"/>
      <c r="F14" s="324"/>
      <c r="G14" s="324"/>
      <c r="H14" s="62"/>
    </row>
    <row r="15" spans="1:8" hidden="1" x14ac:dyDescent="0.2">
      <c r="A15" s="325"/>
      <c r="B15" s="325"/>
      <c r="C15" s="325"/>
      <c r="D15" s="325"/>
      <c r="E15" s="325"/>
      <c r="F15" s="326"/>
      <c r="G15" s="326"/>
      <c r="H15" s="62"/>
    </row>
    <row r="16" spans="1:8" hidden="1" x14ac:dyDescent="0.2">
      <c r="A16" s="324"/>
      <c r="B16" s="324"/>
      <c r="C16" s="324"/>
      <c r="D16" s="324"/>
      <c r="E16" s="324"/>
      <c r="F16" s="324"/>
      <c r="G16" s="324"/>
      <c r="H16" s="62"/>
    </row>
    <row r="22" spans="3:3" hidden="1" x14ac:dyDescent="0.2">
      <c r="C22" s="57"/>
    </row>
    <row r="23" spans="3:3" hidden="1" x14ac:dyDescent="0.2">
      <c r="C23" s="57"/>
    </row>
    <row r="24" spans="3:3" hidden="1" x14ac:dyDescent="0.2">
      <c r="C24" s="57"/>
    </row>
    <row r="25" spans="3:3" hidden="1" x14ac:dyDescent="0.2">
      <c r="C25" s="57"/>
    </row>
    <row r="26" spans="3:3" hidden="1" x14ac:dyDescent="0.2">
      <c r="C26" s="57"/>
    </row>
    <row r="27" spans="3:3" hidden="1" x14ac:dyDescent="0.2">
      <c r="C27" s="57"/>
    </row>
    <row r="28" spans="3:3" hidden="1" x14ac:dyDescent="0.2">
      <c r="C28" s="57"/>
    </row>
    <row r="29" spans="3:3" hidden="1" x14ac:dyDescent="0.2">
      <c r="C29" s="57"/>
    </row>
    <row r="30" spans="3:3" hidden="1" x14ac:dyDescent="0.2">
      <c r="C30" s="57"/>
    </row>
    <row r="31" spans="3:3" hidden="1" x14ac:dyDescent="0.2">
      <c r="C31" s="57"/>
    </row>
    <row r="32" spans="3:3" hidden="1" x14ac:dyDescent="0.2">
      <c r="C32" s="57"/>
    </row>
    <row r="33" spans="3:3" hidden="1" x14ac:dyDescent="0.2">
      <c r="C33" s="57"/>
    </row>
    <row r="34" spans="3:3" hidden="1" x14ac:dyDescent="0.2">
      <c r="C34" s="57"/>
    </row>
    <row r="35" spans="3:3" hidden="1" x14ac:dyDescent="0.2">
      <c r="C35" s="57"/>
    </row>
    <row r="36" spans="3:3" hidden="1" x14ac:dyDescent="0.2">
      <c r="C36" s="57"/>
    </row>
    <row r="37" spans="3:3" hidden="1" x14ac:dyDescent="0.2">
      <c r="C37" s="57"/>
    </row>
    <row r="38" spans="3:3" hidden="1" x14ac:dyDescent="0.2">
      <c r="C38" s="57"/>
    </row>
    <row r="39" spans="3:3" hidden="1" x14ac:dyDescent="0.2">
      <c r="C39" s="57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65" t="s">
        <v>150</v>
      </c>
      <c r="B1" s="165"/>
      <c r="C1" s="165"/>
      <c r="D1" s="165"/>
      <c r="E1" s="165"/>
      <c r="F1" s="165"/>
      <c r="G1" s="165"/>
    </row>
    <row r="2" spans="1:7" ht="15" customHeight="1" x14ac:dyDescent="0.2">
      <c r="A2" s="166" t="s">
        <v>8</v>
      </c>
      <c r="B2" s="166"/>
      <c r="C2" s="85"/>
      <c r="D2" s="245" t="str">
        <f>'CSS '!D2:E2</f>
        <v>San Bernardino</v>
      </c>
      <c r="E2" s="245"/>
      <c r="F2" s="91" t="s">
        <v>9</v>
      </c>
      <c r="G2" s="90">
        <f>'CSS '!G2</f>
        <v>42466</v>
      </c>
    </row>
    <row r="3" spans="1:7" ht="15" customHeight="1" x14ac:dyDescent="0.2">
      <c r="A3" s="86"/>
      <c r="B3" s="86"/>
      <c r="C3" s="86"/>
      <c r="D3" s="168"/>
      <c r="E3" s="168"/>
      <c r="F3" s="93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2.75" customHeight="1" x14ac:dyDescent="0.2">
      <c r="A5" s="320"/>
      <c r="B5" s="168"/>
      <c r="C5" s="168"/>
      <c r="D5" s="168"/>
      <c r="E5" s="321"/>
      <c r="F5" s="175" t="s">
        <v>0</v>
      </c>
      <c r="G5" s="177"/>
    </row>
    <row r="6" spans="1:7" s="1" customFormat="1" x14ac:dyDescent="0.2">
      <c r="A6" s="322"/>
      <c r="B6" s="166"/>
      <c r="C6" s="166"/>
      <c r="D6" s="166"/>
      <c r="E6" s="323"/>
      <c r="F6" s="188" t="s">
        <v>69</v>
      </c>
      <c r="G6" s="189"/>
    </row>
    <row r="7" spans="1:7" ht="26.1" customHeight="1" x14ac:dyDescent="0.2">
      <c r="A7" s="327" t="s">
        <v>144</v>
      </c>
      <c r="B7" s="328"/>
      <c r="C7" s="328"/>
      <c r="D7" s="328"/>
      <c r="E7" s="329"/>
      <c r="F7" s="313"/>
      <c r="G7" s="314"/>
    </row>
    <row r="8" spans="1:7" x14ac:dyDescent="0.2">
      <c r="A8" s="310"/>
      <c r="B8" s="311"/>
      <c r="C8" s="311"/>
      <c r="D8" s="311"/>
      <c r="E8" s="311"/>
      <c r="F8" s="311"/>
      <c r="G8" s="312"/>
    </row>
    <row r="9" spans="1:7" x14ac:dyDescent="0.2">
      <c r="A9" s="87"/>
      <c r="B9" s="87"/>
      <c r="C9" s="87"/>
      <c r="D9" s="87"/>
      <c r="E9" s="87"/>
      <c r="F9" s="87"/>
      <c r="G9" s="87"/>
    </row>
    <row r="15" spans="1:7" hidden="1" x14ac:dyDescent="0.2">
      <c r="C15" s="57"/>
    </row>
    <row r="16" spans="1:7" hidden="1" x14ac:dyDescent="0.2">
      <c r="C16" s="57"/>
    </row>
    <row r="17" spans="3:3" hidden="1" x14ac:dyDescent="0.2">
      <c r="C17" s="57"/>
    </row>
    <row r="18" spans="3:3" hidden="1" x14ac:dyDescent="0.2">
      <c r="C18" s="57"/>
    </row>
    <row r="19" spans="3:3" hidden="1" x14ac:dyDescent="0.2">
      <c r="C19" s="57"/>
    </row>
    <row r="20" spans="3:3" hidden="1" x14ac:dyDescent="0.2">
      <c r="C20" s="57"/>
    </row>
    <row r="21" spans="3:3" hidden="1" x14ac:dyDescent="0.2">
      <c r="C21" s="57"/>
    </row>
    <row r="22" spans="3:3" hidden="1" x14ac:dyDescent="0.2">
      <c r="C22" s="57"/>
    </row>
    <row r="23" spans="3:3" hidden="1" x14ac:dyDescent="0.2">
      <c r="C23" s="57"/>
    </row>
    <row r="24" spans="3:3" hidden="1" x14ac:dyDescent="0.2">
      <c r="C24" s="57"/>
    </row>
    <row r="25" spans="3:3" hidden="1" x14ac:dyDescent="0.2">
      <c r="C25" s="57"/>
    </row>
    <row r="26" spans="3:3" hidden="1" x14ac:dyDescent="0.2">
      <c r="C26" s="57"/>
    </row>
    <row r="27" spans="3:3" hidden="1" x14ac:dyDescent="0.2">
      <c r="C27" s="57"/>
    </row>
    <row r="28" spans="3:3" hidden="1" x14ac:dyDescent="0.2">
      <c r="C28" s="57"/>
    </row>
    <row r="29" spans="3:3" hidden="1" x14ac:dyDescent="0.2">
      <c r="C29" s="57"/>
    </row>
    <row r="30" spans="3:3" hidden="1" x14ac:dyDescent="0.2">
      <c r="C30" s="57"/>
    </row>
    <row r="31" spans="3:3" hidden="1" x14ac:dyDescent="0.2">
      <c r="C31" s="57"/>
    </row>
    <row r="32" spans="3:3" hidden="1" x14ac:dyDescent="0.2">
      <c r="C32" s="57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58" t="s">
        <v>83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20" ht="15.75" x14ac:dyDescent="0.25">
      <c r="A2" s="358" t="s">
        <v>142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</row>
    <row r="3" spans="1:120" ht="15.75" x14ac:dyDescent="0.25">
      <c r="A3" s="341" t="s">
        <v>127</v>
      </c>
      <c r="B3" s="203"/>
      <c r="C3" s="204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20" s="22" customFormat="1" ht="15.75" x14ac:dyDescent="0.25">
      <c r="A4" s="126"/>
      <c r="B4" s="127"/>
      <c r="C4" s="127"/>
      <c r="D4" s="127"/>
      <c r="E4" s="127"/>
      <c r="F4" s="127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ht="15" x14ac:dyDescent="0.25">
      <c r="A5" s="126" t="s">
        <v>126</v>
      </c>
      <c r="B5" s="129"/>
      <c r="C5" s="129"/>
      <c r="D5" s="371" t="str">
        <f>'CSS '!D2:E2</f>
        <v>San Bernardino</v>
      </c>
      <c r="E5" s="371"/>
      <c r="F5" s="371"/>
      <c r="G5" s="121"/>
      <c r="H5" s="121"/>
      <c r="I5" s="121"/>
      <c r="J5" s="121"/>
      <c r="K5" s="130"/>
      <c r="L5" s="121"/>
      <c r="M5" s="121"/>
      <c r="N5" s="121"/>
      <c r="O5" s="121"/>
      <c r="P5" s="131" t="s">
        <v>82</v>
      </c>
      <c r="Q5" s="135">
        <v>42466</v>
      </c>
    </row>
    <row r="6" spans="1:120" ht="15" customHeight="1" x14ac:dyDescent="0.25">
      <c r="A6" s="330"/>
      <c r="B6" s="330"/>
      <c r="C6" s="330"/>
      <c r="D6" s="330"/>
      <c r="E6" s="330"/>
      <c r="F6" s="330"/>
      <c r="G6" s="132"/>
      <c r="H6" s="132"/>
      <c r="I6" s="132"/>
      <c r="J6" s="132"/>
      <c r="K6" s="132"/>
      <c r="L6" s="132"/>
      <c r="M6" s="132"/>
      <c r="N6" s="78"/>
      <c r="O6" s="78"/>
      <c r="P6" s="133"/>
      <c r="Q6" s="133"/>
    </row>
    <row r="7" spans="1:120" ht="31.5" customHeight="1" x14ac:dyDescent="0.25">
      <c r="A7" s="335" t="s">
        <v>104</v>
      </c>
      <c r="B7" s="336"/>
      <c r="C7" s="336"/>
      <c r="D7" s="336"/>
      <c r="E7" s="336"/>
      <c r="F7" s="337"/>
      <c r="G7" s="134" t="s">
        <v>162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120" ht="15" customHeight="1" x14ac:dyDescent="0.2">
      <c r="A8" s="338"/>
      <c r="B8" s="338"/>
      <c r="C8" s="338"/>
      <c r="D8" s="338"/>
      <c r="E8" s="338"/>
      <c r="F8" s="338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</row>
    <row r="9" spans="1:120" s="8" customFormat="1" ht="15" customHeight="1" x14ac:dyDescent="0.25">
      <c r="A9" s="359" t="s">
        <v>143</v>
      </c>
      <c r="B9" s="360"/>
      <c r="C9" s="360"/>
      <c r="D9" s="360"/>
      <c r="E9" s="360"/>
      <c r="F9" s="361"/>
      <c r="G9" s="136" t="s">
        <v>0</v>
      </c>
      <c r="H9" s="136" t="s">
        <v>1</v>
      </c>
      <c r="I9" s="136" t="s">
        <v>7</v>
      </c>
      <c r="J9" s="136" t="s">
        <v>2</v>
      </c>
      <c r="K9" s="136" t="s">
        <v>3</v>
      </c>
      <c r="L9" s="136" t="s">
        <v>4</v>
      </c>
      <c r="M9" s="136" t="s">
        <v>5</v>
      </c>
      <c r="N9" s="136" t="s">
        <v>6</v>
      </c>
      <c r="O9" s="136" t="s">
        <v>41</v>
      </c>
      <c r="P9" s="136" t="s">
        <v>118</v>
      </c>
      <c r="Q9" s="136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62"/>
      <c r="B10" s="363"/>
      <c r="C10" s="363"/>
      <c r="D10" s="363"/>
      <c r="E10" s="363"/>
      <c r="F10" s="364"/>
      <c r="G10" s="352" t="s">
        <v>15</v>
      </c>
      <c r="H10" s="352" t="s">
        <v>17</v>
      </c>
      <c r="I10" s="352" t="s">
        <v>38</v>
      </c>
      <c r="J10" s="352" t="s">
        <v>16</v>
      </c>
      <c r="K10" s="352" t="s">
        <v>18</v>
      </c>
      <c r="L10" s="352" t="s">
        <v>30</v>
      </c>
      <c r="M10" s="352" t="s">
        <v>31</v>
      </c>
      <c r="N10" s="352" t="s">
        <v>71</v>
      </c>
      <c r="O10" s="382" t="s">
        <v>144</v>
      </c>
      <c r="P10" s="352" t="s">
        <v>52</v>
      </c>
      <c r="Q10" s="352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65"/>
      <c r="B11" s="366"/>
      <c r="C11" s="366"/>
      <c r="D11" s="366"/>
      <c r="E11" s="366"/>
      <c r="F11" s="367"/>
      <c r="G11" s="353"/>
      <c r="H11" s="353"/>
      <c r="I11" s="353"/>
      <c r="J11" s="353"/>
      <c r="K11" s="353"/>
      <c r="L11" s="353"/>
      <c r="M11" s="353"/>
      <c r="N11" s="353"/>
      <c r="O11" s="383"/>
      <c r="P11" s="353"/>
      <c r="Q11" s="353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37">
        <v>1</v>
      </c>
      <c r="B12" s="368" t="s">
        <v>103</v>
      </c>
      <c r="C12" s="369"/>
      <c r="D12" s="369"/>
      <c r="E12" s="369"/>
      <c r="F12" s="37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20" ht="24.95" customHeight="1" x14ac:dyDescent="0.25">
      <c r="A13" s="14"/>
      <c r="B13" s="15"/>
      <c r="C13" s="138" t="s">
        <v>42</v>
      </c>
      <c r="D13" s="331" t="s">
        <v>67</v>
      </c>
      <c r="E13" s="331"/>
      <c r="F13" s="346"/>
      <c r="G13" s="16"/>
      <c r="H13" s="16"/>
      <c r="I13" s="16"/>
      <c r="J13" s="16"/>
      <c r="K13" s="16"/>
      <c r="L13" s="16"/>
      <c r="M13" s="16"/>
      <c r="N13" s="16"/>
      <c r="O13" s="16"/>
      <c r="P13" s="17">
        <v>22152363</v>
      </c>
      <c r="Q13" s="17">
        <f>P13</f>
        <v>22152363</v>
      </c>
    </row>
    <row r="14" spans="1:120" ht="24.95" customHeight="1" x14ac:dyDescent="0.25">
      <c r="A14" s="14"/>
      <c r="B14" s="15"/>
      <c r="C14" s="138" t="s">
        <v>43</v>
      </c>
      <c r="D14" s="331" t="s">
        <v>85</v>
      </c>
      <c r="E14" s="331"/>
      <c r="F14" s="346"/>
      <c r="G14" s="16"/>
      <c r="H14" s="16"/>
      <c r="I14" s="16"/>
      <c r="J14" s="17"/>
      <c r="K14" s="16"/>
      <c r="L14" s="16"/>
      <c r="M14" s="16"/>
      <c r="N14" s="16"/>
      <c r="O14" s="16"/>
      <c r="P14" s="16"/>
      <c r="Q14" s="17">
        <f t="shared" ref="Q14:Q23" si="0">SUM(G14:P14)</f>
        <v>0</v>
      </c>
    </row>
    <row r="15" spans="1:120" ht="24.95" customHeight="1" x14ac:dyDescent="0.25">
      <c r="A15" s="14"/>
      <c r="B15" s="15"/>
      <c r="C15" s="139" t="s">
        <v>44</v>
      </c>
      <c r="D15" s="331" t="s">
        <v>73</v>
      </c>
      <c r="E15" s="331"/>
      <c r="F15" s="346"/>
      <c r="G15" s="16"/>
      <c r="H15" s="16"/>
      <c r="I15" s="16"/>
      <c r="J15" s="17">
        <v>2445455</v>
      </c>
      <c r="K15" s="17">
        <v>3256908</v>
      </c>
      <c r="L15" s="16"/>
      <c r="M15" s="16"/>
      <c r="N15" s="16"/>
      <c r="O15" s="16"/>
      <c r="P15" s="16"/>
      <c r="Q15" s="17">
        <f t="shared" si="0"/>
        <v>5702363</v>
      </c>
    </row>
    <row r="16" spans="1:120" s="22" customFormat="1" ht="24.95" customHeight="1" x14ac:dyDescent="0.2">
      <c r="A16" s="20"/>
      <c r="B16" s="21"/>
      <c r="C16" s="139" t="s">
        <v>45</v>
      </c>
      <c r="D16" s="348" t="s">
        <v>74</v>
      </c>
      <c r="E16" s="348"/>
      <c r="F16" s="349"/>
      <c r="G16" s="17"/>
      <c r="H16" s="17"/>
      <c r="I16" s="17"/>
      <c r="J16" s="17"/>
      <c r="K16" s="17">
        <v>5706700</v>
      </c>
      <c r="L16" s="17"/>
      <c r="M16" s="17">
        <v>301243</v>
      </c>
      <c r="N16" s="17"/>
      <c r="O16" s="16"/>
      <c r="P16" s="19"/>
      <c r="Q16" s="17">
        <f t="shared" si="0"/>
        <v>6007943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</row>
    <row r="17" spans="1:120" s="22" customFormat="1" ht="24.95" customHeight="1" x14ac:dyDescent="0.2">
      <c r="A17" s="20"/>
      <c r="B17" s="21"/>
      <c r="C17" s="139" t="s">
        <v>46</v>
      </c>
      <c r="D17" s="333" t="s">
        <v>75</v>
      </c>
      <c r="E17" s="333"/>
      <c r="F17" s="334"/>
      <c r="G17" s="17"/>
      <c r="H17" s="17"/>
      <c r="I17" s="17"/>
      <c r="J17" s="17">
        <v>142000</v>
      </c>
      <c r="K17" s="17"/>
      <c r="L17" s="17"/>
      <c r="M17" s="17"/>
      <c r="N17" s="17"/>
      <c r="O17" s="16"/>
      <c r="P17" s="19"/>
      <c r="Q17" s="17">
        <f t="shared" si="0"/>
        <v>142000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</row>
    <row r="18" spans="1:120" s="22" customFormat="1" ht="24.95" customHeight="1" x14ac:dyDescent="0.2">
      <c r="A18" s="20"/>
      <c r="B18" s="21"/>
      <c r="C18" s="139" t="s">
        <v>47</v>
      </c>
      <c r="D18" s="333" t="s">
        <v>76</v>
      </c>
      <c r="E18" s="333"/>
      <c r="F18" s="334"/>
      <c r="G18" s="17"/>
      <c r="H18" s="17"/>
      <c r="I18" s="17">
        <v>1160499</v>
      </c>
      <c r="J18" s="17"/>
      <c r="K18" s="17"/>
      <c r="L18" s="17"/>
      <c r="M18" s="17"/>
      <c r="N18" s="17"/>
      <c r="O18" s="19"/>
      <c r="P18" s="19"/>
      <c r="Q18" s="17">
        <f t="shared" si="0"/>
        <v>1160499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</row>
    <row r="19" spans="1:120" s="22" customFormat="1" ht="24.95" customHeight="1" x14ac:dyDescent="0.2">
      <c r="A19" s="20"/>
      <c r="B19" s="21"/>
      <c r="C19" s="139" t="s">
        <v>48</v>
      </c>
      <c r="D19" s="333" t="s">
        <v>77</v>
      </c>
      <c r="E19" s="333"/>
      <c r="F19" s="334"/>
      <c r="G19" s="17"/>
      <c r="H19" s="17"/>
      <c r="I19" s="17"/>
      <c r="J19" s="17"/>
      <c r="K19" s="17"/>
      <c r="L19" s="17">
        <v>284</v>
      </c>
      <c r="M19" s="17">
        <v>1800000</v>
      </c>
      <c r="N19" s="17">
        <v>1686733</v>
      </c>
      <c r="O19" s="19"/>
      <c r="P19" s="19"/>
      <c r="Q19" s="17">
        <f t="shared" si="0"/>
        <v>3487017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</row>
    <row r="20" spans="1:120" s="22" customFormat="1" ht="24.95" customHeight="1" x14ac:dyDescent="0.2">
      <c r="A20" s="20"/>
      <c r="B20" s="21"/>
      <c r="C20" s="139" t="s">
        <v>49</v>
      </c>
      <c r="D20" s="333" t="s">
        <v>89</v>
      </c>
      <c r="E20" s="333"/>
      <c r="F20" s="334"/>
      <c r="G20" s="17"/>
      <c r="H20" s="17">
        <v>3607820</v>
      </c>
      <c r="I20" s="17"/>
      <c r="J20" s="17"/>
      <c r="K20" s="17"/>
      <c r="L20" s="19"/>
      <c r="M20" s="19"/>
      <c r="N20" s="19"/>
      <c r="O20" s="19"/>
      <c r="P20" s="19"/>
      <c r="Q20" s="17">
        <f t="shared" si="0"/>
        <v>3607820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</row>
    <row r="21" spans="1:120" s="22" customFormat="1" ht="24.95" customHeight="1" x14ac:dyDescent="0.2">
      <c r="A21" s="20"/>
      <c r="B21" s="21"/>
      <c r="C21" s="139" t="s">
        <v>50</v>
      </c>
      <c r="D21" s="333" t="s">
        <v>110</v>
      </c>
      <c r="E21" s="333"/>
      <c r="F21" s="334"/>
      <c r="G21" s="17">
        <v>26249007</v>
      </c>
      <c r="H21" s="17">
        <v>12391244</v>
      </c>
      <c r="I21" s="17">
        <v>3087121</v>
      </c>
      <c r="J21" s="17"/>
      <c r="K21" s="17"/>
      <c r="L21" s="19"/>
      <c r="M21" s="19"/>
      <c r="N21" s="19"/>
      <c r="O21" s="19"/>
      <c r="P21" s="19"/>
      <c r="Q21" s="17">
        <f t="shared" si="0"/>
        <v>41727372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</row>
    <row r="22" spans="1:120" s="22" customFormat="1" ht="24.95" customHeight="1" thickBot="1" x14ac:dyDescent="0.25">
      <c r="A22" s="20"/>
      <c r="B22" s="21"/>
      <c r="C22" s="138" t="s">
        <v>51</v>
      </c>
      <c r="D22" s="333" t="s">
        <v>120</v>
      </c>
      <c r="E22" s="333"/>
      <c r="F22" s="334"/>
      <c r="G22" s="17">
        <v>459526</v>
      </c>
      <c r="H22" s="17">
        <v>328304</v>
      </c>
      <c r="I22" s="17">
        <v>132864</v>
      </c>
      <c r="J22" s="17">
        <v>57592</v>
      </c>
      <c r="K22" s="17">
        <v>148410</v>
      </c>
      <c r="L22" s="17">
        <v>7496</v>
      </c>
      <c r="M22" s="17">
        <v>51451</v>
      </c>
      <c r="N22" s="17">
        <v>146903</v>
      </c>
      <c r="O22" s="23"/>
      <c r="P22" s="23"/>
      <c r="Q22" s="140">
        <f t="shared" si="0"/>
        <v>1332546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</row>
    <row r="23" spans="1:120" ht="24.95" customHeight="1" thickBot="1" x14ac:dyDescent="0.25">
      <c r="A23" s="14"/>
      <c r="B23" s="141" t="s">
        <v>62</v>
      </c>
      <c r="C23" s="375" t="s">
        <v>88</v>
      </c>
      <c r="D23" s="375"/>
      <c r="E23" s="375"/>
      <c r="F23" s="375"/>
      <c r="G23" s="142">
        <f>SUM(G16:G22)</f>
        <v>26708533</v>
      </c>
      <c r="H23" s="142">
        <f>SUM(H16:H22)</f>
        <v>16327368</v>
      </c>
      <c r="I23" s="142">
        <f>SUM(I16:I22)</f>
        <v>4380484</v>
      </c>
      <c r="J23" s="142">
        <f>SUM(J14:J22)</f>
        <v>2645047</v>
      </c>
      <c r="K23" s="142">
        <f>SUM(K15:K22)</f>
        <v>9112018</v>
      </c>
      <c r="L23" s="142">
        <f>SUM(L16:L22)</f>
        <v>7780</v>
      </c>
      <c r="M23" s="142">
        <f>SUM(M16:M22)</f>
        <v>2152694</v>
      </c>
      <c r="N23" s="142">
        <f>SUM(N16:N22)</f>
        <v>1833636</v>
      </c>
      <c r="O23" s="142">
        <f>SUM(O16:O22)</f>
        <v>0</v>
      </c>
      <c r="P23" s="142">
        <f>P13</f>
        <v>22152363</v>
      </c>
      <c r="Q23" s="142">
        <f t="shared" si="0"/>
        <v>85319923</v>
      </c>
    </row>
    <row r="24" spans="1:120" ht="24.95" customHeight="1" x14ac:dyDescent="0.25">
      <c r="A24" s="137">
        <v>2</v>
      </c>
      <c r="B24" s="354" t="s">
        <v>145</v>
      </c>
      <c r="C24" s="355"/>
      <c r="D24" s="355"/>
      <c r="E24" s="355"/>
      <c r="F24" s="35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/>
    </row>
    <row r="25" spans="1:120" ht="24.95" customHeight="1" x14ac:dyDescent="0.2">
      <c r="A25" s="14"/>
      <c r="B25" s="18"/>
      <c r="C25" s="143" t="s">
        <v>42</v>
      </c>
      <c r="D25" s="357" t="s">
        <v>91</v>
      </c>
      <c r="E25" s="237"/>
      <c r="F25" s="238"/>
      <c r="G25" s="17"/>
      <c r="H25" s="17"/>
      <c r="I25" s="19"/>
      <c r="J25" s="19"/>
      <c r="K25" s="19"/>
      <c r="L25" s="19"/>
      <c r="M25" s="19"/>
      <c r="N25" s="19"/>
      <c r="O25" s="19"/>
      <c r="P25" s="17">
        <f>(-G25-H25)</f>
        <v>0</v>
      </c>
      <c r="Q25" s="17">
        <f>G25+H25+P25</f>
        <v>0</v>
      </c>
    </row>
    <row r="26" spans="1:120" ht="24.95" customHeight="1" x14ac:dyDescent="0.2">
      <c r="A26" s="14"/>
      <c r="B26" s="18"/>
      <c r="C26" s="143" t="s">
        <v>43</v>
      </c>
      <c r="D26" s="357" t="s">
        <v>146</v>
      </c>
      <c r="E26" s="237"/>
      <c r="F26" s="238"/>
      <c r="G26" s="17">
        <v>69379590.25</v>
      </c>
      <c r="H26" s="17">
        <v>17344897.559999999</v>
      </c>
      <c r="I26" s="17">
        <v>4564446.7300000004</v>
      </c>
      <c r="J26" s="19"/>
      <c r="K26" s="19"/>
      <c r="L26" s="19"/>
      <c r="M26" s="17"/>
      <c r="N26" s="19"/>
      <c r="O26" s="17"/>
      <c r="P26" s="19"/>
      <c r="Q26" s="17">
        <f>SUM(G26:P26)</f>
        <v>91288934.540000007</v>
      </c>
    </row>
    <row r="27" spans="1:120" ht="24.95" customHeight="1" thickBot="1" x14ac:dyDescent="0.25">
      <c r="A27" s="14"/>
      <c r="B27" s="18"/>
      <c r="C27" s="138" t="s">
        <v>44</v>
      </c>
      <c r="D27" s="357" t="s">
        <v>156</v>
      </c>
      <c r="E27" s="237"/>
      <c r="F27" s="238"/>
      <c r="G27" s="24">
        <v>275744</v>
      </c>
      <c r="H27" s="24">
        <f>91391+692</f>
        <v>92083</v>
      </c>
      <c r="I27" s="24">
        <v>23418</v>
      </c>
      <c r="J27" s="24">
        <v>7531</v>
      </c>
      <c r="K27" s="24">
        <f>35522+14995</f>
        <v>50517</v>
      </c>
      <c r="L27" s="24"/>
      <c r="M27" s="24"/>
      <c r="N27" s="24"/>
      <c r="O27" s="140"/>
      <c r="P27" s="140"/>
      <c r="Q27" s="140">
        <f>SUM(G27:P27)</f>
        <v>449293</v>
      </c>
    </row>
    <row r="28" spans="1:120" ht="24.95" customHeight="1" thickBot="1" x14ac:dyDescent="0.25">
      <c r="A28" s="25"/>
      <c r="B28" s="144" t="s">
        <v>45</v>
      </c>
      <c r="C28" s="372" t="s">
        <v>88</v>
      </c>
      <c r="D28" s="372"/>
      <c r="E28" s="372"/>
      <c r="F28" s="372"/>
      <c r="G28" s="142">
        <f>SUM(G25:G27)</f>
        <v>69655334.25</v>
      </c>
      <c r="H28" s="142">
        <f>SUM(H25:H27)</f>
        <v>17436980.559999999</v>
      </c>
      <c r="I28" s="142">
        <f>SUM(I26:I27)</f>
        <v>4587864.7300000004</v>
      </c>
      <c r="J28" s="142">
        <f>J27</f>
        <v>7531</v>
      </c>
      <c r="K28" s="142">
        <f>K27</f>
        <v>50517</v>
      </c>
      <c r="L28" s="142">
        <f>L27</f>
        <v>0</v>
      </c>
      <c r="M28" s="142">
        <f>M27</f>
        <v>0</v>
      </c>
      <c r="N28" s="142">
        <f>N27</f>
        <v>0</v>
      </c>
      <c r="O28" s="142">
        <f>SUM(O26:O27)</f>
        <v>0</v>
      </c>
      <c r="P28" s="142">
        <f>SUM(P25+P27)</f>
        <v>0</v>
      </c>
      <c r="Q28" s="142">
        <f>SUM(G28:P28)</f>
        <v>91738227.540000007</v>
      </c>
      <c r="T28" s="27"/>
    </row>
    <row r="29" spans="1:120" ht="24.95" customHeight="1" x14ac:dyDescent="0.25">
      <c r="A29" s="137">
        <v>3</v>
      </c>
      <c r="B29" s="354" t="s">
        <v>157</v>
      </c>
      <c r="C29" s="355"/>
      <c r="D29" s="355"/>
      <c r="E29" s="355"/>
      <c r="F29" s="356"/>
      <c r="G29" s="28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20" ht="24.95" customHeight="1" x14ac:dyDescent="0.25">
      <c r="A30" s="145"/>
      <c r="B30" s="146" t="s">
        <v>114</v>
      </c>
      <c r="C30" s="331" t="s">
        <v>112</v>
      </c>
      <c r="D30" s="331"/>
      <c r="E30" s="331"/>
      <c r="F30" s="346"/>
      <c r="G30" s="28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20" ht="24.95" customHeight="1" x14ac:dyDescent="0.2">
      <c r="A31" s="14"/>
      <c r="B31" s="55"/>
      <c r="C31" s="147" t="s">
        <v>42</v>
      </c>
      <c r="D31" s="357" t="s">
        <v>86</v>
      </c>
      <c r="E31" s="357"/>
      <c r="F31" s="378"/>
      <c r="G31" s="30"/>
      <c r="H31" s="19"/>
      <c r="I31" s="19"/>
      <c r="J31" s="31"/>
      <c r="K31" s="19"/>
      <c r="L31" s="19"/>
      <c r="M31" s="19"/>
      <c r="N31" s="19"/>
      <c r="O31" s="19"/>
      <c r="P31" s="19"/>
      <c r="Q31" s="17">
        <f t="shared" ref="Q31:Q39" si="1">SUM(G31:P31)</f>
        <v>0</v>
      </c>
    </row>
    <row r="32" spans="1:120" ht="24.95" customHeight="1" x14ac:dyDescent="0.2">
      <c r="A32" s="14"/>
      <c r="B32" s="55"/>
      <c r="C32" s="147" t="s">
        <v>43</v>
      </c>
      <c r="D32" s="357" t="s">
        <v>78</v>
      </c>
      <c r="E32" s="357"/>
      <c r="F32" s="378"/>
      <c r="G32" s="30"/>
      <c r="H32" s="19"/>
      <c r="I32" s="19"/>
      <c r="J32" s="31">
        <v>1784761</v>
      </c>
      <c r="K32" s="31">
        <v>2284201</v>
      </c>
      <c r="L32" s="19"/>
      <c r="M32" s="19"/>
      <c r="N32" s="19"/>
      <c r="O32" s="19"/>
      <c r="P32" s="19"/>
      <c r="Q32" s="17">
        <f t="shared" si="1"/>
        <v>4068962</v>
      </c>
    </row>
    <row r="33" spans="1:18" ht="24.95" customHeight="1" x14ac:dyDescent="0.2">
      <c r="A33" s="14"/>
      <c r="B33" s="55"/>
      <c r="C33" s="147" t="s">
        <v>44</v>
      </c>
      <c r="D33" s="331" t="s">
        <v>79</v>
      </c>
      <c r="E33" s="331"/>
      <c r="F33" s="346"/>
      <c r="G33" s="30"/>
      <c r="H33" s="19"/>
      <c r="I33" s="19"/>
      <c r="J33" s="31"/>
      <c r="K33" s="17"/>
      <c r="L33" s="19"/>
      <c r="M33" s="17"/>
      <c r="N33" s="19"/>
      <c r="O33" s="19"/>
      <c r="P33" s="19"/>
      <c r="Q33" s="17">
        <f t="shared" si="1"/>
        <v>0</v>
      </c>
    </row>
    <row r="34" spans="1:18" ht="24.95" customHeight="1" x14ac:dyDescent="0.2">
      <c r="A34" s="14"/>
      <c r="B34" s="55"/>
      <c r="C34" s="147" t="s">
        <v>45</v>
      </c>
      <c r="D34" s="331" t="s">
        <v>80</v>
      </c>
      <c r="E34" s="331"/>
      <c r="F34" s="346"/>
      <c r="G34" s="30"/>
      <c r="H34" s="19"/>
      <c r="I34" s="19"/>
      <c r="J34" s="31"/>
      <c r="K34" s="32"/>
      <c r="L34" s="19"/>
      <c r="M34" s="17"/>
      <c r="N34" s="19"/>
      <c r="O34" s="19"/>
      <c r="P34" s="19"/>
      <c r="Q34" s="17">
        <f t="shared" si="1"/>
        <v>0</v>
      </c>
    </row>
    <row r="35" spans="1:18" ht="24.95" customHeight="1" x14ac:dyDescent="0.2">
      <c r="A35" s="14"/>
      <c r="B35" s="55"/>
      <c r="C35" s="147" t="s">
        <v>46</v>
      </c>
      <c r="D35" s="331" t="s">
        <v>81</v>
      </c>
      <c r="E35" s="331"/>
      <c r="F35" s="346"/>
      <c r="G35" s="52"/>
      <c r="H35" s="53"/>
      <c r="I35" s="19"/>
      <c r="J35" s="31"/>
      <c r="K35" s="17"/>
      <c r="L35" s="53"/>
      <c r="M35" s="17"/>
      <c r="N35" s="19"/>
      <c r="O35" s="19"/>
      <c r="P35" s="19"/>
      <c r="Q35" s="17">
        <f t="shared" si="1"/>
        <v>0</v>
      </c>
    </row>
    <row r="36" spans="1:18" ht="24.95" customHeight="1" x14ac:dyDescent="0.2">
      <c r="A36" s="14"/>
      <c r="B36" s="55"/>
      <c r="C36" s="147" t="s">
        <v>47</v>
      </c>
      <c r="D36" s="331" t="s">
        <v>93</v>
      </c>
      <c r="E36" s="331"/>
      <c r="F36" s="346"/>
      <c r="G36" s="33"/>
      <c r="H36" s="33"/>
      <c r="I36" s="33"/>
      <c r="J36" s="31"/>
      <c r="K36" s="17"/>
      <c r="L36" s="17"/>
      <c r="M36" s="17"/>
      <c r="N36" s="17"/>
      <c r="O36" s="19"/>
      <c r="P36" s="19"/>
      <c r="Q36" s="17">
        <f t="shared" si="1"/>
        <v>0</v>
      </c>
    </row>
    <row r="37" spans="1:18" ht="24.95" customHeight="1" x14ac:dyDescent="0.2">
      <c r="A37" s="14"/>
      <c r="B37" s="55"/>
      <c r="C37" s="147" t="s">
        <v>48</v>
      </c>
      <c r="D37" s="331" t="s">
        <v>90</v>
      </c>
      <c r="E37" s="331"/>
      <c r="F37" s="346"/>
      <c r="G37" s="33"/>
      <c r="H37" s="33">
        <v>3607820</v>
      </c>
      <c r="I37" s="33"/>
      <c r="J37" s="31"/>
      <c r="K37" s="31"/>
      <c r="L37" s="19"/>
      <c r="M37" s="19"/>
      <c r="N37" s="19"/>
      <c r="O37" s="19"/>
      <c r="P37" s="19"/>
      <c r="Q37" s="17">
        <f t="shared" si="1"/>
        <v>3607820</v>
      </c>
    </row>
    <row r="38" spans="1:18" ht="24.95" customHeight="1" x14ac:dyDescent="0.2">
      <c r="A38" s="14"/>
      <c r="B38" s="55"/>
      <c r="C38" s="147" t="s">
        <v>49</v>
      </c>
      <c r="D38" s="331" t="s">
        <v>109</v>
      </c>
      <c r="E38" s="331"/>
      <c r="F38" s="346"/>
      <c r="G38" s="33">
        <v>26249007</v>
      </c>
      <c r="H38" s="33">
        <v>12171788</v>
      </c>
      <c r="I38" s="33">
        <v>3087121</v>
      </c>
      <c r="J38" s="31"/>
      <c r="K38" s="31"/>
      <c r="L38" s="19"/>
      <c r="M38" s="19"/>
      <c r="N38" s="19"/>
      <c r="O38" s="30"/>
      <c r="P38" s="19"/>
      <c r="Q38" s="17">
        <f t="shared" si="1"/>
        <v>41507916</v>
      </c>
    </row>
    <row r="39" spans="1:18" ht="24.95" customHeight="1" thickBot="1" x14ac:dyDescent="0.25">
      <c r="A39" s="14"/>
      <c r="B39" s="55"/>
      <c r="C39" s="147" t="s">
        <v>50</v>
      </c>
      <c r="D39" s="331" t="s">
        <v>147</v>
      </c>
      <c r="E39" s="331"/>
      <c r="F39" s="346"/>
      <c r="G39" s="54">
        <v>11158597</v>
      </c>
      <c r="H39" s="54">
        <v>3231910</v>
      </c>
      <c r="I39" s="54">
        <v>2272080</v>
      </c>
      <c r="J39" s="64"/>
      <c r="K39" s="64"/>
      <c r="L39" s="34"/>
      <c r="M39" s="140"/>
      <c r="N39" s="34"/>
      <c r="O39" s="54"/>
      <c r="P39" s="34"/>
      <c r="Q39" s="140">
        <f t="shared" si="1"/>
        <v>16662587</v>
      </c>
    </row>
    <row r="40" spans="1:18" ht="24.95" customHeight="1" thickBot="1" x14ac:dyDescent="0.25">
      <c r="A40" s="18"/>
      <c r="B40" s="379" t="s">
        <v>152</v>
      </c>
      <c r="C40" s="380"/>
      <c r="D40" s="380"/>
      <c r="E40" s="380"/>
      <c r="F40" s="381"/>
      <c r="G40" s="65">
        <f>G36+G37+G38+G39</f>
        <v>37407604</v>
      </c>
      <c r="H40" s="65">
        <f>H36+H37+H38+H39</f>
        <v>19011518</v>
      </c>
      <c r="I40" s="65">
        <f>I36+I37+I38+I39</f>
        <v>5359201</v>
      </c>
      <c r="J40" s="65">
        <f>SUM(J31:J39)</f>
        <v>1784761</v>
      </c>
      <c r="K40" s="65">
        <f>SUM(K32:K39)</f>
        <v>2284201</v>
      </c>
      <c r="L40" s="148">
        <f>L36</f>
        <v>0</v>
      </c>
      <c r="M40" s="149">
        <f>M33+M34+M36+M35+M39</f>
        <v>0</v>
      </c>
      <c r="N40" s="148">
        <f>N36</f>
        <v>0</v>
      </c>
      <c r="O40" s="149">
        <f>O39</f>
        <v>0</v>
      </c>
      <c r="P40" s="66"/>
      <c r="Q40" s="150">
        <f>SUM(G40:O40)</f>
        <v>65847285</v>
      </c>
      <c r="R40" s="27"/>
    </row>
    <row r="41" spans="1:18" ht="24.95" customHeight="1" x14ac:dyDescent="0.2">
      <c r="A41" s="14"/>
      <c r="B41" s="55"/>
      <c r="C41" s="147" t="s">
        <v>51</v>
      </c>
      <c r="D41" s="331" t="s">
        <v>87</v>
      </c>
      <c r="E41" s="331"/>
      <c r="F41" s="346"/>
      <c r="G41" s="67"/>
      <c r="H41" s="71"/>
      <c r="I41" s="72"/>
      <c r="J41" s="73"/>
      <c r="K41" s="72"/>
      <c r="L41" s="72"/>
      <c r="M41" s="72"/>
      <c r="N41" s="72"/>
      <c r="O41" s="72"/>
      <c r="P41" s="70"/>
      <c r="Q41" s="71">
        <f>SUM(G41:P41)</f>
        <v>0</v>
      </c>
    </row>
    <row r="42" spans="1:18" ht="24.95" customHeight="1" x14ac:dyDescent="0.2">
      <c r="A42" s="14"/>
      <c r="B42" s="146" t="s">
        <v>115</v>
      </c>
      <c r="C42" s="331" t="s">
        <v>113</v>
      </c>
      <c r="D42" s="331"/>
      <c r="E42" s="331"/>
      <c r="F42" s="346"/>
      <c r="G42" s="74"/>
      <c r="H42" s="63"/>
      <c r="I42" s="63"/>
      <c r="J42" s="63"/>
      <c r="K42" s="63"/>
      <c r="L42" s="63"/>
      <c r="M42" s="63"/>
      <c r="N42" s="63"/>
      <c r="O42" s="63"/>
      <c r="P42" s="23"/>
      <c r="Q42" s="23"/>
    </row>
    <row r="43" spans="1:18" ht="24.95" customHeight="1" x14ac:dyDescent="0.25">
      <c r="A43" s="14"/>
      <c r="B43" s="29"/>
      <c r="C43" s="147" t="s">
        <v>42</v>
      </c>
      <c r="D43" s="331" t="s">
        <v>106</v>
      </c>
      <c r="E43" s="332"/>
      <c r="F43" s="227"/>
      <c r="G43" s="68">
        <v>190910</v>
      </c>
      <c r="H43" s="17"/>
      <c r="I43" s="33"/>
      <c r="J43" s="33"/>
      <c r="K43" s="33"/>
      <c r="L43" s="33"/>
      <c r="M43" s="33"/>
      <c r="N43" s="33"/>
      <c r="O43" s="33"/>
      <c r="P43" s="19"/>
      <c r="Q43" s="17">
        <f>SUM(G43:P43)</f>
        <v>190910</v>
      </c>
    </row>
    <row r="44" spans="1:18" ht="24.95" customHeight="1" x14ac:dyDescent="0.25">
      <c r="A44" s="14"/>
      <c r="B44" s="29"/>
      <c r="C44" s="147" t="s">
        <v>43</v>
      </c>
      <c r="D44" s="331" t="s">
        <v>107</v>
      </c>
      <c r="E44" s="332"/>
      <c r="F44" s="227"/>
      <c r="G44" s="68">
        <v>4543015</v>
      </c>
      <c r="H44" s="17">
        <v>2475613</v>
      </c>
      <c r="I44" s="33">
        <v>20329</v>
      </c>
      <c r="J44" s="33"/>
      <c r="K44" s="33"/>
      <c r="L44" s="33"/>
      <c r="M44" s="33"/>
      <c r="N44" s="33"/>
      <c r="O44" s="33"/>
      <c r="P44" s="19"/>
      <c r="Q44" s="17">
        <f>SUM(G44:P44)</f>
        <v>7038957</v>
      </c>
    </row>
    <row r="45" spans="1:18" ht="24.95" customHeight="1" x14ac:dyDescent="0.25">
      <c r="A45" s="14"/>
      <c r="B45" s="29"/>
      <c r="C45" s="147" t="s">
        <v>44</v>
      </c>
      <c r="D45" s="331" t="s">
        <v>102</v>
      </c>
      <c r="E45" s="331"/>
      <c r="F45" s="346"/>
      <c r="G45" s="140">
        <v>21573478</v>
      </c>
      <c r="H45" s="69">
        <v>8038833</v>
      </c>
      <c r="I45" s="33">
        <v>979454</v>
      </c>
      <c r="J45" s="33">
        <v>239217</v>
      </c>
      <c r="K45" s="33"/>
      <c r="L45" s="33"/>
      <c r="M45" s="33"/>
      <c r="N45" s="33"/>
      <c r="O45" s="33"/>
      <c r="P45" s="19"/>
      <c r="Q45" s="17">
        <f>SUM(G45:P45)</f>
        <v>30830982</v>
      </c>
    </row>
    <row r="46" spans="1:18" ht="24.95" customHeight="1" thickBot="1" x14ac:dyDescent="0.25">
      <c r="A46" s="25"/>
      <c r="B46" s="144" t="s">
        <v>45</v>
      </c>
      <c r="C46" s="375" t="s">
        <v>116</v>
      </c>
      <c r="D46" s="375"/>
      <c r="E46" s="375"/>
      <c r="F46" s="376"/>
      <c r="G46" s="151">
        <f t="shared" ref="G46:O46" si="2">SUM(G40:G45)</f>
        <v>63715007</v>
      </c>
      <c r="H46" s="140">
        <f t="shared" si="2"/>
        <v>29525964</v>
      </c>
      <c r="I46" s="54">
        <f t="shared" si="2"/>
        <v>6358984</v>
      </c>
      <c r="J46" s="140">
        <f t="shared" si="2"/>
        <v>2023978</v>
      </c>
      <c r="K46" s="140">
        <f t="shared" si="2"/>
        <v>2284201</v>
      </c>
      <c r="L46" s="140">
        <f t="shared" si="2"/>
        <v>0</v>
      </c>
      <c r="M46" s="140">
        <f t="shared" si="2"/>
        <v>0</v>
      </c>
      <c r="N46" s="140">
        <f t="shared" si="2"/>
        <v>0</v>
      </c>
      <c r="O46" s="140">
        <f t="shared" si="2"/>
        <v>0</v>
      </c>
      <c r="P46" s="34"/>
      <c r="Q46" s="140">
        <f>SUM(G46:P46)</f>
        <v>103908134</v>
      </c>
    </row>
    <row r="47" spans="1:18" ht="24.95" customHeight="1" thickBot="1" x14ac:dyDescent="0.25">
      <c r="A47" s="25"/>
      <c r="B47" s="144" t="s">
        <v>46</v>
      </c>
      <c r="C47" s="374" t="s">
        <v>68</v>
      </c>
      <c r="D47" s="374"/>
      <c r="E47" s="374"/>
      <c r="F47" s="374"/>
      <c r="G47" s="142">
        <f>IF(G46='CSS '!F56,'CSS '!F56,"ERROR")</f>
        <v>63715007</v>
      </c>
      <c r="H47" s="142">
        <f>IF(H46=PEI!F49,PEI!F49,"ERROR")</f>
        <v>29525964</v>
      </c>
      <c r="I47" s="142">
        <f>IF(I46=INN!F36,INN!F36,"ERROR")</f>
        <v>6358984</v>
      </c>
      <c r="J47" s="142">
        <f>IF(J46=WET!F15,WET!F15,"ERROR")</f>
        <v>2023978</v>
      </c>
      <c r="K47" s="142">
        <f>IF(K46=CFTN!F40,CFTN!F40,"ERROR")</f>
        <v>2284201</v>
      </c>
      <c r="L47" s="142">
        <f>IF(L46='Other MHSA Funds'!F7,'Other MHSA Funds'!F7,"ERROR")</f>
        <v>0</v>
      </c>
      <c r="M47" s="142">
        <f>IF(M46='Other MHSA Funds'!F9,'Other MHSA Funds'!F9,"ERROR")</f>
        <v>0</v>
      </c>
      <c r="N47" s="142">
        <f>IF('RER Summary'!N46='Other MHSA Funds'!F11,'Other MHSA Funds'!F11,"ERROR")</f>
        <v>0</v>
      </c>
      <c r="O47" s="142">
        <f>IF(O46='Unencumbered Housing Funds'!F7,'Unencumbered Housing Funds'!F7,"ERROR")</f>
        <v>0</v>
      </c>
      <c r="P47" s="58"/>
      <c r="Q47" s="142">
        <f>SUM(G47:P47)</f>
        <v>103908134</v>
      </c>
    </row>
    <row r="48" spans="1:18" s="5" customFormat="1" x14ac:dyDescent="0.2">
      <c r="A48" s="77"/>
      <c r="B48" s="77"/>
      <c r="C48" s="77"/>
      <c r="D48" s="77"/>
      <c r="E48" s="77"/>
      <c r="F48" s="77"/>
      <c r="G48" s="158"/>
      <c r="H48" s="121"/>
      <c r="I48" s="121"/>
      <c r="J48" s="121"/>
      <c r="K48" s="121"/>
      <c r="L48" s="121"/>
      <c r="M48" s="121"/>
      <c r="N48" s="121"/>
      <c r="O48" s="121"/>
      <c r="P48" s="121"/>
      <c r="Q48" s="121"/>
    </row>
    <row r="49" spans="1:120" s="5" customFormat="1" x14ac:dyDescent="0.2">
      <c r="A49" s="357" t="s">
        <v>135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1:120" s="5" customFormat="1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20" ht="24.95" customHeight="1" x14ac:dyDescent="0.25">
      <c r="A51" s="152">
        <v>4</v>
      </c>
      <c r="B51" s="377" t="s">
        <v>158</v>
      </c>
      <c r="C51" s="377"/>
      <c r="D51" s="377"/>
      <c r="E51" s="377"/>
      <c r="F51" s="377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pans="1:120" ht="24.95" customHeight="1" x14ac:dyDescent="0.25">
      <c r="A52" s="14"/>
      <c r="B52" s="36"/>
      <c r="C52" s="153" t="s">
        <v>42</v>
      </c>
      <c r="D52" s="348" t="s">
        <v>84</v>
      </c>
      <c r="E52" s="348"/>
      <c r="F52" s="349"/>
      <c r="G52" s="69">
        <f>-J52-K52-P52</f>
        <v>0</v>
      </c>
      <c r="H52" s="16"/>
      <c r="I52" s="16"/>
      <c r="J52" s="69"/>
      <c r="K52" s="69"/>
      <c r="L52" s="16"/>
      <c r="M52" s="16"/>
      <c r="N52" s="16"/>
      <c r="O52" s="16"/>
      <c r="P52" s="69"/>
      <c r="Q52" s="69">
        <f>G52+J52+K52+P52</f>
        <v>0</v>
      </c>
      <c r="R52" s="27"/>
    </row>
    <row r="53" spans="1:120" ht="24.95" customHeight="1" x14ac:dyDescent="0.25">
      <c r="A53" s="14"/>
      <c r="B53" s="36"/>
      <c r="C53" s="153" t="s">
        <v>43</v>
      </c>
      <c r="D53" s="348" t="s">
        <v>111</v>
      </c>
      <c r="E53" s="348"/>
      <c r="F53" s="349"/>
      <c r="G53" s="17">
        <f>-J53-K53-P53</f>
        <v>0</v>
      </c>
      <c r="H53" s="19"/>
      <c r="I53" s="19"/>
      <c r="J53" s="17"/>
      <c r="K53" s="17"/>
      <c r="L53" s="19"/>
      <c r="M53" s="19"/>
      <c r="N53" s="19"/>
      <c r="O53" s="19"/>
      <c r="P53" s="17"/>
      <c r="Q53" s="17">
        <f>G53+J53+K53+P53</f>
        <v>0</v>
      </c>
      <c r="R53" s="27"/>
    </row>
    <row r="54" spans="1:120" ht="24.95" customHeight="1" x14ac:dyDescent="0.25">
      <c r="A54" s="25"/>
      <c r="B54" s="37"/>
      <c r="C54" s="154" t="s">
        <v>44</v>
      </c>
      <c r="D54" s="372" t="s">
        <v>148</v>
      </c>
      <c r="E54" s="372"/>
      <c r="F54" s="373"/>
      <c r="G54" s="17">
        <f>-J54-K54-P54</f>
        <v>0</v>
      </c>
      <c r="H54" s="38"/>
      <c r="I54" s="38"/>
      <c r="J54" s="17"/>
      <c r="K54" s="17"/>
      <c r="L54" s="38"/>
      <c r="M54" s="38"/>
      <c r="N54" s="38"/>
      <c r="O54" s="38"/>
      <c r="P54" s="39"/>
      <c r="Q54" s="39">
        <f>G54+J54+K54+P54</f>
        <v>0</v>
      </c>
      <c r="R54" s="27"/>
    </row>
    <row r="55" spans="1:120" ht="24.95" customHeight="1" x14ac:dyDescent="0.25">
      <c r="A55" s="152">
        <v>5</v>
      </c>
      <c r="B55" s="354" t="s">
        <v>159</v>
      </c>
      <c r="C55" s="355"/>
      <c r="D55" s="355"/>
      <c r="E55" s="355"/>
      <c r="F55" s="356"/>
      <c r="G55" s="40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7"/>
    </row>
    <row r="56" spans="1:120" ht="24.95" customHeight="1" x14ac:dyDescent="0.25">
      <c r="A56" s="18"/>
      <c r="B56" s="15"/>
      <c r="C56" s="138" t="s">
        <v>42</v>
      </c>
      <c r="D56" s="331" t="s">
        <v>67</v>
      </c>
      <c r="E56" s="331"/>
      <c r="F56" s="346"/>
      <c r="G56" s="30"/>
      <c r="H56" s="19"/>
      <c r="I56" s="19"/>
      <c r="J56" s="19"/>
      <c r="K56" s="19"/>
      <c r="L56" s="19"/>
      <c r="M56" s="19"/>
      <c r="N56" s="19"/>
      <c r="O56" s="19"/>
      <c r="P56" s="17"/>
      <c r="Q56" s="17">
        <f>P56</f>
        <v>0</v>
      </c>
    </row>
    <row r="57" spans="1:120" ht="24.95" customHeight="1" x14ac:dyDescent="0.25">
      <c r="A57" s="18"/>
      <c r="B57" s="15"/>
      <c r="C57" s="139" t="s">
        <v>43</v>
      </c>
      <c r="D57" s="331" t="s">
        <v>85</v>
      </c>
      <c r="E57" s="331"/>
      <c r="F57" s="346"/>
      <c r="G57" s="30"/>
      <c r="H57" s="19"/>
      <c r="I57" s="19"/>
      <c r="J57" s="17"/>
      <c r="K57" s="19"/>
      <c r="L57" s="19"/>
      <c r="M57" s="19"/>
      <c r="N57" s="19"/>
      <c r="O57" s="19"/>
      <c r="P57" s="19"/>
      <c r="Q57" s="17">
        <f t="shared" ref="Q57:Q67" si="3">SUM(G57:P57)</f>
        <v>0</v>
      </c>
    </row>
    <row r="58" spans="1:120" ht="24.95" customHeight="1" x14ac:dyDescent="0.25">
      <c r="A58" s="18"/>
      <c r="B58" s="15"/>
      <c r="C58" s="139" t="s">
        <v>44</v>
      </c>
      <c r="D58" s="331" t="s">
        <v>73</v>
      </c>
      <c r="E58" s="331"/>
      <c r="F58" s="346"/>
      <c r="G58" s="30"/>
      <c r="H58" s="19"/>
      <c r="I58" s="19"/>
      <c r="J58" s="17"/>
      <c r="K58" s="31"/>
      <c r="L58" s="19"/>
      <c r="M58" s="19"/>
      <c r="N58" s="19"/>
      <c r="O58" s="19"/>
      <c r="P58" s="19"/>
      <c r="Q58" s="17">
        <f t="shared" si="3"/>
        <v>0</v>
      </c>
    </row>
    <row r="59" spans="1:120" ht="24.95" customHeight="1" x14ac:dyDescent="0.25">
      <c r="A59" s="18"/>
      <c r="B59" s="15"/>
      <c r="C59" s="138" t="s">
        <v>45</v>
      </c>
      <c r="D59" s="331" t="s">
        <v>74</v>
      </c>
      <c r="E59" s="331"/>
      <c r="F59" s="346"/>
      <c r="G59" s="30"/>
      <c r="H59" s="19"/>
      <c r="I59" s="19"/>
      <c r="J59" s="17"/>
      <c r="K59" s="31"/>
      <c r="L59" s="19"/>
      <c r="M59" s="17">
        <v>-301243</v>
      </c>
      <c r="N59" s="19"/>
      <c r="O59" s="19"/>
      <c r="P59" s="19"/>
      <c r="Q59" s="17">
        <f t="shared" si="3"/>
        <v>-301243</v>
      </c>
    </row>
    <row r="60" spans="1:120" ht="24.95" customHeight="1" x14ac:dyDescent="0.25">
      <c r="A60" s="18"/>
      <c r="B60" s="15"/>
      <c r="C60" s="138" t="s">
        <v>46</v>
      </c>
      <c r="D60" s="331" t="s">
        <v>75</v>
      </c>
      <c r="E60" s="331"/>
      <c r="F60" s="346"/>
      <c r="G60" s="30"/>
      <c r="H60" s="30"/>
      <c r="I60" s="30"/>
      <c r="J60" s="17"/>
      <c r="K60" s="31"/>
      <c r="L60" s="19"/>
      <c r="M60" s="17"/>
      <c r="N60" s="19"/>
      <c r="O60" s="19"/>
      <c r="P60" s="19"/>
      <c r="Q60" s="17">
        <f t="shared" si="3"/>
        <v>0</v>
      </c>
    </row>
    <row r="61" spans="1:120" ht="24.95" customHeight="1" x14ac:dyDescent="0.25">
      <c r="A61" s="18"/>
      <c r="B61" s="15"/>
      <c r="C61" s="138" t="s">
        <v>47</v>
      </c>
      <c r="D61" s="350" t="s">
        <v>76</v>
      </c>
      <c r="E61" s="350"/>
      <c r="F61" s="351"/>
      <c r="G61" s="30"/>
      <c r="H61" s="30"/>
      <c r="I61" s="30"/>
      <c r="J61" s="17"/>
      <c r="K61" s="31"/>
      <c r="L61" s="19"/>
      <c r="M61" s="17"/>
      <c r="N61" s="19"/>
      <c r="O61" s="19"/>
      <c r="P61" s="19"/>
      <c r="Q61" s="17">
        <f t="shared" si="3"/>
        <v>0</v>
      </c>
    </row>
    <row r="62" spans="1:120" s="41" customFormat="1" ht="24.95" customHeight="1" x14ac:dyDescent="0.25">
      <c r="A62" s="18"/>
      <c r="B62" s="15"/>
      <c r="C62" s="138" t="s">
        <v>48</v>
      </c>
      <c r="D62" s="333" t="s">
        <v>77</v>
      </c>
      <c r="E62" s="333"/>
      <c r="F62" s="334"/>
      <c r="G62" s="33"/>
      <c r="H62" s="33"/>
      <c r="I62" s="33"/>
      <c r="J62" s="17"/>
      <c r="K62" s="31"/>
      <c r="L62" s="30"/>
      <c r="M62" s="33">
        <v>-1800000</v>
      </c>
      <c r="N62" s="30"/>
      <c r="O62" s="34"/>
      <c r="P62" s="34"/>
      <c r="Q62" s="17">
        <f t="shared" si="3"/>
        <v>-1800000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</row>
    <row r="63" spans="1:120" s="41" customFormat="1" ht="24.95" customHeight="1" x14ac:dyDescent="0.25">
      <c r="A63" s="18"/>
      <c r="B63" s="15"/>
      <c r="C63" s="138" t="s">
        <v>49</v>
      </c>
      <c r="D63" s="333" t="s">
        <v>89</v>
      </c>
      <c r="E63" s="333"/>
      <c r="F63" s="334"/>
      <c r="G63" s="33"/>
      <c r="H63" s="140"/>
      <c r="I63" s="140"/>
      <c r="J63" s="17"/>
      <c r="K63" s="31"/>
      <c r="L63" s="34"/>
      <c r="M63" s="34"/>
      <c r="N63" s="34"/>
      <c r="O63" s="34"/>
      <c r="P63" s="34"/>
      <c r="Q63" s="17">
        <f t="shared" si="3"/>
        <v>0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</row>
    <row r="64" spans="1:120" s="41" customFormat="1" ht="24.95" customHeight="1" x14ac:dyDescent="0.25">
      <c r="A64" s="18"/>
      <c r="B64" s="15"/>
      <c r="C64" s="138" t="s">
        <v>50</v>
      </c>
      <c r="D64" s="333" t="s">
        <v>110</v>
      </c>
      <c r="E64" s="333"/>
      <c r="F64" s="334"/>
      <c r="G64" s="33"/>
      <c r="H64" s="140"/>
      <c r="I64" s="140"/>
      <c r="J64" s="17"/>
      <c r="K64" s="31"/>
      <c r="L64" s="34"/>
      <c r="M64" s="34"/>
      <c r="N64" s="34"/>
      <c r="O64" s="34"/>
      <c r="P64" s="34"/>
      <c r="Q64" s="17">
        <f t="shared" si="3"/>
        <v>0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</row>
    <row r="65" spans="1:120" s="41" customFormat="1" ht="24.95" customHeight="1" x14ac:dyDescent="0.25">
      <c r="A65" s="18"/>
      <c r="B65" s="15"/>
      <c r="C65" s="138" t="s">
        <v>51</v>
      </c>
      <c r="D65" s="333" t="s">
        <v>149</v>
      </c>
      <c r="E65" s="333"/>
      <c r="F65" s="334"/>
      <c r="G65" s="33"/>
      <c r="H65" s="140"/>
      <c r="I65" s="140"/>
      <c r="J65" s="17"/>
      <c r="K65" s="31"/>
      <c r="L65" s="34"/>
      <c r="M65" s="140"/>
      <c r="N65" s="34"/>
      <c r="O65" s="140"/>
      <c r="P65" s="34"/>
      <c r="Q65" s="17">
        <f t="shared" si="3"/>
        <v>0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</row>
    <row r="66" spans="1:120" ht="24.95" customHeight="1" thickBot="1" x14ac:dyDescent="0.25">
      <c r="A66" s="18"/>
      <c r="B66" s="18"/>
      <c r="C66" s="139" t="s">
        <v>62</v>
      </c>
      <c r="D66" s="348" t="s">
        <v>108</v>
      </c>
      <c r="E66" s="348"/>
      <c r="F66" s="349"/>
      <c r="G66" s="54"/>
      <c r="H66" s="140"/>
      <c r="I66" s="140"/>
      <c r="J66" s="17"/>
      <c r="K66" s="31"/>
      <c r="L66" s="140"/>
      <c r="M66" s="140">
        <v>-51451</v>
      </c>
      <c r="N66" s="140"/>
      <c r="O66" s="140"/>
      <c r="P66" s="34"/>
      <c r="Q66" s="140">
        <f t="shared" si="3"/>
        <v>-51451</v>
      </c>
    </row>
    <row r="67" spans="1:120" ht="24.95" customHeight="1" thickBot="1" x14ac:dyDescent="0.25">
      <c r="A67" s="26"/>
      <c r="B67" s="141" t="s">
        <v>117</v>
      </c>
      <c r="C67" s="344" t="s">
        <v>88</v>
      </c>
      <c r="D67" s="284"/>
      <c r="E67" s="284"/>
      <c r="F67" s="345"/>
      <c r="G67" s="142">
        <f>SUM(G62:G66)</f>
        <v>0</v>
      </c>
      <c r="H67" s="142">
        <f>SUM(H62:H66)</f>
        <v>0</v>
      </c>
      <c r="I67" s="142">
        <f>SUM(I62:I66)</f>
        <v>0</v>
      </c>
      <c r="J67" s="142">
        <f>SUM(J57:J66)</f>
        <v>0</v>
      </c>
      <c r="K67" s="142">
        <f>SUM(K58:K66)</f>
        <v>0</v>
      </c>
      <c r="L67" s="142">
        <f>SUM(L62:L66)</f>
        <v>0</v>
      </c>
      <c r="M67" s="142">
        <f>SUM(M59:M66)</f>
        <v>-2152694</v>
      </c>
      <c r="N67" s="142">
        <f>N66</f>
        <v>0</v>
      </c>
      <c r="O67" s="142">
        <f>SUM(O65:O66)</f>
        <v>0</v>
      </c>
      <c r="P67" s="142">
        <f>P56</f>
        <v>0</v>
      </c>
      <c r="Q67" s="142">
        <f t="shared" si="3"/>
        <v>-2152694</v>
      </c>
    </row>
    <row r="68" spans="1:120" ht="24.95" customHeight="1" x14ac:dyDescent="0.25">
      <c r="A68" s="152">
        <v>6</v>
      </c>
      <c r="B68" s="354" t="s">
        <v>160</v>
      </c>
      <c r="C68" s="355"/>
      <c r="D68" s="355"/>
      <c r="E68" s="355"/>
      <c r="F68" s="356"/>
      <c r="G68" s="28"/>
      <c r="H68" s="16"/>
      <c r="I68" s="16"/>
      <c r="J68" s="16"/>
      <c r="K68" s="16"/>
      <c r="L68" s="16"/>
      <c r="M68" s="16"/>
      <c r="N68" s="16"/>
      <c r="O68" s="23"/>
      <c r="P68" s="23"/>
      <c r="Q68" s="16"/>
      <c r="R68" s="27"/>
    </row>
    <row r="69" spans="1:120" ht="24.95" customHeight="1" x14ac:dyDescent="0.25">
      <c r="A69" s="18"/>
      <c r="B69" s="15"/>
      <c r="C69" s="138" t="s">
        <v>42</v>
      </c>
      <c r="D69" s="331" t="s">
        <v>92</v>
      </c>
      <c r="E69" s="331"/>
      <c r="F69" s="346"/>
      <c r="G69" s="30"/>
      <c r="H69" s="19"/>
      <c r="I69" s="19"/>
      <c r="J69" s="19"/>
      <c r="K69" s="19"/>
      <c r="L69" s="19"/>
      <c r="M69" s="19"/>
      <c r="N69" s="19"/>
      <c r="O69" s="34"/>
      <c r="P69" s="39">
        <f>SUM(P23+P28+P52+P53+P54+P67)</f>
        <v>22152363</v>
      </c>
      <c r="Q69" s="17">
        <f>P69</f>
        <v>22152363</v>
      </c>
    </row>
    <row r="70" spans="1:120" ht="24.95" customHeight="1" x14ac:dyDescent="0.25">
      <c r="A70" s="18"/>
      <c r="B70" s="15"/>
      <c r="C70" s="139" t="s">
        <v>43</v>
      </c>
      <c r="D70" s="331" t="s">
        <v>85</v>
      </c>
      <c r="E70" s="331"/>
      <c r="F70" s="346"/>
      <c r="G70" s="30"/>
      <c r="H70" s="19"/>
      <c r="I70" s="19"/>
      <c r="J70" s="17">
        <f t="shared" ref="J70:J75" si="4">J14-J31+J57</f>
        <v>0</v>
      </c>
      <c r="K70" s="19"/>
      <c r="L70" s="19"/>
      <c r="M70" s="19"/>
      <c r="N70" s="19"/>
      <c r="O70" s="19"/>
      <c r="P70" s="19"/>
      <c r="Q70" s="17">
        <f t="shared" ref="Q70:Q80" si="5">SUM(G70:P70)</f>
        <v>0</v>
      </c>
    </row>
    <row r="71" spans="1:120" ht="24.95" customHeight="1" x14ac:dyDescent="0.25">
      <c r="A71" s="18"/>
      <c r="B71" s="15"/>
      <c r="C71" s="139" t="s">
        <v>44</v>
      </c>
      <c r="D71" s="331" t="s">
        <v>73</v>
      </c>
      <c r="E71" s="331"/>
      <c r="F71" s="346"/>
      <c r="G71" s="30"/>
      <c r="H71" s="19"/>
      <c r="I71" s="19"/>
      <c r="J71" s="17">
        <f t="shared" si="4"/>
        <v>660694</v>
      </c>
      <c r="K71" s="17">
        <f>K15-K32+K58</f>
        <v>972707</v>
      </c>
      <c r="L71" s="19"/>
      <c r="M71" s="19"/>
      <c r="N71" s="19"/>
      <c r="O71" s="19"/>
      <c r="P71" s="19"/>
      <c r="Q71" s="17">
        <f t="shared" si="5"/>
        <v>1633401</v>
      </c>
    </row>
    <row r="72" spans="1:120" ht="24.95" customHeight="1" x14ac:dyDescent="0.25">
      <c r="A72" s="18"/>
      <c r="B72" s="15"/>
      <c r="C72" s="138" t="s">
        <v>45</v>
      </c>
      <c r="D72" s="331" t="s">
        <v>74</v>
      </c>
      <c r="E72" s="331"/>
      <c r="F72" s="346"/>
      <c r="G72" s="33">
        <f t="shared" ref="G72:I74" si="6">G16</f>
        <v>0</v>
      </c>
      <c r="H72" s="33">
        <f t="shared" si="6"/>
        <v>0</v>
      </c>
      <c r="I72" s="33">
        <f t="shared" si="6"/>
        <v>0</v>
      </c>
      <c r="J72" s="17">
        <f t="shared" si="4"/>
        <v>0</v>
      </c>
      <c r="K72" s="17">
        <f>K16-K33+K59</f>
        <v>5706700</v>
      </c>
      <c r="L72" s="33">
        <f>L16</f>
        <v>0</v>
      </c>
      <c r="M72" s="17">
        <f>M16-M33+M59</f>
        <v>0</v>
      </c>
      <c r="N72" s="33">
        <f>N16</f>
        <v>0</v>
      </c>
      <c r="O72" s="30"/>
      <c r="P72" s="19"/>
      <c r="Q72" s="17">
        <f t="shared" si="5"/>
        <v>5706700</v>
      </c>
    </row>
    <row r="73" spans="1:120" ht="24.95" customHeight="1" x14ac:dyDescent="0.25">
      <c r="A73" s="18"/>
      <c r="B73" s="15"/>
      <c r="C73" s="138" t="s">
        <v>46</v>
      </c>
      <c r="D73" s="331" t="s">
        <v>75</v>
      </c>
      <c r="E73" s="331"/>
      <c r="F73" s="346"/>
      <c r="G73" s="33">
        <f t="shared" si="6"/>
        <v>0</v>
      </c>
      <c r="H73" s="33">
        <f t="shared" si="6"/>
        <v>0</v>
      </c>
      <c r="I73" s="33">
        <f t="shared" si="6"/>
        <v>0</v>
      </c>
      <c r="J73" s="17">
        <f t="shared" si="4"/>
        <v>142000</v>
      </c>
      <c r="K73" s="17">
        <f>K17-K34+K60</f>
        <v>0</v>
      </c>
      <c r="L73" s="33">
        <f>L17</f>
        <v>0</v>
      </c>
      <c r="M73" s="17">
        <f>M17-M34+M60</f>
        <v>0</v>
      </c>
      <c r="N73" s="33">
        <f>N17</f>
        <v>0</v>
      </c>
      <c r="O73" s="30"/>
      <c r="P73" s="19"/>
      <c r="Q73" s="17">
        <f t="shared" si="5"/>
        <v>142000</v>
      </c>
    </row>
    <row r="74" spans="1:120" ht="24.95" customHeight="1" x14ac:dyDescent="0.25">
      <c r="A74" s="18"/>
      <c r="B74" s="15"/>
      <c r="C74" s="138" t="s">
        <v>47</v>
      </c>
      <c r="D74" s="350" t="s">
        <v>76</v>
      </c>
      <c r="E74" s="350"/>
      <c r="F74" s="351"/>
      <c r="G74" s="33">
        <f t="shared" si="6"/>
        <v>0</v>
      </c>
      <c r="H74" s="33">
        <f t="shared" si="6"/>
        <v>0</v>
      </c>
      <c r="I74" s="33">
        <f t="shared" si="6"/>
        <v>1160499</v>
      </c>
      <c r="J74" s="17">
        <f t="shared" si="4"/>
        <v>0</v>
      </c>
      <c r="K74" s="17">
        <f>K18-K35+K61</f>
        <v>0</v>
      </c>
      <c r="L74" s="33">
        <f>L18</f>
        <v>0</v>
      </c>
      <c r="M74" s="17">
        <f>M18-M35+M61</f>
        <v>0</v>
      </c>
      <c r="N74" s="33">
        <f>N18</f>
        <v>0</v>
      </c>
      <c r="O74" s="19"/>
      <c r="P74" s="19"/>
      <c r="Q74" s="17">
        <f t="shared" si="5"/>
        <v>1160499</v>
      </c>
    </row>
    <row r="75" spans="1:120" s="41" customFormat="1" ht="24.95" customHeight="1" x14ac:dyDescent="0.25">
      <c r="A75" s="18"/>
      <c r="B75" s="15"/>
      <c r="C75" s="138" t="s">
        <v>48</v>
      </c>
      <c r="D75" s="333" t="s">
        <v>77</v>
      </c>
      <c r="E75" s="333"/>
      <c r="F75" s="334"/>
      <c r="G75" s="33">
        <f>SUM(G19-G36+G62)</f>
        <v>0</v>
      </c>
      <c r="H75" s="33">
        <f>SUM(H19-H36+H62)</f>
        <v>0</v>
      </c>
      <c r="I75" s="33">
        <f>SUM(I19-I36+I62)</f>
        <v>0</v>
      </c>
      <c r="J75" s="17">
        <f t="shared" si="4"/>
        <v>0</v>
      </c>
      <c r="K75" s="17">
        <f>K19-K36+K62</f>
        <v>0</v>
      </c>
      <c r="L75" s="17">
        <f>L19-L36+L62</f>
        <v>284</v>
      </c>
      <c r="M75" s="17">
        <f>M19-M36+M62</f>
        <v>0</v>
      </c>
      <c r="N75" s="17">
        <f>N19-N36+N62</f>
        <v>1686733</v>
      </c>
      <c r="O75" s="34"/>
      <c r="P75" s="34"/>
      <c r="Q75" s="17">
        <f t="shared" si="5"/>
        <v>1687017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</row>
    <row r="76" spans="1:120" s="41" customFormat="1" ht="24.95" customHeight="1" x14ac:dyDescent="0.25">
      <c r="A76" s="18"/>
      <c r="B76" s="15"/>
      <c r="C76" s="138" t="s">
        <v>49</v>
      </c>
      <c r="D76" s="333" t="s">
        <v>89</v>
      </c>
      <c r="E76" s="333"/>
      <c r="F76" s="334"/>
      <c r="G76" s="33">
        <f>SUM(G20-G37+G52+G63)</f>
        <v>0</v>
      </c>
      <c r="H76" s="33">
        <f>SUM(H20-H37+H63)</f>
        <v>0</v>
      </c>
      <c r="I76" s="33">
        <f>SUM(I20-I37+I63)</f>
        <v>0</v>
      </c>
      <c r="J76" s="17">
        <f>J20-J37+J52+J63</f>
        <v>0</v>
      </c>
      <c r="K76" s="17">
        <f>K20-K37+K52+K63</f>
        <v>0</v>
      </c>
      <c r="L76" s="19"/>
      <c r="M76" s="19"/>
      <c r="N76" s="19"/>
      <c r="O76" s="34"/>
      <c r="P76" s="34"/>
      <c r="Q76" s="17">
        <f t="shared" si="5"/>
        <v>0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</row>
    <row r="77" spans="1:120" s="41" customFormat="1" ht="24.95" customHeight="1" x14ac:dyDescent="0.25">
      <c r="A77" s="18"/>
      <c r="B77" s="15"/>
      <c r="C77" s="138" t="s">
        <v>50</v>
      </c>
      <c r="D77" s="333" t="s">
        <v>110</v>
      </c>
      <c r="E77" s="333"/>
      <c r="F77" s="334"/>
      <c r="G77" s="33">
        <f>SUM(G21-G38+G53+G64)</f>
        <v>0</v>
      </c>
      <c r="H77" s="33">
        <f>SUM(H21-H38+H64)</f>
        <v>219456</v>
      </c>
      <c r="I77" s="33">
        <f>SUM(I21-I38+I64)</f>
        <v>0</v>
      </c>
      <c r="J77" s="17">
        <f>J21-J38+J53+J64</f>
        <v>0</v>
      </c>
      <c r="K77" s="17">
        <f>K21-K38+K53+K64</f>
        <v>0</v>
      </c>
      <c r="L77" s="19"/>
      <c r="M77" s="19"/>
      <c r="N77" s="19"/>
      <c r="O77" s="34"/>
      <c r="P77" s="34"/>
      <c r="Q77" s="17">
        <f t="shared" si="5"/>
        <v>219456</v>
      </c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</row>
    <row r="78" spans="1:120" s="41" customFormat="1" ht="24.95" customHeight="1" x14ac:dyDescent="0.25">
      <c r="A78" s="18"/>
      <c r="B78" s="15"/>
      <c r="C78" s="138" t="s">
        <v>51</v>
      </c>
      <c r="D78" s="333" t="s">
        <v>149</v>
      </c>
      <c r="E78" s="333"/>
      <c r="F78" s="334"/>
      <c r="G78" s="33">
        <f>SUM(G25+G26-G39+G54+G65)</f>
        <v>58220993.25</v>
      </c>
      <c r="H78" s="33">
        <f>SUM(H25+H26-H39+H65)</f>
        <v>14112987.559999999</v>
      </c>
      <c r="I78" s="33">
        <f>SUM(I26-I39+I65)</f>
        <v>2292366.7300000004</v>
      </c>
      <c r="J78" s="17">
        <f>J26-J39+J54+J65</f>
        <v>0</v>
      </c>
      <c r="K78" s="17">
        <f>K26-K39+K54+K65</f>
        <v>0</v>
      </c>
      <c r="L78" s="19"/>
      <c r="M78" s="17">
        <f>M26-M39+M65</f>
        <v>0</v>
      </c>
      <c r="N78" s="19"/>
      <c r="O78" s="140">
        <f>O26-O39+O65</f>
        <v>0</v>
      </c>
      <c r="P78" s="34"/>
      <c r="Q78" s="17">
        <f t="shared" si="5"/>
        <v>74626347.540000007</v>
      </c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</row>
    <row r="79" spans="1:120" ht="24.95" customHeight="1" thickBot="1" x14ac:dyDescent="0.25">
      <c r="A79" s="21"/>
      <c r="B79" s="18"/>
      <c r="C79" s="139" t="s">
        <v>62</v>
      </c>
      <c r="D79" s="348" t="s">
        <v>108</v>
      </c>
      <c r="E79" s="348"/>
      <c r="F79" s="349"/>
      <c r="G79" s="54">
        <f t="shared" ref="G79:N79" si="7">G22+G27-G41+G66</f>
        <v>735270</v>
      </c>
      <c r="H79" s="54">
        <f t="shared" si="7"/>
        <v>420387</v>
      </c>
      <c r="I79" s="54">
        <f t="shared" si="7"/>
        <v>156282</v>
      </c>
      <c r="J79" s="54">
        <f t="shared" si="7"/>
        <v>65123</v>
      </c>
      <c r="K79" s="54">
        <f t="shared" si="7"/>
        <v>198927</v>
      </c>
      <c r="L79" s="54">
        <f t="shared" si="7"/>
        <v>7496</v>
      </c>
      <c r="M79" s="54">
        <f t="shared" si="7"/>
        <v>0</v>
      </c>
      <c r="N79" s="54">
        <f t="shared" si="7"/>
        <v>146903</v>
      </c>
      <c r="O79" s="54">
        <f>O22+O27-O41+O66</f>
        <v>0</v>
      </c>
      <c r="P79" s="34"/>
      <c r="Q79" s="140">
        <f t="shared" si="5"/>
        <v>1730388</v>
      </c>
    </row>
    <row r="80" spans="1:120" ht="24.95" customHeight="1" thickBot="1" x14ac:dyDescent="0.25">
      <c r="A80" s="26"/>
      <c r="B80" s="144" t="s">
        <v>117</v>
      </c>
      <c r="C80" s="344" t="s">
        <v>88</v>
      </c>
      <c r="D80" s="284"/>
      <c r="E80" s="284"/>
      <c r="F80" s="345"/>
      <c r="G80" s="142">
        <f>SUM(G72:G79)</f>
        <v>58956263.25</v>
      </c>
      <c r="H80" s="142">
        <f>SUM(H72:H79)</f>
        <v>14752830.559999999</v>
      </c>
      <c r="I80" s="142">
        <f>SUM(I72:I79)</f>
        <v>3609147.7300000004</v>
      </c>
      <c r="J80" s="142">
        <f>SUM(J70:J79)</f>
        <v>867817</v>
      </c>
      <c r="K80" s="142">
        <f>SUM(K71:K79)</f>
        <v>6878334</v>
      </c>
      <c r="L80" s="142">
        <f>SUM(L72:L79)</f>
        <v>7780</v>
      </c>
      <c r="M80" s="142">
        <f>SUM(M72:M79)</f>
        <v>0</v>
      </c>
      <c r="N80" s="142">
        <f>SUM(N72:N79)</f>
        <v>1833636</v>
      </c>
      <c r="O80" s="142">
        <f>SUM(O72:O79)</f>
        <v>0</v>
      </c>
      <c r="P80" s="142">
        <f>P69</f>
        <v>22152363</v>
      </c>
      <c r="Q80" s="142">
        <f t="shared" si="5"/>
        <v>109058171.54000001</v>
      </c>
    </row>
    <row r="81" spans="1:20" ht="24.95" customHeight="1" x14ac:dyDescent="0.2">
      <c r="A81" s="77"/>
      <c r="B81" s="77"/>
      <c r="C81" s="76"/>
      <c r="D81" s="77"/>
      <c r="E81" s="77"/>
      <c r="F81" s="77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20" ht="24.95" customHeight="1" x14ac:dyDescent="0.2">
      <c r="A82" s="76"/>
      <c r="B82" s="76"/>
      <c r="C82" s="76"/>
      <c r="D82" s="76"/>
      <c r="E82" s="76"/>
      <c r="F82" s="76"/>
      <c r="G82" s="59"/>
      <c r="H82" s="59"/>
      <c r="I82" s="59"/>
      <c r="J82" s="42"/>
      <c r="K82" s="42"/>
      <c r="L82" s="42"/>
      <c r="M82" s="42"/>
      <c r="N82" s="42"/>
      <c r="O82" s="42"/>
      <c r="P82" s="42" t="s">
        <v>119</v>
      </c>
      <c r="Q82" s="42"/>
    </row>
    <row r="83" spans="1:20" s="5" customFormat="1" ht="24.95" customHeight="1" x14ac:dyDescent="0.25">
      <c r="A83" s="342" t="s">
        <v>161</v>
      </c>
      <c r="B83" s="343"/>
      <c r="C83" s="343"/>
      <c r="D83" s="284"/>
      <c r="E83" s="126"/>
      <c r="F83" s="121"/>
      <c r="G83" s="121"/>
      <c r="H83" s="61"/>
      <c r="I83" s="61"/>
      <c r="J83" s="76"/>
      <c r="K83" s="155"/>
      <c r="L83" s="155"/>
      <c r="M83" s="347" t="s">
        <v>96</v>
      </c>
      <c r="N83" s="347"/>
      <c r="O83" s="347"/>
      <c r="P83" s="347"/>
      <c r="Q83" s="347"/>
      <c r="R83" s="35"/>
    </row>
    <row r="84" spans="1:20" ht="29.25" customHeight="1" x14ac:dyDescent="0.2">
      <c r="A84" s="340" t="s">
        <v>153</v>
      </c>
      <c r="B84" s="340"/>
      <c r="C84" s="340"/>
      <c r="D84" s="340"/>
      <c r="E84" s="340"/>
      <c r="F84" s="340"/>
      <c r="G84" s="156" t="s">
        <v>95</v>
      </c>
      <c r="H84" s="60"/>
      <c r="I84" s="60"/>
      <c r="J84" s="43"/>
      <c r="K84" s="44"/>
      <c r="L84" s="44"/>
      <c r="M84" s="45" t="s">
        <v>97</v>
      </c>
      <c r="N84" s="339" t="s">
        <v>206</v>
      </c>
      <c r="O84" s="339"/>
      <c r="P84" s="339"/>
      <c r="Q84" s="339"/>
      <c r="R84" s="46"/>
      <c r="S84" s="46"/>
      <c r="T84" s="47"/>
    </row>
    <row r="85" spans="1:20" ht="24.95" customHeight="1" x14ac:dyDescent="0.2">
      <c r="A85" s="339" t="s">
        <v>125</v>
      </c>
      <c r="B85" s="339"/>
      <c r="C85" s="339"/>
      <c r="D85" s="339"/>
      <c r="E85" s="339"/>
      <c r="F85" s="339"/>
      <c r="G85" s="157">
        <v>23636968</v>
      </c>
      <c r="H85" s="56"/>
      <c r="I85" s="56"/>
      <c r="J85" s="42"/>
      <c r="K85" s="48"/>
      <c r="L85" s="48"/>
      <c r="M85" s="45" t="s">
        <v>98</v>
      </c>
      <c r="N85" s="339" t="s">
        <v>207</v>
      </c>
      <c r="O85" s="339"/>
      <c r="P85" s="339"/>
      <c r="Q85" s="339"/>
      <c r="R85" s="42"/>
      <c r="S85" s="42"/>
      <c r="T85" s="47"/>
    </row>
    <row r="86" spans="1:20" ht="24.95" customHeight="1" x14ac:dyDescent="0.2">
      <c r="A86" s="48"/>
      <c r="B86" s="48"/>
      <c r="C86" s="48"/>
      <c r="D86" s="48"/>
      <c r="E86" s="48"/>
      <c r="F86" s="48"/>
      <c r="G86" s="42"/>
      <c r="H86" s="42"/>
      <c r="I86" s="42"/>
      <c r="J86" s="42"/>
      <c r="K86" s="49"/>
      <c r="L86" s="49"/>
      <c r="M86" s="45" t="s">
        <v>99</v>
      </c>
      <c r="N86" s="339" t="s">
        <v>208</v>
      </c>
      <c r="O86" s="339"/>
      <c r="P86" s="339"/>
      <c r="Q86" s="339"/>
      <c r="R86" s="42"/>
      <c r="S86" s="42"/>
      <c r="T86" s="47"/>
    </row>
    <row r="87" spans="1:20" ht="24.95" customHeight="1" x14ac:dyDescent="0.2">
      <c r="A87" s="49"/>
      <c r="B87" s="49"/>
      <c r="C87" s="49"/>
      <c r="D87" s="49"/>
      <c r="E87" s="49"/>
      <c r="F87" s="49"/>
      <c r="G87" s="42"/>
      <c r="H87" s="42"/>
      <c r="I87" s="42"/>
      <c r="J87" s="42"/>
      <c r="K87" s="49"/>
      <c r="L87" s="49"/>
      <c r="M87" s="45" t="s">
        <v>100</v>
      </c>
      <c r="N87" s="339" t="s">
        <v>209</v>
      </c>
      <c r="O87" s="339"/>
      <c r="P87" s="339"/>
      <c r="Q87" s="339"/>
      <c r="R87" s="42"/>
      <c r="S87" s="42"/>
      <c r="T87" s="47"/>
    </row>
    <row r="88" spans="1:20" s="5" customForma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76"/>
      <c r="N88" s="76"/>
      <c r="O88" s="76"/>
      <c r="P88" s="76"/>
      <c r="Q88" s="76"/>
      <c r="R88" s="47"/>
      <c r="S88" s="47"/>
      <c r="T88" s="47"/>
    </row>
    <row r="89" spans="1:20" s="5" customFormat="1" hidden="1" x14ac:dyDescent="0.2">
      <c r="M89" s="47"/>
      <c r="N89" s="47"/>
      <c r="O89" s="47"/>
      <c r="P89" s="47"/>
      <c r="Q89" s="47"/>
      <c r="R89" s="47"/>
      <c r="S89" s="47"/>
      <c r="T89" s="47"/>
    </row>
    <row r="90" spans="1:20" s="5" customFormat="1" hidden="1" x14ac:dyDescent="0.2">
      <c r="M90" s="47"/>
      <c r="N90" s="47"/>
      <c r="O90" s="47"/>
      <c r="P90" s="47"/>
      <c r="Q90" s="47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protectedRanges>
    <protectedRange sqref="G45" name="Range1"/>
  </protectedRanges>
  <dataConsolidate/>
  <mergeCells count="95">
    <mergeCell ref="D16:F16"/>
    <mergeCell ref="D13:F13"/>
    <mergeCell ref="D15:F15"/>
    <mergeCell ref="D27:F27"/>
    <mergeCell ref="B40:F40"/>
    <mergeCell ref="D39:F39"/>
    <mergeCell ref="D14:F14"/>
    <mergeCell ref="D31:F31"/>
    <mergeCell ref="D17:F17"/>
    <mergeCell ref="D19:F19"/>
    <mergeCell ref="D18:F18"/>
    <mergeCell ref="D22:F22"/>
    <mergeCell ref="B29:F29"/>
    <mergeCell ref="B51:F51"/>
    <mergeCell ref="D32:F32"/>
    <mergeCell ref="D35:F35"/>
    <mergeCell ref="D34:F34"/>
    <mergeCell ref="D20:F20"/>
    <mergeCell ref="C23:F23"/>
    <mergeCell ref="C28:F28"/>
    <mergeCell ref="D60:F60"/>
    <mergeCell ref="D41:F41"/>
    <mergeCell ref="D36:F36"/>
    <mergeCell ref="A9:F11"/>
    <mergeCell ref="C42:F42"/>
    <mergeCell ref="B12:F12"/>
    <mergeCell ref="D33:F33"/>
    <mergeCell ref="B24:F24"/>
    <mergeCell ref="C30:F30"/>
    <mergeCell ref="D38:F38"/>
    <mergeCell ref="D37:F37"/>
    <mergeCell ref="D21:F21"/>
    <mergeCell ref="D54:F54"/>
    <mergeCell ref="D45:F45"/>
    <mergeCell ref="C47:F47"/>
    <mergeCell ref="C46:F46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D5:F5"/>
    <mergeCell ref="O10:O11"/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A3:C3"/>
    <mergeCell ref="A83:D83"/>
    <mergeCell ref="A49:Q49"/>
    <mergeCell ref="C67:F67"/>
    <mergeCell ref="C80:F80"/>
    <mergeCell ref="K10:K11"/>
    <mergeCell ref="H10:H11"/>
    <mergeCell ref="D64:F64"/>
    <mergeCell ref="D70:F70"/>
    <mergeCell ref="B68:F68"/>
    <mergeCell ref="D71:F71"/>
    <mergeCell ref="D69:F69"/>
    <mergeCell ref="D66:F66"/>
    <mergeCell ref="D25:F25"/>
    <mergeCell ref="D26:F26"/>
    <mergeCell ref="D52:F52"/>
    <mergeCell ref="D78:F78"/>
    <mergeCell ref="N84:Q84"/>
    <mergeCell ref="A84:F84"/>
    <mergeCell ref="A85:F85"/>
    <mergeCell ref="N85:Q85"/>
    <mergeCell ref="A6:C6"/>
    <mergeCell ref="D6:F6"/>
    <mergeCell ref="D43:F43"/>
    <mergeCell ref="D44:F44"/>
    <mergeCell ref="D65:F65"/>
    <mergeCell ref="D63:F63"/>
    <mergeCell ref="A7:F7"/>
    <mergeCell ref="A8:F8"/>
    <mergeCell ref="D53:F53"/>
    <mergeCell ref="B55:F55"/>
    <mergeCell ref="D62:F62"/>
    <mergeCell ref="D59:F59"/>
    <mergeCell ref="D61:F61"/>
    <mergeCell ref="D56:F56"/>
    <mergeCell ref="D57:F57"/>
    <mergeCell ref="D58:F58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121" customWidth="1"/>
    <col min="2" max="2" width="17" style="121" customWidth="1"/>
    <col min="3" max="3" width="68.140625" style="121" customWidth="1"/>
    <col min="4" max="6" width="12.5703125" style="50" hidden="1" customWidth="1"/>
    <col min="7" max="16384" width="9.140625" style="50" hidden="1"/>
  </cols>
  <sheetData>
    <row r="1" spans="1:3" ht="46.5" customHeight="1" x14ac:dyDescent="0.25">
      <c r="A1" s="384" t="s">
        <v>154</v>
      </c>
      <c r="B1" s="384"/>
      <c r="C1" s="384"/>
    </row>
    <row r="2" spans="1:3" ht="32.1" customHeight="1" x14ac:dyDescent="0.25">
      <c r="A2" s="120" t="s">
        <v>8</v>
      </c>
      <c r="B2" s="104"/>
      <c r="C2" s="123"/>
    </row>
    <row r="3" spans="1:3" ht="20.100000000000001" customHeight="1" x14ac:dyDescent="0.25">
      <c r="A3" s="120" t="s">
        <v>9</v>
      </c>
      <c r="B3" s="105">
        <f>'CSS '!G2</f>
        <v>42466</v>
      </c>
      <c r="C3" s="124"/>
    </row>
    <row r="4" spans="1:3" ht="15" customHeight="1" x14ac:dyDescent="0.25">
      <c r="A4" s="79"/>
      <c r="B4" s="79"/>
    </row>
    <row r="5" spans="1:3" ht="15" customHeight="1" x14ac:dyDescent="0.25">
      <c r="A5" s="106" t="s">
        <v>94</v>
      </c>
      <c r="B5" s="106" t="s">
        <v>95</v>
      </c>
      <c r="C5" s="107" t="s">
        <v>105</v>
      </c>
    </row>
    <row r="6" spans="1:3" ht="28.5" x14ac:dyDescent="0.2">
      <c r="A6" s="108" t="s">
        <v>203</v>
      </c>
      <c r="B6" s="109">
        <v>-301243</v>
      </c>
      <c r="C6" s="110" t="s">
        <v>205</v>
      </c>
    </row>
    <row r="7" spans="1:3" ht="28.5" x14ac:dyDescent="0.2">
      <c r="A7" s="111" t="s">
        <v>204</v>
      </c>
      <c r="B7" s="112">
        <v>-1800000</v>
      </c>
      <c r="C7" s="110" t="s">
        <v>205</v>
      </c>
    </row>
    <row r="8" spans="1:3" ht="28.5" x14ac:dyDescent="0.2">
      <c r="A8" s="113" t="s">
        <v>87</v>
      </c>
      <c r="B8" s="112">
        <v>-51451</v>
      </c>
      <c r="C8" s="110" t="s">
        <v>205</v>
      </c>
    </row>
    <row r="9" spans="1:3" x14ac:dyDescent="0.2">
      <c r="A9" s="113"/>
      <c r="B9" s="112"/>
      <c r="C9" s="114"/>
    </row>
    <row r="10" spans="1:3" x14ac:dyDescent="0.2">
      <c r="A10" s="113"/>
      <c r="B10" s="112"/>
      <c r="C10" s="114"/>
    </row>
    <row r="11" spans="1:3" x14ac:dyDescent="0.2">
      <c r="A11" s="113"/>
      <c r="B11" s="112"/>
      <c r="C11" s="114"/>
    </row>
    <row r="12" spans="1:3" x14ac:dyDescent="0.2">
      <c r="A12" s="113"/>
      <c r="B12" s="112"/>
      <c r="C12" s="114"/>
    </row>
    <row r="13" spans="1:3" x14ac:dyDescent="0.2">
      <c r="A13" s="113"/>
      <c r="B13" s="112"/>
      <c r="C13" s="114"/>
    </row>
    <row r="14" spans="1:3" x14ac:dyDescent="0.2">
      <c r="A14" s="113"/>
      <c r="B14" s="112"/>
      <c r="C14" s="114"/>
    </row>
    <row r="15" spans="1:3" x14ac:dyDescent="0.2">
      <c r="A15" s="113"/>
      <c r="B15" s="112"/>
      <c r="C15" s="114"/>
    </row>
    <row r="16" spans="1:3" x14ac:dyDescent="0.2">
      <c r="A16" s="113"/>
      <c r="B16" s="112"/>
      <c r="C16" s="114"/>
    </row>
    <row r="17" spans="1:4" x14ac:dyDescent="0.2">
      <c r="A17" s="113"/>
      <c r="B17" s="112"/>
      <c r="C17" s="114"/>
    </row>
    <row r="18" spans="1:4" x14ac:dyDescent="0.2">
      <c r="A18" s="113"/>
      <c r="B18" s="112"/>
      <c r="C18" s="114"/>
    </row>
    <row r="19" spans="1:4" x14ac:dyDescent="0.2">
      <c r="A19" s="113"/>
      <c r="B19" s="112"/>
      <c r="C19" s="114"/>
    </row>
    <row r="20" spans="1:4" ht="15" thickBot="1" x14ac:dyDescent="0.25">
      <c r="A20" s="115"/>
      <c r="B20" s="112"/>
      <c r="C20" s="114"/>
    </row>
    <row r="21" spans="1:4" ht="15" customHeight="1" thickBot="1" x14ac:dyDescent="0.3">
      <c r="A21" s="116" t="s">
        <v>88</v>
      </c>
      <c r="B21" s="117">
        <f>SUM(B6:B20)</f>
        <v>-2152694</v>
      </c>
      <c r="C21" s="118"/>
      <c r="D21" s="51"/>
    </row>
    <row r="22" spans="1:4" ht="15.75" thickBot="1" x14ac:dyDescent="0.3">
      <c r="A22" s="122"/>
      <c r="B22" s="119">
        <f>IF(B21='RER Summary'!Q67,'RER Summary'!Q67,"ERROR")</f>
        <v>-2152694</v>
      </c>
    </row>
    <row r="23" spans="1:4" x14ac:dyDescent="0.2"/>
    <row r="24" spans="1:4" ht="36.6" customHeight="1" x14ac:dyDescent="0.2">
      <c r="A24" s="385" t="s">
        <v>136</v>
      </c>
      <c r="B24" s="385"/>
      <c r="C24" s="385"/>
    </row>
    <row r="25" spans="1:4" x14ac:dyDescent="0.2"/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E041B2-BA84-41C5-A39B-AE014CAC62F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54A88AF-79CB-4032-9E8F-554DCF3F3B34}"/>
</file>

<file path=customXml/itemProps3.xml><?xml version="1.0" encoding="utf-8"?>
<ds:datastoreItem xmlns:ds="http://schemas.openxmlformats.org/officeDocument/2006/customXml" ds:itemID="{268C9B11-42BF-4872-AB5A-911C4FEE257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4811F04-ABFC-4944-A246-073FCF33694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56C66D9-3106-4B96-96B5-9E3437DDE4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San_Bernardino_FY14-15_RER_ADA</dc:title>
  <dc:creator>Moses.Ndungu@dhcs.ca.gov</dc:creator>
  <cp:keywords>14-15,MHSA,RER</cp:keywords>
  <cp:lastModifiedBy>westj</cp:lastModifiedBy>
  <cp:lastPrinted>2016-05-02T23:10:58Z</cp:lastPrinted>
  <dcterms:created xsi:type="dcterms:W3CDTF">2007-09-20T19:02:25Z</dcterms:created>
  <dcterms:modified xsi:type="dcterms:W3CDTF">2020-11-09T04:47:57Z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DHCSDOC-1363137784-3236</vt:lpwstr>
  </property>
  <property fmtid="{D5CDD505-2E9C-101B-9397-08002B2CF9AE}" pid="13" name="_dlc_DocIdItemGuid">
    <vt:lpwstr>f2cdd772-01e9-4ec7-b0ac-86810af15468</vt:lpwstr>
  </property>
  <property fmtid="{D5CDD505-2E9C-101B-9397-08002B2CF9AE}" pid="14" name="_dlc_DocIdUrl">
    <vt:lpwstr>http://dhcs2016prod:88/services/MH/_layouts/15/DocIdRedir.aspx?ID=DHCSDOC-1363137784-3236, DHCSDOC-1363137784-3236</vt:lpwstr>
  </property>
  <property fmtid="{D5CDD505-2E9C-101B-9397-08002B2CF9AE}" pid="15" name="ContentTypeId">
    <vt:lpwstr>0x0101000DD778A44A894D44A57135C48A267F0A</vt:lpwstr>
  </property>
</Properties>
</file>