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6146DD4D-2DCA-4B1A-A25B-3FDE7C9A7B13}" xr6:coauthVersionLast="45" xr6:coauthVersionMax="45" xr10:uidLastSave="{00000000-0000-0000-0000-000000000000}"/>
  <bookViews>
    <workbookView xWindow="-120" yWindow="-120" windowWidth="20730" windowHeight="11160" tabRatio="877" activeTab="7" xr2:uid="{00000000-000D-0000-FFFF-FFFF00000000}"/>
  </bookViews>
  <sheets>
    <sheet name="CSS" sheetId="6" r:id="rId1"/>
    <sheet name="PEI" sheetId="38" r:id="rId2"/>
    <sheet name="INN" sheetId="40" r:id="rId3"/>
    <sheet name="WET" sheetId="8" r:id="rId4"/>
    <sheet name="CFTN" sheetId="41" r:id="rId5"/>
    <sheet name="TTTACB-WET RP-PEI SWP" sheetId="43" r:id="rId6"/>
    <sheet name="RER Summary" sheetId="10" r:id="rId7"/>
    <sheet name="Adjustments Summary" sheetId="48" r:id="rId8"/>
    <sheet name="Payroll Rpt 1213 Orig" sheetId="49" state="hidden" r:id="rId9"/>
    <sheet name="Payroll Rpt 1213 Adjusted" sheetId="50" state="hidden" r:id="rId10"/>
    <sheet name="MHSA Journals 1213" sheetId="51" state="hidden" r:id="rId11"/>
    <sheet name="MHSA 1512 Exp All 1213" sheetId="52" state="hidden" r:id="rId12"/>
    <sheet name="FSP Cost Settlement 1213" sheetId="53" state="hidden" r:id="rId13"/>
    <sheet name="Medi-cal &amp; EPSDT" sheetId="54" state="hidden" r:id="rId14"/>
    <sheet name="MHSA Exp Summary" sheetId="55" state="hidden" r:id="rId15"/>
    <sheet name="Adjustments to Pmation" sheetId="56" state="hidden" r:id="rId16"/>
    <sheet name="Expense Reconcile" sheetId="57" state="hidden" r:id="rId17"/>
  </sheets>
  <definedNames>
    <definedName name="_xlnm._FilterDatabase" localSheetId="11" hidden="1">'MHSA 1512 Exp All 1213'!$A$10:$K$365</definedName>
    <definedName name="INVOICE" localSheetId="7">#REF!</definedName>
    <definedName name="INVOICE" localSheetId="9">#REF!</definedName>
    <definedName name="INVOICE">#REF!</definedName>
    <definedName name="_xlnm.Print_Area" localSheetId="14">'MHSA Exp Summary'!$B$1:$N$92</definedName>
    <definedName name="_xlnm.Print_Area" localSheetId="9">'Payroll Rpt 1213 Adjusted'!$A$1:$BO$78</definedName>
    <definedName name="_xlnm.Print_Area" localSheetId="6">'RER Summary'!$A$1:$P$76</definedName>
    <definedName name="_xlnm.Print_Titles" localSheetId="6">'RER Summary'!$4:$9</definedName>
    <definedName name="Z_91341683_2906_4051_BAB2_036E80F5AB9A_.wvu.Cols" localSheetId="14" hidden="1">'MHSA Exp Summary'!$A:$A</definedName>
    <definedName name="Z_91341683_2906_4051_BAB2_036E80F5AB9A_.wvu.Cols" localSheetId="9" hidden="1">'Payroll Rpt 1213 Adjusted'!$Q:$AF,'Payroll Rpt 1213 Adjusted'!$AM:$AU,'Payroll Rpt 1213 Adjusted'!$BE:$BK,'Payroll Rpt 1213 Adjusted'!$BM:$BO</definedName>
    <definedName name="Z_91341683_2906_4051_BAB2_036E80F5AB9A_.wvu.FilterData" localSheetId="11" hidden="1">'MHSA 1512 Exp All 1213'!$A$10:$K$365</definedName>
    <definedName name="Z_91341683_2906_4051_BAB2_036E80F5AB9A_.wvu.Rows" localSheetId="9" hidden="1">'Payroll Rpt 1213 Adjusted'!$19:$74</definedName>
    <definedName name="Z_D3425C0D_8BD4_4EE3_8743_7A39AEEBC407_.wvu.Cols" localSheetId="14" hidden="1">'MHSA Exp Summary'!$A:$A</definedName>
    <definedName name="Z_D3425C0D_8BD4_4EE3_8743_7A39AEEBC407_.wvu.Cols" localSheetId="9" hidden="1">'Payroll Rpt 1213 Adjusted'!$Q:$AF,'Payroll Rpt 1213 Adjusted'!$AM:$AU,'Payroll Rpt 1213 Adjusted'!$BE:$BK,'Payroll Rpt 1213 Adjusted'!$BM:$BO</definedName>
    <definedName name="Z_D3425C0D_8BD4_4EE3_8743_7A39AEEBC407_.wvu.FilterData" localSheetId="11" hidden="1">'MHSA 1512 Exp All 1213'!$A$10:$K$365</definedName>
    <definedName name="Z_D3425C0D_8BD4_4EE3_8743_7A39AEEBC407_.wvu.Rows" localSheetId="9" hidden="1">'Payroll Rpt 1213 Adjusted'!$19:$74</definedName>
  </definedNames>
  <calcPr calcId="191029"/>
</workbook>
</file>

<file path=xl/calcChain.xml><?xml version="1.0" encoding="utf-8"?>
<calcChain xmlns="http://schemas.openxmlformats.org/spreadsheetml/2006/main">
  <c r="Q5" i="57" l="1"/>
  <c r="B15" i="57"/>
  <c r="BO20" i="50"/>
  <c r="W20" i="50"/>
  <c r="W21" i="50"/>
  <c r="W22" i="50"/>
  <c r="W23" i="50"/>
  <c r="W24" i="50"/>
  <c r="W25" i="50"/>
  <c r="W26" i="50"/>
  <c r="W27" i="50"/>
  <c r="W28" i="50"/>
  <c r="W29" i="50"/>
  <c r="W30" i="50"/>
  <c r="W31" i="50"/>
  <c r="W32" i="50"/>
  <c r="W33" i="50"/>
  <c r="W34" i="50"/>
  <c r="W35" i="50"/>
  <c r="W36" i="50"/>
  <c r="W37" i="50"/>
  <c r="W38" i="50"/>
  <c r="W39" i="50"/>
  <c r="W40" i="50"/>
  <c r="W41" i="50"/>
  <c r="W42" i="50"/>
  <c r="W43" i="50"/>
  <c r="W44" i="50"/>
  <c r="W45" i="50"/>
  <c r="W46" i="50"/>
  <c r="W47" i="50"/>
  <c r="W48" i="50"/>
  <c r="W49" i="50"/>
  <c r="W50" i="50"/>
  <c r="W51" i="50"/>
  <c r="W52" i="50"/>
  <c r="W53" i="50"/>
  <c r="W54" i="50"/>
  <c r="W55" i="50"/>
  <c r="W56" i="50"/>
  <c r="W57" i="50"/>
  <c r="W58" i="50"/>
  <c r="W59" i="50"/>
  <c r="W60" i="50"/>
  <c r="W61" i="50"/>
  <c r="W62" i="50"/>
  <c r="W63" i="50"/>
  <c r="W64" i="50"/>
  <c r="W65" i="50"/>
  <c r="W66" i="50"/>
  <c r="W67" i="50"/>
  <c r="W68" i="50"/>
  <c r="W69" i="50"/>
  <c r="W70" i="50"/>
  <c r="W71" i="50"/>
  <c r="W72" i="50"/>
  <c r="W73" i="50"/>
  <c r="W74" i="50"/>
  <c r="W75" i="50"/>
  <c r="W19" i="50"/>
  <c r="S75" i="50"/>
  <c r="S74" i="50"/>
  <c r="S73" i="50"/>
  <c r="S72" i="50"/>
  <c r="S71" i="50"/>
  <c r="S70" i="50"/>
  <c r="S69" i="50"/>
  <c r="S68" i="50"/>
  <c r="S67" i="50"/>
  <c r="S66" i="50"/>
  <c r="S65" i="50"/>
  <c r="S64" i="50"/>
  <c r="S63" i="50"/>
  <c r="S62" i="50"/>
  <c r="S61" i="50"/>
  <c r="S60" i="50"/>
  <c r="S59" i="50"/>
  <c r="S58" i="50"/>
  <c r="S57" i="50"/>
  <c r="S56" i="50"/>
  <c r="S55" i="50"/>
  <c r="S54" i="50"/>
  <c r="S53" i="50"/>
  <c r="S52" i="50"/>
  <c r="S51" i="50"/>
  <c r="S50" i="50"/>
  <c r="S49" i="50"/>
  <c r="S48" i="50"/>
  <c r="S47" i="50"/>
  <c r="S46" i="50"/>
  <c r="S45" i="50"/>
  <c r="S44" i="50"/>
  <c r="S43" i="50"/>
  <c r="S42" i="50"/>
  <c r="S41" i="50"/>
  <c r="S40" i="50"/>
  <c r="S39" i="50"/>
  <c r="S38" i="50"/>
  <c r="S37" i="50"/>
  <c r="S36" i="50"/>
  <c r="S35" i="50"/>
  <c r="S34" i="50"/>
  <c r="S33" i="50"/>
  <c r="S32" i="50"/>
  <c r="S31" i="50"/>
  <c r="S30" i="50"/>
  <c r="S29" i="50"/>
  <c r="S28" i="50"/>
  <c r="S27" i="50"/>
  <c r="S26" i="50"/>
  <c r="S25" i="50"/>
  <c r="S24" i="50"/>
  <c r="S23" i="50"/>
  <c r="S22" i="50"/>
  <c r="S21" i="50"/>
  <c r="S20" i="50"/>
  <c r="S19" i="50"/>
  <c r="Q14" i="57"/>
  <c r="N4" i="57"/>
  <c r="N10" i="57"/>
  <c r="K4" i="57"/>
  <c r="H4" i="57"/>
  <c r="E4" i="57"/>
  <c r="Q4" i="57" s="1"/>
  <c r="Q17" i="57" s="1"/>
  <c r="B13" i="57"/>
  <c r="B4" i="57"/>
  <c r="L78" i="49"/>
  <c r="M13" i="51"/>
  <c r="K8" i="52"/>
  <c r="I31" i="10"/>
  <c r="J17" i="10"/>
  <c r="J19" i="10"/>
  <c r="I17" i="10"/>
  <c r="H17" i="10"/>
  <c r="H19" i="10" s="1"/>
  <c r="G17" i="10"/>
  <c r="G32" i="10"/>
  <c r="K30" i="10"/>
  <c r="K63" i="10" s="1"/>
  <c r="H31" i="10"/>
  <c r="H64" i="10"/>
  <c r="G31" i="10"/>
  <c r="M90" i="55"/>
  <c r="K90" i="55"/>
  <c r="K36" i="10"/>
  <c r="R88" i="55"/>
  <c r="L88" i="55"/>
  <c r="H87" i="55"/>
  <c r="N87" i="55"/>
  <c r="R86" i="55"/>
  <c r="L83" i="55"/>
  <c r="K83" i="55"/>
  <c r="J83" i="55"/>
  <c r="I83" i="55"/>
  <c r="H82" i="55"/>
  <c r="H79" i="55"/>
  <c r="N79" i="55"/>
  <c r="F9" i="8" s="1"/>
  <c r="H78" i="55"/>
  <c r="N78" i="55" s="1"/>
  <c r="F8" i="8" s="1"/>
  <c r="R77" i="55"/>
  <c r="R83" i="55" s="1"/>
  <c r="L74" i="55"/>
  <c r="K74" i="55"/>
  <c r="J74" i="55"/>
  <c r="I74" i="55"/>
  <c r="R73" i="55"/>
  <c r="H73" i="55"/>
  <c r="N73" i="55" s="1"/>
  <c r="R72" i="55"/>
  <c r="M72" i="55"/>
  <c r="N72" i="55"/>
  <c r="H8" i="57" s="1"/>
  <c r="H9" i="57" s="1"/>
  <c r="R71" i="55"/>
  <c r="R70" i="55"/>
  <c r="H70" i="55"/>
  <c r="N70" i="55"/>
  <c r="R69" i="55"/>
  <c r="S69" i="55"/>
  <c r="H69" i="55"/>
  <c r="N69" i="55"/>
  <c r="H68" i="55"/>
  <c r="N68" i="55"/>
  <c r="F9" i="40" s="1"/>
  <c r="R67" i="55"/>
  <c r="H67" i="55"/>
  <c r="N67" i="55" s="1"/>
  <c r="F8" i="40" s="1"/>
  <c r="R66" i="55"/>
  <c r="M61" i="55"/>
  <c r="J61" i="55"/>
  <c r="I61" i="55"/>
  <c r="B60" i="55"/>
  <c r="R59" i="55"/>
  <c r="S59" i="55"/>
  <c r="H59" i="55"/>
  <c r="N59" i="55"/>
  <c r="B59" i="55"/>
  <c r="R58" i="55"/>
  <c r="H58" i="55"/>
  <c r="N58" i="55"/>
  <c r="B58" i="55"/>
  <c r="R57" i="55"/>
  <c r="H57" i="55"/>
  <c r="N57" i="55"/>
  <c r="B57" i="55"/>
  <c r="R56" i="55"/>
  <c r="H56" i="55"/>
  <c r="N56" i="55"/>
  <c r="B56" i="55"/>
  <c r="P56" i="55"/>
  <c r="R55" i="55"/>
  <c r="H55" i="55"/>
  <c r="B55" i="55"/>
  <c r="Q53" i="55"/>
  <c r="J53" i="55"/>
  <c r="I53" i="55"/>
  <c r="L52" i="55"/>
  <c r="K52" i="55"/>
  <c r="B52" i="55"/>
  <c r="R51" i="55"/>
  <c r="H51" i="55"/>
  <c r="S51" i="55"/>
  <c r="B51" i="55"/>
  <c r="R50" i="55"/>
  <c r="H50" i="55"/>
  <c r="N50" i="55"/>
  <c r="B50" i="55"/>
  <c r="R49" i="55"/>
  <c r="H49" i="55"/>
  <c r="N49" i="55"/>
  <c r="B49" i="55"/>
  <c r="R48" i="55"/>
  <c r="H48" i="55"/>
  <c r="B48" i="55"/>
  <c r="R47" i="55"/>
  <c r="H47" i="55"/>
  <c r="N47" i="55" s="1"/>
  <c r="B47" i="55"/>
  <c r="B46" i="55"/>
  <c r="K45" i="55"/>
  <c r="B45" i="55"/>
  <c r="M43" i="55"/>
  <c r="L43" i="55"/>
  <c r="K43" i="55"/>
  <c r="J43" i="55"/>
  <c r="I43" i="55"/>
  <c r="R42" i="55"/>
  <c r="H42" i="55"/>
  <c r="S42" i="55" s="1"/>
  <c r="B42" i="55"/>
  <c r="R41" i="55"/>
  <c r="H41" i="55"/>
  <c r="N41" i="55" s="1"/>
  <c r="B41" i="55"/>
  <c r="R40" i="55"/>
  <c r="H40" i="55"/>
  <c r="N40" i="55" s="1"/>
  <c r="B40" i="55"/>
  <c r="R39" i="55"/>
  <c r="S39" i="55" s="1"/>
  <c r="H39" i="55"/>
  <c r="B39" i="55"/>
  <c r="R38" i="55"/>
  <c r="H38" i="55"/>
  <c r="N38" i="55" s="1"/>
  <c r="B38" i="55"/>
  <c r="M36" i="55"/>
  <c r="L36" i="55"/>
  <c r="K36" i="55"/>
  <c r="J36" i="55"/>
  <c r="I36" i="55"/>
  <c r="R35" i="55"/>
  <c r="M30" i="55"/>
  <c r="I30" i="55"/>
  <c r="R29" i="55"/>
  <c r="H29" i="55"/>
  <c r="N29" i="55" s="1"/>
  <c r="R28" i="55"/>
  <c r="H28" i="55"/>
  <c r="S28" i="55" s="1"/>
  <c r="R27" i="55"/>
  <c r="H27" i="55"/>
  <c r="N27" i="55"/>
  <c r="R26" i="55"/>
  <c r="S26" i="55" s="1"/>
  <c r="H26" i="55"/>
  <c r="R25" i="55"/>
  <c r="R24" i="55"/>
  <c r="H24" i="55"/>
  <c r="N24" i="55" s="1"/>
  <c r="G23" i="55"/>
  <c r="R21" i="55"/>
  <c r="H21" i="55"/>
  <c r="N21" i="55" s="1"/>
  <c r="R20" i="55"/>
  <c r="K19" i="55"/>
  <c r="M17" i="55"/>
  <c r="J17" i="55"/>
  <c r="I17" i="55"/>
  <c r="R16" i="55"/>
  <c r="R15" i="55"/>
  <c r="M12" i="55"/>
  <c r="J12" i="55"/>
  <c r="I12" i="55"/>
  <c r="I32" i="55" s="1"/>
  <c r="R11" i="55"/>
  <c r="R10" i="55"/>
  <c r="L10" i="55"/>
  <c r="K10" i="55"/>
  <c r="H10" i="55" s="1"/>
  <c r="M8" i="55"/>
  <c r="M32" i="55" s="1"/>
  <c r="L8" i="55"/>
  <c r="K8" i="55"/>
  <c r="J8" i="55"/>
  <c r="I8" i="55"/>
  <c r="R7" i="55"/>
  <c r="D22" i="54"/>
  <c r="G28" i="53"/>
  <c r="F28" i="53" s="1"/>
  <c r="H25" i="55" s="1"/>
  <c r="C22" i="54"/>
  <c r="D21" i="54"/>
  <c r="L19" i="55"/>
  <c r="C21" i="54"/>
  <c r="D20" i="54"/>
  <c r="L23" i="55" s="1"/>
  <c r="C20" i="54"/>
  <c r="K23" i="55" s="1"/>
  <c r="D19" i="54"/>
  <c r="L22" i="55" s="1"/>
  <c r="L30" i="55" s="1"/>
  <c r="C19" i="54"/>
  <c r="K22" i="55" s="1"/>
  <c r="D14" i="54"/>
  <c r="L11" i="55" s="1"/>
  <c r="C14" i="54"/>
  <c r="K11" i="55" s="1"/>
  <c r="K12" i="55" s="1"/>
  <c r="D12" i="54"/>
  <c r="L20" i="55"/>
  <c r="C12" i="54"/>
  <c r="K20" i="55" s="1"/>
  <c r="D9" i="54"/>
  <c r="L16" i="55" s="1"/>
  <c r="C9" i="54"/>
  <c r="K16" i="55" s="1"/>
  <c r="H16" i="55" s="1"/>
  <c r="D6" i="54"/>
  <c r="C6" i="54"/>
  <c r="K14" i="55" s="1"/>
  <c r="L28" i="53"/>
  <c r="L25" i="55"/>
  <c r="L15" i="55"/>
  <c r="F27" i="53"/>
  <c r="H15" i="55" s="1"/>
  <c r="D376" i="52"/>
  <c r="D8" i="52"/>
  <c r="F7" i="52"/>
  <c r="D4" i="52"/>
  <c r="E297" i="51"/>
  <c r="E296" i="51"/>
  <c r="E295" i="51"/>
  <c r="E294" i="51"/>
  <c r="E293" i="51"/>
  <c r="E292" i="51"/>
  <c r="E291" i="51"/>
  <c r="E290" i="51"/>
  <c r="E289" i="51"/>
  <c r="E287" i="51"/>
  <c r="E286" i="51"/>
  <c r="E285" i="51"/>
  <c r="E284" i="51"/>
  <c r="E283" i="51"/>
  <c r="E282" i="51"/>
  <c r="E280" i="51"/>
  <c r="E279" i="51"/>
  <c r="E278" i="51"/>
  <c r="E277" i="51"/>
  <c r="E276" i="51"/>
  <c r="E275" i="51"/>
  <c r="E274" i="51"/>
  <c r="E272" i="51"/>
  <c r="E271" i="51"/>
  <c r="E270" i="51"/>
  <c r="E269" i="51"/>
  <c r="E268" i="51"/>
  <c r="E267" i="51"/>
  <c r="E266" i="51"/>
  <c r="E265" i="51"/>
  <c r="E264" i="51"/>
  <c r="E262" i="51"/>
  <c r="E261" i="51"/>
  <c r="E260" i="51"/>
  <c r="E259" i="51"/>
  <c r="E258" i="51"/>
  <c r="E257" i="51"/>
  <c r="E255" i="51"/>
  <c r="E254" i="51"/>
  <c r="E253" i="51"/>
  <c r="E252" i="51"/>
  <c r="E251" i="51"/>
  <c r="E250" i="51"/>
  <c r="E249" i="51"/>
  <c r="E244" i="51"/>
  <c r="E243" i="51"/>
  <c r="E242" i="51"/>
  <c r="E241" i="51"/>
  <c r="E240" i="51"/>
  <c r="E239" i="51"/>
  <c r="E238" i="51"/>
  <c r="E237" i="51"/>
  <c r="E236" i="51"/>
  <c r="E234" i="51"/>
  <c r="E233" i="51"/>
  <c r="E232" i="51"/>
  <c r="E231" i="51"/>
  <c r="E230" i="51"/>
  <c r="E229" i="51"/>
  <c r="E227" i="51"/>
  <c r="E226" i="51"/>
  <c r="E225" i="51"/>
  <c r="E224" i="51"/>
  <c r="E223" i="51"/>
  <c r="E222" i="51"/>
  <c r="E221" i="51"/>
  <c r="E219" i="51"/>
  <c r="E218" i="51"/>
  <c r="E217" i="51"/>
  <c r="E216" i="51"/>
  <c r="E215" i="51"/>
  <c r="E214" i="51"/>
  <c r="E213" i="51"/>
  <c r="E212" i="51"/>
  <c r="E211" i="51"/>
  <c r="E210" i="51"/>
  <c r="E209" i="51"/>
  <c r="E208" i="51"/>
  <c r="E207" i="51"/>
  <c r="E206" i="51"/>
  <c r="E205" i="51"/>
  <c r="E204" i="51"/>
  <c r="E203" i="51"/>
  <c r="E202" i="51"/>
  <c r="E201" i="51"/>
  <c r="E200" i="51"/>
  <c r="E199" i="51"/>
  <c r="E198" i="51"/>
  <c r="E197" i="51"/>
  <c r="E196" i="51"/>
  <c r="E189" i="51"/>
  <c r="E188" i="51"/>
  <c r="E187" i="51"/>
  <c r="E186" i="51"/>
  <c r="E185" i="51"/>
  <c r="E184" i="51"/>
  <c r="E183" i="51"/>
  <c r="E182" i="51"/>
  <c r="E181" i="51"/>
  <c r="E180" i="51"/>
  <c r="E179" i="51"/>
  <c r="E178" i="51"/>
  <c r="E177" i="51"/>
  <c r="E176" i="51"/>
  <c r="E175" i="51"/>
  <c r="E174" i="51"/>
  <c r="E173" i="51"/>
  <c r="E172" i="51"/>
  <c r="E171" i="51"/>
  <c r="E170" i="51"/>
  <c r="E169" i="51"/>
  <c r="E168" i="51"/>
  <c r="E167" i="51"/>
  <c r="E166" i="51"/>
  <c r="E165" i="51"/>
  <c r="E164" i="51"/>
  <c r="E163" i="51"/>
  <c r="E162" i="51"/>
  <c r="E161" i="51"/>
  <c r="E160" i="51"/>
  <c r="E159" i="51"/>
  <c r="E158" i="51"/>
  <c r="E157" i="51"/>
  <c r="E156" i="51"/>
  <c r="E155" i="51"/>
  <c r="E154" i="51"/>
  <c r="E153" i="51"/>
  <c r="E152" i="51"/>
  <c r="E151" i="51"/>
  <c r="E150" i="51"/>
  <c r="E149" i="51"/>
  <c r="E148" i="51"/>
  <c r="E147" i="51"/>
  <c r="E146" i="51"/>
  <c r="E145" i="51"/>
  <c r="E144" i="51"/>
  <c r="E143" i="51"/>
  <c r="E142" i="51"/>
  <c r="E141" i="51"/>
  <c r="E140" i="51"/>
  <c r="E139" i="51"/>
  <c r="E138" i="51"/>
  <c r="E106" i="51"/>
  <c r="E104" i="51"/>
  <c r="E102" i="51"/>
  <c r="E97" i="51"/>
  <c r="E95" i="51"/>
  <c r="E89" i="51"/>
  <c r="E87" i="51"/>
  <c r="E86" i="51"/>
  <c r="E85" i="51"/>
  <c r="E83" i="51"/>
  <c r="E82" i="51"/>
  <c r="E81" i="51"/>
  <c r="E80" i="51"/>
  <c r="E79" i="51"/>
  <c r="E78" i="51"/>
  <c r="E77" i="51"/>
  <c r="E76" i="51"/>
  <c r="E75" i="51"/>
  <c r="E74" i="51"/>
  <c r="E73" i="51"/>
  <c r="E72" i="51"/>
  <c r="E71" i="51"/>
  <c r="E70" i="51"/>
  <c r="E69" i="51"/>
  <c r="E68" i="51"/>
  <c r="E67" i="51"/>
  <c r="E66" i="51"/>
  <c r="E65" i="51"/>
  <c r="E64" i="51"/>
  <c r="E63" i="51"/>
  <c r="E62" i="51"/>
  <c r="E61" i="51"/>
  <c r="E60" i="51"/>
  <c r="E59" i="51"/>
  <c r="E58" i="51"/>
  <c r="E57" i="51"/>
  <c r="E56" i="51"/>
  <c r="E55" i="51"/>
  <c r="H80" i="55" s="1"/>
  <c r="N80" i="55" s="1"/>
  <c r="F10" i="8" s="1"/>
  <c r="E54" i="51"/>
  <c r="E53" i="51"/>
  <c r="E52" i="51"/>
  <c r="E51" i="51"/>
  <c r="E50" i="51"/>
  <c r="E49" i="51"/>
  <c r="E48" i="51"/>
  <c r="E47" i="51"/>
  <c r="C13" i="51" s="1"/>
  <c r="E13" i="51" s="1"/>
  <c r="E46" i="51"/>
  <c r="E45" i="51"/>
  <c r="C7" i="51" s="1"/>
  <c r="E7" i="51" s="1"/>
  <c r="E44" i="51"/>
  <c r="E43" i="51"/>
  <c r="E42" i="51"/>
  <c r="E41" i="51"/>
  <c r="E40" i="51"/>
  <c r="E39" i="51"/>
  <c r="E38" i="51"/>
  <c r="E37" i="51"/>
  <c r="E36" i="51"/>
  <c r="E35" i="51"/>
  <c r="Z21" i="51"/>
  <c r="U21" i="51"/>
  <c r="P21" i="51"/>
  <c r="K21" i="51"/>
  <c r="G17" i="51" s="1"/>
  <c r="Z20" i="51"/>
  <c r="Z22" i="51" s="1"/>
  <c r="U20" i="51"/>
  <c r="U22" i="51" s="1"/>
  <c r="P20" i="51"/>
  <c r="K20" i="51"/>
  <c r="K22" i="51" s="1"/>
  <c r="D20" i="51"/>
  <c r="D19" i="51"/>
  <c r="D18" i="51"/>
  <c r="D17" i="51"/>
  <c r="C17" i="51"/>
  <c r="D16" i="51"/>
  <c r="C16" i="51"/>
  <c r="E16" i="51" s="1"/>
  <c r="D15" i="51"/>
  <c r="C15" i="51"/>
  <c r="E15" i="51"/>
  <c r="D14" i="51"/>
  <c r="J13" i="51"/>
  <c r="I13" i="51"/>
  <c r="K13" i="51" s="1"/>
  <c r="D13" i="51"/>
  <c r="D12" i="51"/>
  <c r="D11" i="51"/>
  <c r="D10" i="51"/>
  <c r="D9" i="51"/>
  <c r="D8" i="51"/>
  <c r="L46" i="55" s="1"/>
  <c r="D7" i="51"/>
  <c r="D6" i="51"/>
  <c r="D5" i="51"/>
  <c r="D4" i="51"/>
  <c r="D3" i="51"/>
  <c r="B16" i="57" s="1"/>
  <c r="BO76" i="50"/>
  <c r="BM76" i="50"/>
  <c r="BL76" i="50"/>
  <c r="BK76" i="50"/>
  <c r="BJ76" i="50"/>
  <c r="BI76" i="50"/>
  <c r="BH76" i="50"/>
  <c r="BG76" i="50"/>
  <c r="BF76" i="50"/>
  <c r="BE76" i="50"/>
  <c r="BD76" i="50"/>
  <c r="BB76" i="50"/>
  <c r="E109" i="51"/>
  <c r="C14" i="51" s="1"/>
  <c r="BA76" i="50"/>
  <c r="E110" i="51"/>
  <c r="AX76" i="50"/>
  <c r="E105" i="51"/>
  <c r="AW76" i="50"/>
  <c r="E103" i="51" s="1"/>
  <c r="AU76" i="50"/>
  <c r="AS76" i="50"/>
  <c r="AR76" i="50"/>
  <c r="AQ76" i="50"/>
  <c r="AP76" i="50"/>
  <c r="AO76" i="50"/>
  <c r="AN76" i="50"/>
  <c r="AM76" i="50"/>
  <c r="AL76" i="50"/>
  <c r="E101" i="51"/>
  <c r="C19" i="51" s="1"/>
  <c r="AK76" i="50"/>
  <c r="E100" i="51" s="1"/>
  <c r="AI76" i="50"/>
  <c r="E98" i="51" s="1"/>
  <c r="AH76" i="50"/>
  <c r="E96" i="51" s="1"/>
  <c r="AD76" i="50"/>
  <c r="AC76" i="50"/>
  <c r="AB76" i="50"/>
  <c r="AA76" i="50"/>
  <c r="Z76" i="50"/>
  <c r="Y76" i="50"/>
  <c r="W76" i="50"/>
  <c r="V76" i="50"/>
  <c r="U76" i="50"/>
  <c r="S76" i="50"/>
  <c r="R76" i="50"/>
  <c r="Q76" i="50"/>
  <c r="P76" i="50"/>
  <c r="E94" i="51" s="1"/>
  <c r="C18" i="51" s="1"/>
  <c r="E18" i="51" s="1"/>
  <c r="O76" i="50"/>
  <c r="E92" i="51" s="1"/>
  <c r="C12" i="51" s="1"/>
  <c r="E12" i="51" s="1"/>
  <c r="H86" i="55" s="1"/>
  <c r="N76" i="50"/>
  <c r="E93" i="51"/>
  <c r="M76" i="50"/>
  <c r="E91" i="51"/>
  <c r="C9" i="51" s="1"/>
  <c r="E9" i="51" s="1"/>
  <c r="L76" i="50"/>
  <c r="K76" i="50"/>
  <c r="I76" i="50"/>
  <c r="H76" i="50"/>
  <c r="G76" i="50"/>
  <c r="F76" i="50"/>
  <c r="E76" i="50"/>
  <c r="BN74" i="50"/>
  <c r="AT74" i="50"/>
  <c r="AE74" i="50"/>
  <c r="BN73" i="50"/>
  <c r="AT73" i="50"/>
  <c r="AE73" i="50"/>
  <c r="BN72" i="50"/>
  <c r="AT72" i="50"/>
  <c r="AE72" i="50"/>
  <c r="AZ71" i="50"/>
  <c r="AT71" i="50"/>
  <c r="AE71" i="50"/>
  <c r="BN70" i="50"/>
  <c r="AT70" i="50"/>
  <c r="AE70" i="50"/>
  <c r="BN69" i="50"/>
  <c r="AT69" i="50"/>
  <c r="AE69" i="50"/>
  <c r="BN68" i="50"/>
  <c r="AT68" i="50"/>
  <c r="AE68" i="50"/>
  <c r="BN67" i="50"/>
  <c r="AT67" i="50"/>
  <c r="AE67" i="50"/>
  <c r="BN66" i="50"/>
  <c r="AT66" i="50"/>
  <c r="AE66" i="50"/>
  <c r="BN65" i="50"/>
  <c r="AT65" i="50"/>
  <c r="AE65" i="50"/>
  <c r="BN64" i="50"/>
  <c r="AT64" i="50"/>
  <c r="AE64" i="50"/>
  <c r="BN63" i="50"/>
  <c r="AT63" i="50"/>
  <c r="AE63" i="50"/>
  <c r="BN62" i="50"/>
  <c r="AT62" i="50"/>
  <c r="AE62" i="50"/>
  <c r="BN61" i="50"/>
  <c r="AT61" i="50"/>
  <c r="AE61" i="50"/>
  <c r="BN60" i="50"/>
  <c r="AT60" i="50"/>
  <c r="AE60" i="50"/>
  <c r="BN59" i="50"/>
  <c r="AT59" i="50"/>
  <c r="AE59" i="50"/>
  <c r="BN58" i="50"/>
  <c r="AT58" i="50"/>
  <c r="AE58" i="50"/>
  <c r="BN57" i="50"/>
  <c r="AT57" i="50"/>
  <c r="AE57" i="50"/>
  <c r="BN56" i="50"/>
  <c r="AT56" i="50"/>
  <c r="AE56" i="50"/>
  <c r="BN55" i="50"/>
  <c r="AT55" i="50"/>
  <c r="AE55" i="50"/>
  <c r="BN54" i="50"/>
  <c r="AT54" i="50"/>
  <c r="AE54" i="50"/>
  <c r="BN53" i="50"/>
  <c r="AT53" i="50"/>
  <c r="AE53" i="50"/>
  <c r="BN52" i="50"/>
  <c r="AT52" i="50"/>
  <c r="AE52" i="50"/>
  <c r="BN51" i="50"/>
  <c r="AT51" i="50"/>
  <c r="AE51" i="50"/>
  <c r="BN50" i="50"/>
  <c r="AT50" i="50"/>
  <c r="AE50" i="50"/>
  <c r="BN49" i="50"/>
  <c r="AT49" i="50"/>
  <c r="AE49" i="50"/>
  <c r="BN48" i="50"/>
  <c r="AT48" i="50"/>
  <c r="AE48" i="50"/>
  <c r="BN47" i="50"/>
  <c r="AT47" i="50"/>
  <c r="AE47" i="50"/>
  <c r="BN46" i="50"/>
  <c r="AT46" i="50"/>
  <c r="AE46" i="50"/>
  <c r="BN45" i="50"/>
  <c r="AT45" i="50"/>
  <c r="AE45" i="50"/>
  <c r="BN44" i="50"/>
  <c r="AT44" i="50"/>
  <c r="AE44" i="50"/>
  <c r="AY43" i="50"/>
  <c r="L45" i="55"/>
  <c r="L53" i="55" s="1"/>
  <c r="H45" i="55"/>
  <c r="N45" i="55" s="1"/>
  <c r="O45" i="55" s="1"/>
  <c r="AT43" i="50"/>
  <c r="AE43" i="50"/>
  <c r="BN42" i="50"/>
  <c r="AT42" i="50"/>
  <c r="AE42" i="50"/>
  <c r="BN41" i="50"/>
  <c r="AT41" i="50"/>
  <c r="AE41" i="50"/>
  <c r="BN40" i="50"/>
  <c r="AT40" i="50"/>
  <c r="AE40" i="50"/>
  <c r="BN39" i="50"/>
  <c r="AJ39" i="50"/>
  <c r="AT39" i="50" s="1"/>
  <c r="AE39" i="50"/>
  <c r="AZ38" i="50"/>
  <c r="AT38" i="50"/>
  <c r="AE38" i="50"/>
  <c r="BN37" i="50"/>
  <c r="AT37" i="50"/>
  <c r="AE37" i="50"/>
  <c r="BN36" i="50"/>
  <c r="AT36" i="50"/>
  <c r="AE36" i="50"/>
  <c r="BN35" i="50"/>
  <c r="AT35" i="50"/>
  <c r="AE35" i="50"/>
  <c r="BN34" i="50"/>
  <c r="AT34" i="50"/>
  <c r="AE34" i="50"/>
  <c r="BN33" i="50"/>
  <c r="AJ33" i="50"/>
  <c r="AT33" i="50" s="1"/>
  <c r="AE33" i="50"/>
  <c r="BN32" i="50"/>
  <c r="AT32" i="50"/>
  <c r="AE32" i="50"/>
  <c r="BN31" i="50"/>
  <c r="AT31" i="50"/>
  <c r="AE31" i="50"/>
  <c r="BN30" i="50"/>
  <c r="AT30" i="50"/>
  <c r="AE30" i="50"/>
  <c r="BN29" i="50"/>
  <c r="AT29" i="50"/>
  <c r="AE29" i="50"/>
  <c r="BN28" i="50"/>
  <c r="AT28" i="50"/>
  <c r="AE28" i="50"/>
  <c r="BN27" i="50"/>
  <c r="AT27" i="50"/>
  <c r="AE27" i="50"/>
  <c r="AE26" i="50"/>
  <c r="BN25" i="50"/>
  <c r="AT25" i="50"/>
  <c r="AE25" i="50"/>
  <c r="BN24" i="50"/>
  <c r="AJ24" i="50"/>
  <c r="AT24" i="50" s="1"/>
  <c r="AE24" i="50"/>
  <c r="BN23" i="50"/>
  <c r="AT23" i="50"/>
  <c r="AE23" i="50"/>
  <c r="BN22" i="50"/>
  <c r="AT22" i="50"/>
  <c r="AE22" i="50"/>
  <c r="BN21" i="50"/>
  <c r="AT21" i="50"/>
  <c r="AE21" i="50"/>
  <c r="BC20" i="50"/>
  <c r="AT20" i="50"/>
  <c r="AE20" i="50"/>
  <c r="BN19" i="50"/>
  <c r="AT19" i="50"/>
  <c r="AT76" i="50" s="1"/>
  <c r="G46" i="10"/>
  <c r="P46" i="10" s="1"/>
  <c r="G45" i="10"/>
  <c r="P45" i="10" s="1"/>
  <c r="G44" i="10"/>
  <c r="P44" i="10"/>
  <c r="O57" i="10"/>
  <c r="H66" i="10"/>
  <c r="J60" i="10"/>
  <c r="P60" i="10" s="1"/>
  <c r="B22" i="48"/>
  <c r="N67" i="10"/>
  <c r="N65" i="10"/>
  <c r="N64" i="10"/>
  <c r="M67" i="10"/>
  <c r="M65" i="10"/>
  <c r="M64" i="10"/>
  <c r="L67" i="10"/>
  <c r="L65" i="10"/>
  <c r="L64" i="10"/>
  <c r="K66" i="10"/>
  <c r="K65" i="10"/>
  <c r="K62" i="10"/>
  <c r="K61" i="10"/>
  <c r="J66" i="10"/>
  <c r="J64" i="10"/>
  <c r="J62" i="10"/>
  <c r="J61" i="10"/>
  <c r="P61" i="10" s="1"/>
  <c r="I66" i="10"/>
  <c r="G63" i="10"/>
  <c r="G62" i="10"/>
  <c r="P62" i="10" s="1"/>
  <c r="B2" i="48"/>
  <c r="M62" i="10"/>
  <c r="N62" i="10"/>
  <c r="M63" i="10"/>
  <c r="N63" i="10"/>
  <c r="L63" i="10"/>
  <c r="L62" i="10"/>
  <c r="L68" i="10" s="1"/>
  <c r="H63" i="10"/>
  <c r="I63" i="10"/>
  <c r="H62" i="10"/>
  <c r="I62" i="10"/>
  <c r="M19" i="10"/>
  <c r="N19" i="10"/>
  <c r="L19" i="10"/>
  <c r="I19" i="10"/>
  <c r="B3" i="48"/>
  <c r="P55" i="10"/>
  <c r="G2" i="43"/>
  <c r="O19" i="10"/>
  <c r="P18" i="10"/>
  <c r="P56" i="10"/>
  <c r="P54" i="10"/>
  <c r="M57" i="10"/>
  <c r="N57" i="10"/>
  <c r="L57" i="10"/>
  <c r="K57" i="10"/>
  <c r="J57" i="10"/>
  <c r="H57" i="10"/>
  <c r="I57" i="10"/>
  <c r="G57" i="10"/>
  <c r="P51" i="10"/>
  <c r="P50" i="10"/>
  <c r="M38" i="10"/>
  <c r="M39" i="10"/>
  <c r="N38" i="10"/>
  <c r="N39" i="10" s="1"/>
  <c r="L38" i="10"/>
  <c r="L39" i="10" s="1"/>
  <c r="P16" i="10"/>
  <c r="P11" i="10"/>
  <c r="K19" i="10"/>
  <c r="L25" i="10"/>
  <c r="M25" i="10"/>
  <c r="N25" i="10"/>
  <c r="P23" i="10"/>
  <c r="P27" i="10"/>
  <c r="P12" i="10"/>
  <c r="P13" i="10"/>
  <c r="P15" i="10"/>
  <c r="P14" i="10"/>
  <c r="D4" i="10"/>
  <c r="O21" i="10"/>
  <c r="P53" i="10"/>
  <c r="P48" i="10"/>
  <c r="D2" i="43"/>
  <c r="G2" i="41"/>
  <c r="D2" i="41"/>
  <c r="G2" i="8"/>
  <c r="D2" i="8"/>
  <c r="G2" i="40"/>
  <c r="D2" i="40"/>
  <c r="G2" i="38"/>
  <c r="D2" i="38"/>
  <c r="F20" i="41"/>
  <c r="F22" i="41" s="1"/>
  <c r="P28" i="10"/>
  <c r="P29" i="10"/>
  <c r="P52" i="10"/>
  <c r="P49" i="10"/>
  <c r="J65" i="10"/>
  <c r="G19" i="10"/>
  <c r="C23" i="54"/>
  <c r="K53" i="55"/>
  <c r="BN43" i="50"/>
  <c r="P17" i="10"/>
  <c r="I64" i="10"/>
  <c r="K25" i="55"/>
  <c r="S70" i="55"/>
  <c r="K64" i="10"/>
  <c r="P31" i="10"/>
  <c r="R90" i="55"/>
  <c r="S73" i="55"/>
  <c r="S48" i="55"/>
  <c r="F26" i="53"/>
  <c r="N48" i="55"/>
  <c r="O48" i="55"/>
  <c r="N42" i="55"/>
  <c r="O42" i="55" s="1"/>
  <c r="P42" i="55"/>
  <c r="S67" i="55"/>
  <c r="N26" i="55"/>
  <c r="F25" i="53"/>
  <c r="G25" i="53"/>
  <c r="M51" i="55" s="1"/>
  <c r="M53" i="55" s="1"/>
  <c r="M63" i="55" s="1"/>
  <c r="N55" i="55"/>
  <c r="O55" i="55"/>
  <c r="D9" i="52"/>
  <c r="Q16" i="57"/>
  <c r="S27" i="55"/>
  <c r="O56" i="55"/>
  <c r="S21" i="55"/>
  <c r="S49" i="55"/>
  <c r="H43" i="55"/>
  <c r="S41" i="55"/>
  <c r="S50" i="55"/>
  <c r="P58" i="55"/>
  <c r="O58" i="55"/>
  <c r="S58" i="55"/>
  <c r="R74" i="55"/>
  <c r="R92" i="55" s="1"/>
  <c r="P48" i="55"/>
  <c r="S38" i="55"/>
  <c r="S40" i="55"/>
  <c r="S57" i="55"/>
  <c r="R63" i="55"/>
  <c r="S55" i="55"/>
  <c r="S56" i="55"/>
  <c r="O50" i="55"/>
  <c r="P50" i="55"/>
  <c r="P49" i="55"/>
  <c r="O49" i="55"/>
  <c r="O59" i="55"/>
  <c r="P59" i="55"/>
  <c r="R32" i="55"/>
  <c r="S29" i="55"/>
  <c r="AF76" i="50"/>
  <c r="AE19" i="50"/>
  <c r="E88" i="51"/>
  <c r="AY76" i="50"/>
  <c r="E107" i="51"/>
  <c r="C8" i="51" s="1"/>
  <c r="M74" i="55"/>
  <c r="I37" i="10" s="1"/>
  <c r="N82" i="55"/>
  <c r="F12" i="8" s="1"/>
  <c r="P57" i="55"/>
  <c r="O57" i="55"/>
  <c r="G64" i="10"/>
  <c r="P64" i="10" s="1"/>
  <c r="P22" i="51"/>
  <c r="S10" i="55"/>
  <c r="BN71" i="50"/>
  <c r="S15" i="55"/>
  <c r="N28" i="55"/>
  <c r="N39" i="55"/>
  <c r="G65" i="10"/>
  <c r="H77" i="55"/>
  <c r="N77" i="55" s="1"/>
  <c r="F14" i="8" s="1"/>
  <c r="D23" i="54"/>
  <c r="C25" i="54"/>
  <c r="P45" i="55"/>
  <c r="C4" i="51" l="1"/>
  <c r="E4" i="51" s="1"/>
  <c r="H20" i="55"/>
  <c r="K30" i="55"/>
  <c r="P41" i="55"/>
  <c r="O41" i="55"/>
  <c r="S25" i="55"/>
  <c r="N25" i="55"/>
  <c r="O40" i="55"/>
  <c r="P40" i="55"/>
  <c r="O47" i="55"/>
  <c r="P47" i="55"/>
  <c r="P38" i="55"/>
  <c r="O38" i="55"/>
  <c r="H11" i="55"/>
  <c r="G16" i="51"/>
  <c r="G18" i="51" s="1"/>
  <c r="P57" i="10"/>
  <c r="B23" i="48" s="1"/>
  <c r="N68" i="10"/>
  <c r="L80" i="50"/>
  <c r="E10" i="57" s="1"/>
  <c r="E9" i="57"/>
  <c r="L82" i="50"/>
  <c r="AJ76" i="50"/>
  <c r="L79" i="50"/>
  <c r="B17" i="57" s="1"/>
  <c r="B18" i="57" s="1"/>
  <c r="D22" i="51"/>
  <c r="H22" i="55"/>
  <c r="N22" i="55" s="1"/>
  <c r="J63" i="55"/>
  <c r="H52" i="55"/>
  <c r="N52" i="55" s="1"/>
  <c r="P52" i="55" s="1"/>
  <c r="N15" i="55"/>
  <c r="L14" i="55"/>
  <c r="H14" i="55" s="1"/>
  <c r="S24" i="55"/>
  <c r="I63" i="55"/>
  <c r="I92" i="55" s="1"/>
  <c r="S47" i="55"/>
  <c r="E8" i="51"/>
  <c r="P36" i="55"/>
  <c r="H46" i="55"/>
  <c r="S16" i="55"/>
  <c r="N16" i="55"/>
  <c r="S11" i="55"/>
  <c r="N11" i="55"/>
  <c r="H12" i="55"/>
  <c r="N10" i="55"/>
  <c r="P21" i="10"/>
  <c r="AE76" i="50"/>
  <c r="E19" i="51"/>
  <c r="E14" i="51"/>
  <c r="H89" i="55" s="1"/>
  <c r="N89" i="55" s="1"/>
  <c r="P86" i="55"/>
  <c r="E99" i="51"/>
  <c r="P39" i="55"/>
  <c r="P43" i="55" s="1"/>
  <c r="N43" i="55"/>
  <c r="F8" i="38" s="1"/>
  <c r="O39" i="55"/>
  <c r="O43" i="55" s="1"/>
  <c r="N51" i="55"/>
  <c r="N86" i="55"/>
  <c r="L60" i="55"/>
  <c r="L61" i="55" s="1"/>
  <c r="L63" i="55" s="1"/>
  <c r="H37" i="10" s="1"/>
  <c r="BN38" i="50"/>
  <c r="AZ76" i="50"/>
  <c r="E108" i="51" s="1"/>
  <c r="C11" i="51" s="1"/>
  <c r="E11" i="51" s="1"/>
  <c r="K60" i="55"/>
  <c r="K61" i="55" s="1"/>
  <c r="K63" i="55" s="1"/>
  <c r="H36" i="10" s="1"/>
  <c r="P55" i="55"/>
  <c r="P19" i="10"/>
  <c r="K24" i="10" s="1"/>
  <c r="G24" i="10"/>
  <c r="C3" i="51"/>
  <c r="L12" i="55"/>
  <c r="M81" i="55"/>
  <c r="M83" i="55" s="1"/>
  <c r="J37" i="10" s="1"/>
  <c r="C5" i="51"/>
  <c r="E5" i="51" s="1"/>
  <c r="K17" i="55"/>
  <c r="K32" i="55" s="1"/>
  <c r="BC76" i="50"/>
  <c r="BN20" i="50"/>
  <c r="BN76" i="50" s="1"/>
  <c r="E90" i="51"/>
  <c r="C6" i="51" s="1"/>
  <c r="H71" i="55"/>
  <c r="O52" i="55"/>
  <c r="M68" i="10"/>
  <c r="E17" i="51"/>
  <c r="L17" i="55"/>
  <c r="N14" i="55" l="1"/>
  <c r="H17" i="55"/>
  <c r="E11" i="57"/>
  <c r="N17" i="55"/>
  <c r="F10" i="6" s="1"/>
  <c r="S20" i="55"/>
  <c r="N20" i="55"/>
  <c r="H7" i="55"/>
  <c r="E3" i="51"/>
  <c r="N71" i="55"/>
  <c r="F10" i="40" s="1"/>
  <c r="F33" i="40" s="1"/>
  <c r="F36" i="53"/>
  <c r="E111" i="51"/>
  <c r="C20" i="51" s="1"/>
  <c r="L83" i="50"/>
  <c r="O51" i="55"/>
  <c r="P51" i="55"/>
  <c r="M92" i="55"/>
  <c r="K92" i="55"/>
  <c r="G36" i="10"/>
  <c r="P36" i="10" s="1"/>
  <c r="M78" i="50"/>
  <c r="G67" i="10"/>
  <c r="G25" i="10"/>
  <c r="H60" i="55"/>
  <c r="Q43" i="55"/>
  <c r="K34" i="10"/>
  <c r="K67" i="10"/>
  <c r="K68" i="10" s="1"/>
  <c r="K25" i="10"/>
  <c r="H88" i="55" s="1"/>
  <c r="H35" i="55"/>
  <c r="E6" i="51"/>
  <c r="L32" i="55"/>
  <c r="J24" i="10"/>
  <c r="O24" i="10" s="1"/>
  <c r="O25" i="10" s="1"/>
  <c r="O59" i="10" s="1"/>
  <c r="I24" i="10"/>
  <c r="H24" i="10"/>
  <c r="L81" i="50"/>
  <c r="K8" i="57" s="1"/>
  <c r="K9" i="57" s="1"/>
  <c r="Q8" i="57" s="1"/>
  <c r="Q9" i="57" s="1"/>
  <c r="H19" i="55"/>
  <c r="F38" i="41"/>
  <c r="O86" i="55"/>
  <c r="C10" i="51"/>
  <c r="H81" i="55"/>
  <c r="N12" i="55"/>
  <c r="F9" i="6" s="1"/>
  <c r="N46" i="55"/>
  <c r="H53" i="55"/>
  <c r="F34" i="6" l="1"/>
  <c r="C22" i="51"/>
  <c r="E22" i="51" s="1"/>
  <c r="G19" i="51" s="1"/>
  <c r="O68" i="10"/>
  <c r="P59" i="10"/>
  <c r="E20" i="51"/>
  <c r="H66" i="55" s="1"/>
  <c r="P66" i="55"/>
  <c r="G37" i="10"/>
  <c r="F38" i="53"/>
  <c r="J23" i="55" s="1"/>
  <c r="J30" i="55" s="1"/>
  <c r="J32" i="55" s="1"/>
  <c r="Q11" i="55"/>
  <c r="N81" i="55"/>
  <c r="H83" i="55"/>
  <c r="H25" i="10"/>
  <c r="H67" i="10"/>
  <c r="M6" i="52"/>
  <c r="N6" i="52" s="1"/>
  <c r="F6" i="52" s="1"/>
  <c r="P34" i="10"/>
  <c r="N53" i="55"/>
  <c r="P46" i="55"/>
  <c r="P53" i="55" s="1"/>
  <c r="F24" i="38" s="1"/>
  <c r="O46" i="55"/>
  <c r="O53" i="55" s="1"/>
  <c r="F9" i="38" s="1"/>
  <c r="J25" i="10"/>
  <c r="J67" i="10"/>
  <c r="S88" i="55"/>
  <c r="J88" i="55"/>
  <c r="N88" i="55" s="1"/>
  <c r="H90" i="55"/>
  <c r="S86" i="55" s="1"/>
  <c r="S90" i="55" s="1"/>
  <c r="H61" i="55"/>
  <c r="N60" i="55"/>
  <c r="P24" i="10"/>
  <c r="E10" i="51"/>
  <c r="P77" i="55"/>
  <c r="N19" i="55"/>
  <c r="I67" i="10"/>
  <c r="I25" i="10"/>
  <c r="N35" i="55"/>
  <c r="N36" i="55" s="1"/>
  <c r="H36" i="55"/>
  <c r="N7" i="55"/>
  <c r="H8" i="55"/>
  <c r="P67" i="10" l="1"/>
  <c r="P25" i="10"/>
  <c r="H23" i="55"/>
  <c r="N23" i="55" s="1"/>
  <c r="N30" i="55" s="1"/>
  <c r="F36" i="6" s="1"/>
  <c r="F44" i="6" s="1"/>
  <c r="F45" i="6" s="1"/>
  <c r="F24" i="41"/>
  <c r="F37" i="41" s="1"/>
  <c r="F39" i="41" s="1"/>
  <c r="F40" i="41" s="1"/>
  <c r="N90" i="55"/>
  <c r="F36" i="38"/>
  <c r="N8" i="55"/>
  <c r="F47" i="6"/>
  <c r="P60" i="55"/>
  <c r="P61" i="55" s="1"/>
  <c r="F25" i="38" s="1"/>
  <c r="F33" i="38" s="1"/>
  <c r="O60" i="55"/>
  <c r="O61" i="55" s="1"/>
  <c r="N61" i="55"/>
  <c r="N63" i="55" s="1"/>
  <c r="J30" i="10"/>
  <c r="S77" i="55"/>
  <c r="S83" i="55" s="1"/>
  <c r="G35" i="10"/>
  <c r="N66" i="55"/>
  <c r="H74" i="55"/>
  <c r="F11" i="8"/>
  <c r="F13" i="8" s="1"/>
  <c r="F15" i="8" s="1"/>
  <c r="N83" i="55"/>
  <c r="O77" i="55"/>
  <c r="H63" i="55"/>
  <c r="H30" i="55"/>
  <c r="H32" i="55" s="1"/>
  <c r="O36" i="55"/>
  <c r="P11" i="55" l="1"/>
  <c r="F49" i="6"/>
  <c r="N32" i="55"/>
  <c r="Q61" i="55"/>
  <c r="F10" i="38"/>
  <c r="F22" i="38" s="1"/>
  <c r="F34" i="38" s="1"/>
  <c r="F37" i="38" s="1"/>
  <c r="N3" i="57"/>
  <c r="N5" i="57" s="1"/>
  <c r="N20" i="57" s="1"/>
  <c r="L90" i="55"/>
  <c r="L92" i="55" s="1"/>
  <c r="H32" i="10"/>
  <c r="S35" i="55"/>
  <c r="S63" i="55" s="1"/>
  <c r="G33" i="10"/>
  <c r="H92" i="55"/>
  <c r="F1" i="52" s="1"/>
  <c r="S7" i="55"/>
  <c r="S32" i="55" s="1"/>
  <c r="S66" i="55"/>
  <c r="S74" i="55" s="1"/>
  <c r="I32" i="10"/>
  <c r="F35" i="40"/>
  <c r="F36" i="40" s="1"/>
  <c r="N74" i="55"/>
  <c r="N92" i="55" s="1"/>
  <c r="O66" i="55"/>
  <c r="P30" i="10"/>
  <c r="M5" i="52"/>
  <c r="N5" i="52" s="1"/>
  <c r="F5" i="52" s="1"/>
  <c r="J38" i="10"/>
  <c r="J39" i="10" s="1"/>
  <c r="K3" i="57" s="1"/>
  <c r="K5" i="57" s="1"/>
  <c r="K20" i="57" s="1"/>
  <c r="J63" i="10"/>
  <c r="M2" i="52" l="1"/>
  <c r="G38" i="10"/>
  <c r="P33" i="10"/>
  <c r="G66" i="10"/>
  <c r="M4" i="52"/>
  <c r="N4" i="52" s="1"/>
  <c r="F4" i="52" s="1"/>
  <c r="E47" i="56" s="1"/>
  <c r="I65" i="10"/>
  <c r="I68" i="10" s="1"/>
  <c r="I38" i="10"/>
  <c r="I39" i="10" s="1"/>
  <c r="H3" i="57" s="1"/>
  <c r="H5" i="57" s="1"/>
  <c r="H20" i="57" s="1"/>
  <c r="P63" i="10"/>
  <c r="J68" i="10"/>
  <c r="F8" i="52"/>
  <c r="F9" i="52" s="1"/>
  <c r="J90" i="55"/>
  <c r="S92" i="55"/>
  <c r="H38" i="10"/>
  <c r="H39" i="10" s="1"/>
  <c r="E3" i="57" s="1"/>
  <c r="E5" i="57" s="1"/>
  <c r="E20" i="57" s="1"/>
  <c r="H65" i="10"/>
  <c r="M3" i="52"/>
  <c r="N3" i="52" s="1"/>
  <c r="P32" i="10"/>
  <c r="P66" i="10" l="1"/>
  <c r="G68" i="10"/>
  <c r="K35" i="10"/>
  <c r="J92" i="55"/>
  <c r="P65" i="10"/>
  <c r="H68" i="10"/>
  <c r="G39" i="10"/>
  <c r="M8" i="52"/>
  <c r="N2" i="52"/>
  <c r="N8" i="52" s="1"/>
  <c r="P35" i="10" l="1"/>
  <c r="K37" i="10"/>
  <c r="P37" i="10" s="1"/>
  <c r="B3" i="57"/>
  <c r="B5" i="57" s="1"/>
  <c r="B20" i="57" s="1"/>
  <c r="P68" i="10"/>
  <c r="K38" i="10" l="1"/>
  <c r="K39" i="10" l="1"/>
  <c r="P39" i="10" s="1"/>
  <c r="Q3" i="57" s="1"/>
  <c r="Q6" i="57" s="1"/>
  <c r="Q20" i="57" s="1"/>
  <c r="P3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mhmpolt</author>
  </authors>
  <commentList>
    <comment ref="C10" authorId="0" shapeId="0" xr:uid="{00000000-0006-0000-0800-000001000000}">
      <text>
        <r>
          <rPr>
            <sz val="10"/>
            <rFont val="Arial"/>
            <family val="2"/>
          </rPr>
          <t xml:space="preserve">Account 510500 Not included in Org Charge report
</t>
        </r>
      </text>
    </comment>
    <comment ref="C11" authorId="0" shapeId="0" xr:uid="{00000000-0006-0000-0800-000002000000}">
      <text>
        <r>
          <rPr>
            <sz val="10"/>
            <rFont val="Arial"/>
            <family val="2"/>
          </rPr>
          <t xml:space="preserve">Account 510301 not included in Org Charge Report
</t>
        </r>
      </text>
    </comment>
    <comment ref="G18" authorId="0" shapeId="0" xr:uid="{00000000-0006-0000-0800-000003000000}">
      <text>
        <r>
          <rPr>
            <sz val="10"/>
            <color indexed="8"/>
            <rFont val="Arial"/>
            <family val="2"/>
          </rPr>
          <t>These are directly allocated based on hours worked.</t>
        </r>
        <r>
          <rPr>
            <sz val="10"/>
            <rFont val="Arial"/>
            <family val="2"/>
          </rPr>
          <t xml:space="preserve">
</t>
        </r>
      </text>
    </comment>
    <comment ref="H18" authorId="0" shapeId="0" xr:uid="{00000000-0006-0000-0800-000004000000}">
      <text>
        <r>
          <rPr>
            <sz val="10"/>
            <color indexed="8"/>
            <rFont val="Arial"/>
            <family val="2"/>
          </rPr>
          <t>Remaining amount of unallocated salary.</t>
        </r>
        <r>
          <rPr>
            <sz val="10"/>
            <rFont val="Arial"/>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mhmpolt</author>
    <author>Andrea Sexton</author>
    <author>Suzanne Doyle</author>
  </authors>
  <commentList>
    <comment ref="D10" authorId="0" shapeId="0" xr:uid="{00000000-0006-0000-0900-000001000000}">
      <text>
        <r>
          <rPr>
            <sz val="10"/>
            <rFont val="Arial"/>
            <family val="2"/>
          </rPr>
          <t xml:space="preserve">Account 510500 Not included in Org Charge report
</t>
        </r>
      </text>
    </comment>
    <comment ref="D11" authorId="0" shapeId="0" xr:uid="{00000000-0006-0000-0900-000002000000}">
      <text>
        <r>
          <rPr>
            <sz val="10"/>
            <rFont val="Arial"/>
            <family val="2"/>
          </rPr>
          <t xml:space="preserve">Account 510301 not included in Org Charge Report
</t>
        </r>
      </text>
    </comment>
    <comment ref="H18" authorId="0" shapeId="0" xr:uid="{00000000-0006-0000-0900-000003000000}">
      <text>
        <r>
          <rPr>
            <sz val="10"/>
            <color indexed="8"/>
            <rFont val="Arial"/>
            <family val="2"/>
          </rPr>
          <t>These are directly allocated based on hours worked.</t>
        </r>
        <r>
          <rPr>
            <sz val="10"/>
            <rFont val="Arial"/>
            <family val="2"/>
          </rPr>
          <t xml:space="preserve">
</t>
        </r>
      </text>
    </comment>
    <comment ref="I18" authorId="0" shapeId="0" xr:uid="{00000000-0006-0000-0900-000004000000}">
      <text>
        <r>
          <rPr>
            <sz val="10"/>
            <color indexed="8"/>
            <rFont val="Arial"/>
            <family val="2"/>
          </rPr>
          <t>Remaining amount of unallocated salary.</t>
        </r>
        <r>
          <rPr>
            <sz val="10"/>
            <rFont val="Arial"/>
            <family val="2"/>
          </rPr>
          <t xml:space="preserve">
</t>
        </r>
      </text>
    </comment>
    <comment ref="P20" authorId="1" shapeId="0" xr:uid="{00000000-0006-0000-0900-000005000000}">
      <text>
        <r>
          <rPr>
            <b/>
            <sz val="9"/>
            <color indexed="81"/>
            <rFont val="Tahoma"/>
            <family val="2"/>
          </rPr>
          <t>Andrea Sexton:</t>
        </r>
        <r>
          <rPr>
            <sz val="9"/>
            <color indexed="81"/>
            <rFont val="Tahoma"/>
            <family val="2"/>
          </rPr>
          <t xml:space="preserve">
Moved to INN Adult</t>
        </r>
      </text>
    </comment>
    <comment ref="D26" authorId="2" shapeId="0" xr:uid="{00000000-0006-0000-0900-000006000000}">
      <text>
        <r>
          <rPr>
            <b/>
            <sz val="9"/>
            <color indexed="81"/>
            <rFont val="Tahoma"/>
            <family val="2"/>
          </rPr>
          <t>Suzanne Doyle 3/31/15:</t>
        </r>
        <r>
          <rPr>
            <sz val="9"/>
            <color indexed="81"/>
            <rFont val="Tahoma"/>
            <family val="2"/>
          </rPr>
          <t xml:space="preserve">
Chris M was not corrected to Children's until 14-15 in Allocation workbook. Corrected in this tab for 12-13.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Allison McClaughry</author>
  </authors>
  <commentList>
    <comment ref="H1" authorId="0" shapeId="0" xr:uid="{00000000-0006-0000-0B00-000001000000}">
      <text>
        <r>
          <rPr>
            <sz val="10"/>
            <color indexed="8"/>
            <rFont val="Arial"/>
            <family val="2"/>
          </rPr>
          <t>Allison McClaughry:</t>
        </r>
        <r>
          <rPr>
            <sz val="10"/>
            <rFont val="Arial"/>
            <family val="2"/>
          </rPr>
          <t xml:space="preserve">
The dark orange highlighted exp are those that are 11/12 expenses but didn't roll with the R designation.  They did however get accrued back to 11/12 in Pmation.  So they are netting zero in 12/13 (like they should)  however, they need to show up in 11/12's RER, not sure if they are.
</t>
        </r>
      </text>
    </comment>
    <comment ref="H2" authorId="0" shapeId="0" xr:uid="{00000000-0006-0000-0B00-000002000000}">
      <text>
        <r>
          <rPr>
            <sz val="10"/>
            <color indexed="8"/>
            <rFont val="Arial"/>
            <family val="2"/>
          </rPr>
          <t>Allison McClaughry:</t>
        </r>
        <r>
          <rPr>
            <sz val="10"/>
            <rFont val="Arial"/>
            <family val="2"/>
          </rPr>
          <t xml:space="preserve">
Need to make sure this ends up on 11/12 RER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MPolt</author>
    <author>Suzanne Doyle</author>
    <author>amcclaughry</author>
    <author>Allison McClaughry</author>
  </authors>
  <commentList>
    <comment ref="N6" authorId="0" shapeId="0" xr:uid="{00000000-0006-0000-0C00-000001000000}">
      <text>
        <r>
          <rPr>
            <sz val="10"/>
            <color indexed="8"/>
            <rFont val="Arial"/>
            <family val="2"/>
          </rPr>
          <t>MPolt:</t>
        </r>
        <r>
          <rPr>
            <sz val="10"/>
            <rFont val="Arial"/>
            <family val="2"/>
          </rPr>
          <t xml:space="preserve">
From Revenue and Expenditure Report 0809 - matches provider Cost Report total Medi-Cal from 1979</t>
        </r>
      </text>
    </comment>
    <comment ref="G7" authorId="1" shapeId="0" xr:uid="{00000000-0006-0000-0C00-000002000000}">
      <text>
        <r>
          <rPr>
            <b/>
            <sz val="9"/>
            <color indexed="81"/>
            <rFont val="Tahoma"/>
            <family val="2"/>
          </rPr>
          <t>Suzanne Doyle:</t>
        </r>
        <r>
          <rPr>
            <sz val="9"/>
            <color indexed="81"/>
            <rFont val="Tahoma"/>
            <family val="2"/>
          </rPr>
          <t xml:space="preserve">
these are not correct since amt pd updated in this workbook</t>
        </r>
      </text>
    </comment>
    <comment ref="N7" authorId="0" shapeId="0" xr:uid="{00000000-0006-0000-0C00-000003000000}">
      <text>
        <r>
          <rPr>
            <sz val="10"/>
            <color indexed="8"/>
            <rFont val="Arial"/>
            <family val="2"/>
          </rPr>
          <t>MPolt:</t>
        </r>
        <r>
          <rPr>
            <sz val="10"/>
            <rFont val="Arial"/>
            <family val="2"/>
          </rPr>
          <t xml:space="preserve">
From Revenue and Expenditure Report 0809 - matches provider Cost Report total Medi-Cal from 1979</t>
        </r>
      </text>
    </comment>
    <comment ref="G8" authorId="2" shapeId="0" xr:uid="{00000000-0006-0000-0C00-000004000000}">
      <text>
        <r>
          <rPr>
            <sz val="10"/>
            <color indexed="8"/>
            <rFont val="Arial"/>
            <family val="2"/>
          </rPr>
          <t>amcclaughry:</t>
        </r>
        <r>
          <rPr>
            <sz val="10"/>
            <rFont val="Arial"/>
            <family val="2"/>
          </rPr>
          <t xml:space="preserve">
</t>
        </r>
        <r>
          <rPr>
            <sz val="10"/>
            <rFont val="Arial"/>
            <family val="2"/>
          </rPr>
          <t>Is not right as Destiantion Families did not have a monitoring fee &amp; I don't have time to back it out of this calc</t>
        </r>
      </text>
    </comment>
    <comment ref="N11" authorId="0" shapeId="0" xr:uid="{00000000-0006-0000-0C00-000005000000}">
      <text>
        <r>
          <rPr>
            <sz val="10"/>
            <color indexed="8"/>
            <rFont val="Arial"/>
            <family val="2"/>
          </rPr>
          <t>MPolt:</t>
        </r>
        <r>
          <rPr>
            <sz val="10"/>
            <rFont val="Arial"/>
            <family val="2"/>
          </rPr>
          <t xml:space="preserve">
MPolt:
From Revenue and Expenditure Report 0809 - matches provider Cost Report total Medi-Cal from 1979</t>
        </r>
      </text>
    </comment>
    <comment ref="A12" authorId="3" shapeId="0" xr:uid="{00000000-0006-0000-0C00-000006000000}">
      <text>
        <r>
          <rPr>
            <sz val="10"/>
            <color indexed="8"/>
            <rFont val="Arial"/>
            <family val="2"/>
          </rPr>
          <t>Allison McClaughry:</t>
        </r>
        <r>
          <rPr>
            <sz val="10"/>
            <rFont val="Arial"/>
            <family val="2"/>
          </rPr>
          <t xml:space="preserve">
Has a monitoring charge same as other contracts</t>
        </r>
      </text>
    </comment>
    <comment ref="H12" authorId="1" shapeId="0" xr:uid="{00000000-0006-0000-0C00-000007000000}">
      <text>
        <r>
          <rPr>
            <b/>
            <sz val="9"/>
            <color indexed="81"/>
            <rFont val="Tahoma"/>
            <family val="2"/>
          </rPr>
          <t>Suzanne Doyle:</t>
        </r>
        <r>
          <rPr>
            <sz val="9"/>
            <color indexed="81"/>
            <rFont val="Tahoma"/>
            <family val="2"/>
          </rPr>
          <t xml:space="preserve">
NOT an MHSA contract</t>
        </r>
      </text>
    </comment>
    <comment ref="N12" authorId="0" shapeId="0" xr:uid="{00000000-0006-0000-0C00-000008000000}">
      <text>
        <r>
          <rPr>
            <sz val="10"/>
            <color indexed="8"/>
            <rFont val="Arial"/>
            <family val="2"/>
          </rPr>
          <t>MPolt:</t>
        </r>
        <r>
          <rPr>
            <sz val="10"/>
            <rFont val="Arial"/>
            <family val="2"/>
          </rPr>
          <t xml:space="preserve">
MPolt:
From Revenue and Expenditure Report 0809 - matches provider Cost Report total Medi-Cal from 1979</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Suzanne Doyle</author>
    <author>Andrea Sexton</author>
  </authors>
  <commentList>
    <comment ref="H7" authorId="0" shapeId="0" xr:uid="{00000000-0006-0000-0E00-000001000000}">
      <text>
        <r>
          <rPr>
            <b/>
            <sz val="9"/>
            <color indexed="81"/>
            <rFont val="Tahoma"/>
            <family val="2"/>
          </rPr>
          <t>Suzanne Doyle:</t>
        </r>
        <r>
          <rPr>
            <sz val="9"/>
            <color indexed="81"/>
            <rFont val="Tahoma"/>
            <family val="2"/>
          </rPr>
          <t xml:space="preserve">
all Admin CSS, no adjustments</t>
        </r>
      </text>
    </comment>
    <comment ref="M10" authorId="0" shapeId="0" xr:uid="{00000000-0006-0000-0E00-000002000000}">
      <text>
        <r>
          <rPr>
            <b/>
            <sz val="9"/>
            <color indexed="81"/>
            <rFont val="Tahoma"/>
            <family val="2"/>
          </rPr>
          <t>Suzanne Doyle:</t>
        </r>
        <r>
          <rPr>
            <sz val="9"/>
            <color indexed="81"/>
            <rFont val="Tahoma"/>
            <family val="2"/>
          </rPr>
          <t xml:space="preserve">
SELPA rev for both EMQ &amp; Victor</t>
        </r>
      </text>
    </comment>
    <comment ref="H14" authorId="0" shapeId="0" xr:uid="{00000000-0006-0000-0E00-000003000000}">
      <text>
        <r>
          <rPr>
            <b/>
            <sz val="9"/>
            <color indexed="81"/>
            <rFont val="Tahoma"/>
            <family val="2"/>
          </rPr>
          <t>Suzanne Doyle:</t>
        </r>
        <r>
          <rPr>
            <sz val="9"/>
            <color indexed="81"/>
            <rFont val="Tahoma"/>
            <family val="2"/>
          </rPr>
          <t xml:space="preserve">
All New Dir je lines: direct, salaries &amp; op exps, less New Dir FFP net of Sue Haddon's FFP</t>
        </r>
      </text>
    </comment>
    <comment ref="M16" authorId="0" shapeId="0" xr:uid="{00000000-0006-0000-0E00-000004000000}">
      <text>
        <r>
          <rPr>
            <b/>
            <sz val="9"/>
            <color indexed="81"/>
            <rFont val="Tahoma"/>
            <family val="2"/>
          </rPr>
          <t>Suzanne Doyle:</t>
        </r>
        <r>
          <rPr>
            <sz val="9"/>
            <color indexed="81"/>
            <rFont val="Tahoma"/>
            <family val="2"/>
          </rPr>
          <t xml:space="preserve">
MHBG per SAMHSA narrative</t>
        </r>
      </text>
    </comment>
    <comment ref="H19" authorId="0" shapeId="0" xr:uid="{00000000-0006-0000-0E00-000005000000}">
      <text>
        <r>
          <rPr>
            <b/>
            <sz val="9"/>
            <color indexed="81"/>
            <rFont val="Tahoma"/>
            <family val="2"/>
          </rPr>
          <t>Suzanne Doyle:</t>
        </r>
        <r>
          <rPr>
            <sz val="9"/>
            <color indexed="81"/>
            <rFont val="Tahoma"/>
            <family val="2"/>
          </rPr>
          <t xml:space="preserve">
Backed out Network therapists amounts in qtrly jes, listed separately below. Backed out Dr Eubanks' CSS allocated cost in qtrly jes, included with Psychs below.</t>
        </r>
      </text>
    </comment>
    <comment ref="K45" authorId="0" shapeId="0" xr:uid="{00000000-0006-0000-0E00-000006000000}">
      <text>
        <r>
          <rPr>
            <b/>
            <sz val="9"/>
            <color indexed="81"/>
            <rFont val="Tahoma"/>
            <family val="2"/>
          </rPr>
          <t>Suzanne Doyle:</t>
        </r>
        <r>
          <rPr>
            <sz val="9"/>
            <color indexed="81"/>
            <rFont val="Tahoma"/>
            <family val="2"/>
          </rPr>
          <t xml:space="preserve">
approx share from EPSDT (65% M-C productivity x 40% EPSDT)</t>
        </r>
      </text>
    </comment>
    <comment ref="L45" authorId="0" shapeId="0" xr:uid="{00000000-0006-0000-0E00-000007000000}">
      <text>
        <r>
          <rPr>
            <b/>
            <sz val="9"/>
            <color indexed="81"/>
            <rFont val="Tahoma"/>
            <family val="2"/>
          </rPr>
          <t xml:space="preserve">Suzanne Doyle:
</t>
        </r>
        <r>
          <rPr>
            <sz val="9"/>
            <color indexed="81"/>
            <rFont val="Tahoma"/>
            <family val="2"/>
          </rPr>
          <t>Approx FFP: 65% M-C productivity * 50% FFP</t>
        </r>
      </text>
    </comment>
    <comment ref="K60" authorId="0" shapeId="0" xr:uid="{00000000-0006-0000-0E00-000008000000}">
      <text>
        <r>
          <rPr>
            <b/>
            <sz val="9"/>
            <color indexed="81"/>
            <rFont val="Tahoma"/>
            <family val="2"/>
          </rPr>
          <t>Suzanne Doyle:</t>
        </r>
        <r>
          <rPr>
            <sz val="9"/>
            <color indexed="81"/>
            <rFont val="Tahoma"/>
            <family val="2"/>
          </rPr>
          <t xml:space="preserve">
approx share from EPSDT (65% M-C productivity x 40% EPSDT)</t>
        </r>
      </text>
    </comment>
    <comment ref="L60" authorId="0" shapeId="0" xr:uid="{00000000-0006-0000-0E00-000009000000}">
      <text>
        <r>
          <rPr>
            <b/>
            <sz val="9"/>
            <color indexed="81"/>
            <rFont val="Tahoma"/>
            <family val="2"/>
          </rPr>
          <t>Suzanne Doyle:</t>
        </r>
        <r>
          <rPr>
            <sz val="9"/>
            <color indexed="81"/>
            <rFont val="Tahoma"/>
            <family val="2"/>
          </rPr>
          <t xml:space="preserve">
Approx FFP: 65% M-C productivity * 50% FFP</t>
        </r>
      </text>
    </comment>
    <comment ref="H77" authorId="0" shapeId="0" xr:uid="{00000000-0006-0000-0E00-00000A000000}">
      <text>
        <r>
          <rPr>
            <b/>
            <sz val="9"/>
            <color indexed="81"/>
            <rFont val="Tahoma"/>
            <family val="2"/>
          </rPr>
          <t>Suzanne Doyle:</t>
        </r>
        <r>
          <rPr>
            <sz val="9"/>
            <color indexed="81"/>
            <rFont val="Tahoma"/>
            <family val="2"/>
          </rPr>
          <t xml:space="preserve">
Admin Salary &amp; Op Exp less Michelle&amp;Annette</t>
        </r>
      </text>
    </comment>
    <comment ref="H78" authorId="0" shapeId="0" xr:uid="{00000000-0006-0000-0E00-00000B000000}">
      <text>
        <r>
          <rPr>
            <b/>
            <sz val="9"/>
            <color indexed="81"/>
            <rFont val="Tahoma"/>
            <family val="2"/>
          </rPr>
          <t>Suzanne Doyle:</t>
        </r>
        <r>
          <rPr>
            <sz val="9"/>
            <color indexed="81"/>
            <rFont val="Tahoma"/>
            <family val="2"/>
          </rPr>
          <t xml:space="preserve">
their WET salaries only</t>
        </r>
      </text>
    </comment>
    <comment ref="H79" authorId="1" shapeId="0" xr:uid="{00000000-0006-0000-0E00-00000C000000}">
      <text>
        <r>
          <rPr>
            <b/>
            <sz val="9"/>
            <color indexed="81"/>
            <rFont val="Tahoma"/>
            <family val="2"/>
          </rPr>
          <t>Andrea Sexton:</t>
        </r>
        <r>
          <rPr>
            <sz val="9"/>
            <color indexed="81"/>
            <rFont val="Tahoma"/>
            <family val="2"/>
          </rPr>
          <t xml:space="preserve">
See WET Direct Expenses, if charge could not be identified as WRAP, chg'd to TT</t>
        </r>
      </text>
    </comment>
    <comment ref="H80" authorId="0" shapeId="0" xr:uid="{00000000-0006-0000-0E00-00000D000000}">
      <text>
        <r>
          <rPr>
            <b/>
            <sz val="9"/>
            <color indexed="81"/>
            <rFont val="Tahoma"/>
            <family val="2"/>
          </rPr>
          <t>Suzanne Doyle:</t>
        </r>
        <r>
          <rPr>
            <sz val="9"/>
            <color indexed="81"/>
            <rFont val="Tahoma"/>
            <family val="2"/>
          </rPr>
          <t xml:space="preserve">
Admin, Child &amp; Adult Direct exps, less Speaker's Bureau</t>
        </r>
      </text>
    </comment>
    <comment ref="H81" authorId="0" shapeId="0" xr:uid="{00000000-0006-0000-0E00-00000E000000}">
      <text>
        <r>
          <rPr>
            <b/>
            <sz val="9"/>
            <color indexed="81"/>
            <rFont val="Tahoma"/>
            <family val="2"/>
          </rPr>
          <t>Suzanne Doyle:</t>
        </r>
        <r>
          <rPr>
            <sz val="9"/>
            <color indexed="81"/>
            <rFont val="Tahoma"/>
            <family val="2"/>
          </rPr>
          <t xml:space="preserve">
Salary &amp; Op Exps for Child &amp; Adult less FFP/EPSDT</t>
        </r>
      </text>
    </comment>
    <comment ref="L81" authorId="0" shapeId="0" xr:uid="{00000000-0006-0000-0E00-00000F000000}">
      <text>
        <r>
          <rPr>
            <b/>
            <sz val="9"/>
            <color indexed="81"/>
            <rFont val="Tahoma"/>
            <family val="2"/>
          </rPr>
          <t>Suzanne Doyle:</t>
        </r>
        <r>
          <rPr>
            <sz val="9"/>
            <color indexed="81"/>
            <rFont val="Tahoma"/>
            <family val="2"/>
          </rPr>
          <t xml:space="preserve">
EPSDT &amp; FFP for interns' services are included in CSS services above</t>
        </r>
      </text>
    </comment>
    <comment ref="M81" authorId="0" shapeId="0" xr:uid="{00000000-0006-0000-0E00-000010000000}">
      <text>
        <r>
          <rPr>
            <b/>
            <sz val="9"/>
            <color indexed="81"/>
            <rFont val="Tahoma"/>
            <family val="2"/>
          </rPr>
          <t>Suzanne Doyle:</t>
        </r>
        <r>
          <rPr>
            <sz val="9"/>
            <color indexed="81"/>
            <rFont val="Tahoma"/>
            <family val="2"/>
          </rPr>
          <t xml:space="preserve">
Intern pay allocated to other than WET</t>
        </r>
      </text>
    </comment>
    <comment ref="L90" authorId="0" shapeId="0" xr:uid="{00000000-0006-0000-0E00-000011000000}">
      <text>
        <r>
          <rPr>
            <b/>
            <sz val="9"/>
            <color indexed="81"/>
            <rFont val="Tahoma"/>
            <family val="2"/>
          </rPr>
          <t>Suzanne Doyle:</t>
        </r>
        <r>
          <rPr>
            <sz val="9"/>
            <color indexed="81"/>
            <rFont val="Tahoma"/>
            <family val="2"/>
          </rPr>
          <t xml:space="preserve">
pooled cost - very approx FFP share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Andrea Sexton</author>
  </authors>
  <commentList>
    <comment ref="K8" authorId="0" shapeId="0" xr:uid="{00000000-0006-0000-1000-000001000000}">
      <text>
        <r>
          <rPr>
            <b/>
            <sz val="9"/>
            <color indexed="81"/>
            <rFont val="Tahoma"/>
            <family val="2"/>
          </rPr>
          <t>Andrea Sexton:</t>
        </r>
        <r>
          <rPr>
            <sz val="9"/>
            <color indexed="81"/>
            <rFont val="Tahoma"/>
            <family val="2"/>
          </rPr>
          <t xml:space="preserve">
The subtrahend is the total of the WET salary expenses in the quarterly journals</t>
        </r>
      </text>
    </comment>
    <comment ref="E10" authorId="0" shapeId="0" xr:uid="{00000000-0006-0000-1000-000002000000}">
      <text>
        <r>
          <rPr>
            <b/>
            <sz val="9"/>
            <color indexed="81"/>
            <rFont val="Tahoma"/>
            <family val="2"/>
          </rPr>
          <t>Andrea Sexton:</t>
        </r>
        <r>
          <rPr>
            <sz val="9"/>
            <color indexed="81"/>
            <rFont val="Tahoma"/>
            <family val="2"/>
          </rPr>
          <t xml:space="preserve">
The subtrahend is the total of the PEI salary expenses in quarterly journals</t>
        </r>
      </text>
    </comment>
    <comment ref="B13" authorId="0" shapeId="0" xr:uid="{00000000-0006-0000-1000-000003000000}">
      <text>
        <r>
          <rPr>
            <b/>
            <sz val="9"/>
            <color indexed="81"/>
            <rFont val="Tahoma"/>
            <family val="2"/>
          </rPr>
          <t>Andrea Sexton:</t>
        </r>
        <r>
          <rPr>
            <sz val="9"/>
            <color indexed="81"/>
            <rFont val="Tahoma"/>
            <family val="2"/>
          </rPr>
          <t xml:space="preserve">
Total therapists (by PCN) - FFS expenses in quarterly JEs</t>
        </r>
      </text>
    </comment>
    <comment ref="B15" authorId="0" shapeId="0" xr:uid="{00000000-0006-0000-1000-000004000000}">
      <text>
        <r>
          <rPr>
            <b/>
            <sz val="9"/>
            <color indexed="81"/>
            <rFont val="Tahoma"/>
            <family val="2"/>
          </rPr>
          <t>Andrea Sexton:</t>
        </r>
        <r>
          <rPr>
            <sz val="9"/>
            <color indexed="81"/>
            <rFont val="Tahoma"/>
            <family val="2"/>
          </rPr>
          <t xml:space="preserve">
Aubrey's total cost, per payroll allocation - cost that hit quarterly Jes - cost in INN</t>
        </r>
      </text>
    </comment>
  </commentList>
</comments>
</file>

<file path=xl/sharedStrings.xml><?xml version="1.0" encoding="utf-8"?>
<sst xmlns="http://schemas.openxmlformats.org/spreadsheetml/2006/main" count="7075" uniqueCount="1043">
  <si>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</si>
  <si>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</si>
  <si>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</si>
  <si>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</si>
  <si>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</si>
  <si>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</si>
  <si>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</si>
  <si>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</si>
  <si>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</si>
  <si>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</si>
  <si>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</si>
  <si>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</si>
  <si>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</si>
  <si>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</si>
  <si>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</si>
  <si>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Community Services and Supports</t>
  </si>
  <si>
    <t>Workforce Education and Training</t>
  </si>
  <si>
    <t>Prevention and Early Intervention</t>
  </si>
  <si>
    <t>Capital Facilities and Technological Needs</t>
  </si>
  <si>
    <t>Total-All Components</t>
  </si>
  <si>
    <t>FSP Programs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</si>
  <si>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</si>
  <si>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</si>
  <si>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</si>
  <si>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</si>
  <si>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</si>
  <si>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</si>
  <si>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</si>
  <si>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</si>
  <si>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</si>
  <si>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</si>
  <si>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</si>
  <si>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</si>
  <si>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</si>
  <si>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</si>
  <si>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</si>
  <si>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</si>
  <si>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</si>
  <si>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</si>
  <si>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</si>
  <si>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</si>
  <si>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</si>
  <si>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</si>
  <si>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</si>
  <si>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</si>
  <si>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</si>
  <si>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</si>
  <si>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</si>
  <si>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</si>
  <si>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</si>
  <si>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</si>
  <si>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</si>
  <si>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</si>
  <si>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</si>
  <si>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</si>
  <si>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Non-FSP Programs</t>
  </si>
  <si>
    <t>Community Services and Supports Component</t>
  </si>
  <si>
    <t>Prevention and Early Intervention Component</t>
  </si>
  <si>
    <t>PEI Evaluation</t>
  </si>
  <si>
    <t>Innovation Component</t>
  </si>
  <si>
    <t>Innovation Evaluation</t>
  </si>
  <si>
    <t>Workforce Education and Training Component</t>
  </si>
  <si>
    <t>Total (Gross) Mental Health Expenditures</t>
  </si>
  <si>
    <t>Total (Gross)  Mental Health Expenditures</t>
  </si>
  <si>
    <t>(K)</t>
  </si>
  <si>
    <t>k</t>
  </si>
  <si>
    <t>Subtotal Non-FSP Programs</t>
  </si>
  <si>
    <t>Subtotal FSP Programs</t>
  </si>
  <si>
    <t>Total FSP and Non-FSP Programs</t>
  </si>
  <si>
    <t>Total PEI Programs</t>
  </si>
  <si>
    <t>Total INN Programs</t>
  </si>
  <si>
    <t>Total WET Programs</t>
  </si>
  <si>
    <t>Total CF Projects</t>
  </si>
  <si>
    <t>Total TN Projects</t>
  </si>
  <si>
    <t>Local Prudent Reserve</t>
  </si>
  <si>
    <t>Total Program Expenditures</t>
  </si>
  <si>
    <t>Total (Gross) Expenditures</t>
  </si>
  <si>
    <t>PEI Statewide Projects</t>
  </si>
  <si>
    <t>PEI Statewide Projects Funds</t>
  </si>
  <si>
    <t>Capital Facility/Technological Needs Projects</t>
  </si>
  <si>
    <t>FY 2007-08 Funds</t>
  </si>
  <si>
    <t>FY 2008-09 Funds</t>
  </si>
  <si>
    <t>FY 2009-10 Funds</t>
  </si>
  <si>
    <t>FY 2010-11 Funds</t>
  </si>
  <si>
    <t>FY 2011-12 Funds</t>
  </si>
  <si>
    <t>FY 2007-08 MHSA Funds</t>
  </si>
  <si>
    <t>FY 2008-09 MHSA Funds</t>
  </si>
  <si>
    <t>FY 2009-10 MHSA Funds</t>
  </si>
  <si>
    <t>FY 2010-11 MHSA Funds</t>
  </si>
  <si>
    <t>FY 2010-11</t>
  </si>
  <si>
    <t>FY 2011-12</t>
  </si>
  <si>
    <t>DATE:</t>
  </si>
  <si>
    <t>COUNTY:</t>
  </si>
  <si>
    <t xml:space="preserve">Annual Mental Health Services Act  Revenue and Expenditure Report </t>
  </si>
  <si>
    <t>FY 2012-13</t>
  </si>
  <si>
    <t>Fiscal Year 2012-13</t>
  </si>
  <si>
    <t>FY 2006-07 Funds</t>
  </si>
  <si>
    <t>FY 2006-07 MHSA Funds</t>
  </si>
  <si>
    <t>l</t>
  </si>
  <si>
    <t>Interest</t>
  </si>
  <si>
    <t>TOTAL</t>
  </si>
  <si>
    <t>FY 2012-13 Funds</t>
  </si>
  <si>
    <t>FY 2012-13 MHSA Funds</t>
  </si>
  <si>
    <t>Transfer of funds from the Local Prudent Reserve</t>
  </si>
  <si>
    <t>Local Prudent Reserve Balance</t>
  </si>
  <si>
    <t>FY 2011-12 MHSA Funds</t>
  </si>
  <si>
    <t>FY</t>
  </si>
  <si>
    <t>Annual Mental Health Services Act Revenue and Expenditure Report for Fiscal Year 2012-13
Community Services and Supports (CSS) Summary</t>
  </si>
  <si>
    <t>Annual Mental Health Services Act Revenue and Expenditure Report for Fiscal Year 2012-13
Prevention and Early Intervention (PEI) Summary</t>
  </si>
  <si>
    <t>Annual Mental Health Services Act Revenue and Expenditure Report for Fiscal Year 2012-13
Innovation (INN) Summary</t>
  </si>
  <si>
    <t>Annual Mental Health Services Act Revenue and Expenditure Report for Fiscal Year 2012-13
Workforce Education and Training (WET) Summary</t>
  </si>
  <si>
    <t>Annual Mental Health Services Act Revenue and Expenditure Report Fiscal Year 2012-13
Capital Facilities/Technological Needs (CF/TN) Summary</t>
  </si>
  <si>
    <t>Interest Earned on MHSA Funds</t>
  </si>
  <si>
    <t>Amount</t>
  </si>
  <si>
    <t>Federal Financial Participation (FFP)</t>
  </si>
  <si>
    <t>RER Contact Person</t>
  </si>
  <si>
    <t>Name</t>
  </si>
  <si>
    <t>Title</t>
  </si>
  <si>
    <t>Phone</t>
  </si>
  <si>
    <t>Email</t>
  </si>
  <si>
    <t>NOTE TO COUNTY: Total Program Expenditures, 3(l), MUST match Total Expenditure Funding Sources, 3(k). If ERROR, recheck and correct.</t>
  </si>
  <si>
    <t>Training, Technical Assistance and Capacity Building</t>
  </si>
  <si>
    <t>TABLE A</t>
  </si>
  <si>
    <t>Other</t>
  </si>
  <si>
    <t>MHSA Funds Revenue in FY 2012-13</t>
  </si>
  <si>
    <t>Estimated FFP Revenue Generated In FY 2012-13</t>
  </si>
  <si>
    <t>Annual Mental Health Services Act Revenue and Expenditure Report Fiscal Year 2012-13
TTACB, WET RP &amp; PEI SWP Summary</t>
  </si>
  <si>
    <t>FY 2012-13 Summary</t>
  </si>
  <si>
    <t>PEI Statewide Funds assigned to CalMHSA?  (Y/N)</t>
  </si>
  <si>
    <t>Reason For Adjustment</t>
  </si>
  <si>
    <t>NOTE TO COUNTY: Total Adjustments in cell B22 MUST match Total Adjustments in cell P55 on the RER Summary Worksheet. If ERROR, recheck and correct.</t>
  </si>
  <si>
    <t>1991 Realignment</t>
  </si>
  <si>
    <t>Behavioral Health Subaccount</t>
  </si>
  <si>
    <t>m</t>
  </si>
  <si>
    <t>PEI Programs-Prevention</t>
  </si>
  <si>
    <t>PEI Programs-Early Intervention</t>
  </si>
  <si>
    <t>Subtotal PEI Programs-Prevention</t>
  </si>
  <si>
    <t>Subtotal PEI Programs-Early Intervention</t>
  </si>
  <si>
    <t xml:space="preserve">Interest </t>
  </si>
  <si>
    <t>Nevada County Behavioral Health</t>
  </si>
  <si>
    <t>Reconciliation of PR to General Ledger Cumulative 12-13</t>
  </si>
  <si>
    <t>TOTAL, PER GENERAL LEDGER</t>
  </si>
  <si>
    <t>Key for Service Groups</t>
  </si>
  <si>
    <t>TOTAL, PER PAYROLL REPORT</t>
  </si>
  <si>
    <t>1=Admin</t>
  </si>
  <si>
    <t xml:space="preserve">     Difference</t>
  </si>
  <si>
    <t>2=Drug and Alcohol</t>
  </si>
  <si>
    <t>3= New Directions</t>
  </si>
  <si>
    <t>GL Adjustments:</t>
  </si>
  <si>
    <t>4=Meds</t>
  </si>
  <si>
    <t>Workers Comp</t>
  </si>
  <si>
    <t>5=Therapists/BH Workers</t>
  </si>
  <si>
    <t>OPEB</t>
  </si>
  <si>
    <t>Accrual (see Q1 and Q4)</t>
  </si>
  <si>
    <t>Remaining Difference</t>
  </si>
  <si>
    <t>Admin</t>
  </si>
  <si>
    <t>Prop 36</t>
  </si>
  <si>
    <t>Adult Mental Health</t>
  </si>
  <si>
    <t>Total Admin</t>
  </si>
  <si>
    <t>P36 Non-Specific Alloc</t>
  </si>
  <si>
    <t>TOTAL Prop36</t>
  </si>
  <si>
    <t>ADP Non-Specific Alloc</t>
  </si>
  <si>
    <t>ADP Total Alloc</t>
  </si>
  <si>
    <t>Children Non-Specific Alloc</t>
  </si>
  <si>
    <t>Children Total Alloc</t>
  </si>
  <si>
    <t>Adult Non-Specific Alloc</t>
  </si>
  <si>
    <t>Adult Total Alloc</t>
  </si>
  <si>
    <t>Service Group</t>
  </si>
  <si>
    <t>Employee</t>
  </si>
  <si>
    <t>Total Pay</t>
  </si>
  <si>
    <t>Adjusted Total</t>
  </si>
  <si>
    <t>validation calc</t>
  </si>
  <si>
    <t>Total Allocated</t>
  </si>
  <si>
    <t>Total Remaining</t>
  </si>
  <si>
    <t>MHSA Admin</t>
  </si>
  <si>
    <t>MHSA PEI Admin</t>
  </si>
  <si>
    <t>MHSA WET Admin</t>
  </si>
  <si>
    <t>MHSA Housing Admin</t>
  </si>
  <si>
    <t>MHSA IT/CF</t>
  </si>
  <si>
    <t>MHSA INN Admin</t>
  </si>
  <si>
    <t>QA Admin</t>
  </si>
  <si>
    <t>Placer Cnty Crisis Admin</t>
  </si>
  <si>
    <t>Prop36 Alloc</t>
  </si>
  <si>
    <t>Juvi Drug Ct</t>
  </si>
  <si>
    <t>ADP Discretionary</t>
  </si>
  <si>
    <t>ADP Perinatal</t>
  </si>
  <si>
    <t>ADP Prevention</t>
  </si>
  <si>
    <t>Drug Medi-Cal</t>
  </si>
  <si>
    <t>ADP Misc</t>
  </si>
  <si>
    <t>MHSA Juvi</t>
  </si>
  <si>
    <t>MHSA PEI</t>
  </si>
  <si>
    <t>MHSA WET Juvi</t>
  </si>
  <si>
    <t>MHSA CF/IT Juvi</t>
  </si>
  <si>
    <t>MHSA INN Juvi</t>
  </si>
  <si>
    <t>Family Pres</t>
  </si>
  <si>
    <t>First Five Grant</t>
  </si>
  <si>
    <t>AB3632</t>
  </si>
  <si>
    <t>QA Child</t>
  </si>
  <si>
    <t>SB163 Child</t>
  </si>
  <si>
    <t>SSHS</t>
  </si>
  <si>
    <t>SAMHSA CSOS</t>
  </si>
  <si>
    <t>MHSA Adult</t>
  </si>
  <si>
    <t>MHSA New Dir</t>
  </si>
  <si>
    <t>MHSA PEI Adult</t>
  </si>
  <si>
    <t>MHSA WET Adult</t>
  </si>
  <si>
    <t>MHSA Housing</t>
  </si>
  <si>
    <t>MHSA CF/IT Adult</t>
  </si>
  <si>
    <t>MHSA INN Adult</t>
  </si>
  <si>
    <t>HOIT</t>
  </si>
  <si>
    <t>Shelter + Care</t>
  </si>
  <si>
    <t>Supp Housing Prgm</t>
  </si>
  <si>
    <t>AB109</t>
  </si>
  <si>
    <t>PATH Grant</t>
  </si>
  <si>
    <t>SAMHSA Truckee Intake</t>
  </si>
  <si>
    <t>SAMHSA Dual Diagnosis</t>
  </si>
  <si>
    <t>MH Court</t>
  </si>
  <si>
    <t>Mentoring HHSA</t>
  </si>
  <si>
    <t>QA Adult</t>
  </si>
  <si>
    <t>ALL</t>
  </si>
  <si>
    <t>ANNETTE R LEFRANCOIS</t>
  </si>
  <si>
    <t>ADULT</t>
  </si>
  <si>
    <t>AUBREY L EUBANKS</t>
  </si>
  <si>
    <t>BRANDI E FOWLER</t>
  </si>
  <si>
    <t>CARL F JEFFERSON</t>
  </si>
  <si>
    <t>CATHY R CROSS</t>
  </si>
  <si>
    <t>CHILD</t>
  </si>
  <si>
    <t>CHRISTIE L COTCHER</t>
  </si>
  <si>
    <t>CHRISTINA D BERGMAN</t>
  </si>
  <si>
    <t>CHRISTOPHER MAUSOLFF</t>
  </si>
  <si>
    <t>CINDY B MORGAN</t>
  </si>
  <si>
    <t>CURTIS B MCMULLAN</t>
  </si>
  <si>
    <t>DARRYL A QUINN</t>
  </si>
  <si>
    <t>DEBRA L PIERSON</t>
  </si>
  <si>
    <t>DONNA M HENDRICH</t>
  </si>
  <si>
    <t>DONNA M KEITH</t>
  </si>
  <si>
    <t>ELIZABETH Y SMITH</t>
  </si>
  <si>
    <t>FLORENCE A MORRIS</t>
  </si>
  <si>
    <t>GERRY A SCHWEDE</t>
  </si>
  <si>
    <t>GUY B KERR</t>
  </si>
  <si>
    <t>ADP</t>
  </si>
  <si>
    <t>JAN K SPREIER</t>
  </si>
  <si>
    <t>JANE B TAYLOR</t>
  </si>
  <si>
    <t>JANE V LEE</t>
  </si>
  <si>
    <t>JANIE M MCKENZIE</t>
  </si>
  <si>
    <t>JEFFREY S PETERSEN</t>
  </si>
  <si>
    <t>JENENE L SOWELL</t>
  </si>
  <si>
    <t>JESSICA A STAHL</t>
  </si>
  <si>
    <t>JULIA L ROBERTSON</t>
  </si>
  <si>
    <t>KARL D SNYDER</t>
  </si>
  <si>
    <t>KATHALEEN J DEVLIN</t>
  </si>
  <si>
    <t>KATHERINE E SPURRY</t>
  </si>
  <si>
    <t>KATHERINE J WALDEN</t>
  </si>
  <si>
    <t>KATHLEEN C THOMPSON</t>
  </si>
  <si>
    <t>KATHY VERNON GUNZ</t>
  </si>
  <si>
    <t>KIMBERLY A CUISINOT</t>
  </si>
  <si>
    <t>KRISTEN M OSHEA</t>
  </si>
  <si>
    <t>LAURA A ZIEMAN</t>
  </si>
  <si>
    <t>LEE STEFFENSEN</t>
  </si>
  <si>
    <t>LISA RICHARDSON</t>
  </si>
  <si>
    <t>LORRAINE BROWN</t>
  </si>
  <si>
    <t>LYNN SCHWEISSINGER</t>
  </si>
  <si>
    <t>MARY M LOWE</t>
  </si>
  <si>
    <t>MATTHEW N PRESZLER</t>
  </si>
  <si>
    <t>MICHAEL J HEGGARTY</t>
  </si>
  <si>
    <t>MICHELE VIOLETT</t>
  </si>
  <si>
    <t>NICOLE EBRAHIMI-NUYKEN</t>
  </si>
  <si>
    <t>PETER L VILLANI</t>
  </si>
  <si>
    <t>REBECCA A CARTER</t>
  </si>
  <si>
    <t>REBECCA J JENSEN</t>
  </si>
  <si>
    <t>REBECCA J PALLEY</t>
  </si>
  <si>
    <t>REBECCA J SLADE</t>
  </si>
  <si>
    <t>ROBERT F EVANS</t>
  </si>
  <si>
    <t>ROBERT L HEIRENDT</t>
  </si>
  <si>
    <t>ROBERTA M LAFERRIERE</t>
  </si>
  <si>
    <t>SHARON M ROSE</t>
  </si>
  <si>
    <t>SHEILA M FAIRHOLT</t>
  </si>
  <si>
    <t>SUSAN E CHENEY</t>
  </si>
  <si>
    <t>TANYA D RENTZ</t>
  </si>
  <si>
    <t>check MHSA</t>
  </si>
  <si>
    <t>Bilingual / Intern</t>
  </si>
  <si>
    <t>green = Intern</t>
  </si>
  <si>
    <t>Y</t>
  </si>
  <si>
    <t>CHRISTOPHER MAUSOLFF!!!</t>
  </si>
  <si>
    <t>BL</t>
  </si>
  <si>
    <t>FFP</t>
  </si>
  <si>
    <t>EPSDT</t>
  </si>
  <si>
    <t>Total</t>
  </si>
  <si>
    <t>SDMC Offset</t>
  </si>
  <si>
    <t>Net</t>
  </si>
  <si>
    <t>MHSA 12-13</t>
  </si>
  <si>
    <t>Jul-Dec</t>
  </si>
  <si>
    <t>CSS Admin</t>
  </si>
  <si>
    <t>Jan-Mar</t>
  </si>
  <si>
    <t>CSS Children</t>
  </si>
  <si>
    <t>Journal Detail</t>
  </si>
  <si>
    <t>Apr-Jun</t>
  </si>
  <si>
    <t>CSS Adult</t>
  </si>
  <si>
    <t>PEI Admin</t>
  </si>
  <si>
    <t>adj for BL</t>
  </si>
  <si>
    <t>PEI Children</t>
  </si>
  <si>
    <t>adj for BL/forensic</t>
  </si>
  <si>
    <t>PEI Adult</t>
  </si>
  <si>
    <t>FFS Costs</t>
  </si>
  <si>
    <t>MHSA (JE)</t>
  </si>
  <si>
    <t>Total Charge</t>
  </si>
  <si>
    <t>Non MHSA Orig</t>
  </si>
  <si>
    <t>WET Admin</t>
  </si>
  <si>
    <t>Q1</t>
  </si>
  <si>
    <t>adj for interns</t>
  </si>
  <si>
    <t>WET Children</t>
  </si>
  <si>
    <t>Q2</t>
  </si>
  <si>
    <t>WET Adult</t>
  </si>
  <si>
    <t>Q3</t>
  </si>
  <si>
    <t>CFIT Admin</t>
  </si>
  <si>
    <t>Q4</t>
  </si>
  <si>
    <t>CFIT Children</t>
  </si>
  <si>
    <t>CFIT Adult</t>
  </si>
  <si>
    <t>In CSS Admin</t>
  </si>
  <si>
    <t>Housing Admin</t>
  </si>
  <si>
    <t>check</t>
  </si>
  <si>
    <t>Housing Children</t>
  </si>
  <si>
    <t>Housing Adult</t>
  </si>
  <si>
    <t>adj for HOIT</t>
  </si>
  <si>
    <t>INN Admin</t>
  </si>
  <si>
    <t>INN Children</t>
  </si>
  <si>
    <t>INN Adult</t>
  </si>
  <si>
    <t>CSS</t>
  </si>
  <si>
    <t>Program 1 (Children's)</t>
  </si>
  <si>
    <t>Program 2 (Adult)</t>
  </si>
  <si>
    <t>MHSA 12-13 Quarters 1-4</t>
  </si>
  <si>
    <t>MHSA 12-13 Quarter 1</t>
  </si>
  <si>
    <t>MHSA 12-13 Quarter 2</t>
  </si>
  <si>
    <t>MHSA 12-13 Quarter 3</t>
  </si>
  <si>
    <t>MHSA 12-13 Quarter 4</t>
  </si>
  <si>
    <t>Debit</t>
  </si>
  <si>
    <t>PCN</t>
  </si>
  <si>
    <t>Program</t>
  </si>
  <si>
    <t>50% of pay</t>
  </si>
  <si>
    <t>Jessica Stahl</t>
  </si>
  <si>
    <t>Direct Expense Detail</t>
  </si>
  <si>
    <t>Direct Expense Detail (Includes FFS Providers)</t>
  </si>
  <si>
    <t>1512401034931000</t>
  </si>
  <si>
    <t>D</t>
  </si>
  <si>
    <t>MHSA Training Admin</t>
  </si>
  <si>
    <t>MHSA PEI Adm</t>
  </si>
  <si>
    <t>MHSA WET Adm</t>
  </si>
  <si>
    <t>MHSA Housing Adm</t>
  </si>
  <si>
    <t>1512401044931000</t>
  </si>
  <si>
    <t>MHSA Training Juvi</t>
  </si>
  <si>
    <t>MHSA PEI Juvi</t>
  </si>
  <si>
    <t>1512401104931000</t>
  </si>
  <si>
    <t>MHSA Adult One-Time</t>
  </si>
  <si>
    <t>MHSA Training Adult</t>
  </si>
  <si>
    <t>1589401034931000</t>
  </si>
  <si>
    <t>1589401044931000</t>
  </si>
  <si>
    <t>MHSA Juvi Training</t>
  </si>
  <si>
    <t>1589401104938301</t>
  </si>
  <si>
    <t xml:space="preserve">     Total</t>
  </si>
  <si>
    <t>Salaries</t>
  </si>
  <si>
    <t>S</t>
  </si>
  <si>
    <t>MHSA INN Adm</t>
  </si>
  <si>
    <t>Allocated Operating Expenses</t>
  </si>
  <si>
    <t>O</t>
  </si>
  <si>
    <t>Medi-Cal Offset</t>
  </si>
  <si>
    <t>SDMC</t>
  </si>
  <si>
    <t>Totals</t>
  </si>
  <si>
    <t>T</t>
  </si>
  <si>
    <t>MHSA CF/IT</t>
  </si>
  <si>
    <t>MHSA (fund 1512) Expenditures 1213</t>
  </si>
  <si>
    <t>amt from summary</t>
  </si>
  <si>
    <t>PY(11/12) exp</t>
  </si>
  <si>
    <t>Total of Exps this tab:</t>
  </si>
  <si>
    <t>Per summary:</t>
  </si>
  <si>
    <t>Pentamation Expenses 1213</t>
  </si>
  <si>
    <t>11/12 exp pd in 12/13</t>
  </si>
  <si>
    <t>R521520</t>
  </si>
  <si>
    <t>FY1213 pd in 1314 as an R Acct</t>
  </si>
  <si>
    <t>PEI</t>
  </si>
  <si>
    <t>Total Adjusted Expenditures</t>
  </si>
  <si>
    <t>INN:HOIT match</t>
  </si>
  <si>
    <t>INN</t>
  </si>
  <si>
    <t>WET shift in of intern pay</t>
  </si>
  <si>
    <t>WET</t>
  </si>
  <si>
    <t>CF/TN shortfall</t>
  </si>
  <si>
    <t>CF/TN</t>
  </si>
  <si>
    <t>PEI 11/12 exp that show in 12/13 (not in 11-12 RER)</t>
  </si>
  <si>
    <t>Total of amount below</t>
  </si>
  <si>
    <t>diff</t>
  </si>
  <si>
    <t>s/b zero</t>
  </si>
  <si>
    <r>
      <t>the 30 cents is an auditor's office error on je 130975. The CoRR pmt was for -$3,226.</t>
    </r>
    <r>
      <rPr>
        <sz val="8"/>
        <color indexed="10"/>
        <rFont val="Arial"/>
        <family val="2"/>
      </rPr>
      <t>6</t>
    </r>
    <r>
      <rPr>
        <sz val="8"/>
        <rFont val="Arial"/>
        <family val="2"/>
      </rPr>
      <t>1 &amp; they did the journal for $3,226.</t>
    </r>
    <r>
      <rPr>
        <sz val="8"/>
        <color indexed="10"/>
        <rFont val="Arial"/>
        <family val="2"/>
      </rPr>
      <t>3</t>
    </r>
    <r>
      <rPr>
        <sz val="8"/>
        <rFont val="Arial"/>
        <family val="2"/>
      </rPr>
      <t>1</t>
    </r>
  </si>
  <si>
    <t>AccountCode</t>
  </si>
  <si>
    <t>OrgCode</t>
  </si>
  <si>
    <t>ProjectNumber</t>
  </si>
  <si>
    <t>SumOfTransactionAmount</t>
  </si>
  <si>
    <t>VendorNumber</t>
  </si>
  <si>
    <t>VendorName</t>
  </si>
  <si>
    <t>EncumbranceNumber</t>
  </si>
  <si>
    <t>TransactionDescript</t>
  </si>
  <si>
    <t>PeriodNumber</t>
  </si>
  <si>
    <t>FiscalYear</t>
  </si>
  <si>
    <t>Category</t>
  </si>
  <si>
    <t>521552</t>
  </si>
  <si>
    <t>000000</t>
  </si>
  <si>
    <t>MISCELLANEOUS</t>
  </si>
  <si>
    <t>EHR redist</t>
  </si>
  <si>
    <t>REDIS ANASAZI &amp; KINGS VIE</t>
  </si>
  <si>
    <t>CFIT 45</t>
  </si>
  <si>
    <t>521520</t>
  </si>
  <si>
    <t>106341</t>
  </si>
  <si>
    <t>WELCOME HOME VETS INC</t>
  </si>
  <si>
    <t>PESF2169</t>
  </si>
  <si>
    <t>JULY 2012</t>
  </si>
  <si>
    <t>CSS 10a</t>
  </si>
  <si>
    <t>AUG 2012</t>
  </si>
  <si>
    <t>SEPT 2012</t>
  </si>
  <si>
    <t>PESF2334</t>
  </si>
  <si>
    <t>OCT 2012</t>
  </si>
  <si>
    <t>NOV 2012</t>
  </si>
  <si>
    <t>DEC 2012</t>
  </si>
  <si>
    <t>JAN 2013</t>
  </si>
  <si>
    <t>FEB 2013</t>
  </si>
  <si>
    <t>MAR 2013</t>
  </si>
  <si>
    <t>APR 2013</t>
  </si>
  <si>
    <t>MAY 2013</t>
  </si>
  <si>
    <t>JUN 2013</t>
  </si>
  <si>
    <t>00001186</t>
  </si>
  <si>
    <t>SIERRA FAMILY MEDICAL CLINIC INC</t>
  </si>
  <si>
    <t>PESF2301</t>
  </si>
  <si>
    <t>JULY AUG  2012</t>
  </si>
  <si>
    <t>CSS 12</t>
  </si>
  <si>
    <t>JAN - MAR 2013</t>
  </si>
  <si>
    <t>SEPT - DEC 2012</t>
  </si>
  <si>
    <t>00005599</t>
  </si>
  <si>
    <t>COMMUNITY RECOVERY RESOURCES</t>
  </si>
  <si>
    <t>BES12257</t>
  </si>
  <si>
    <t>CSS 14</t>
  </si>
  <si>
    <t>AUG 2012 MHSA ADULT</t>
  </si>
  <si>
    <t>NOV 12 MHSA ADLT</t>
  </si>
  <si>
    <t>DEC 2012 MHSA ADULT</t>
  </si>
  <si>
    <t>JAN 2013 MHSA ADULT</t>
  </si>
  <si>
    <t>FEB 13 MHSA ADULT</t>
  </si>
  <si>
    <t>MAR 13 MHSA-ADULT</t>
  </si>
  <si>
    <t>APR 13 MHSA-ADULT</t>
  </si>
  <si>
    <t>MAY 13 MHSA-ADULT</t>
  </si>
  <si>
    <t>104349</t>
  </si>
  <si>
    <t>TURNING POINT COMMUNITY PROGRAMS</t>
  </si>
  <si>
    <t>BES12303</t>
  </si>
  <si>
    <t>JULY 12MH SVCS - PROV</t>
  </si>
  <si>
    <t>CSS 6</t>
  </si>
  <si>
    <t>JULY12MH SVCS CATH LN</t>
  </si>
  <si>
    <t>AUG 12MH SVCS - PROV</t>
  </si>
  <si>
    <t>AUG 12MH SVCS CATH L</t>
  </si>
  <si>
    <t>OCT 12 CATH MHSA</t>
  </si>
  <si>
    <t>OCT 12 MHSA</t>
  </si>
  <si>
    <t>SEPT 12 CATH MHSA</t>
  </si>
  <si>
    <t>SEPT 2012 MHSA</t>
  </si>
  <si>
    <t>NOV 2012 CATH LN MHSA</t>
  </si>
  <si>
    <t>NOV 2012 MHSA</t>
  </si>
  <si>
    <t>DEC 2012 CATH LN MHSA</t>
  </si>
  <si>
    <t>DEC 2012 MHSA</t>
  </si>
  <si>
    <t>JAN 13 CATH LN MHSA</t>
  </si>
  <si>
    <t>JAN 13 MHSA</t>
  </si>
  <si>
    <t>FEB 13 CATH LN MHSA</t>
  </si>
  <si>
    <t>FEB 13 MHSA</t>
  </si>
  <si>
    <t>APR-JUNE 2013</t>
  </si>
  <si>
    <t>APR 2013 CATH LN</t>
  </si>
  <si>
    <t>AUG 2012 MHSA</t>
  </si>
  <si>
    <t>MAR 2013 CATH LN/MHSA</t>
  </si>
  <si>
    <t>SEPT 2012 MHSA CHILD</t>
  </si>
  <si>
    <t>NOV 12 MHSA CHILD</t>
  </si>
  <si>
    <t>MAR 2013 MHSA</t>
  </si>
  <si>
    <t>DEC 2012 MHSA CHILD</t>
  </si>
  <si>
    <t>MAY 2013 MHSA</t>
  </si>
  <si>
    <t>JAN 2013 MHSA CHILD</t>
  </si>
  <si>
    <t>00005263</t>
  </si>
  <si>
    <t>SPIRIT PEERS FOR INDEPENDENCE</t>
  </si>
  <si>
    <t>BES12329</t>
  </si>
  <si>
    <t>CSS 7</t>
  </si>
  <si>
    <t>MAR 13 MHSA-CHILD</t>
  </si>
  <si>
    <t>APR 13 MHSA/MC-CHILD</t>
  </si>
  <si>
    <t>OCT 2012 BH</t>
  </si>
  <si>
    <t>MAY 13 MHSA-CHILD</t>
  </si>
  <si>
    <t>105725</t>
  </si>
  <si>
    <t>FAMILIESFIRST INC</t>
  </si>
  <si>
    <t>BES12327</t>
  </si>
  <si>
    <t>JULY 12 MHSA</t>
  </si>
  <si>
    <t>CSS 2</t>
  </si>
  <si>
    <t>AUG 2012MHSA</t>
  </si>
  <si>
    <t>DEC 12 MHSA</t>
  </si>
  <si>
    <t>JAN 2013 MHSA</t>
  </si>
  <si>
    <t>FEB 2013 MHSA</t>
  </si>
  <si>
    <t>MAR 13 MHSA</t>
  </si>
  <si>
    <t>APR 13 MHSA</t>
  </si>
  <si>
    <t>MAY 13 MHSA</t>
  </si>
  <si>
    <t>JUNE 13 MHSA</t>
  </si>
  <si>
    <t>104227</t>
  </si>
  <si>
    <t>VICTOR COMMUNITY SUPPORT SERVICES</t>
  </si>
  <si>
    <t>BES12305</t>
  </si>
  <si>
    <t>CSS 3</t>
  </si>
  <si>
    <t>SEPT 12 MHSA</t>
  </si>
  <si>
    <t>OCT 2012 MHSA</t>
  </si>
  <si>
    <t>JUN 13 MHSA</t>
  </si>
  <si>
    <t>MARCH 2013</t>
  </si>
  <si>
    <t>BES12488</t>
  </si>
  <si>
    <t>JAN &amp; FEB 2013</t>
  </si>
  <si>
    <t>CSS 8</t>
  </si>
  <si>
    <t>00003355</t>
  </si>
  <si>
    <t>NAMI NEVADA COUNTY</t>
  </si>
  <si>
    <t>PESF2306</t>
  </si>
  <si>
    <t>2ND Q OCT - DEC 2012</t>
  </si>
  <si>
    <t>CSS 9</t>
  </si>
  <si>
    <t>AS OF MAR 7 2013</t>
  </si>
  <si>
    <t>NAMI FAM TO FAM CRS</t>
  </si>
  <si>
    <t>NAMI PEER TO PEER CRS</t>
  </si>
  <si>
    <t>BES11431</t>
  </si>
  <si>
    <t>JUNE 12 MHSA ADULT</t>
  </si>
  <si>
    <t>PY</t>
  </si>
  <si>
    <t>00000000</t>
  </si>
  <si>
    <t>NO VENDOR</t>
  </si>
  <si>
    <t>REV ACCR FY12 EXP PYMT</t>
  </si>
  <si>
    <t>104106</t>
  </si>
  <si>
    <t>SUE HADDON</t>
  </si>
  <si>
    <t>BIS12264</t>
  </si>
  <si>
    <t>CSS 11</t>
  </si>
  <si>
    <t>8/2-16/2012</t>
  </si>
  <si>
    <t>9/4-13/2012 SRV</t>
  </si>
  <si>
    <t>9/18-27/12</t>
  </si>
  <si>
    <t>OCT 2 - 11/12</t>
  </si>
  <si>
    <t>10/16-30/12</t>
  </si>
  <si>
    <t>11/1-13/2012</t>
  </si>
  <si>
    <t>11/15-29/2012</t>
  </si>
  <si>
    <t>DEC 4 - 13 / 2012</t>
  </si>
  <si>
    <t>DEC 18&amp;20/12</t>
  </si>
  <si>
    <t>JAN 2012</t>
  </si>
  <si>
    <t>1/15-31/13</t>
  </si>
  <si>
    <t>3/11/13 ACH VOIDS</t>
  </si>
  <si>
    <t>FEB 5-14/2013</t>
  </si>
  <si>
    <t>2/19-28/2013</t>
  </si>
  <si>
    <t>3/5-14/2013</t>
  </si>
  <si>
    <t>03/21-28/13</t>
  </si>
  <si>
    <t>4/2-11/2013</t>
  </si>
  <si>
    <t>04/16-30/13</t>
  </si>
  <si>
    <t>5/2-16/13</t>
  </si>
  <si>
    <t>5/21-30/13</t>
  </si>
  <si>
    <t>6/4-13/13</t>
  </si>
  <si>
    <t>6/17-28/13</t>
  </si>
  <si>
    <t>00006175</t>
  </si>
  <si>
    <t>SIERRA FAMILY SERVICES INC</t>
  </si>
  <si>
    <t>BES12265</t>
  </si>
  <si>
    <t>JULY 2012 CRISIS MHSA</t>
  </si>
  <si>
    <t>CSS 5</t>
  </si>
  <si>
    <t>AUG 12 CRISIS MHSA</t>
  </si>
  <si>
    <t>SEPT 12 CRISIS MHSA</t>
  </si>
  <si>
    <t>OCT 12 CRISIS MHSA</t>
  </si>
  <si>
    <t>NOV 12 CRISIS MHSA</t>
  </si>
  <si>
    <t>DEC 2012 CRISIS MHSA</t>
  </si>
  <si>
    <t>JAN 13 CRISIS MHSA</t>
  </si>
  <si>
    <t>FEB 13 CRISIS MHSA</t>
  </si>
  <si>
    <t>MAR 2013 CRISIS MHSA</t>
  </si>
  <si>
    <t>APR 2013 CRISIS MHSA</t>
  </si>
  <si>
    <t>MAY 2013 CRISIS MHSA</t>
  </si>
  <si>
    <t>JUN 2013 CRISIS MHSA</t>
  </si>
  <si>
    <t>105235</t>
  </si>
  <si>
    <t>NEVADA SIERRA REGIONAL IHSS PUBLIC</t>
  </si>
  <si>
    <t>PESF2272</t>
  </si>
  <si>
    <t>PEI 21</t>
  </si>
  <si>
    <t>DEC 2012 DIAL 211</t>
  </si>
  <si>
    <t>JAN 2013 DIAL 211</t>
  </si>
  <si>
    <t>FEB 2013 DIAL 211</t>
  </si>
  <si>
    <t>APR 2013 DIAL 211</t>
  </si>
  <si>
    <t>00001645</t>
  </si>
  <si>
    <t>FREED</t>
  </si>
  <si>
    <t>BES12263</t>
  </si>
  <si>
    <t>JULY 2012 FRIENDLY</t>
  </si>
  <si>
    <t>PEI 25</t>
  </si>
  <si>
    <t>PESF2410</t>
  </si>
  <si>
    <t>3/25-6/25 SVCS</t>
  </si>
  <si>
    <t>INN 51</t>
  </si>
  <si>
    <t>6/26-7/31/2013 TEEN</t>
  </si>
  <si>
    <t>106734</t>
  </si>
  <si>
    <t>Nancy M Callahan PH.d</t>
  </si>
  <si>
    <t>BIS12304</t>
  </si>
  <si>
    <t>JULY 2012INT HLTHCARE</t>
  </si>
  <si>
    <t>INN 55</t>
  </si>
  <si>
    <t>AUG 12 INT HLTHCARE</t>
  </si>
  <si>
    <t>SEPT 12INT HLTHCARE</t>
  </si>
  <si>
    <t>TRAVEL AUG</t>
  </si>
  <si>
    <t>TRAVEL SEPT 12</t>
  </si>
  <si>
    <t>SEPT 2012 ACT BL SHLD</t>
  </si>
  <si>
    <t>OCT 12 INT HLTHCARE</t>
  </si>
  <si>
    <t>NOV 12INT HLTHCARE</t>
  </si>
  <si>
    <t>NOV 2012 INT HLTHCARE</t>
  </si>
  <si>
    <t>DEC 2012 BLUE</t>
  </si>
  <si>
    <t>DEC 2012 CIC</t>
  </si>
  <si>
    <t>JAN 13 BLUE</t>
  </si>
  <si>
    <t>JAN 2013 BLUE</t>
  </si>
  <si>
    <t>JAN 2013 CIC</t>
  </si>
  <si>
    <t>FEB 2013 BLUE</t>
  </si>
  <si>
    <t>MAR 2013 CIC</t>
  </si>
  <si>
    <t>qtrly je</t>
  </si>
  <si>
    <t>MHSA REIMB Q1 12/13</t>
  </si>
  <si>
    <t>JE CFIT</t>
  </si>
  <si>
    <t>MHSA Q2 12/13</t>
  </si>
  <si>
    <t>MHSA Q4 12/13</t>
  </si>
  <si>
    <t>MHSA Q3 12/13</t>
  </si>
  <si>
    <t>JE CSS</t>
  </si>
  <si>
    <t>JE INN</t>
  </si>
  <si>
    <t>JE PEI</t>
  </si>
  <si>
    <t>JE WET</t>
  </si>
  <si>
    <t>521551</t>
  </si>
  <si>
    <t>MOU PH</t>
  </si>
  <si>
    <t>BH REIB PH PEI Q2 1213</t>
  </si>
  <si>
    <t>PEI 20</t>
  </si>
  <si>
    <t>BH REIMB PH PEI Q3 12/13</t>
  </si>
  <si>
    <t>BH REIMB PH PEI Q4 1213</t>
  </si>
  <si>
    <t>BH REIMB PH PEI Q1 1213</t>
  </si>
  <si>
    <t>SEPT 2012 FRIENDLY</t>
  </si>
  <si>
    <t>OCT 2012 FRIENDLY</t>
  </si>
  <si>
    <t>FEB 2013 FRIENDLY</t>
  </si>
  <si>
    <t>MAR 2013 FRIENDLY</t>
  </si>
  <si>
    <t>APR 13 FRIENDLY VISIT</t>
  </si>
  <si>
    <t>MAY 13 FRIENDLY VISIT</t>
  </si>
  <si>
    <t>106472</t>
  </si>
  <si>
    <t>SOURCES OF STRENGTH INC</t>
  </si>
  <si>
    <t>PESF2355</t>
  </si>
  <si>
    <t>SOS KITS</t>
  </si>
  <si>
    <t>PEI 22</t>
  </si>
  <si>
    <t>00000611</t>
  </si>
  <si>
    <t>TAHOE TRUCKEE UNIFIED</t>
  </si>
  <si>
    <t>PESF2368</t>
  </si>
  <si>
    <t>JULY - AUG 2012</t>
  </si>
  <si>
    <t>PEI 23</t>
  </si>
  <si>
    <t>MATERIALS &amp; SUPPLIES</t>
  </si>
  <si>
    <t>00005622</t>
  </si>
  <si>
    <t>NEVADA JOINT UNION HIGH SCHOOL</t>
  </si>
  <si>
    <t>PESF2367</t>
  </si>
  <si>
    <t>6/30-8/2/12 S O S</t>
  </si>
  <si>
    <t>PEI 24</t>
  </si>
  <si>
    <t>SRCS STRENGTH TSHIRTS</t>
  </si>
  <si>
    <t>JUN 13 FRIENDLY VISIT</t>
  </si>
  <si>
    <t>102351</t>
  </si>
  <si>
    <t>FOOTHILL HOUSE OF HOSPITALITY</t>
  </si>
  <si>
    <t>BES12222</t>
  </si>
  <si>
    <t>JULY 12 PEI</t>
  </si>
  <si>
    <t>PEI 29</t>
  </si>
  <si>
    <t>AUG 2012 PEI</t>
  </si>
  <si>
    <t>SEPT 2012 PEI</t>
  </si>
  <si>
    <t>OCT 2012 PEI</t>
  </si>
  <si>
    <t>NOV 2012 PEI</t>
  </si>
  <si>
    <t>DEC 2012 PEI</t>
  </si>
  <si>
    <t>JAN 2013 PEI</t>
  </si>
  <si>
    <t>FEB 2013 PEI</t>
  </si>
  <si>
    <t>MAR 2013 PEI</t>
  </si>
  <si>
    <t>APR 13 PEI</t>
  </si>
  <si>
    <t>MAY 13 PEI</t>
  </si>
  <si>
    <t>MOU DSS</t>
  </si>
  <si>
    <t>SR OUTR PEI JULY-MAY 1213</t>
  </si>
  <si>
    <t>PEI 26</t>
  </si>
  <si>
    <t>104457</t>
  </si>
  <si>
    <t>FAMILY RESOURCE CENTER OF TRUCKEE</t>
  </si>
  <si>
    <t>PESF2339</t>
  </si>
  <si>
    <t>PEI 27</t>
  </si>
  <si>
    <t>FEB 2013 DUP PMT</t>
  </si>
  <si>
    <t>00006244</t>
  </si>
  <si>
    <t>NEV CO SUPERINTENDENT OF SCHOOLS</t>
  </si>
  <si>
    <t>BEM12302</t>
  </si>
  <si>
    <t>JULY 12LATINO OUTR</t>
  </si>
  <si>
    <t>PEI 28</t>
  </si>
  <si>
    <t>AUG 2012 LATINO</t>
  </si>
  <si>
    <t>JUN 13 PEI</t>
  </si>
  <si>
    <t>PESE2124</t>
  </si>
  <si>
    <t>MAY  2012 DIAL211</t>
  </si>
  <si>
    <t>JUNE 2012 DIAL211</t>
  </si>
  <si>
    <t>BMS11482</t>
  </si>
  <si>
    <t>INN 49</t>
  </si>
  <si>
    <t>SEPT 2012 SUP</t>
  </si>
  <si>
    <t>SEPT 12 LATINO OUTR</t>
  </si>
  <si>
    <t>PEI 30</t>
  </si>
  <si>
    <t>OCT NOV 2012 LATINO</t>
  </si>
  <si>
    <t>PEI 31</t>
  </si>
  <si>
    <t>107376</t>
  </si>
  <si>
    <t>GALEN ELLIS</t>
  </si>
  <si>
    <t>BIS12435</t>
  </si>
  <si>
    <t>OCT 12 COLUMBIA TEEN</t>
  </si>
  <si>
    <t>JAN 13 COLUMBIA TEEN</t>
  </si>
  <si>
    <t>DEC 12LATINO OUTREACH</t>
  </si>
  <si>
    <t>PEI 32</t>
  </si>
  <si>
    <t>102610</t>
  </si>
  <si>
    <t>BIG BROTHERS BIG SISTERS</t>
  </si>
  <si>
    <t>PESF2277</t>
  </si>
  <si>
    <t>JULY - SEPT 2012</t>
  </si>
  <si>
    <t>10/1-12/31/12 ADV BH</t>
  </si>
  <si>
    <t>JAN-MAR 2013</t>
  </si>
  <si>
    <t>APR - JUNE 2013 ADV</t>
  </si>
  <si>
    <t>FY 12- 13 BAL OF ADV</t>
  </si>
  <si>
    <t>JAN 2013 LATINO</t>
  </si>
  <si>
    <t>PEI 33</t>
  </si>
  <si>
    <t>PESF2247</t>
  </si>
  <si>
    <t>JULY 12 PROV SECO</t>
  </si>
  <si>
    <t>AUG 2012 SECOND</t>
  </si>
  <si>
    <t>SEPT 2012 SECOND ST</t>
  </si>
  <si>
    <t>OCT NOV 2012 SECONDST</t>
  </si>
  <si>
    <t>DEC 2012 SECOND ST</t>
  </si>
  <si>
    <t>JAN 2013 SECOND ST</t>
  </si>
  <si>
    <t>FEB-MAR 2013 SECND ST</t>
  </si>
  <si>
    <t>APR,MAY,JUN SECOND ST</t>
  </si>
  <si>
    <t>FEB&amp;MAR 2013 LATINO</t>
  </si>
  <si>
    <t>PEI 34</t>
  </si>
  <si>
    <t>PESF2253</t>
  </si>
  <si>
    <t>APR, MAY, JUN LATINO</t>
  </si>
  <si>
    <t>PEI 35</t>
  </si>
  <si>
    <t>PESF2314</t>
  </si>
  <si>
    <t>DEC 2012 SPL FRIENDS</t>
  </si>
  <si>
    <t>JAN 2013 SPL FRIENDS</t>
  </si>
  <si>
    <t>FEB 2013 SPL FRIENDS</t>
  </si>
  <si>
    <t>MAR 2013 SPL FRIENDS</t>
  </si>
  <si>
    <t>APR 2013 SPL FRIENDS</t>
  </si>
  <si>
    <t>MAY 2013 SPL FRIENDS</t>
  </si>
  <si>
    <t>JUN 2013 SPL FRIENDS</t>
  </si>
  <si>
    <t>BES11353</t>
  </si>
  <si>
    <t>JUNE 2012 MHSA</t>
  </si>
  <si>
    <t>BES11355</t>
  </si>
  <si>
    <t>JUNE 12 MHSA</t>
  </si>
  <si>
    <t>JUNE 12MHSA CHILDRENS</t>
  </si>
  <si>
    <t>JUNE 2013 THERAPY</t>
  </si>
  <si>
    <t>PESF2191 11/12 portion</t>
  </si>
  <si>
    <t>SOS THRU 6/30/12</t>
  </si>
  <si>
    <t>PESF2197</t>
  </si>
  <si>
    <t>FEB - JUNE 12 SRV</t>
  </si>
  <si>
    <t>Nevada County Behavioral Health Department</t>
  </si>
  <si>
    <t>Summary of 12-13 Contract Settlements</t>
  </si>
  <si>
    <t>A</t>
  </si>
  <si>
    <t>G</t>
  </si>
  <si>
    <t>H</t>
  </si>
  <si>
    <t>Vendor</t>
  </si>
  <si>
    <t>Vendor #</t>
  </si>
  <si>
    <t>Encumbrance</t>
  </si>
  <si>
    <t>Contract Amount</t>
  </si>
  <si>
    <t>Amount Paid</t>
  </si>
  <si>
    <t>Monitoring Charge on Amt Pd</t>
  </si>
  <si>
    <t>Actual Expenses (Including Monitoring Charge)</t>
  </si>
  <si>
    <t>Gross Settlement Amount Due to/(from) NCBH</t>
  </si>
  <si>
    <t>Monitoring Fee Adjustment</t>
  </si>
  <si>
    <t>Net Settlement Amount Due to/(from) NCBH</t>
  </si>
  <si>
    <t>Medi-Cal Amount Claimed</t>
  </si>
  <si>
    <t>Audited Financials to Auditor's Office</t>
  </si>
  <si>
    <t>Community Recovery Resources</t>
  </si>
  <si>
    <t>Families First/EMQ</t>
  </si>
  <si>
    <t>Sierra Forever Families</t>
  </si>
  <si>
    <t>00005842</t>
  </si>
  <si>
    <t>BES12328</t>
  </si>
  <si>
    <t>Turning Point-HOIT</t>
  </si>
  <si>
    <t>BES12403</t>
  </si>
  <si>
    <t>Turning Point-Regular Contract</t>
  </si>
  <si>
    <t>Victor CSS-Regular Contract</t>
  </si>
  <si>
    <t>Victor CSS-Hall to Home</t>
  </si>
  <si>
    <t>BMS12030</t>
  </si>
  <si>
    <t>Notes:</t>
  </si>
  <si>
    <t>Amount Paid Gross of Monitoring Charge--contractor has not been paid this full amount; actual amount paid is Column G</t>
  </si>
  <si>
    <t>Settlement is to lower of Amount Paid, Net Contract Amount or Actual Expenses (Amount paid is at SMA, and reimbursement is capped at SMA)</t>
  </si>
  <si>
    <t>The contracts below do not get Cost Settled but have a non 1512 payment portion so we are using this tab to list their GROSS COST for the summary tab</t>
  </si>
  <si>
    <t>MHSA Pd</t>
  </si>
  <si>
    <t>Non MHSA Pd</t>
  </si>
  <si>
    <t>Total Amount Pd</t>
  </si>
  <si>
    <t>comment</t>
  </si>
  <si>
    <t>Hospitality House</t>
  </si>
  <si>
    <t>the non mhsa portion is PATH funds</t>
  </si>
  <si>
    <t>Are 4 MOU with DSS</t>
  </si>
  <si>
    <t>Sue Haddon</t>
  </si>
  <si>
    <t>the non mhsa portion is FFP</t>
  </si>
  <si>
    <t>SMWG</t>
  </si>
  <si>
    <t>MHSA line only</t>
  </si>
  <si>
    <t>the non mhsa portion is FFP &amp; EPSDT</t>
  </si>
  <si>
    <t>Nancy Callahan-I don't think she needs to be on here, but wanted to let you think and decide</t>
  </si>
  <si>
    <t>Turning Point-HOIT was all paid out of 1589 do they need to be on here? What about all the other contracts paid as part of HOIT?</t>
  </si>
  <si>
    <t>Networtk Therapists - children</t>
  </si>
  <si>
    <t>Networtk Therapists - adult</t>
  </si>
  <si>
    <t>Total Psychiatrists (Staff &amp; Contract, Adult &amp; Child, less Dr Eubanks' cost allocated elsewhere)</t>
  </si>
  <si>
    <t xml:space="preserve">   Psych baseline</t>
  </si>
  <si>
    <t xml:space="preserve">   Ratio of baseline to current total cost</t>
  </si>
  <si>
    <t>Use to eliminate baseline FFP, etc. from MHSA report</t>
  </si>
  <si>
    <t>SubUnit</t>
  </si>
  <si>
    <t>SubUnit Name</t>
  </si>
  <si>
    <t>Crown Point Forensic</t>
  </si>
  <si>
    <t>Crown Point New Directions MHSA</t>
  </si>
  <si>
    <t>CP New Direct Medication MHSA</t>
  </si>
  <si>
    <t xml:space="preserve">BHD New Directions </t>
  </si>
  <si>
    <t>Turning Point Adult MHSA</t>
  </si>
  <si>
    <t>Turning Point Catherine Lane</t>
  </si>
  <si>
    <t>Turning Pt MHSA</t>
  </si>
  <si>
    <t>CoRR MH Adult</t>
  </si>
  <si>
    <t>CoRR MH Child</t>
  </si>
  <si>
    <t>CoRR</t>
  </si>
  <si>
    <t>EMQ FamiliesFirst</t>
  </si>
  <si>
    <t>Victor CSS</t>
  </si>
  <si>
    <t xml:space="preserve">FFS </t>
  </si>
  <si>
    <t>Adult</t>
  </si>
  <si>
    <t>FFS</t>
  </si>
  <si>
    <t>Child</t>
  </si>
  <si>
    <t>FFS Totals</t>
  </si>
  <si>
    <t>Psychiatrists</t>
  </si>
  <si>
    <t>Not incl New Dir psych but includes in-house ERMHS psych</t>
  </si>
  <si>
    <t>BHD CSS Therapy Svcs</t>
  </si>
  <si>
    <t>Not incl Crisis Team, forensics, does include interns' CSS-only services</t>
  </si>
  <si>
    <t>Crisis Team</t>
  </si>
  <si>
    <t xml:space="preserve">Nevada County Behavioral Health </t>
  </si>
  <si>
    <t>MHSA Analysis</t>
  </si>
  <si>
    <t>FY 12-13</t>
  </si>
  <si>
    <t>Use for Component tabs</t>
  </si>
  <si>
    <t>Paid from MHSA</t>
  </si>
  <si>
    <t>Paid from Interest</t>
  </si>
  <si>
    <t>Pd from 1991 Rlgnmt</t>
  </si>
  <si>
    <t>Pd from BH Subacct (EPSDT &amp; Drg Crt)</t>
  </si>
  <si>
    <t>Other-FFP</t>
  </si>
  <si>
    <t>Other-all other (SB163, PATH, DSS MOU, HRSA, Blue Shield,)</t>
  </si>
  <si>
    <t>Gross Cost (total paid per contract/ PR/JE)</t>
  </si>
  <si>
    <t>Posted to 1512</t>
  </si>
  <si>
    <t>Adjustment to 1512</t>
  </si>
  <si>
    <t>Community Svc and Supports</t>
  </si>
  <si>
    <t>√</t>
  </si>
  <si>
    <t>Behavioral Health Admin &amp; Eval</t>
  </si>
  <si>
    <t>Admin &amp; Eval only; NOT incl staff costs for FSP GSD, O&amp;E</t>
  </si>
  <si>
    <t>BHCSS</t>
  </si>
  <si>
    <t>All CSS JE</t>
  </si>
  <si>
    <t>Subtotal Admin</t>
  </si>
  <si>
    <t>Wrap</t>
  </si>
  <si>
    <t>Subtotal WRAP</t>
  </si>
  <si>
    <t>ACT</t>
  </si>
  <si>
    <t>ACT-New Directions only, no Other or Admin/Eval</t>
  </si>
  <si>
    <t>New Dir</t>
  </si>
  <si>
    <t>New Directions contract</t>
  </si>
  <si>
    <t>Subtotal ACT</t>
  </si>
  <si>
    <t xml:space="preserve">Behavioral Health Services </t>
  </si>
  <si>
    <t>GSD &amp; O&amp;E only, no Admin/Eval, ACT, Therapists or Psychs</t>
  </si>
  <si>
    <t>Adult &amp; Children svcs</t>
  </si>
  <si>
    <t>NAMI</t>
  </si>
  <si>
    <t>Adult Ed Classes</t>
  </si>
  <si>
    <t>FFS Network Therapists, Adult &amp; Child</t>
  </si>
  <si>
    <t>Psychiatrists, Adult &amp; Child</t>
  </si>
  <si>
    <t>Pre-MHSA Baseline:</t>
  </si>
  <si>
    <t>Sierra Family Medical Clinic</t>
  </si>
  <si>
    <t>Case Management on the Ridge</t>
  </si>
  <si>
    <t>Sierra Mental Wellness Group</t>
  </si>
  <si>
    <t>Crisis Services (MHSA services only)</t>
  </si>
  <si>
    <t>SPIRIT-ER contract</t>
  </si>
  <si>
    <t>Peer support for Crisis</t>
  </si>
  <si>
    <t>SPIRIT-regular contract</t>
  </si>
  <si>
    <t>Peer Empowerment Center</t>
  </si>
  <si>
    <t>10a</t>
  </si>
  <si>
    <t>Welcome Home Vets</t>
  </si>
  <si>
    <t>2 contracts, one ended mid yr (PESF2169)</t>
  </si>
  <si>
    <t>10b</t>
  </si>
  <si>
    <t>Subtotal Other CSS</t>
  </si>
  <si>
    <t>Total CSS</t>
  </si>
  <si>
    <t>P</t>
  </si>
  <si>
    <t>EI</t>
  </si>
  <si>
    <t>This section splits PEI into P vs EI for the PEI tab</t>
  </si>
  <si>
    <t>Admin &amp; Eval only</t>
  </si>
  <si>
    <t>BHPEI</t>
  </si>
  <si>
    <t>All PEI JE</t>
  </si>
  <si>
    <t>Access</t>
  </si>
  <si>
    <t>Suicide Prevention Outreach 100%P</t>
  </si>
  <si>
    <t>MOU with Public Health</t>
  </si>
  <si>
    <t>Dial 2-1-1 Call Center 100%P</t>
  </si>
  <si>
    <t>Nevada Sierra Regional IHSS</t>
  </si>
  <si>
    <t xml:space="preserve">Sources of Strength Trainor/Facilitator </t>
  </si>
  <si>
    <t>Suicide Prevention Outreach-SOS 100%P</t>
  </si>
  <si>
    <t>Tahoe Truckee Schools</t>
  </si>
  <si>
    <t>Nev Co Supt'd of Schools</t>
  </si>
  <si>
    <t>Subtotal Access</t>
  </si>
  <si>
    <t>Outreach</t>
  </si>
  <si>
    <t>BHD Staff - Latino Outreach  100% EI</t>
  </si>
  <si>
    <t>Bilingual therapists</t>
  </si>
  <si>
    <t>Journals</t>
  </si>
  <si>
    <t>BHD Staff - Homeless / Older Adults 100% EI</t>
  </si>
  <si>
    <t>Incl staff at HH</t>
  </si>
  <si>
    <t>Older &amp; Disabled Adults 80%P 20%EI</t>
  </si>
  <si>
    <t>FREED-Friendly Visitor's</t>
  </si>
  <si>
    <t>Area 4 MOU with DSS</t>
  </si>
  <si>
    <t>Latino Outreach 90%P 10%EI</t>
  </si>
  <si>
    <t>Family Resource Ctr of Truckee</t>
  </si>
  <si>
    <t>Homeless Outreach 100%P</t>
  </si>
  <si>
    <t>Forensic Liason 70%P 30%EI</t>
  </si>
  <si>
    <t>Brandi Fowler</t>
  </si>
  <si>
    <t>Subtotal Outreach</t>
  </si>
  <si>
    <t>PEI for At-Risk Children, Youth &amp; Families</t>
  </si>
  <si>
    <t>School Mental Hlth Needs: Col.TeenScreen 100%P</t>
  </si>
  <si>
    <t>Galen Ellis</t>
  </si>
  <si>
    <t>Mentoring  100%P</t>
  </si>
  <si>
    <t>Big Brothers Big Sisters-Pal</t>
  </si>
  <si>
    <r>
      <t xml:space="preserve">Teaching Pro-Social Skills: Second Step </t>
    </r>
    <r>
      <rPr>
        <b/>
        <sz val="10"/>
        <rFont val="Arial"/>
        <family val="2"/>
      </rPr>
      <t xml:space="preserve"> </t>
    </r>
    <r>
      <rPr>
        <sz val="10"/>
        <rFont val="Arial"/>
        <family val="2"/>
      </rPr>
      <t>100%P</t>
    </r>
  </si>
  <si>
    <t>Teaching Pro-Social Skills: Second Step  100%P</t>
  </si>
  <si>
    <t>Mentoring-Special Friends  100%P</t>
  </si>
  <si>
    <t>Early Intervention Youth @ Risk  100%EI</t>
  </si>
  <si>
    <t>Child BH Staff svcs; will not spend all</t>
  </si>
  <si>
    <t>Subtotal PEI Child</t>
  </si>
  <si>
    <t>Total PEI</t>
  </si>
  <si>
    <t>Admin &amp; Eval</t>
  </si>
  <si>
    <t>BHINN</t>
  </si>
  <si>
    <t>All INN JE</t>
  </si>
  <si>
    <t>Vets</t>
  </si>
  <si>
    <t>Veterans &amp; Families</t>
  </si>
  <si>
    <t>Welcome Home Vets - 100% INN</t>
  </si>
  <si>
    <t>Rehab</t>
  </si>
  <si>
    <t>Rehab and BH Collaborative</t>
  </si>
  <si>
    <t>Kate Spurry &amp; Chris Mausolff</t>
  </si>
  <si>
    <t>Prim Care</t>
  </si>
  <si>
    <t>Primary Care Mental Health Integration</t>
  </si>
  <si>
    <t>Sierra Family Med Clinic-community planning process</t>
  </si>
  <si>
    <t>CIMH (Neal Adams)</t>
  </si>
  <si>
    <t>PESF2162</t>
  </si>
  <si>
    <t>Dr Eubanks - at Miner's Clinic</t>
  </si>
  <si>
    <t>all MHSA exps per HRSA *workbk thru 4/30/13 (incl encumbrance thru 6/30)</t>
  </si>
  <si>
    <t>Nancy Callahan - other INN svcs</t>
  </si>
  <si>
    <t>Total Innovation</t>
  </si>
  <si>
    <t>BH/WET Admin</t>
  </si>
  <si>
    <t>Michael &amp; Mary L</t>
  </si>
  <si>
    <t>BHWET</t>
  </si>
  <si>
    <t>All WET JE</t>
  </si>
  <si>
    <t>Workforce Staffing &amp; Support</t>
  </si>
  <si>
    <t>Michele, Annette</t>
  </si>
  <si>
    <t>Training and Tech Assistance</t>
  </si>
  <si>
    <t>WET Train - in qtrly JEs? Adult/Child/Admin?</t>
  </si>
  <si>
    <t>Mental Health Career Pathway</t>
  </si>
  <si>
    <t>WRAP trainings, books, trainings, staff (Denise?)</t>
  </si>
  <si>
    <t>Residency, Internship</t>
  </si>
  <si>
    <t>Interns/temps: C Cotcher, E Smith, J Lee, S Rose + supervision</t>
  </si>
  <si>
    <t>Financial Incentives</t>
  </si>
  <si>
    <t>Speaker's Bureau (Our Voices Matter)</t>
  </si>
  <si>
    <t>ask Allison</t>
  </si>
  <si>
    <t>Total WET</t>
  </si>
  <si>
    <t>Capital Facilities/Technology Needs</t>
  </si>
  <si>
    <t>BH Admin &amp; Eval</t>
  </si>
  <si>
    <t>BH Staff Costs for CF/TN</t>
  </si>
  <si>
    <t>All CFIT</t>
  </si>
  <si>
    <t>IS MOU</t>
  </si>
  <si>
    <t>MOU w/ IS (were also in JEs above)</t>
  </si>
  <si>
    <t>IT Project-Anasazi/Cerner &amp; Kings View</t>
  </si>
  <si>
    <t>Electronic Health Record</t>
  </si>
  <si>
    <t>total A, C &amp; KV contracts pd</t>
  </si>
  <si>
    <t>IS EHR team</t>
  </si>
  <si>
    <t>EHRS team staff (were also in JEs above)</t>
  </si>
  <si>
    <t>Total CF/TN</t>
  </si>
  <si>
    <t>end of funding - distributed excess to other funding sources</t>
  </si>
  <si>
    <t>Grand Total</t>
  </si>
  <si>
    <t>* Hoit Exp Grant Yr 1.xls</t>
  </si>
  <si>
    <t>GENERAL NOTES:</t>
  </si>
  <si>
    <t xml:space="preserve">Since the goal is to use this workbook to do the RER as well as create the reconciliation journal and tie to MHSA fund balance  . . . </t>
  </si>
  <si>
    <t>The 11/12 year was when our encumbrances didn't roll with the R designation so there are 2 expenses in 12/13 that don't have an R in front</t>
  </si>
  <si>
    <t>but need to be pulled into the 11/12 RER.  In 12/13 it doesn't matter so much as they are not being pulled into the total expenses (the payment and the reversal</t>
  </si>
  <si>
    <t>are both showing on the 12/13 all exp tab so they net zero)</t>
  </si>
  <si>
    <t>Logic used for this RER:</t>
  </si>
  <si>
    <r>
      <t xml:space="preserve">Should the MHSA Exp Summary tab show the final result </t>
    </r>
    <r>
      <rPr>
        <b/>
        <u/>
        <sz val="10"/>
        <rFont val="Arial"/>
        <family val="2"/>
      </rPr>
      <t>or</t>
    </r>
    <r>
      <rPr>
        <b/>
        <sz val="10"/>
        <rFont val="Arial"/>
        <family val="2"/>
      </rPr>
      <t xml:space="preserve"> what was originally paid/journaled?</t>
    </r>
  </si>
  <si>
    <t>If it holds the original, where should the final version after adjustments be?</t>
  </si>
  <si>
    <r>
      <t xml:space="preserve">Just in the </t>
    </r>
    <r>
      <rPr>
        <b/>
        <sz val="10"/>
        <rFont val="Arial"/>
        <family val="2"/>
      </rPr>
      <t>RER</t>
    </r>
    <r>
      <rPr>
        <sz val="10"/>
        <rFont val="Arial"/>
        <family val="2"/>
      </rPr>
      <t xml:space="preserve"> Summary tab, formula driven from the MHSA Exp Summary and the adjustments tab?</t>
    </r>
  </si>
  <si>
    <t>If it has the final result for the RER, where should the original and adjs be?</t>
  </si>
  <si>
    <t>In the 1512 Exp All 1213 tab plus the Adjustments to Pmation tab?</t>
  </si>
  <si>
    <r>
      <rPr>
        <b/>
        <u/>
        <sz val="10"/>
        <rFont val="Arial"/>
        <family val="2"/>
      </rPr>
      <t>Contracts:</t>
    </r>
    <r>
      <rPr>
        <sz val="10"/>
        <rFont val="Arial"/>
        <family val="2"/>
      </rPr>
      <t xml:space="preserve"> Used actual total payments net of reimbursements in the FY reported on, less known FFP, etc., to determine the MHSA used for contracts. When/if </t>
    </r>
  </si>
  <si>
    <t>settlement payments are received from contractors, they will be posted and included in net expenditures in a future FY RER. This will reduce the in&amp;out recon</t>
  </si>
  <si>
    <t>between 1512 and 1589 for this RER that are not matched in Pentamation. Only actual expenditures need to be adjusted, not potential future misc rev.</t>
  </si>
  <si>
    <t/>
  </si>
  <si>
    <r>
      <rPr>
        <b/>
        <u/>
        <sz val="10"/>
        <rFont val="Arial"/>
        <family val="2"/>
      </rPr>
      <t>Staff:</t>
    </r>
    <r>
      <rPr>
        <sz val="10"/>
        <rFont val="Arial"/>
        <family val="2"/>
      </rPr>
      <t xml:space="preserve"> Used adjusted payroll, moving interns and bilingual therapists unallocated time to WET and PEI respectively. This will require an AJE to reallocate that time</t>
    </r>
  </si>
  <si>
    <t>from 1589 to 1512. Beginning with FY 14-15, staff shifts of unallocated intern time to WET, etc., should be done with period 13 MHSA allocation JE, so all costs</t>
  </si>
  <si>
    <t>based on hours will be adjusted by YE journal before RER is prepared and final journal data and totals will match RER.</t>
  </si>
  <si>
    <t>Org Code</t>
  </si>
  <si>
    <t>Acct Code</t>
  </si>
  <si>
    <t>Orig. Amount</t>
  </si>
  <si>
    <t>Adjusting Amt</t>
  </si>
  <si>
    <t>Net Effect on 1512</t>
  </si>
  <si>
    <t>Net Effect on 1589</t>
  </si>
  <si>
    <t>Adjustment #1</t>
  </si>
  <si>
    <t>158940104493*</t>
  </si>
  <si>
    <t>51*</t>
  </si>
  <si>
    <t>shift 50% of unallocated intern pay to WET internships</t>
  </si>
  <si>
    <t>158940110493*</t>
  </si>
  <si>
    <t>49310515</t>
  </si>
  <si>
    <t>151240104493*</t>
  </si>
  <si>
    <t>49304515</t>
  </si>
  <si>
    <t>151240110493*</t>
  </si>
  <si>
    <t>shift CF/TN exps above funds remaining back to 1589</t>
  </si>
  <si>
    <t>49310518</t>
  </si>
  <si>
    <t>MHSA INN match for T Pt and other HOIT exps is less than all-Nancy Callahan BS, HOIT, CIC?</t>
  </si>
  <si>
    <t>Wraparound</t>
  </si>
  <si>
    <t>Assertive Community Treatment</t>
  </si>
  <si>
    <t>General System Development/Outreach and Engagement</t>
  </si>
  <si>
    <t>Included in Admin</t>
  </si>
  <si>
    <t>Veterans Family Wellness</t>
  </si>
  <si>
    <t>Rehabilitation and BH Collaborative</t>
  </si>
  <si>
    <t>Primary Care MH Integration</t>
  </si>
  <si>
    <t>Included with Admin</t>
  </si>
  <si>
    <t>Electronic Health Record System</t>
  </si>
  <si>
    <t>Nevada</t>
  </si>
  <si>
    <t>Aubrey costs in Journal</t>
  </si>
  <si>
    <t>Allison McClaughry</t>
  </si>
  <si>
    <t>Administrative Services Officer</t>
  </si>
  <si>
    <t>530-470-2414</t>
  </si>
  <si>
    <t>allison.mcclaughry@co.nevada.ca.us</t>
  </si>
  <si>
    <t>Total RER Expense</t>
  </si>
  <si>
    <t>Total 1512</t>
  </si>
  <si>
    <t>Total 1589 Expense</t>
  </si>
  <si>
    <t>1589 Expenses</t>
  </si>
  <si>
    <t>Families First</t>
  </si>
  <si>
    <t>Victor</t>
  </si>
  <si>
    <t>Turning Point</t>
  </si>
  <si>
    <t>CORR</t>
  </si>
  <si>
    <t>Therapists</t>
  </si>
  <si>
    <t>Aubrey</t>
  </si>
  <si>
    <t>CSS SD/MC Offset</t>
  </si>
  <si>
    <t>Not yet reconciled:</t>
  </si>
  <si>
    <t>PEI:</t>
  </si>
  <si>
    <t>PEI SD/MC Offset</t>
  </si>
  <si>
    <t>Payroll Adjustment</t>
  </si>
  <si>
    <t>HRSA Expenses</t>
  </si>
  <si>
    <t>WET:</t>
  </si>
  <si>
    <t>CFIT</t>
  </si>
  <si>
    <t>1589 Expense</t>
  </si>
  <si>
    <t>Cerner</t>
  </si>
  <si>
    <t>Kingsview</t>
  </si>
  <si>
    <t>CFIT:</t>
  </si>
  <si>
    <t>Total 1512 Components</t>
  </si>
  <si>
    <t>1512 Accounting Adjustments</t>
  </si>
  <si>
    <t>Total 1589</t>
  </si>
  <si>
    <t>Total 1589 Here</t>
  </si>
  <si>
    <t>Reconciling Amount</t>
  </si>
  <si>
    <t>FinPlus 1512</t>
  </si>
  <si>
    <t>Total 1512 Adjustments</t>
  </si>
  <si>
    <t>Note: EHR Spread, not included as part of RER expense because the entire CERNER/Kingsview expense is, and adding it would create a double entry</t>
  </si>
  <si>
    <t>Total of 1512 Comps and Acct Adjs</t>
  </si>
  <si>
    <t>CSS:</t>
  </si>
  <si>
    <t>INN:</t>
  </si>
  <si>
    <t>12/13</t>
  </si>
  <si>
    <t>Payment to vendor for 11/12 services</t>
  </si>
  <si>
    <t>07/08</t>
  </si>
  <si>
    <t>WET Allocation designated as CSS in error</t>
  </si>
  <si>
    <t>Correcting above error</t>
  </si>
  <si>
    <t>Annual Mental Health Services Act Revenue and Expenditure Report 
for Fiscal Year 2012-13
Adjustments Summary</t>
  </si>
  <si>
    <r>
      <t>Unspent Funds Available From Prior Fiscal Years</t>
    </r>
    <r>
      <rPr>
        <b/>
        <vertAlign val="superscript"/>
        <sz val="12"/>
        <rFont val="Arial"/>
        <family val="2"/>
      </rPr>
      <t>1</t>
    </r>
  </si>
  <si>
    <r>
      <t>Revenue received from the State MHSA Fund</t>
    </r>
    <r>
      <rPr>
        <vertAlign val="superscript"/>
        <sz val="12"/>
        <rFont val="Arial"/>
        <family val="2"/>
      </rPr>
      <t>2</t>
    </r>
  </si>
  <si>
    <r>
      <t>Expenditure and Funding Sources for FY 2012-13</t>
    </r>
    <r>
      <rPr>
        <b/>
        <vertAlign val="superscript"/>
        <sz val="12"/>
        <rFont val="Arial"/>
        <family val="2"/>
      </rPr>
      <t>3</t>
    </r>
  </si>
  <si>
    <r>
      <t>Transfers to Prudent Reserve, WET, CFTN</t>
    </r>
    <r>
      <rPr>
        <b/>
        <vertAlign val="superscript"/>
        <sz val="12"/>
        <rFont val="Arial"/>
        <family val="2"/>
      </rPr>
      <t>4</t>
    </r>
  </si>
  <si>
    <r>
      <t>Adjustments</t>
    </r>
    <r>
      <rPr>
        <b/>
        <vertAlign val="superscript"/>
        <sz val="12"/>
        <rFont val="Arial"/>
        <family val="2"/>
      </rPr>
      <t>5</t>
    </r>
  </si>
  <si>
    <r>
      <t>Unspent Funds in the Local MHS Fund</t>
    </r>
    <r>
      <rPr>
        <b/>
        <vertAlign val="superscript"/>
        <sz val="12"/>
        <rFont val="Arial"/>
        <family val="2"/>
      </rPr>
      <t>6</t>
    </r>
  </si>
  <si>
    <r>
      <t>TABLE B</t>
    </r>
    <r>
      <rPr>
        <b/>
        <vertAlign val="superscript"/>
        <sz val="12"/>
        <rFont val="Arial"/>
        <family val="2"/>
      </rPr>
      <t>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</si>
</sst>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_(&quot;$&quot;* \(#,##0\);_(&quot;$&quot;* &quot;-&quot;_);_(@_)"/>
    <numFmt numFmtId="44" formatCode="_(&quot;$&quot;* #,##0.00_);_(&quot;$&quot;* \(#,##0.00\);_(&quot;$&quot;* &quot;-&quot;??_);_(@_)"/>
    <numFmt numFmtId="43" formatCode="_(* #,##0.00_);_(* \(#,##0.00\);_(* &quot;-&quot;??_);_(@_)"/>
    <numFmt numFmtId="164" formatCode="&quot;$&quot;#,##0"/>
    <numFmt numFmtId="165" formatCode="&quot;$&quot;#,##0.00"/>
    <numFmt numFmtId="166" formatCode="#,##0;\-#,##0;&quot;-&quot;"/>
    <numFmt numFmtId="167" formatCode="0.00_)"/>
    <numFmt numFmtId="168" formatCode="0_)"/>
    <numFmt numFmtId="169" formatCode="_(* #,##0_);_(* \(#,##0\);_(* &quot;-&quot;??_);_(@_)"/>
    <numFmt numFmtId="170" formatCode="#,##0.000_);\(#,##0.000\)"/>
    <numFmt numFmtId="171" formatCode="0_);\(0\)"/>
    <numFmt numFmtId="172" formatCode="0.0%"/>
    <numFmt numFmtId="173" formatCode="_(&quot;$&quot;* #,##0_);_(&quot;$&quot;* \(#,##0\);_(&quot;$&quot;* &quot;-&quot;??_);_(@_)"/>
    <numFmt numFmtId="174" formatCode="_(&quot;$&quot;* #,##0.000_);_(&quot;$&quot;* \(#,##0.000\);_(&quot;$&quot;* &quot;-&quot;??_);_(@_)"/>
  </numFmts>
  <fonts count="63" x14ac:knownFonts="1">
    <font>
      <sz val="10"/>
      <name val="Arial"/>
    </font>
    <font>
      <sz val="10"/>
      <color indexed="8"/>
      <name val="Arial"/>
      <family val="2"/>
    </font>
    <font>
      <sz val="11"/>
      <color indexed="8"/>
      <name val="Calibri"/>
      <family val="2"/>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sz val="10"/>
      <name val="Arial"/>
      <family val="2"/>
    </font>
    <font>
      <sz val="6"/>
      <name val="Arial"/>
      <family val="2"/>
    </font>
    <font>
      <sz val="12"/>
      <name val="Arial"/>
      <family val="2"/>
    </font>
    <font>
      <b/>
      <i/>
      <sz val="12"/>
      <name val="Arial"/>
      <family val="2"/>
    </font>
    <font>
      <i/>
      <sz val="12"/>
      <name val="Arial"/>
      <family val="2"/>
    </font>
    <font>
      <b/>
      <sz val="8"/>
      <name val="Arial"/>
      <family val="2"/>
    </font>
    <font>
      <b/>
      <sz val="9"/>
      <color indexed="81"/>
      <name val="Tahoma"/>
      <family val="2"/>
    </font>
    <font>
      <sz val="9"/>
      <color indexed="81"/>
      <name val="Tahoma"/>
      <family val="2"/>
    </font>
    <font>
      <u/>
      <sz val="10"/>
      <name val="Arial"/>
      <family val="2"/>
    </font>
    <font>
      <b/>
      <u val="singleAccounting"/>
      <sz val="10"/>
      <name val="Arial"/>
      <family val="2"/>
    </font>
    <font>
      <b/>
      <i/>
      <sz val="10"/>
      <name val="Arial"/>
      <family val="2"/>
    </font>
    <font>
      <i/>
      <sz val="8"/>
      <name val="Arial"/>
      <family val="2"/>
    </font>
    <font>
      <sz val="8"/>
      <color indexed="10"/>
      <name val="Arial"/>
      <family val="2"/>
    </font>
    <font>
      <sz val="12"/>
      <name val="Calibri"/>
      <family val="2"/>
    </font>
    <font>
      <strike/>
      <sz val="10"/>
      <name val="Arial"/>
      <family val="2"/>
    </font>
    <font>
      <b/>
      <u/>
      <sz val="10"/>
      <name val="Arial"/>
      <family val="2"/>
    </font>
    <font>
      <b/>
      <sz val="11"/>
      <name val="Calibri"/>
      <family val="2"/>
    </font>
    <font>
      <sz val="11"/>
      <name val="Calibri"/>
      <family val="2"/>
    </font>
    <font>
      <sz val="10"/>
      <name val="Arial"/>
      <family val="2"/>
    </font>
    <font>
      <b/>
      <vertAlign val="superscript"/>
      <sz val="12"/>
      <name val="Arial"/>
      <family val="2"/>
    </font>
    <font>
      <vertAlign val="superscript"/>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0"/>
      <color theme="1"/>
      <name val="Arial"/>
      <family val="2"/>
    </font>
    <font>
      <b/>
      <sz val="11"/>
      <color theme="1"/>
      <name val="Calibri"/>
      <family val="2"/>
      <scheme val="minor"/>
    </font>
    <font>
      <sz val="10"/>
      <color rgb="FFFF0000"/>
      <name val="Arial"/>
      <family val="2"/>
    </font>
    <font>
      <sz val="11"/>
      <color rgb="FFFF0000"/>
      <name val="Calibri"/>
      <family val="2"/>
      <scheme val="minor"/>
    </font>
    <font>
      <b/>
      <sz val="12"/>
      <color rgb="FFC00000"/>
      <name val="Arial"/>
      <family val="2"/>
    </font>
    <font>
      <sz val="12"/>
      <color theme="1"/>
      <name val="Calibri"/>
      <family val="2"/>
      <scheme val="minor"/>
    </font>
    <font>
      <b/>
      <sz val="12"/>
      <color theme="1"/>
      <name val="Calibri"/>
      <family val="2"/>
      <scheme val="minor"/>
    </font>
    <font>
      <sz val="12"/>
      <color rgb="FF00B0F0"/>
      <name val="Calibri"/>
      <family val="2"/>
      <scheme val="minor"/>
    </font>
    <font>
      <strike/>
      <sz val="12"/>
      <color theme="1"/>
      <name val="Calibri"/>
      <family val="2"/>
      <scheme val="minor"/>
    </font>
    <font>
      <strike/>
      <sz val="11"/>
      <color theme="1"/>
      <name val="Calibri"/>
      <family val="2"/>
      <scheme val="minor"/>
    </font>
    <font>
      <b/>
      <sz val="10"/>
      <color rgb="FFFF0000"/>
      <name val="Arial"/>
      <family val="2"/>
    </font>
    <font>
      <sz val="12"/>
      <color rgb="FFFF0000"/>
      <name val="Arial"/>
      <family val="2"/>
    </font>
    <font>
      <b/>
      <u/>
      <sz val="12"/>
      <color rgb="FFFF0000"/>
      <name val="Arial"/>
      <family val="2"/>
    </font>
    <font>
      <b/>
      <sz val="12"/>
      <color rgb="FFFF0000"/>
      <name val="Arial"/>
      <family val="2"/>
    </font>
    <font>
      <b/>
      <u/>
      <sz val="10"/>
      <color rgb="FFFF0000"/>
      <name val="Arial"/>
      <family val="2"/>
    </font>
  </fonts>
  <fills count="64">
    <fill>
      <patternFill patternType="none"/>
    </fill>
    <fill>
      <patternFill patternType="gray125"/>
    </fill>
    <fill>
      <patternFill patternType="solid">
        <fgColor indexed="22"/>
        <bgColor indexed="0"/>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rgb="FFFFC000"/>
        <bgColor indexed="64"/>
      </patternFill>
    </fill>
    <fill>
      <patternFill patternType="solid">
        <fgColor theme="1" tint="0.249977111117893"/>
        <bgColor indexed="64"/>
      </patternFill>
    </fill>
    <fill>
      <patternFill patternType="solid">
        <fgColor theme="1"/>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2"/>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6" tint="-0.249977111117893"/>
        <bgColor indexed="64"/>
      </patternFill>
    </fill>
    <fill>
      <patternFill patternType="solid">
        <fgColor theme="0"/>
        <bgColor indexed="64"/>
      </patternFill>
    </fill>
    <fill>
      <patternFill patternType="solid">
        <fgColor theme="0" tint="-0.249977111117893"/>
        <bgColor indexed="64"/>
      </patternFill>
    </fill>
  </fills>
  <borders count="5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22"/>
      </left>
      <right style="thin">
        <color indexed="22"/>
      </right>
      <top/>
      <bottom/>
      <diagonal/>
    </border>
    <border>
      <left style="thin">
        <color indexed="22"/>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bottom style="hair">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88">
    <xf numFmtId="0" fontId="0" fillId="0" borderId="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5" fillId="27" borderId="0" applyNumberFormat="0" applyBorder="0" applyAlignment="0" applyProtection="0"/>
    <xf numFmtId="166" fontId="9" fillId="0" borderId="0" applyFill="0" applyBorder="0" applyAlignment="0"/>
    <xf numFmtId="0" fontId="36" fillId="28" borderId="42" applyNumberFormat="0" applyAlignment="0" applyProtection="0"/>
    <xf numFmtId="0" fontId="37" fillId="29" borderId="43" applyNumberFormat="0" applyAlignment="0" applyProtection="0"/>
    <xf numFmtId="43" fontId="12" fillId="0" borderId="0" applyFont="0" applyFill="0" applyBorder="0" applyAlignment="0" applyProtection="0"/>
    <xf numFmtId="43" fontId="6" fillId="0" borderId="0" applyFont="0" applyFill="0" applyBorder="0" applyAlignment="0" applyProtection="0"/>
    <xf numFmtId="43" fontId="33"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6" fillId="0" borderId="0" applyFont="0" applyFill="0" applyBorder="0" applyAlignment="0" applyProtection="0"/>
    <xf numFmtId="44" fontId="3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8" fillId="0" borderId="0" applyNumberFormat="0" applyFill="0" applyBorder="0" applyAlignment="0" applyProtection="0"/>
    <xf numFmtId="0" fontId="39" fillId="30"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40" fillId="0" borderId="44" applyNumberFormat="0" applyFill="0" applyAlignment="0" applyProtection="0"/>
    <xf numFmtId="0" fontId="41" fillId="0" borderId="45" applyNumberFormat="0" applyFill="0" applyAlignment="0" applyProtection="0"/>
    <xf numFmtId="0" fontId="42" fillId="0" borderId="46" applyNumberFormat="0" applyFill="0" applyAlignment="0" applyProtection="0"/>
    <xf numFmtId="0" fontId="42" fillId="0" borderId="0" applyNumberFormat="0" applyFill="0" applyBorder="0" applyAlignment="0" applyProtection="0"/>
    <xf numFmtId="0" fontId="43" fillId="31" borderId="42" applyNumberFormat="0" applyAlignment="0" applyProtection="0"/>
    <xf numFmtId="0" fontId="44" fillId="0" borderId="47" applyNumberFormat="0" applyFill="0" applyAlignment="0" applyProtection="0"/>
    <xf numFmtId="0" fontId="45" fillId="32" borderId="0" applyNumberFormat="0" applyBorder="0" applyAlignment="0" applyProtection="0"/>
    <xf numFmtId="0" fontId="33" fillId="0" borderId="0"/>
    <xf numFmtId="0" fontId="8" fillId="0" borderId="0"/>
    <xf numFmtId="0" fontId="33" fillId="0" borderId="0" applyNumberFormat="0" applyFont="0" applyFill="0" applyBorder="0" applyProtection="0">
      <alignment horizontal="left"/>
    </xf>
    <xf numFmtId="0" fontId="6" fillId="0" borderId="0"/>
    <xf numFmtId="0" fontId="6" fillId="0" borderId="0"/>
    <xf numFmtId="0" fontId="6" fillId="0" borderId="0"/>
    <xf numFmtId="0" fontId="6" fillId="0" borderId="0"/>
    <xf numFmtId="0" fontId="6" fillId="0" borderId="0"/>
    <xf numFmtId="0" fontId="33" fillId="0" borderId="0"/>
    <xf numFmtId="0" fontId="33" fillId="0" borderId="0"/>
    <xf numFmtId="0" fontId="6" fillId="0" borderId="0"/>
    <xf numFmtId="0" fontId="33" fillId="0" borderId="0"/>
    <xf numFmtId="0" fontId="33" fillId="0" borderId="0"/>
    <xf numFmtId="0" fontId="6" fillId="0" borderId="0"/>
    <xf numFmtId="0" fontId="33" fillId="0" borderId="0"/>
    <xf numFmtId="167" fontId="13" fillId="0" borderId="0"/>
    <xf numFmtId="0" fontId="1" fillId="0" borderId="0"/>
    <xf numFmtId="0" fontId="1" fillId="0" borderId="0"/>
    <xf numFmtId="0" fontId="33" fillId="33" borderId="48" applyNumberFormat="0" applyFont="0" applyAlignment="0" applyProtection="0"/>
    <xf numFmtId="0" fontId="46" fillId="28" borderId="49" applyNumberFormat="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 fillId="0" borderId="0" applyFont="0" applyFill="0" applyBorder="0" applyAlignment="0" applyProtection="0"/>
    <xf numFmtId="0" fontId="47" fillId="0" borderId="0" applyNumberFormat="0" applyFill="0" applyBorder="0" applyAlignment="0" applyProtection="0"/>
    <xf numFmtId="0" fontId="48" fillId="0" borderId="50" applyNumberFormat="0" applyFill="0" applyAlignment="0" applyProtection="0"/>
    <xf numFmtId="0" fontId="49" fillId="0" borderId="50" applyNumberFormat="0" applyFill="0" applyAlignment="0" applyProtection="0"/>
    <xf numFmtId="0" fontId="50" fillId="0" borderId="0" applyNumberFormat="0" applyFill="0" applyBorder="0" applyAlignment="0" applyProtection="0"/>
    <xf numFmtId="0" fontId="51" fillId="0" borderId="0" applyNumberFormat="0" applyFill="0" applyBorder="0" applyAlignment="0" applyProtection="0"/>
  </cellStyleXfs>
  <cellXfs count="818">
    <xf numFmtId="0" fontId="0" fillId="0" borderId="0" xfId="0"/>
    <xf numFmtId="0" fontId="0" fillId="0" borderId="0" xfId="0" applyAlignment="1">
      <alignment wrapText="1"/>
    </xf>
    <xf numFmtId="0" fontId="0" fillId="0" borderId="0" xfId="0" applyAlignment="1">
      <alignment horizontal="center" wrapText="1"/>
    </xf>
    <xf numFmtId="0" fontId="3" fillId="0" borderId="0" xfId="0" applyFont="1" applyAlignment="1">
      <alignment horizontal="center"/>
    </xf>
    <xf numFmtId="0" fontId="0" fillId="0" borderId="4" xfId="0" applyBorder="1"/>
    <xf numFmtId="0" fontId="6" fillId="0" borderId="0" xfId="0" applyFont="1" applyBorder="1"/>
    <xf numFmtId="0" fontId="11" fillId="0" borderId="0" xfId="0" applyFont="1" applyProtection="1">
      <protection locked="0"/>
    </xf>
    <xf numFmtId="0" fontId="11" fillId="0" borderId="0" xfId="0" applyFont="1" applyProtection="1"/>
    <xf numFmtId="0" fontId="10" fillId="0" borderId="0" xfId="0" applyFont="1" applyAlignment="1" applyProtection="1">
      <alignment horizontal="center"/>
      <protection locked="0"/>
    </xf>
    <xf numFmtId="0" fontId="10" fillId="0" borderId="0" xfId="0" applyFont="1" applyAlignment="1" applyProtection="1">
      <alignment horizontal="center"/>
    </xf>
    <xf numFmtId="0" fontId="11" fillId="0" borderId="0" xfId="0" applyFont="1" applyAlignment="1" applyProtection="1">
      <alignment horizontal="center" wrapText="1"/>
      <protection locked="0"/>
    </xf>
    <xf numFmtId="0" fontId="10" fillId="0" borderId="0" xfId="0" applyFont="1" applyAlignment="1" applyProtection="1">
      <alignment horizontal="center" wrapText="1"/>
      <protection locked="0"/>
    </xf>
    <xf numFmtId="0" fontId="11" fillId="0" borderId="0" xfId="0" applyFont="1" applyAlignment="1" applyProtection="1">
      <alignment wrapText="1"/>
      <protection locked="0"/>
    </xf>
    <xf numFmtId="0" fontId="11" fillId="0" borderId="0" xfId="0" applyFont="1" applyAlignment="1" applyProtection="1">
      <alignment wrapText="1"/>
    </xf>
    <xf numFmtId="0" fontId="11" fillId="0" borderId="0" xfId="0" applyFont="1" applyFill="1" applyProtection="1">
      <protection locked="0"/>
    </xf>
    <xf numFmtId="0" fontId="11" fillId="0" borderId="0" xfId="0" applyFont="1" applyFill="1" applyProtection="1"/>
    <xf numFmtId="44" fontId="11" fillId="0" borderId="0" xfId="32" applyFont="1" applyFill="1" applyProtection="1">
      <protection locked="0"/>
    </xf>
    <xf numFmtId="164" fontId="11" fillId="0" borderId="0" xfId="0" applyNumberFormat="1" applyFont="1" applyProtection="1">
      <protection locked="0"/>
    </xf>
    <xf numFmtId="0" fontId="11" fillId="0" borderId="0" xfId="0" applyFont="1" applyBorder="1" applyProtection="1">
      <protection locked="0"/>
    </xf>
    <xf numFmtId="0" fontId="11" fillId="0" borderId="0" xfId="0" applyFont="1" applyBorder="1" applyProtection="1"/>
    <xf numFmtId="164" fontId="11" fillId="0" borderId="0" xfId="0" applyNumberFormat="1" applyFont="1" applyFill="1" applyBorder="1" applyProtection="1">
      <protection hidden="1"/>
    </xf>
    <xf numFmtId="164" fontId="10" fillId="0" borderId="0" xfId="0" applyNumberFormat="1" applyFont="1" applyFill="1" applyBorder="1" applyAlignment="1" applyProtection="1">
      <alignment horizontal="center" vertical="center" wrapText="1"/>
      <protection hidden="1"/>
    </xf>
    <xf numFmtId="0" fontId="11" fillId="0" borderId="0" xfId="0" applyFont="1" applyFill="1" applyBorder="1" applyProtection="1">
      <protection locked="0"/>
    </xf>
    <xf numFmtId="0" fontId="11" fillId="0" borderId="0" xfId="0" applyFont="1"/>
    <xf numFmtId="0" fontId="11" fillId="0" borderId="0" xfId="0" applyFont="1" applyBorder="1"/>
    <xf numFmtId="0" fontId="0" fillId="0" borderId="0" xfId="0" applyAlignment="1">
      <alignment horizontal="center"/>
    </xf>
    <xf numFmtId="0" fontId="0" fillId="0" borderId="5" xfId="0" applyBorder="1" applyAlignment="1">
      <alignment horizontal="center"/>
    </xf>
    <xf numFmtId="167" fontId="5" fillId="0" borderId="0" xfId="70" applyFont="1" applyAlignment="1">
      <alignment horizontal="center"/>
    </xf>
    <xf numFmtId="167" fontId="14" fillId="0" borderId="0" xfId="70" applyFont="1"/>
    <xf numFmtId="167" fontId="14" fillId="34" borderId="0" xfId="70" applyFont="1" applyFill="1"/>
    <xf numFmtId="167" fontId="4" fillId="0" borderId="0" xfId="70" applyFont="1"/>
    <xf numFmtId="167" fontId="14" fillId="0" borderId="0" xfId="70" applyFont="1" applyFill="1"/>
    <xf numFmtId="167" fontId="5" fillId="0" borderId="0" xfId="70" applyFont="1" applyAlignment="1"/>
    <xf numFmtId="167" fontId="14" fillId="35" borderId="0" xfId="70" applyFont="1" applyFill="1"/>
    <xf numFmtId="167" fontId="5" fillId="0" borderId="0" xfId="70" applyFont="1"/>
    <xf numFmtId="42" fontId="10" fillId="0" borderId="0" xfId="70" applyNumberFormat="1" applyFont="1"/>
    <xf numFmtId="42" fontId="10" fillId="0" borderId="0" xfId="30" applyNumberFormat="1" applyFont="1"/>
    <xf numFmtId="42" fontId="11" fillId="0" borderId="0" xfId="70" applyNumberFormat="1" applyFont="1"/>
    <xf numFmtId="42" fontId="11" fillId="0" borderId="0" xfId="30" applyNumberFormat="1" applyFont="1"/>
    <xf numFmtId="167" fontId="14" fillId="0" borderId="0" xfId="70" applyFont="1" applyBorder="1"/>
    <xf numFmtId="42" fontId="11" fillId="0" borderId="0" xfId="70" applyNumberFormat="1" applyFont="1" applyBorder="1"/>
    <xf numFmtId="167" fontId="14" fillId="0" borderId="0" xfId="70" applyFont="1" applyBorder="1" applyAlignment="1">
      <alignment horizontal="center"/>
    </xf>
    <xf numFmtId="167" fontId="14" fillId="0" borderId="0" xfId="70" applyFont="1" applyBorder="1" applyAlignment="1"/>
    <xf numFmtId="168" fontId="4" fillId="0" borderId="0" xfId="70" applyNumberFormat="1" applyFont="1" applyBorder="1"/>
    <xf numFmtId="168" fontId="4" fillId="0" borderId="0" xfId="70" applyNumberFormat="1" applyFont="1" applyBorder="1" applyAlignment="1">
      <alignment horizontal="center"/>
    </xf>
    <xf numFmtId="168" fontId="4" fillId="34" borderId="0" xfId="70" applyNumberFormat="1" applyFont="1" applyFill="1" applyBorder="1" applyAlignment="1">
      <alignment horizontal="center"/>
    </xf>
    <xf numFmtId="168" fontId="4" fillId="0" borderId="0" xfId="70" applyNumberFormat="1" applyFont="1" applyFill="1" applyBorder="1" applyAlignment="1">
      <alignment horizontal="center"/>
    </xf>
    <xf numFmtId="167" fontId="5" fillId="0" borderId="5" xfId="70" applyFont="1" applyBorder="1" applyAlignment="1">
      <alignment horizontal="center" wrapText="1"/>
    </xf>
    <xf numFmtId="167" fontId="5" fillId="0" borderId="0" xfId="70" applyFont="1" applyBorder="1" applyAlignment="1">
      <alignment horizontal="center" wrapText="1"/>
    </xf>
    <xf numFmtId="167" fontId="5" fillId="34" borderId="5" xfId="70" applyFont="1" applyFill="1" applyBorder="1" applyAlignment="1">
      <alignment horizontal="center" wrapText="1"/>
    </xf>
    <xf numFmtId="167" fontId="5" fillId="0" borderId="5" xfId="70" applyFont="1" applyFill="1" applyBorder="1" applyAlignment="1">
      <alignment horizontal="center" wrapText="1"/>
    </xf>
    <xf numFmtId="43" fontId="14" fillId="0" borderId="6" xfId="30" applyFont="1" applyBorder="1"/>
    <xf numFmtId="169" fontId="14" fillId="0" borderId="0" xfId="30" applyNumberFormat="1" applyFont="1"/>
    <xf numFmtId="169" fontId="14" fillId="0" borderId="0" xfId="30" applyNumberFormat="1" applyFont="1" applyBorder="1"/>
    <xf numFmtId="169" fontId="14" fillId="34" borderId="0" xfId="30" applyNumberFormat="1" applyFont="1" applyFill="1" applyBorder="1"/>
    <xf numFmtId="43" fontId="14" fillId="0" borderId="0" xfId="30" applyFont="1"/>
    <xf numFmtId="43" fontId="14" fillId="0" borderId="7" xfId="30" applyFont="1" applyBorder="1"/>
    <xf numFmtId="43" fontId="14" fillId="0" borderId="7" xfId="30" applyFont="1" applyFill="1" applyBorder="1"/>
    <xf numFmtId="43" fontId="15" fillId="0" borderId="0" xfId="30" applyFont="1" applyFill="1"/>
    <xf numFmtId="43" fontId="14" fillId="36" borderId="7" xfId="30" applyFont="1" applyFill="1" applyBorder="1"/>
    <xf numFmtId="167" fontId="14" fillId="0" borderId="7" xfId="70" applyFont="1" applyBorder="1"/>
    <xf numFmtId="167" fontId="14" fillId="0" borderId="7" xfId="70" applyFont="1" applyFill="1" applyBorder="1"/>
    <xf numFmtId="43" fontId="16" fillId="37" borderId="0" xfId="30" applyFont="1" applyFill="1"/>
    <xf numFmtId="169" fontId="5" fillId="0" borderId="0" xfId="30" applyNumberFormat="1" applyFont="1" applyFill="1" applyBorder="1"/>
    <xf numFmtId="169" fontId="5" fillId="34" borderId="0" xfId="30" applyNumberFormat="1" applyFont="1" applyFill="1" applyBorder="1"/>
    <xf numFmtId="9" fontId="5" fillId="0" borderId="0" xfId="82" applyFont="1"/>
    <xf numFmtId="10" fontId="14" fillId="0" borderId="0" xfId="82" applyNumberFormat="1" applyFont="1"/>
    <xf numFmtId="10" fontId="14" fillId="34" borderId="0" xfId="82" applyNumberFormat="1" applyFont="1" applyFill="1"/>
    <xf numFmtId="10" fontId="14" fillId="0" borderId="0" xfId="82" applyNumberFormat="1" applyFont="1" applyFill="1"/>
    <xf numFmtId="0" fontId="14" fillId="36" borderId="0" xfId="0" applyFont="1" applyFill="1"/>
    <xf numFmtId="9" fontId="14" fillId="36" borderId="0" xfId="82" applyFont="1" applyFill="1"/>
    <xf numFmtId="37" fontId="14" fillId="36" borderId="0" xfId="0" applyNumberFormat="1" applyFont="1" applyFill="1"/>
    <xf numFmtId="167" fontId="17" fillId="38" borderId="0" xfId="70" applyFont="1" applyFill="1"/>
    <xf numFmtId="167" fontId="14" fillId="0" borderId="0" xfId="70" applyFont="1" applyAlignment="1">
      <alignment horizontal="center"/>
    </xf>
    <xf numFmtId="168" fontId="4" fillId="39" borderId="0" xfId="70" applyNumberFormat="1" applyFont="1" applyFill="1" applyBorder="1" applyAlignment="1">
      <alignment horizontal="center"/>
    </xf>
    <xf numFmtId="168" fontId="4" fillId="40" borderId="0" xfId="70" applyNumberFormat="1" applyFont="1" applyFill="1" applyBorder="1" applyAlignment="1">
      <alignment horizontal="center"/>
    </xf>
    <xf numFmtId="168" fontId="4" fillId="41" borderId="0" xfId="70" applyNumberFormat="1" applyFont="1" applyFill="1" applyBorder="1" applyAlignment="1">
      <alignment horizontal="center"/>
    </xf>
    <xf numFmtId="168" fontId="4" fillId="42" borderId="0" xfId="70" applyNumberFormat="1" applyFont="1" applyFill="1" applyBorder="1" applyAlignment="1">
      <alignment horizontal="center"/>
    </xf>
    <xf numFmtId="168" fontId="4" fillId="43" borderId="0" xfId="70" applyNumberFormat="1" applyFont="1" applyFill="1" applyBorder="1" applyAlignment="1">
      <alignment horizontal="center"/>
    </xf>
    <xf numFmtId="167" fontId="5" fillId="44" borderId="5" xfId="70" applyFont="1" applyFill="1" applyBorder="1" applyAlignment="1">
      <alignment horizontal="center" wrapText="1"/>
    </xf>
    <xf numFmtId="167" fontId="5" fillId="39" borderId="5" xfId="70" applyFont="1" applyFill="1" applyBorder="1" applyAlignment="1">
      <alignment horizontal="center" wrapText="1"/>
    </xf>
    <xf numFmtId="167" fontId="5" fillId="40" borderId="5" xfId="70" applyFont="1" applyFill="1" applyBorder="1" applyAlignment="1">
      <alignment horizontal="center" wrapText="1"/>
    </xf>
    <xf numFmtId="167" fontId="5" fillId="41" borderId="5" xfId="70" applyFont="1" applyFill="1" applyBorder="1" applyAlignment="1">
      <alignment horizontal="center" wrapText="1"/>
    </xf>
    <xf numFmtId="167" fontId="5" fillId="42" borderId="5" xfId="70" applyFont="1" applyFill="1" applyBorder="1" applyAlignment="1">
      <alignment horizontal="center" wrapText="1"/>
    </xf>
    <xf numFmtId="167" fontId="5" fillId="43" borderId="5" xfId="70" applyFont="1" applyFill="1" applyBorder="1" applyAlignment="1">
      <alignment horizontal="center" wrapText="1"/>
    </xf>
    <xf numFmtId="43" fontId="14" fillId="0" borderId="0" xfId="30" applyFont="1" applyAlignment="1">
      <alignment horizontal="center"/>
    </xf>
    <xf numFmtId="169" fontId="14" fillId="39" borderId="0" xfId="30" applyNumberFormat="1" applyFont="1" applyFill="1"/>
    <xf numFmtId="169" fontId="14" fillId="40" borderId="0" xfId="30" applyNumberFormat="1" applyFont="1" applyFill="1"/>
    <xf numFmtId="169" fontId="14" fillId="41" borderId="0" xfId="30" applyNumberFormat="1" applyFont="1" applyFill="1"/>
    <xf numFmtId="169" fontId="14" fillId="42" borderId="0" xfId="30" applyNumberFormat="1" applyFont="1" applyFill="1"/>
    <xf numFmtId="169" fontId="14" fillId="43" borderId="0" xfId="30" applyNumberFormat="1" applyFont="1" applyFill="1"/>
    <xf numFmtId="43" fontId="14" fillId="44" borderId="7" xfId="30" applyFont="1" applyFill="1" applyBorder="1"/>
    <xf numFmtId="43" fontId="14" fillId="45" borderId="7" xfId="30" applyFont="1" applyFill="1" applyBorder="1"/>
    <xf numFmtId="43" fontId="52" fillId="45" borderId="7" xfId="30" applyFont="1" applyFill="1" applyBorder="1"/>
    <xf numFmtId="43" fontId="16" fillId="0" borderId="0" xfId="30" applyFont="1" applyFill="1"/>
    <xf numFmtId="167" fontId="14" fillId="44" borderId="7" xfId="70" applyFont="1" applyFill="1" applyBorder="1"/>
    <xf numFmtId="167" fontId="14" fillId="39" borderId="0" xfId="70" applyFont="1" applyFill="1"/>
    <xf numFmtId="167" fontId="14" fillId="40" borderId="0" xfId="70" applyFont="1" applyFill="1"/>
    <xf numFmtId="167" fontId="14" fillId="41" borderId="0" xfId="70" applyFont="1" applyFill="1"/>
    <xf numFmtId="167" fontId="14" fillId="42" borderId="0" xfId="70" applyFont="1" applyFill="1"/>
    <xf numFmtId="167" fontId="14" fillId="43" borderId="0" xfId="70" applyFont="1" applyFill="1"/>
    <xf numFmtId="167" fontId="14" fillId="0" borderId="0" xfId="70" applyFont="1" applyFill="1" applyAlignment="1">
      <alignment horizontal="center"/>
    </xf>
    <xf numFmtId="169" fontId="5" fillId="39" borderId="0" xfId="30" applyNumberFormat="1" applyFont="1" applyFill="1" applyBorder="1"/>
    <xf numFmtId="169" fontId="5" fillId="40" borderId="0" xfId="30" applyNumberFormat="1" applyFont="1" applyFill="1" applyBorder="1"/>
    <xf numFmtId="169" fontId="5" fillId="41" borderId="0" xfId="30" applyNumberFormat="1" applyFont="1" applyFill="1" applyBorder="1"/>
    <xf numFmtId="169" fontId="5" fillId="42" borderId="0" xfId="30" applyNumberFormat="1" applyFont="1" applyFill="1" applyBorder="1"/>
    <xf numFmtId="169" fontId="5" fillId="43" borderId="0" xfId="30" applyNumberFormat="1" applyFont="1" applyFill="1" applyBorder="1"/>
    <xf numFmtId="0" fontId="6" fillId="0" borderId="0" xfId="58"/>
    <xf numFmtId="0" fontId="6" fillId="0" borderId="0" xfId="58" applyAlignment="1">
      <alignment horizontal="right"/>
    </xf>
    <xf numFmtId="0" fontId="0" fillId="39" borderId="0" xfId="0" applyFill="1"/>
    <xf numFmtId="0" fontId="6" fillId="39" borderId="0" xfId="58" applyFill="1"/>
    <xf numFmtId="0" fontId="20" fillId="39" borderId="0" xfId="0" applyFont="1" applyFill="1" applyAlignment="1">
      <alignment horizontal="center"/>
    </xf>
    <xf numFmtId="0" fontId="6" fillId="0" borderId="0" xfId="58" applyFill="1"/>
    <xf numFmtId="169" fontId="6" fillId="0" borderId="0" xfId="30" applyNumberFormat="1" applyFont="1"/>
    <xf numFmtId="0" fontId="6" fillId="46" borderId="7" xfId="58" applyFill="1" applyBorder="1"/>
    <xf numFmtId="0" fontId="3" fillId="46" borderId="7" xfId="58" applyFont="1" applyFill="1" applyBorder="1" applyAlignment="1">
      <alignment horizontal="center"/>
    </xf>
    <xf numFmtId="10" fontId="0" fillId="39" borderId="0" xfId="0" applyNumberFormat="1" applyFill="1" applyAlignment="1">
      <alignment horizontal="center"/>
    </xf>
    <xf numFmtId="10" fontId="6" fillId="39" borderId="0" xfId="58" applyNumberFormat="1" applyFont="1" applyFill="1" applyAlignment="1">
      <alignment horizontal="center"/>
    </xf>
    <xf numFmtId="0" fontId="6" fillId="46" borderId="7" xfId="58" applyFont="1" applyFill="1" applyBorder="1"/>
    <xf numFmtId="43" fontId="6" fillId="46" borderId="7" xfId="30" applyNumberFormat="1" applyFont="1" applyFill="1" applyBorder="1"/>
    <xf numFmtId="43" fontId="6" fillId="46" borderId="7" xfId="58" applyNumberFormat="1" applyFill="1" applyBorder="1"/>
    <xf numFmtId="0" fontId="6" fillId="39" borderId="0" xfId="58" applyFont="1" applyFill="1"/>
    <xf numFmtId="10" fontId="6" fillId="39" borderId="0" xfId="58" applyNumberFormat="1" applyFill="1" applyAlignment="1">
      <alignment horizontal="center"/>
    </xf>
    <xf numFmtId="0" fontId="0" fillId="0" borderId="0" xfId="0" applyFill="1"/>
    <xf numFmtId="170" fontId="0" fillId="0" borderId="0" xfId="0" applyNumberFormat="1" applyFill="1" applyAlignment="1">
      <alignment horizontal="right"/>
    </xf>
    <xf numFmtId="43" fontId="6" fillId="0" borderId="0" xfId="58" applyNumberFormat="1" applyFill="1"/>
    <xf numFmtId="43" fontId="6" fillId="0" borderId="0" xfId="30" applyFont="1"/>
    <xf numFmtId="0" fontId="4" fillId="0" borderId="0" xfId="58" applyFont="1" applyAlignment="1">
      <alignment horizontal="right"/>
    </xf>
    <xf numFmtId="43" fontId="6" fillId="0" borderId="0" xfId="58" applyNumberFormat="1"/>
    <xf numFmtId="0" fontId="6" fillId="45" borderId="0" xfId="58" applyFill="1"/>
    <xf numFmtId="0" fontId="4" fillId="39" borderId="0" xfId="58" applyFont="1" applyFill="1" applyAlignment="1">
      <alignment horizontal="right"/>
    </xf>
    <xf numFmtId="169" fontId="6" fillId="0" borderId="0" xfId="30" applyNumberFormat="1" applyFont="1" applyFill="1"/>
    <xf numFmtId="0" fontId="6" fillId="0" borderId="0" xfId="58" applyFill="1" applyAlignment="1">
      <alignment horizontal="right"/>
    </xf>
    <xf numFmtId="169" fontId="4" fillId="39" borderId="0" xfId="58" applyNumberFormat="1" applyFont="1" applyFill="1" applyAlignment="1">
      <alignment horizontal="right"/>
    </xf>
    <xf numFmtId="43" fontId="4" fillId="39" borderId="0" xfId="58" applyNumberFormat="1" applyFont="1" applyFill="1" applyAlignment="1">
      <alignment horizontal="right"/>
    </xf>
    <xf numFmtId="0" fontId="6" fillId="0" borderId="0" xfId="58" applyFont="1" applyFill="1"/>
    <xf numFmtId="169" fontId="4" fillId="0" borderId="0" xfId="58" applyNumberFormat="1" applyFont="1" applyFill="1" applyAlignment="1">
      <alignment horizontal="right"/>
    </xf>
    <xf numFmtId="169" fontId="6" fillId="39" borderId="0" xfId="30" applyNumberFormat="1" applyFont="1" applyFill="1"/>
    <xf numFmtId="0" fontId="3" fillId="46" borderId="7" xfId="58" applyFont="1" applyFill="1" applyBorder="1"/>
    <xf numFmtId="43" fontId="3" fillId="46" borderId="7" xfId="58" applyNumberFormat="1" applyFont="1" applyFill="1" applyBorder="1"/>
    <xf numFmtId="169" fontId="4" fillId="39" borderId="0" xfId="30" applyNumberFormat="1" applyFont="1" applyFill="1"/>
    <xf numFmtId="43" fontId="3" fillId="46" borderId="7" xfId="30" applyNumberFormat="1" applyFont="1" applyFill="1" applyBorder="1"/>
    <xf numFmtId="0" fontId="3" fillId="46" borderId="0" xfId="58" applyFont="1" applyFill="1" applyBorder="1"/>
    <xf numFmtId="43" fontId="3" fillId="46" borderId="0" xfId="58" applyNumberFormat="1" applyFont="1" applyFill="1" applyBorder="1"/>
    <xf numFmtId="0" fontId="4" fillId="0" borderId="0" xfId="58" applyFont="1"/>
    <xf numFmtId="0" fontId="5" fillId="0" borderId="0" xfId="58" applyFont="1"/>
    <xf numFmtId="0" fontId="6" fillId="38" borderId="0" xfId="58" applyFill="1"/>
    <xf numFmtId="169" fontId="6" fillId="38" borderId="0" xfId="30" applyNumberFormat="1" applyFont="1" applyFill="1"/>
    <xf numFmtId="0" fontId="6" fillId="38" borderId="0" xfId="58" applyFont="1" applyFill="1"/>
    <xf numFmtId="43" fontId="21" fillId="0" borderId="0" xfId="31" applyFont="1" applyAlignment="1">
      <alignment horizontal="center"/>
    </xf>
    <xf numFmtId="0" fontId="0" fillId="0" borderId="7" xfId="0" applyBorder="1"/>
    <xf numFmtId="43" fontId="21" fillId="0" borderId="7" xfId="30" applyFont="1" applyBorder="1" applyAlignment="1">
      <alignment horizontal="center"/>
    </xf>
    <xf numFmtId="43" fontId="3" fillId="0" borderId="0" xfId="31" applyFont="1" applyAlignment="1">
      <alignment horizontal="center"/>
    </xf>
    <xf numFmtId="0" fontId="0" fillId="0" borderId="8" xfId="0" applyBorder="1"/>
    <xf numFmtId="43" fontId="0" fillId="0" borderId="8" xfId="30" applyFont="1" applyBorder="1"/>
    <xf numFmtId="0" fontId="6" fillId="36" borderId="0" xfId="58" applyFill="1"/>
    <xf numFmtId="43" fontId="6" fillId="34" borderId="0" xfId="31" applyFont="1" applyFill="1"/>
    <xf numFmtId="0" fontId="3" fillId="36" borderId="9" xfId="0" applyFont="1" applyFill="1" applyBorder="1"/>
    <xf numFmtId="43" fontId="6" fillId="36" borderId="10" xfId="30" applyFont="1" applyFill="1" applyBorder="1"/>
    <xf numFmtId="0" fontId="0" fillId="36" borderId="6" xfId="0" applyFill="1" applyBorder="1"/>
    <xf numFmtId="0" fontId="6" fillId="0" borderId="0" xfId="58" applyFont="1" applyAlignment="1">
      <alignment horizontal="right"/>
    </xf>
    <xf numFmtId="43" fontId="6" fillId="36" borderId="6" xfId="30" applyFont="1" applyFill="1" applyBorder="1"/>
    <xf numFmtId="0" fontId="0" fillId="36" borderId="7" xfId="0" applyFill="1" applyBorder="1"/>
    <xf numFmtId="0" fontId="6" fillId="45" borderId="0" xfId="58" applyFont="1" applyFill="1"/>
    <xf numFmtId="0" fontId="6" fillId="0" borderId="0" xfId="58" applyFont="1"/>
    <xf numFmtId="43" fontId="6" fillId="36" borderId="7" xfId="30" applyFont="1" applyFill="1" applyBorder="1"/>
    <xf numFmtId="0" fontId="6" fillId="36" borderId="7" xfId="0" applyFont="1" applyFill="1" applyBorder="1"/>
    <xf numFmtId="0" fontId="3" fillId="0" borderId="0" xfId="58" applyFont="1"/>
    <xf numFmtId="0" fontId="0" fillId="36" borderId="8" xfId="0" applyFill="1" applyBorder="1"/>
    <xf numFmtId="0" fontId="6" fillId="36" borderId="8" xfId="0" applyFont="1" applyFill="1" applyBorder="1"/>
    <xf numFmtId="0" fontId="3" fillId="36" borderId="10" xfId="0" applyFont="1" applyFill="1" applyBorder="1"/>
    <xf numFmtId="43" fontId="3" fillId="36" borderId="10" xfId="30" applyFont="1" applyFill="1" applyBorder="1"/>
    <xf numFmtId="0" fontId="0" fillId="0" borderId="6" xfId="0" applyBorder="1"/>
    <xf numFmtId="43" fontId="0" fillId="0" borderId="6" xfId="30" applyFont="1" applyBorder="1"/>
    <xf numFmtId="0" fontId="0" fillId="0" borderId="6" xfId="0" applyFill="1" applyBorder="1"/>
    <xf numFmtId="0" fontId="0" fillId="0" borderId="8" xfId="0" applyFill="1" applyBorder="1"/>
    <xf numFmtId="0" fontId="3" fillId="35" borderId="9" xfId="0" applyFont="1" applyFill="1" applyBorder="1"/>
    <xf numFmtId="0" fontId="0" fillId="35" borderId="10" xfId="0" applyFill="1" applyBorder="1"/>
    <xf numFmtId="43" fontId="6" fillId="35" borderId="10" xfId="30" applyFont="1" applyFill="1" applyBorder="1"/>
    <xf numFmtId="0" fontId="0" fillId="35" borderId="6" xfId="0" applyFill="1" applyBorder="1"/>
    <xf numFmtId="43" fontId="6" fillId="35" borderId="6" xfId="30" applyFont="1" applyFill="1" applyBorder="1"/>
    <xf numFmtId="0" fontId="0" fillId="35" borderId="7" xfId="0" applyFill="1" applyBorder="1"/>
    <xf numFmtId="0" fontId="6" fillId="35" borderId="7" xfId="0" applyFont="1" applyFill="1" applyBorder="1"/>
    <xf numFmtId="43" fontId="6" fillId="35" borderId="7" xfId="30" applyFont="1" applyFill="1" applyBorder="1"/>
    <xf numFmtId="0" fontId="0" fillId="35" borderId="8" xfId="0" applyFill="1" applyBorder="1"/>
    <xf numFmtId="0" fontId="3" fillId="35" borderId="10" xfId="0" applyFont="1" applyFill="1" applyBorder="1"/>
    <xf numFmtId="43" fontId="3" fillId="35" borderId="10" xfId="30" applyFont="1" applyFill="1" applyBorder="1"/>
    <xf numFmtId="0" fontId="3" fillId="47" borderId="9" xfId="0" applyFont="1" applyFill="1" applyBorder="1"/>
    <xf numFmtId="0" fontId="0" fillId="47" borderId="10" xfId="0" applyFill="1" applyBorder="1"/>
    <xf numFmtId="43" fontId="6" fillId="47" borderId="10" xfId="30" applyFont="1" applyFill="1" applyBorder="1"/>
    <xf numFmtId="0" fontId="6" fillId="47" borderId="10" xfId="0" applyFont="1" applyFill="1" applyBorder="1"/>
    <xf numFmtId="0" fontId="0" fillId="47" borderId="6" xfId="0" applyFill="1" applyBorder="1"/>
    <xf numFmtId="43" fontId="6" fillId="47" borderId="8" xfId="30" applyFont="1" applyFill="1" applyBorder="1"/>
    <xf numFmtId="171" fontId="6" fillId="47" borderId="8" xfId="30" applyNumberFormat="1" applyFont="1" applyFill="1" applyBorder="1"/>
    <xf numFmtId="43" fontId="6" fillId="47" borderId="6" xfId="30" applyFont="1" applyFill="1" applyBorder="1"/>
    <xf numFmtId="43" fontId="0" fillId="47" borderId="8" xfId="0" applyNumberFormat="1" applyFill="1" applyBorder="1"/>
    <xf numFmtId="171" fontId="0" fillId="47" borderId="8" xfId="0" applyNumberFormat="1" applyFill="1" applyBorder="1"/>
    <xf numFmtId="0" fontId="0" fillId="47" borderId="7" xfId="0" applyFill="1" applyBorder="1"/>
    <xf numFmtId="0" fontId="6" fillId="47" borderId="8" xfId="30" applyNumberFormat="1" applyFont="1" applyFill="1" applyBorder="1"/>
    <xf numFmtId="43" fontId="6" fillId="47" borderId="7" xfId="30" applyFont="1" applyFill="1" applyBorder="1"/>
    <xf numFmtId="43" fontId="6" fillId="47" borderId="8" xfId="0" applyNumberFormat="1" applyFont="1" applyFill="1" applyBorder="1"/>
    <xf numFmtId="0" fontId="6" fillId="47" borderId="7" xfId="0" applyFont="1" applyFill="1" applyBorder="1"/>
    <xf numFmtId="171" fontId="6" fillId="47" borderId="8" xfId="0" applyNumberFormat="1" applyFont="1" applyFill="1" applyBorder="1"/>
    <xf numFmtId="0" fontId="0" fillId="47" borderId="11" xfId="0" applyFill="1" applyBorder="1"/>
    <xf numFmtId="171" fontId="0" fillId="47" borderId="11" xfId="0" applyNumberFormat="1" applyFill="1" applyBorder="1"/>
    <xf numFmtId="43" fontId="0" fillId="47" borderId="11" xfId="0" applyNumberFormat="1" applyFill="1" applyBorder="1"/>
    <xf numFmtId="0" fontId="0" fillId="47" borderId="0" xfId="0" applyFill="1" applyBorder="1"/>
    <xf numFmtId="171" fontId="0" fillId="47" borderId="0" xfId="0" applyNumberFormat="1" applyFill="1" applyBorder="1"/>
    <xf numFmtId="43" fontId="0" fillId="47" borderId="0" xfId="0" applyNumberFormat="1" applyFill="1" applyBorder="1"/>
    <xf numFmtId="0" fontId="0" fillId="47" borderId="8" xfId="0" applyFill="1" applyBorder="1"/>
    <xf numFmtId="0" fontId="6" fillId="47" borderId="8" xfId="0" applyFont="1" applyFill="1" applyBorder="1"/>
    <xf numFmtId="0" fontId="3" fillId="47" borderId="10" xfId="0" applyFont="1" applyFill="1" applyBorder="1"/>
    <xf numFmtId="0" fontId="6" fillId="34" borderId="0" xfId="58" applyFill="1"/>
    <xf numFmtId="43" fontId="3" fillId="47" borderId="10" xfId="30" applyFont="1" applyFill="1" applyBorder="1"/>
    <xf numFmtId="43" fontId="0" fillId="0" borderId="7" xfId="30" applyFont="1" applyBorder="1"/>
    <xf numFmtId="0" fontId="0" fillId="0" borderId="7" xfId="0" applyFill="1" applyBorder="1"/>
    <xf numFmtId="0" fontId="3" fillId="43" borderId="9" xfId="0" applyFont="1" applyFill="1" applyBorder="1"/>
    <xf numFmtId="0" fontId="0" fillId="43" borderId="10" xfId="0" applyFill="1" applyBorder="1"/>
    <xf numFmtId="43" fontId="6" fillId="43" borderId="10" xfId="30" applyFont="1" applyFill="1" applyBorder="1"/>
    <xf numFmtId="0" fontId="0" fillId="43" borderId="6" xfId="0" applyFill="1" applyBorder="1"/>
    <xf numFmtId="43" fontId="6" fillId="43" borderId="8" xfId="30" applyFont="1" applyFill="1" applyBorder="1"/>
    <xf numFmtId="171" fontId="6" fillId="43" borderId="8" xfId="30" applyNumberFormat="1" applyFont="1" applyFill="1" applyBorder="1"/>
    <xf numFmtId="43" fontId="6" fillId="43" borderId="6" xfId="30" applyFont="1" applyFill="1" applyBorder="1"/>
    <xf numFmtId="43" fontId="0" fillId="43" borderId="8" xfId="0" applyNumberFormat="1" applyFill="1" applyBorder="1"/>
    <xf numFmtId="171" fontId="0" fillId="43" borderId="8" xfId="0" applyNumberFormat="1" applyFill="1" applyBorder="1"/>
    <xf numFmtId="0" fontId="0" fillId="43" borderId="7" xfId="0" applyFill="1" applyBorder="1"/>
    <xf numFmtId="43" fontId="6" fillId="43" borderId="8" xfId="0" applyNumberFormat="1" applyFont="1" applyFill="1" applyBorder="1"/>
    <xf numFmtId="43" fontId="6" fillId="43" borderId="7" xfId="30" applyFont="1" applyFill="1" applyBorder="1"/>
    <xf numFmtId="171" fontId="6" fillId="43" borderId="8" xfId="0" applyNumberFormat="1" applyFont="1" applyFill="1" applyBorder="1"/>
    <xf numFmtId="43" fontId="0" fillId="43" borderId="8" xfId="0" quotePrefix="1" applyNumberFormat="1" applyFill="1" applyBorder="1"/>
    <xf numFmtId="0" fontId="6" fillId="43" borderId="7" xfId="0" applyFont="1" applyFill="1" applyBorder="1"/>
    <xf numFmtId="43" fontId="0" fillId="43" borderId="0" xfId="0" applyNumberFormat="1" applyFill="1" applyBorder="1"/>
    <xf numFmtId="171" fontId="0" fillId="43" borderId="0" xfId="0" applyNumberFormat="1" applyFill="1" applyBorder="1"/>
    <xf numFmtId="0" fontId="0" fillId="43" borderId="0" xfId="0" applyFill="1" applyBorder="1"/>
    <xf numFmtId="0" fontId="0" fillId="43" borderId="8" xfId="0" applyFill="1" applyBorder="1"/>
    <xf numFmtId="0" fontId="6" fillId="43" borderId="8" xfId="0" applyFont="1" applyFill="1" applyBorder="1"/>
    <xf numFmtId="0" fontId="3" fillId="43" borderId="10" xfId="0" applyFont="1" applyFill="1" applyBorder="1"/>
    <xf numFmtId="43" fontId="3" fillId="34" borderId="10" xfId="0" applyNumberFormat="1" applyFont="1" applyFill="1" applyBorder="1"/>
    <xf numFmtId="43" fontId="3" fillId="43" borderId="10" xfId="30" applyFont="1" applyFill="1" applyBorder="1"/>
    <xf numFmtId="43" fontId="6" fillId="34" borderId="6" xfId="0" applyNumberFormat="1" applyFont="1" applyFill="1" applyBorder="1"/>
    <xf numFmtId="0" fontId="0" fillId="0" borderId="6" xfId="0" quotePrefix="1" applyFill="1" applyBorder="1"/>
    <xf numFmtId="43" fontId="6" fillId="34" borderId="8" xfId="0" applyNumberFormat="1" applyFont="1" applyFill="1" applyBorder="1"/>
    <xf numFmtId="0" fontId="0" fillId="0" borderId="8" xfId="0" quotePrefix="1" applyFill="1" applyBorder="1"/>
    <xf numFmtId="0" fontId="3" fillId="48" borderId="9" xfId="0" applyFont="1" applyFill="1" applyBorder="1"/>
    <xf numFmtId="0" fontId="3" fillId="48" borderId="10" xfId="0" applyFont="1" applyFill="1" applyBorder="1"/>
    <xf numFmtId="43" fontId="6" fillId="48" borderId="8" xfId="30" applyFont="1" applyFill="1" applyBorder="1"/>
    <xf numFmtId="43" fontId="3" fillId="48" borderId="10" xfId="30" applyFont="1" applyFill="1" applyBorder="1"/>
    <xf numFmtId="43" fontId="0" fillId="48" borderId="8" xfId="0" applyNumberFormat="1" applyFill="1" applyBorder="1"/>
    <xf numFmtId="43" fontId="6" fillId="48" borderId="8" xfId="0" applyNumberFormat="1" applyFont="1" applyFill="1" applyBorder="1"/>
    <xf numFmtId="0" fontId="0" fillId="48" borderId="6" xfId="0" applyFill="1" applyBorder="1"/>
    <xf numFmtId="171" fontId="6" fillId="48" borderId="8" xfId="30" applyNumberFormat="1" applyFont="1" applyFill="1" applyBorder="1"/>
    <xf numFmtId="43" fontId="6" fillId="48" borderId="6" xfId="30" applyFont="1" applyFill="1" applyBorder="1"/>
    <xf numFmtId="171" fontId="0" fillId="48" borderId="8" xfId="0" applyNumberFormat="1" applyFill="1" applyBorder="1"/>
    <xf numFmtId="43" fontId="6" fillId="48" borderId="8" xfId="58" applyNumberFormat="1" applyFont="1" applyFill="1" applyBorder="1"/>
    <xf numFmtId="171" fontId="6" fillId="48" borderId="8" xfId="58" applyNumberFormat="1" applyFont="1" applyFill="1" applyBorder="1"/>
    <xf numFmtId="0" fontId="0" fillId="48" borderId="7" xfId="0" applyFill="1" applyBorder="1"/>
    <xf numFmtId="0" fontId="0" fillId="34" borderId="7" xfId="0" applyFill="1" applyBorder="1"/>
    <xf numFmtId="43" fontId="6" fillId="48" borderId="7" xfId="30" applyFont="1" applyFill="1" applyBorder="1"/>
    <xf numFmtId="43" fontId="0" fillId="48" borderId="8" xfId="0" quotePrefix="1" applyNumberFormat="1" applyFill="1" applyBorder="1"/>
    <xf numFmtId="0" fontId="0" fillId="48" borderId="0" xfId="0" applyFill="1" applyBorder="1"/>
    <xf numFmtId="171" fontId="6" fillId="48" borderId="8" xfId="0" applyNumberFormat="1" applyFont="1" applyFill="1" applyBorder="1"/>
    <xf numFmtId="43" fontId="6" fillId="34" borderId="7" xfId="0" applyNumberFormat="1" applyFont="1" applyFill="1" applyBorder="1"/>
    <xf numFmtId="0" fontId="6" fillId="48" borderId="7" xfId="0" applyFont="1" applyFill="1" applyBorder="1"/>
    <xf numFmtId="0" fontId="6" fillId="48" borderId="8" xfId="0" applyFont="1" applyFill="1" applyBorder="1"/>
    <xf numFmtId="0" fontId="0" fillId="0" borderId="5" xfId="0" applyNumberFormat="1" applyBorder="1"/>
    <xf numFmtId="0" fontId="0" fillId="48" borderId="8" xfId="0" applyFill="1" applyBorder="1"/>
    <xf numFmtId="0" fontId="3" fillId="34" borderId="10" xfId="0" applyFont="1" applyFill="1" applyBorder="1"/>
    <xf numFmtId="0" fontId="3" fillId="48" borderId="9" xfId="58" applyFont="1" applyFill="1" applyBorder="1"/>
    <xf numFmtId="0" fontId="6" fillId="0" borderId="7" xfId="0" applyFont="1" applyBorder="1" applyAlignment="1"/>
    <xf numFmtId="0" fontId="0" fillId="0" borderId="7" xfId="0" applyBorder="1" applyAlignment="1"/>
    <xf numFmtId="43" fontId="0" fillId="0" borderId="7" xfId="30" applyNumberFormat="1" applyFont="1" applyBorder="1" applyAlignment="1"/>
    <xf numFmtId="169" fontId="0" fillId="0" borderId="7" xfId="30" applyNumberFormat="1" applyFont="1" applyBorder="1" applyAlignment="1"/>
    <xf numFmtId="0" fontId="6" fillId="49" borderId="7" xfId="0" applyFont="1" applyFill="1" applyBorder="1" applyAlignment="1">
      <alignment horizontal="center"/>
    </xf>
    <xf numFmtId="0" fontId="6" fillId="0" borderId="7" xfId="0" applyFont="1" applyFill="1" applyBorder="1" applyAlignment="1">
      <alignment horizontal="left"/>
    </xf>
    <xf numFmtId="0" fontId="0" fillId="0" borderId="7" xfId="0" applyFill="1" applyBorder="1" applyAlignment="1"/>
    <xf numFmtId="169" fontId="0" fillId="0" borderId="7" xfId="30" applyNumberFormat="1" applyFont="1" applyFill="1" applyBorder="1" applyAlignment="1"/>
    <xf numFmtId="0" fontId="6" fillId="50" borderId="7" xfId="0" applyFont="1" applyFill="1" applyBorder="1" applyAlignment="1"/>
    <xf numFmtId="0" fontId="6" fillId="0" borderId="7" xfId="0" applyFont="1" applyFill="1" applyBorder="1" applyAlignment="1">
      <alignment horizontal="right"/>
    </xf>
    <xf numFmtId="169" fontId="0" fillId="0" borderId="7" xfId="30" applyNumberFormat="1" applyFont="1" applyFill="1" applyBorder="1" applyAlignment="1">
      <alignment horizontal="center"/>
    </xf>
    <xf numFmtId="43" fontId="0" fillId="0" borderId="7" xfId="30" applyNumberFormat="1" applyFont="1" applyFill="1" applyBorder="1" applyAlignment="1"/>
    <xf numFmtId="0" fontId="2" fillId="0" borderId="7" xfId="71" applyFont="1" applyFill="1" applyBorder="1" applyAlignment="1"/>
    <xf numFmtId="43" fontId="0" fillId="0" borderId="12" xfId="30" applyNumberFormat="1" applyFont="1" applyFill="1" applyBorder="1" applyAlignment="1"/>
    <xf numFmtId="0" fontId="4" fillId="0" borderId="7" xfId="0" applyFont="1" applyFill="1" applyBorder="1" applyAlignment="1">
      <alignment horizontal="center"/>
    </xf>
    <xf numFmtId="0" fontId="6" fillId="0" borderId="7" xfId="0" applyFont="1" applyFill="1" applyBorder="1" applyAlignment="1"/>
    <xf numFmtId="43" fontId="0" fillId="0" borderId="6" xfId="30" applyNumberFormat="1" applyFont="1" applyFill="1" applyBorder="1" applyAlignment="1"/>
    <xf numFmtId="169" fontId="0" fillId="0" borderId="7" xfId="0" applyNumberFormat="1" applyFill="1" applyBorder="1" applyAlignment="1"/>
    <xf numFmtId="169" fontId="0" fillId="0" borderId="7" xfId="0" applyNumberFormat="1" applyBorder="1" applyAlignment="1"/>
    <xf numFmtId="43" fontId="12" fillId="42" borderId="7" xfId="30" applyNumberFormat="1" applyFont="1" applyFill="1" applyBorder="1" applyAlignment="1"/>
    <xf numFmtId="169" fontId="6" fillId="0" borderId="7" xfId="30" applyNumberFormat="1" applyFont="1" applyFill="1" applyBorder="1" applyAlignment="1">
      <alignment horizontal="right"/>
    </xf>
    <xf numFmtId="43" fontId="0" fillId="0" borderId="7" xfId="0" applyNumberFormat="1" applyFill="1" applyBorder="1" applyAlignment="1"/>
    <xf numFmtId="0" fontId="0" fillId="50" borderId="12" xfId="0" applyFill="1" applyBorder="1" applyAlignment="1"/>
    <xf numFmtId="43" fontId="22" fillId="0" borderId="7" xfId="0" applyNumberFormat="1" applyFont="1" applyFill="1" applyBorder="1" applyAlignment="1"/>
    <xf numFmtId="169" fontId="3" fillId="0" borderId="6" xfId="30" applyNumberFormat="1" applyFont="1" applyBorder="1" applyAlignment="1"/>
    <xf numFmtId="43" fontId="22" fillId="0" borderId="7" xfId="30" applyNumberFormat="1" applyFont="1" applyFill="1" applyBorder="1" applyAlignment="1"/>
    <xf numFmtId="169" fontId="3" fillId="0" borderId="7" xfId="30" applyNumberFormat="1" applyFont="1" applyFill="1" applyBorder="1" applyAlignment="1"/>
    <xf numFmtId="43" fontId="3" fillId="0" borderId="7" xfId="30" applyNumberFormat="1" applyFont="1" applyFill="1" applyBorder="1" applyAlignment="1"/>
    <xf numFmtId="43" fontId="3" fillId="0" borderId="7" xfId="0" applyNumberFormat="1" applyFont="1" applyFill="1" applyBorder="1" applyAlignment="1"/>
    <xf numFmtId="0" fontId="23" fillId="0" borderId="7" xfId="0" applyFont="1" applyBorder="1" applyAlignment="1"/>
    <xf numFmtId="43" fontId="23" fillId="0" borderId="7" xfId="30" applyNumberFormat="1" applyFont="1" applyBorder="1" applyAlignment="1"/>
    <xf numFmtId="43" fontId="23" fillId="0" borderId="7" xfId="0" applyNumberFormat="1" applyFont="1" applyBorder="1" applyAlignment="1"/>
    <xf numFmtId="0" fontId="2" fillId="2" borderId="7" xfId="71" applyFont="1" applyFill="1" applyBorder="1" applyAlignment="1">
      <alignment horizontal="center"/>
    </xf>
    <xf numFmtId="43" fontId="2" fillId="2" borderId="7" xfId="71" applyNumberFormat="1" applyFont="1" applyFill="1" applyBorder="1" applyAlignment="1">
      <alignment horizontal="center"/>
    </xf>
    <xf numFmtId="0" fontId="2" fillId="0" borderId="3" xfId="72" applyFont="1" applyFill="1" applyBorder="1" applyAlignment="1"/>
    <xf numFmtId="0" fontId="2" fillId="0" borderId="3" xfId="72" applyFont="1" applyFill="1" applyBorder="1" applyAlignment="1">
      <alignment horizontal="right"/>
    </xf>
    <xf numFmtId="43" fontId="2" fillId="0" borderId="3" xfId="30" applyFont="1" applyFill="1" applyBorder="1" applyAlignment="1">
      <alignment horizontal="right"/>
    </xf>
    <xf numFmtId="0" fontId="2" fillId="0" borderId="13" xfId="72" applyFont="1" applyFill="1" applyBorder="1" applyAlignment="1"/>
    <xf numFmtId="0" fontId="0" fillId="49" borderId="0" xfId="0" applyFill="1"/>
    <xf numFmtId="0" fontId="2" fillId="0" borderId="14" xfId="72" applyFont="1" applyFill="1" applyBorder="1" applyAlignment="1"/>
    <xf numFmtId="0" fontId="2" fillId="0" borderId="0" xfId="72" applyFont="1" applyFill="1" applyBorder="1" applyAlignment="1"/>
    <xf numFmtId="0" fontId="0" fillId="0" borderId="14" xfId="0" applyBorder="1"/>
    <xf numFmtId="0" fontId="2" fillId="0" borderId="3" xfId="72" quotePrefix="1" applyFont="1" applyFill="1" applyBorder="1" applyAlignment="1"/>
    <xf numFmtId="0" fontId="0" fillId="0" borderId="14" xfId="0" applyFill="1" applyBorder="1"/>
    <xf numFmtId="0" fontId="2" fillId="49" borderId="3" xfId="72" applyFont="1" applyFill="1" applyBorder="1" applyAlignment="1"/>
    <xf numFmtId="0" fontId="2" fillId="49" borderId="3" xfId="72" applyFont="1" applyFill="1" applyBorder="1" applyAlignment="1">
      <alignment horizontal="right"/>
    </xf>
    <xf numFmtId="43" fontId="2" fillId="49" borderId="3" xfId="30" applyFont="1" applyFill="1" applyBorder="1" applyAlignment="1">
      <alignment horizontal="right"/>
    </xf>
    <xf numFmtId="0" fontId="0" fillId="0" borderId="0" xfId="0" applyFill="1" applyBorder="1"/>
    <xf numFmtId="0" fontId="2" fillId="45" borderId="3" xfId="72" applyFont="1" applyFill="1" applyBorder="1" applyAlignment="1"/>
    <xf numFmtId="0" fontId="2" fillId="45" borderId="3" xfId="72" applyFont="1" applyFill="1" applyBorder="1" applyAlignment="1">
      <alignment horizontal="right"/>
    </xf>
    <xf numFmtId="43" fontId="2" fillId="45" borderId="3" xfId="30" applyFont="1" applyFill="1" applyBorder="1" applyAlignment="1">
      <alignment horizontal="right"/>
    </xf>
    <xf numFmtId="0" fontId="2" fillId="45" borderId="0" xfId="72" applyFont="1" applyFill="1" applyBorder="1" applyAlignment="1"/>
    <xf numFmtId="0" fontId="0" fillId="0" borderId="0" xfId="0" applyBorder="1"/>
    <xf numFmtId="0" fontId="0" fillId="50" borderId="0" xfId="0" applyFill="1"/>
    <xf numFmtId="17" fontId="2" fillId="0" borderId="3" xfId="72" quotePrefix="1" applyNumberFormat="1" applyFont="1" applyFill="1" applyBorder="1" applyAlignment="1"/>
    <xf numFmtId="0" fontId="2" fillId="50" borderId="3" xfId="72" applyFont="1" applyFill="1" applyBorder="1" applyAlignment="1"/>
    <xf numFmtId="0" fontId="2" fillId="50" borderId="3" xfId="72" applyFont="1" applyFill="1" applyBorder="1" applyAlignment="1">
      <alignment horizontal="right"/>
    </xf>
    <xf numFmtId="43" fontId="2" fillId="50" borderId="3" xfId="30" applyFont="1" applyFill="1" applyBorder="1" applyAlignment="1">
      <alignment horizontal="right"/>
    </xf>
    <xf numFmtId="0" fontId="2" fillId="0" borderId="7" xfId="71" applyFont="1" applyFill="1" applyBorder="1" applyAlignment="1">
      <alignment horizontal="right"/>
    </xf>
    <xf numFmtId="43" fontId="2" fillId="0" borderId="7" xfId="71" applyNumberFormat="1" applyFont="1" applyFill="1" applyBorder="1" applyAlignment="1">
      <alignment horizontal="right"/>
    </xf>
    <xf numFmtId="49" fontId="0" fillId="0" borderId="7" xfId="0" applyNumberFormat="1" applyFill="1" applyBorder="1" applyAlignment="1"/>
    <xf numFmtId="43" fontId="0" fillId="0" borderId="7" xfId="0" applyNumberFormat="1" applyBorder="1" applyAlignment="1"/>
    <xf numFmtId="0" fontId="53" fillId="0" borderId="0" xfId="58" applyFont="1" applyAlignment="1">
      <alignment horizontal="center"/>
    </xf>
    <xf numFmtId="0" fontId="6" fillId="0" borderId="0" xfId="58" applyAlignment="1">
      <alignment wrapText="1"/>
    </xf>
    <xf numFmtId="0" fontId="6" fillId="0" borderId="0" xfId="58" applyAlignment="1">
      <alignment horizontal="center"/>
    </xf>
    <xf numFmtId="0" fontId="33" fillId="0" borderId="0" xfId="58" applyFont="1" applyAlignment="1">
      <alignment horizontal="center"/>
    </xf>
    <xf numFmtId="0" fontId="54" fillId="0" borderId="0" xfId="58" applyFont="1" applyAlignment="1">
      <alignment horizontal="center" wrapText="1"/>
    </xf>
    <xf numFmtId="0" fontId="54" fillId="42" borderId="0" xfId="58" applyFont="1" applyFill="1" applyAlignment="1">
      <alignment horizontal="center" wrapText="1"/>
    </xf>
    <xf numFmtId="0" fontId="54" fillId="51" borderId="0" xfId="58" applyFont="1" applyFill="1" applyAlignment="1">
      <alignment horizontal="center" wrapText="1"/>
    </xf>
    <xf numFmtId="0" fontId="53" fillId="0" borderId="0" xfId="58" applyFont="1" applyAlignment="1">
      <alignment wrapText="1"/>
    </xf>
    <xf numFmtId="0" fontId="53" fillId="0" borderId="0" xfId="58" applyFont="1" applyFill="1" applyAlignment="1"/>
    <xf numFmtId="0" fontId="53" fillId="0" borderId="0" xfId="58" quotePrefix="1" applyFont="1" applyFill="1" applyAlignment="1">
      <alignment horizontal="center"/>
    </xf>
    <xf numFmtId="0" fontId="25" fillId="0" borderId="0" xfId="58" applyFont="1" applyFill="1" applyAlignment="1"/>
    <xf numFmtId="43" fontId="53" fillId="0" borderId="0" xfId="31" applyNumberFormat="1" applyFont="1" applyFill="1" applyAlignment="1"/>
    <xf numFmtId="43" fontId="53" fillId="42" borderId="0" xfId="31" applyNumberFormat="1" applyFont="1" applyFill="1" applyAlignment="1"/>
    <xf numFmtId="43" fontId="53" fillId="0" borderId="0" xfId="31" applyNumberFormat="1" applyFont="1" applyAlignment="1"/>
    <xf numFmtId="43" fontId="53" fillId="0" borderId="0" xfId="31" applyNumberFormat="1" applyFont="1" applyFill="1" applyAlignment="1">
      <alignment horizontal="right"/>
    </xf>
    <xf numFmtId="0" fontId="53" fillId="0" borderId="0" xfId="58" applyFont="1" applyAlignment="1"/>
    <xf numFmtId="0" fontId="6" fillId="0" borderId="0" xfId="58" applyAlignment="1"/>
    <xf numFmtId="44" fontId="33" fillId="0" borderId="0" xfId="33" applyFont="1" applyAlignment="1"/>
    <xf numFmtId="0" fontId="53" fillId="0" borderId="0" xfId="58" applyFont="1" applyFill="1" applyAlignment="1">
      <alignment horizontal="center"/>
    </xf>
    <xf numFmtId="43" fontId="53" fillId="52" borderId="0" xfId="31" applyNumberFormat="1" applyFont="1" applyFill="1" applyAlignment="1"/>
    <xf numFmtId="43" fontId="53" fillId="52" borderId="0" xfId="31" applyNumberFormat="1" applyFont="1" applyFill="1" applyAlignment="1">
      <alignment horizontal="right"/>
    </xf>
    <xf numFmtId="0" fontId="53" fillId="52" borderId="0" xfId="58" applyFont="1" applyFill="1" applyAlignment="1"/>
    <xf numFmtId="43" fontId="55" fillId="0" borderId="0" xfId="31" applyNumberFormat="1" applyFont="1" applyFill="1" applyAlignment="1"/>
    <xf numFmtId="43" fontId="53" fillId="45" borderId="0" xfId="31" applyNumberFormat="1" applyFont="1" applyFill="1" applyAlignment="1">
      <alignment horizontal="right"/>
    </xf>
    <xf numFmtId="43" fontId="6" fillId="0" borderId="0" xfId="58" applyNumberFormat="1" applyAlignment="1"/>
    <xf numFmtId="0" fontId="56" fillId="0" borderId="0" xfId="58" applyFont="1" applyFill="1" applyAlignment="1"/>
    <xf numFmtId="0" fontId="56" fillId="0" borderId="0" xfId="58" applyFont="1" applyFill="1" applyAlignment="1">
      <alignment horizontal="center"/>
    </xf>
    <xf numFmtId="43" fontId="56" fillId="0" borderId="0" xfId="31" applyNumberFormat="1" applyFont="1" applyFill="1" applyAlignment="1"/>
    <xf numFmtId="43" fontId="56" fillId="42" borderId="0" xfId="31" applyNumberFormat="1" applyFont="1" applyFill="1" applyAlignment="1"/>
    <xf numFmtId="43" fontId="56" fillId="0" borderId="0" xfId="31" applyNumberFormat="1" applyFont="1" applyAlignment="1"/>
    <xf numFmtId="43" fontId="56" fillId="0" borderId="0" xfId="31" applyNumberFormat="1" applyFont="1" applyFill="1" applyAlignment="1">
      <alignment horizontal="right"/>
    </xf>
    <xf numFmtId="0" fontId="56" fillId="0" borderId="0" xfId="58" applyFont="1" applyAlignment="1"/>
    <xf numFmtId="0" fontId="26" fillId="0" borderId="0" xfId="58" applyFont="1" applyAlignment="1"/>
    <xf numFmtId="43" fontId="26" fillId="0" borderId="0" xfId="58" applyNumberFormat="1" applyFont="1" applyAlignment="1"/>
    <xf numFmtId="44" fontId="57" fillId="0" borderId="0" xfId="33" applyFont="1" applyAlignment="1"/>
    <xf numFmtId="0" fontId="53" fillId="42" borderId="0" xfId="58" applyFont="1" applyFill="1" applyAlignment="1"/>
    <xf numFmtId="0" fontId="53" fillId="0" borderId="0" xfId="58" applyFont="1" applyBorder="1" applyAlignment="1"/>
    <xf numFmtId="0" fontId="53" fillId="0" borderId="5" xfId="58" applyFont="1" applyBorder="1" applyAlignment="1"/>
    <xf numFmtId="0" fontId="54" fillId="0" borderId="0" xfId="58" applyFont="1" applyAlignment="1"/>
    <xf numFmtId="43" fontId="54" fillId="0" borderId="11" xfId="58" applyNumberFormat="1" applyFont="1" applyBorder="1" applyAlignment="1"/>
    <xf numFmtId="43" fontId="54" fillId="42" borderId="11" xfId="58" applyNumberFormat="1" applyFont="1" applyFill="1" applyBorder="1" applyAlignment="1"/>
    <xf numFmtId="43" fontId="54" fillId="0" borderId="0" xfId="58" applyNumberFormat="1" applyFont="1" applyBorder="1" applyAlignment="1"/>
    <xf numFmtId="0" fontId="33" fillId="0" borderId="0" xfId="58" applyFont="1"/>
    <xf numFmtId="0" fontId="53" fillId="0" borderId="0" xfId="58" applyFont="1" applyAlignment="1">
      <alignment horizontal="left"/>
    </xf>
    <xf numFmtId="0" fontId="33" fillId="0" borderId="0" xfId="58" applyFont="1" applyFill="1"/>
    <xf numFmtId="0" fontId="6" fillId="51" borderId="0" xfId="58" applyFill="1"/>
    <xf numFmtId="0" fontId="6" fillId="51" borderId="0" xfId="58" applyFill="1" applyAlignment="1">
      <alignment wrapText="1"/>
    </xf>
    <xf numFmtId="0" fontId="0" fillId="51" borderId="0" xfId="0" applyFill="1"/>
    <xf numFmtId="0" fontId="6" fillId="53" borderId="0" xfId="58" applyFill="1"/>
    <xf numFmtId="0" fontId="14" fillId="0" borderId="0" xfId="58" applyFont="1"/>
    <xf numFmtId="44" fontId="6" fillId="42" borderId="0" xfId="58" applyNumberFormat="1" applyFill="1"/>
    <xf numFmtId="172" fontId="6" fillId="0" borderId="0" xfId="82" applyNumberFormat="1" applyFont="1"/>
    <xf numFmtId="44" fontId="6" fillId="0" borderId="0" xfId="58" applyNumberFormat="1"/>
    <xf numFmtId="172" fontId="6" fillId="42" borderId="0" xfId="82" applyNumberFormat="1" applyFont="1" applyFill="1"/>
    <xf numFmtId="0" fontId="3" fillId="0" borderId="0" xfId="0" applyFont="1" applyAlignment="1">
      <alignment vertical="center"/>
    </xf>
    <xf numFmtId="43" fontId="3" fillId="0" borderId="0" xfId="30" applyFont="1" applyAlignment="1">
      <alignment vertical="center"/>
    </xf>
    <xf numFmtId="0" fontId="0" fillId="54" borderId="0" xfId="0" applyFill="1"/>
    <xf numFmtId="43" fontId="12" fillId="54" borderId="0" xfId="30" applyFont="1" applyFill="1"/>
    <xf numFmtId="0" fontId="0" fillId="0" borderId="0" xfId="0" applyAlignment="1">
      <alignment vertical="center"/>
    </xf>
    <xf numFmtId="0" fontId="6" fillId="0" borderId="0" xfId="0" applyFont="1" applyAlignment="1">
      <alignment vertical="center"/>
    </xf>
    <xf numFmtId="0" fontId="6" fillId="54" borderId="0" xfId="0" applyFont="1" applyFill="1"/>
    <xf numFmtId="0" fontId="6" fillId="0" borderId="0" xfId="0" applyFont="1"/>
    <xf numFmtId="0" fontId="3" fillId="0" borderId="0" xfId="0" applyFont="1"/>
    <xf numFmtId="43" fontId="3" fillId="0" borderId="0" xfId="30" applyFont="1"/>
    <xf numFmtId="43" fontId="3" fillId="0" borderId="0" xfId="30" applyFont="1" applyFill="1"/>
    <xf numFmtId="43" fontId="0" fillId="0" borderId="11" xfId="30" applyFont="1" applyBorder="1"/>
    <xf numFmtId="0" fontId="0" fillId="0" borderId="0" xfId="0" applyAlignment="1">
      <alignment horizontal="right"/>
    </xf>
    <xf numFmtId="43" fontId="0" fillId="0" borderId="0" xfId="0" applyNumberFormat="1" applyAlignment="1"/>
    <xf numFmtId="0" fontId="0" fillId="0" borderId="0" xfId="0" applyAlignment="1"/>
    <xf numFmtId="0" fontId="26" fillId="0" borderId="0" xfId="0" applyFont="1" applyFill="1" applyBorder="1"/>
    <xf numFmtId="0" fontId="6" fillId="0" borderId="0" xfId="0" applyFont="1" applyFill="1" applyBorder="1" applyAlignment="1">
      <alignment horizontal="center"/>
    </xf>
    <xf numFmtId="0" fontId="3" fillId="0" borderId="0" xfId="0" applyFont="1" applyFill="1" applyBorder="1"/>
    <xf numFmtId="0" fontId="3" fillId="0" borderId="0" xfId="0" applyFont="1" applyFill="1" applyBorder="1" applyAlignment="1">
      <alignment wrapText="1"/>
    </xf>
    <xf numFmtId="44" fontId="6" fillId="0" borderId="0" xfId="33" applyNumberFormat="1" applyFont="1" applyFill="1"/>
    <xf numFmtId="44" fontId="6" fillId="0" borderId="0" xfId="0" applyNumberFormat="1" applyFont="1" applyFill="1"/>
    <xf numFmtId="0" fontId="6" fillId="0" borderId="0" xfId="0" applyFont="1" applyFill="1"/>
    <xf numFmtId="0" fontId="6" fillId="0" borderId="0" xfId="0" applyFont="1" applyFill="1" applyBorder="1"/>
    <xf numFmtId="44" fontId="6" fillId="0" borderId="0" xfId="0" applyNumberFormat="1" applyFont="1" applyFill="1" applyAlignment="1">
      <alignment horizontal="center" wrapText="1"/>
    </xf>
    <xf numFmtId="0" fontId="6" fillId="0" borderId="0" xfId="0" applyFont="1" applyFill="1" applyBorder="1" applyAlignment="1">
      <alignment horizontal="center" wrapText="1"/>
    </xf>
    <xf numFmtId="0" fontId="26" fillId="0" borderId="0" xfId="0" applyFont="1" applyFill="1"/>
    <xf numFmtId="0" fontId="6" fillId="0" borderId="0" xfId="0" applyFont="1" applyFill="1" applyAlignment="1">
      <alignment horizontal="center"/>
    </xf>
    <xf numFmtId="0" fontId="6" fillId="0" borderId="7" xfId="0" applyFont="1" applyFill="1" applyBorder="1" applyAlignment="1">
      <alignment horizontal="center"/>
    </xf>
    <xf numFmtId="0" fontId="3" fillId="0" borderId="7" xfId="0" applyFont="1" applyFill="1" applyBorder="1"/>
    <xf numFmtId="44" fontId="3" fillId="0" borderId="7" xfId="0" applyNumberFormat="1" applyFont="1" applyFill="1" applyBorder="1" applyAlignment="1">
      <alignment horizontal="center" wrapText="1"/>
    </xf>
    <xf numFmtId="0" fontId="26" fillId="55" borderId="0" xfId="0" applyFont="1" applyFill="1"/>
    <xf numFmtId="0" fontId="10" fillId="55" borderId="0" xfId="0" applyFont="1" applyFill="1" applyAlignment="1">
      <alignment horizontal="center"/>
    </xf>
    <xf numFmtId="0" fontId="6" fillId="55" borderId="0" xfId="0" applyFont="1" applyFill="1" applyAlignment="1">
      <alignment horizontal="center"/>
    </xf>
    <xf numFmtId="0" fontId="6" fillId="55" borderId="7" xfId="0" applyFont="1" applyFill="1" applyBorder="1" applyAlignment="1">
      <alignment horizontal="center"/>
    </xf>
    <xf numFmtId="0" fontId="27" fillId="55" borderId="7" xfId="0" applyFont="1" applyFill="1" applyBorder="1" applyAlignment="1">
      <alignment horizontal="center"/>
    </xf>
    <xf numFmtId="0" fontId="6" fillId="55" borderId="7" xfId="0" applyFont="1" applyFill="1" applyBorder="1"/>
    <xf numFmtId="0" fontId="3" fillId="55" borderId="7" xfId="0" applyFont="1" applyFill="1" applyBorder="1" applyAlignment="1">
      <alignment wrapText="1"/>
    </xf>
    <xf numFmtId="44" fontId="6" fillId="55" borderId="7" xfId="33" applyNumberFormat="1" applyFont="1" applyFill="1" applyBorder="1"/>
    <xf numFmtId="44" fontId="6" fillId="55" borderId="7" xfId="0" applyNumberFormat="1" applyFont="1" applyFill="1" applyBorder="1"/>
    <xf numFmtId="0" fontId="6" fillId="55" borderId="0" xfId="0" applyFont="1" applyFill="1"/>
    <xf numFmtId="0" fontId="28" fillId="0" borderId="0" xfId="0" applyFont="1" applyFill="1" applyAlignment="1">
      <alignment horizontal="center"/>
    </xf>
    <xf numFmtId="0" fontId="6" fillId="0" borderId="7" xfId="0" applyFont="1" applyFill="1" applyBorder="1"/>
    <xf numFmtId="44" fontId="6" fillId="0" borderId="12" xfId="33" applyNumberFormat="1" applyFont="1" applyFill="1" applyBorder="1"/>
    <xf numFmtId="44" fontId="6" fillId="0" borderId="12" xfId="0" applyNumberFormat="1" applyFont="1" applyFill="1" applyBorder="1"/>
    <xf numFmtId="173" fontId="6" fillId="0" borderId="0" xfId="0" applyNumberFormat="1" applyFont="1" applyFill="1"/>
    <xf numFmtId="43" fontId="6" fillId="0" borderId="0" xfId="30" applyFont="1" applyFill="1"/>
    <xf numFmtId="0" fontId="10" fillId="0" borderId="0" xfId="0" applyFont="1" applyFill="1" applyAlignment="1">
      <alignment horizontal="center"/>
    </xf>
    <xf numFmtId="0" fontId="3" fillId="56" borderId="7" xfId="0" applyFont="1" applyFill="1" applyBorder="1" applyAlignment="1">
      <alignment horizontal="right"/>
    </xf>
    <xf numFmtId="44" fontId="6" fillId="0" borderId="6" xfId="33" applyNumberFormat="1" applyFont="1" applyFill="1" applyBorder="1"/>
    <xf numFmtId="0" fontId="3" fillId="0" borderId="7" xfId="0" applyFont="1" applyFill="1" applyBorder="1" applyAlignment="1">
      <alignment horizontal="right"/>
    </xf>
    <xf numFmtId="44" fontId="6" fillId="0" borderId="7" xfId="33" applyNumberFormat="1" applyFont="1" applyFill="1" applyBorder="1"/>
    <xf numFmtId="44" fontId="6" fillId="0" borderId="7" xfId="0" applyNumberFormat="1" applyFont="1" applyFill="1" applyBorder="1"/>
    <xf numFmtId="43" fontId="6" fillId="0" borderId="0" xfId="0" applyNumberFormat="1" applyFont="1" applyFill="1"/>
    <xf numFmtId="44" fontId="6" fillId="0" borderId="15" xfId="33" applyNumberFormat="1" applyFont="1" applyFill="1" applyBorder="1"/>
    <xf numFmtId="44" fontId="6" fillId="0" borderId="16" xfId="0" applyNumberFormat="1" applyFont="1" applyFill="1" applyBorder="1"/>
    <xf numFmtId="44" fontId="6" fillId="0" borderId="17" xfId="0" applyNumberFormat="1" applyFont="1" applyFill="1" applyBorder="1"/>
    <xf numFmtId="0" fontId="6" fillId="57" borderId="7" xfId="0" applyFont="1" applyFill="1" applyBorder="1"/>
    <xf numFmtId="0" fontId="3" fillId="58" borderId="7" xfId="0" applyFont="1" applyFill="1" applyBorder="1" applyAlignment="1">
      <alignment horizontal="right"/>
    </xf>
    <xf numFmtId="37" fontId="3" fillId="58" borderId="7" xfId="30" applyNumberFormat="1" applyFont="1" applyFill="1" applyBorder="1" applyAlignment="1">
      <alignment horizontal="left"/>
    </xf>
    <xf numFmtId="0" fontId="6" fillId="0" borderId="7" xfId="0" applyFont="1" applyFill="1" applyBorder="1" applyAlignment="1">
      <alignment wrapText="1"/>
    </xf>
    <xf numFmtId="0" fontId="3" fillId="55" borderId="7" xfId="0" applyFont="1" applyFill="1" applyBorder="1"/>
    <xf numFmtId="44" fontId="6" fillId="55" borderId="6" xfId="33" applyNumberFormat="1" applyFont="1" applyFill="1" applyBorder="1"/>
    <xf numFmtId="43" fontId="6" fillId="55" borderId="0" xfId="0" applyNumberFormat="1" applyFont="1" applyFill="1"/>
    <xf numFmtId="0" fontId="3" fillId="0" borderId="7" xfId="0" applyFont="1" applyFill="1" applyBorder="1" applyAlignment="1">
      <alignment wrapText="1"/>
    </xf>
    <xf numFmtId="0" fontId="3" fillId="35" borderId="5" xfId="0" applyFont="1" applyFill="1" applyBorder="1" applyAlignment="1">
      <alignment horizontal="center"/>
    </xf>
    <xf numFmtId="0" fontId="3" fillId="35" borderId="0" xfId="0" applyFont="1" applyFill="1" applyAlignment="1">
      <alignment horizontal="center"/>
    </xf>
    <xf numFmtId="0" fontId="6" fillId="35" borderId="7" xfId="0" applyFont="1" applyFill="1" applyBorder="1" applyAlignment="1">
      <alignment horizontal="center"/>
    </xf>
    <xf numFmtId="0" fontId="27" fillId="35" borderId="7" xfId="0" applyFont="1" applyFill="1" applyBorder="1" applyAlignment="1">
      <alignment horizontal="center"/>
    </xf>
    <xf numFmtId="0" fontId="3" fillId="35" borderId="7" xfId="0" applyFont="1" applyFill="1" applyBorder="1" applyAlignment="1">
      <alignment wrapText="1"/>
    </xf>
    <xf numFmtId="44" fontId="6" fillId="35" borderId="7" xfId="33" applyNumberFormat="1" applyFont="1" applyFill="1" applyBorder="1"/>
    <xf numFmtId="44" fontId="6" fillId="35" borderId="7" xfId="0" applyNumberFormat="1" applyFont="1" applyFill="1" applyBorder="1"/>
    <xf numFmtId="0" fontId="6" fillId="35" borderId="0" xfId="0" applyFont="1" applyFill="1"/>
    <xf numFmtId="9" fontId="6" fillId="0" borderId="0" xfId="82" applyFont="1" applyFill="1"/>
    <xf numFmtId="9" fontId="6" fillId="0" borderId="0" xfId="82" applyFont="1" applyFill="1" applyAlignment="1">
      <alignment horizontal="center"/>
    </xf>
    <xf numFmtId="0" fontId="3" fillId="39" borderId="7" xfId="0" applyFont="1" applyFill="1" applyBorder="1" applyAlignment="1">
      <alignment horizontal="right"/>
    </xf>
    <xf numFmtId="9" fontId="6" fillId="0" borderId="0" xfId="82" applyFont="1" applyFill="1" applyBorder="1" applyAlignment="1">
      <alignment horizontal="center"/>
    </xf>
    <xf numFmtId="0" fontId="6" fillId="0" borderId="7" xfId="0" applyNumberFormat="1" applyFont="1" applyFill="1" applyBorder="1" applyAlignment="1" applyProtection="1"/>
    <xf numFmtId="9" fontId="6" fillId="0" borderId="0" xfId="82" applyFont="1" applyFill="1" applyAlignment="1"/>
    <xf numFmtId="0" fontId="26" fillId="35" borderId="0" xfId="0" applyFont="1" applyFill="1"/>
    <xf numFmtId="0" fontId="28" fillId="35" borderId="0" xfId="0" applyFont="1" applyFill="1" applyAlignment="1">
      <alignment horizontal="center"/>
    </xf>
    <xf numFmtId="0" fontId="6" fillId="35" borderId="0" xfId="0" applyFont="1" applyFill="1" applyAlignment="1">
      <alignment horizontal="center"/>
    </xf>
    <xf numFmtId="0" fontId="3" fillId="35" borderId="7" xfId="0" applyFont="1" applyFill="1" applyBorder="1"/>
    <xf numFmtId="174" fontId="6" fillId="35" borderId="6" xfId="33" applyNumberFormat="1" applyFont="1" applyFill="1" applyBorder="1"/>
    <xf numFmtId="43" fontId="6" fillId="35" borderId="0" xfId="0" applyNumberFormat="1" applyFont="1" applyFill="1"/>
    <xf numFmtId="0" fontId="26" fillId="59" borderId="0" xfId="0" applyFont="1" applyFill="1"/>
    <xf numFmtId="0" fontId="6" fillId="59" borderId="0" xfId="0" applyFont="1" applyFill="1" applyAlignment="1">
      <alignment horizontal="center"/>
    </xf>
    <xf numFmtId="0" fontId="6" fillId="59" borderId="7" xfId="0" applyFont="1" applyFill="1" applyBorder="1" applyAlignment="1">
      <alignment horizontal="center"/>
    </xf>
    <xf numFmtId="0" fontId="27" fillId="59" borderId="7" xfId="0" applyFont="1" applyFill="1" applyBorder="1" applyAlignment="1">
      <alignment horizontal="center"/>
    </xf>
    <xf numFmtId="0" fontId="3" fillId="59" borderId="7" xfId="0" applyFont="1" applyFill="1" applyBorder="1"/>
    <xf numFmtId="0" fontId="3" fillId="59" borderId="7" xfId="0" applyFont="1" applyFill="1" applyBorder="1" applyAlignment="1">
      <alignment wrapText="1"/>
    </xf>
    <xf numFmtId="44" fontId="6" fillId="59" borderId="7" xfId="33" applyNumberFormat="1" applyFont="1" applyFill="1" applyBorder="1"/>
    <xf numFmtId="44" fontId="6" fillId="59" borderId="7" xfId="0" applyNumberFormat="1" applyFont="1" applyFill="1" applyBorder="1"/>
    <xf numFmtId="0" fontId="6" fillId="59" borderId="0" xfId="0" applyFont="1" applyFill="1"/>
    <xf numFmtId="0" fontId="29" fillId="0" borderId="3" xfId="72" applyFont="1" applyFill="1" applyBorder="1" applyAlignment="1"/>
    <xf numFmtId="0" fontId="28" fillId="59" borderId="0" xfId="0" applyFont="1" applyFill="1" applyAlignment="1">
      <alignment horizontal="center"/>
    </xf>
    <xf numFmtId="0" fontId="3" fillId="59" borderId="7" xfId="0" applyFont="1" applyFill="1" applyBorder="1" applyAlignment="1">
      <alignment horizontal="center"/>
    </xf>
    <xf numFmtId="174" fontId="6" fillId="59" borderId="6" xfId="33" applyNumberFormat="1" applyFont="1" applyFill="1" applyBorder="1"/>
    <xf numFmtId="43" fontId="6" fillId="59" borderId="0" xfId="30" applyFont="1" applyFill="1"/>
    <xf numFmtId="0" fontId="26" fillId="47" borderId="0" xfId="0" applyFont="1" applyFill="1"/>
    <xf numFmtId="0" fontId="6" fillId="47" borderId="0" xfId="0" applyFont="1" applyFill="1" applyAlignment="1">
      <alignment horizontal="center"/>
    </xf>
    <xf numFmtId="0" fontId="6" fillId="47" borderId="7" xfId="0" applyFont="1" applyFill="1" applyBorder="1" applyAlignment="1">
      <alignment horizontal="center"/>
    </xf>
    <xf numFmtId="0" fontId="27" fillId="47" borderId="7" xfId="0" applyFont="1" applyFill="1" applyBorder="1"/>
    <xf numFmtId="0" fontId="3" fillId="47" borderId="7" xfId="0" applyFont="1" applyFill="1" applyBorder="1" applyAlignment="1">
      <alignment wrapText="1"/>
    </xf>
    <xf numFmtId="44" fontId="6" fillId="47" borderId="7" xfId="33" applyNumberFormat="1" applyFont="1" applyFill="1" applyBorder="1"/>
    <xf numFmtId="44" fontId="6" fillId="47" borderId="7" xfId="0" applyNumberFormat="1" applyFont="1" applyFill="1" applyBorder="1"/>
    <xf numFmtId="0" fontId="6" fillId="47" borderId="0" xfId="0" applyFont="1" applyFill="1"/>
    <xf numFmtId="43" fontId="6" fillId="47" borderId="0" xfId="30" applyFont="1" applyFill="1"/>
    <xf numFmtId="0" fontId="6" fillId="0" borderId="7" xfId="0" applyFont="1" applyFill="1" applyBorder="1" applyAlignment="1">
      <alignment horizontal="center" wrapText="1"/>
    </xf>
    <xf numFmtId="0" fontId="28" fillId="47" borderId="0" xfId="0" applyFont="1" applyFill="1" applyAlignment="1">
      <alignment horizontal="center"/>
    </xf>
    <xf numFmtId="0" fontId="3" fillId="47" borderId="7" xfId="0" applyFont="1" applyFill="1" applyBorder="1" applyAlignment="1">
      <alignment horizontal="center"/>
    </xf>
    <xf numFmtId="0" fontId="3" fillId="47" borderId="7" xfId="0" applyFont="1" applyFill="1" applyBorder="1"/>
    <xf numFmtId="174" fontId="6" fillId="47" borderId="6" xfId="33" applyNumberFormat="1" applyFont="1" applyFill="1" applyBorder="1"/>
    <xf numFmtId="0" fontId="26" fillId="60" borderId="0" xfId="0" applyFont="1" applyFill="1"/>
    <xf numFmtId="0" fontId="6" fillId="60" borderId="0" xfId="0" applyFont="1" applyFill="1" applyAlignment="1">
      <alignment horizontal="center"/>
    </xf>
    <xf numFmtId="0" fontId="6" fillId="60" borderId="7" xfId="0" applyFont="1" applyFill="1" applyBorder="1" applyAlignment="1">
      <alignment horizontal="center"/>
    </xf>
    <xf numFmtId="0" fontId="27" fillId="60" borderId="7" xfId="0" applyFont="1" applyFill="1" applyBorder="1" applyAlignment="1">
      <alignment horizontal="center"/>
    </xf>
    <xf numFmtId="0" fontId="3" fillId="60" borderId="7" xfId="0" applyFont="1" applyFill="1" applyBorder="1"/>
    <xf numFmtId="0" fontId="3" fillId="60" borderId="7" xfId="0" applyFont="1" applyFill="1" applyBorder="1" applyAlignment="1">
      <alignment wrapText="1"/>
    </xf>
    <xf numFmtId="44" fontId="6" fillId="60" borderId="7" xfId="33" applyNumberFormat="1" applyFont="1" applyFill="1" applyBorder="1"/>
    <xf numFmtId="44" fontId="6" fillId="60" borderId="7" xfId="0" applyNumberFormat="1" applyFont="1" applyFill="1" applyBorder="1"/>
    <xf numFmtId="0" fontId="6" fillId="60" borderId="0" xfId="0" applyFont="1" applyFill="1"/>
    <xf numFmtId="43" fontId="6" fillId="60" borderId="0" xfId="30" applyFont="1" applyFill="1"/>
    <xf numFmtId="0" fontId="28" fillId="60" borderId="0" xfId="0" applyFont="1" applyFill="1" applyAlignment="1">
      <alignment horizontal="center"/>
    </xf>
    <xf numFmtId="0" fontId="3" fillId="60" borderId="7" xfId="0" applyFont="1" applyFill="1" applyBorder="1" applyAlignment="1">
      <alignment horizontal="center"/>
    </xf>
    <xf numFmtId="0" fontId="58" fillId="60" borderId="7" xfId="0" applyFont="1" applyFill="1" applyBorder="1"/>
    <xf numFmtId="174" fontId="6" fillId="60" borderId="6" xfId="33" applyNumberFormat="1" applyFont="1" applyFill="1" applyBorder="1"/>
    <xf numFmtId="0" fontId="26" fillId="58" borderId="0" xfId="0" applyFont="1" applyFill="1"/>
    <xf numFmtId="0" fontId="6" fillId="58" borderId="0" xfId="0" applyFont="1" applyFill="1" applyAlignment="1">
      <alignment horizontal="center"/>
    </xf>
    <xf numFmtId="0" fontId="6" fillId="58" borderId="7" xfId="0" applyFont="1" applyFill="1" applyBorder="1" applyAlignment="1">
      <alignment horizontal="center"/>
    </xf>
    <xf numFmtId="0" fontId="3" fillId="58" borderId="7" xfId="0" applyFont="1" applyFill="1" applyBorder="1"/>
    <xf numFmtId="0" fontId="3" fillId="58" borderId="7" xfId="0" applyFont="1" applyFill="1" applyBorder="1" applyAlignment="1">
      <alignment wrapText="1"/>
    </xf>
    <xf numFmtId="174" fontId="6" fillId="58" borderId="6" xfId="33" applyNumberFormat="1" applyFont="1" applyFill="1" applyBorder="1"/>
    <xf numFmtId="0" fontId="6" fillId="58" borderId="0" xfId="0" applyFont="1" applyFill="1"/>
    <xf numFmtId="43" fontId="6" fillId="58" borderId="0" xfId="30" applyFont="1" applyFill="1"/>
    <xf numFmtId="0" fontId="3" fillId="0" borderId="0" xfId="0" applyFont="1" applyFill="1"/>
    <xf numFmtId="0" fontId="3" fillId="0" borderId="0" xfId="0" applyFont="1" applyFill="1" applyAlignment="1">
      <alignment wrapText="1"/>
    </xf>
    <xf numFmtId="49" fontId="27" fillId="0" borderId="0" xfId="0" applyNumberFormat="1" applyFont="1"/>
    <xf numFmtId="43" fontId="0" fillId="0" borderId="0" xfId="30" applyFont="1"/>
    <xf numFmtId="49" fontId="3" fillId="0" borderId="0" xfId="0" applyNumberFormat="1" applyFont="1"/>
    <xf numFmtId="0" fontId="6" fillId="0" borderId="0" xfId="0" applyFont="1" applyAlignment="1"/>
    <xf numFmtId="0" fontId="6" fillId="44" borderId="0" xfId="0" applyFont="1" applyFill="1" applyBorder="1" applyAlignment="1"/>
    <xf numFmtId="49" fontId="5" fillId="0" borderId="0" xfId="0" applyNumberFormat="1" applyFont="1" applyAlignment="1">
      <alignment horizontal="center"/>
    </xf>
    <xf numFmtId="0" fontId="5" fillId="0" borderId="0" xfId="0" applyFont="1" applyAlignment="1">
      <alignment horizontal="center"/>
    </xf>
    <xf numFmtId="43" fontId="5" fillId="0" borderId="0" xfId="30" applyFont="1" applyAlignment="1">
      <alignment horizontal="center"/>
    </xf>
    <xf numFmtId="49" fontId="0" fillId="0" borderId="0" xfId="0" applyNumberFormat="1"/>
    <xf numFmtId="49" fontId="3" fillId="0" borderId="0" xfId="0" applyNumberFormat="1" applyFont="1" applyAlignment="1">
      <alignment horizontal="center"/>
    </xf>
    <xf numFmtId="49" fontId="10" fillId="36" borderId="5" xfId="0" applyNumberFormat="1" applyFont="1" applyFill="1" applyBorder="1"/>
    <xf numFmtId="49" fontId="0" fillId="0" borderId="0" xfId="0" applyNumberFormat="1" applyAlignment="1">
      <alignment horizontal="center"/>
    </xf>
    <xf numFmtId="49" fontId="6" fillId="0" borderId="0" xfId="0" applyNumberFormat="1" applyFont="1"/>
    <xf numFmtId="43" fontId="0" fillId="0" borderId="0" xfId="0" applyNumberFormat="1"/>
    <xf numFmtId="49" fontId="6" fillId="0" borderId="0" xfId="0" applyNumberFormat="1" applyFont="1" applyAlignment="1">
      <alignment horizontal="center"/>
    </xf>
    <xf numFmtId="49" fontId="6" fillId="0" borderId="5" xfId="0" applyNumberFormat="1" applyFont="1" applyBorder="1"/>
    <xf numFmtId="0" fontId="0" fillId="0" borderId="5" xfId="0" applyBorder="1"/>
    <xf numFmtId="49" fontId="0" fillId="0" borderId="5" xfId="0" applyNumberFormat="1" applyBorder="1" applyAlignment="1">
      <alignment horizontal="center"/>
    </xf>
    <xf numFmtId="43" fontId="0" fillId="0" borderId="5" xfId="30" applyFont="1" applyBorder="1"/>
    <xf numFmtId="0" fontId="2" fillId="45" borderId="3" xfId="72" applyFont="1" applyFill="1" applyBorder="1" applyAlignment="1">
      <alignment horizontal="left"/>
    </xf>
    <xf numFmtId="43" fontId="6" fillId="0" borderId="0" xfId="29" applyFont="1"/>
    <xf numFmtId="44" fontId="6" fillId="61" borderId="7" xfId="0" applyNumberFormat="1" applyFont="1" applyFill="1" applyBorder="1"/>
    <xf numFmtId="39" fontId="14" fillId="36" borderId="0" xfId="0" applyNumberFormat="1" applyFont="1" applyFill="1"/>
    <xf numFmtId="44" fontId="0" fillId="0" borderId="0" xfId="0" applyNumberFormat="1"/>
    <xf numFmtId="44" fontId="0" fillId="0" borderId="0" xfId="32" applyFont="1"/>
    <xf numFmtId="44" fontId="49" fillId="0" borderId="50" xfId="85" applyNumberFormat="1"/>
    <xf numFmtId="43" fontId="14" fillId="0" borderId="0" xfId="29" applyFont="1"/>
    <xf numFmtId="43" fontId="49" fillId="0" borderId="50" xfId="85" applyNumberFormat="1"/>
    <xf numFmtId="44" fontId="48" fillId="0" borderId="50" xfId="84" applyNumberFormat="1"/>
    <xf numFmtId="0" fontId="50" fillId="0" borderId="0" xfId="86" applyAlignment="1">
      <alignment horizontal="center" wrapText="1"/>
    </xf>
    <xf numFmtId="0" fontId="50" fillId="0" borderId="0" xfId="86"/>
    <xf numFmtId="44" fontId="30" fillId="46" borderId="0" xfId="32" applyFont="1" applyFill="1"/>
    <xf numFmtId="44" fontId="0" fillId="46" borderId="0" xfId="0" applyNumberFormat="1" applyFill="1"/>
    <xf numFmtId="0" fontId="5" fillId="0" borderId="5" xfId="0" applyFont="1" applyBorder="1" applyAlignment="1" applyProtection="1">
      <alignment horizontal="left"/>
      <protection locked="0"/>
    </xf>
    <xf numFmtId="14" fontId="14" fillId="0" borderId="5" xfId="0" applyNumberFormat="1" applyFont="1" applyBorder="1" applyAlignment="1" applyProtection="1">
      <alignment horizontal="right"/>
      <protection locked="0"/>
    </xf>
    <xf numFmtId="0" fontId="14" fillId="0" borderId="0" xfId="0" applyFont="1" applyBorder="1" applyAlignment="1" applyProtection="1">
      <alignment horizontal="left"/>
      <protection locked="0"/>
    </xf>
    <xf numFmtId="0" fontId="14" fillId="0" borderId="0" xfId="0" applyFont="1" applyBorder="1" applyProtection="1">
      <protection locked="0"/>
    </xf>
    <xf numFmtId="0" fontId="14" fillId="0" borderId="18" xfId="0" applyFont="1" applyBorder="1" applyProtection="1">
      <protection locked="0"/>
    </xf>
    <xf numFmtId="0" fontId="14" fillId="0" borderId="18" xfId="0" applyFont="1" applyBorder="1" applyAlignment="1" applyProtection="1">
      <alignment horizontal="left"/>
      <protection locked="0"/>
    </xf>
    <xf numFmtId="0" fontId="5" fillId="0" borderId="5" xfId="0" applyFont="1" applyBorder="1" applyAlignment="1" applyProtection="1">
      <alignment horizontal="center"/>
      <protection locked="0"/>
    </xf>
    <xf numFmtId="0" fontId="5" fillId="0" borderId="5" xfId="0" applyFont="1" applyBorder="1" applyProtection="1">
      <protection locked="0"/>
    </xf>
    <xf numFmtId="0" fontId="5" fillId="0" borderId="11" xfId="0" applyFont="1" applyBorder="1" applyProtection="1">
      <protection locked="0"/>
    </xf>
    <xf numFmtId="0" fontId="14" fillId="0" borderId="0" xfId="0" applyFont="1" applyProtection="1">
      <protection locked="0"/>
    </xf>
    <xf numFmtId="0" fontId="14" fillId="0" borderId="4" xfId="0" applyFont="1" applyBorder="1" applyProtection="1">
      <protection locked="0"/>
    </xf>
    <xf numFmtId="0" fontId="14" fillId="0" borderId="19" xfId="0" applyFont="1" applyBorder="1" applyAlignment="1" applyProtection="1">
      <alignment horizontal="right"/>
      <protection locked="0"/>
    </xf>
    <xf numFmtId="0" fontId="5" fillId="0" borderId="4" xfId="0" applyFont="1" applyBorder="1" applyAlignment="1" applyProtection="1">
      <alignment horizontal="left"/>
      <protection locked="0"/>
    </xf>
    <xf numFmtId="0" fontId="14" fillId="0" borderId="19" xfId="0" applyFont="1" applyBorder="1" applyAlignment="1" applyProtection="1">
      <protection locked="0"/>
    </xf>
    <xf numFmtId="0" fontId="14" fillId="0" borderId="2" xfId="0" applyFont="1" applyBorder="1" applyAlignment="1" applyProtection="1">
      <protection locked="0"/>
    </xf>
    <xf numFmtId="0" fontId="14" fillId="0" borderId="20" xfId="0" applyFont="1" applyBorder="1" applyAlignment="1" applyProtection="1">
      <protection locked="0"/>
    </xf>
    <xf numFmtId="0" fontId="5" fillId="0" borderId="21" xfId="0" applyFont="1" applyBorder="1" applyProtection="1">
      <protection locked="0"/>
    </xf>
    <xf numFmtId="0" fontId="14" fillId="0" borderId="1" xfId="0" applyFont="1" applyBorder="1" applyProtection="1">
      <protection locked="0"/>
    </xf>
    <xf numFmtId="0" fontId="5" fillId="0" borderId="5" xfId="0" applyFont="1" applyBorder="1" applyAlignment="1" applyProtection="1">
      <protection locked="0"/>
    </xf>
    <xf numFmtId="16" fontId="14" fillId="0" borderId="8" xfId="0" quotePrefix="1" applyNumberFormat="1" applyFont="1" applyBorder="1" applyProtection="1">
      <protection locked="0"/>
    </xf>
    <xf numFmtId="164" fontId="14" fillId="0" borderId="8" xfId="0" applyNumberFormat="1" applyFont="1" applyBorder="1" applyProtection="1">
      <protection locked="0"/>
    </xf>
    <xf numFmtId="0" fontId="14" fillId="0" borderId="8" xfId="0" applyFont="1" applyBorder="1" applyAlignment="1" applyProtection="1">
      <alignment wrapText="1"/>
      <protection locked="0"/>
    </xf>
    <xf numFmtId="0" fontId="14" fillId="0" borderId="22" xfId="0" quotePrefix="1" applyFont="1" applyBorder="1" applyProtection="1">
      <protection locked="0"/>
    </xf>
    <xf numFmtId="164" fontId="14" fillId="0" borderId="22" xfId="0" applyNumberFormat="1" applyFont="1" applyBorder="1" applyProtection="1">
      <protection locked="0"/>
    </xf>
    <xf numFmtId="0" fontId="14" fillId="0" borderId="22" xfId="0" applyFont="1" applyBorder="1" applyAlignment="1" applyProtection="1">
      <alignment wrapText="1"/>
      <protection locked="0"/>
    </xf>
    <xf numFmtId="0" fontId="14" fillId="0" borderId="22" xfId="0" applyFont="1" applyBorder="1" applyProtection="1">
      <protection locked="0"/>
    </xf>
    <xf numFmtId="0" fontId="14" fillId="0" borderId="6" xfId="0" applyFont="1" applyBorder="1" applyProtection="1">
      <protection locked="0"/>
    </xf>
    <xf numFmtId="164" fontId="14" fillId="0" borderId="6" xfId="0" applyNumberFormat="1" applyFont="1" applyBorder="1" applyProtection="1">
      <protection locked="0"/>
    </xf>
    <xf numFmtId="0" fontId="14" fillId="0" borderId="0" xfId="0" applyFont="1" applyAlignment="1" applyProtection="1">
      <alignment wrapText="1"/>
      <protection hidden="1"/>
    </xf>
    <xf numFmtId="0" fontId="14" fillId="0" borderId="0" xfId="0" applyFont="1" applyProtection="1">
      <protection hidden="1"/>
    </xf>
    <xf numFmtId="164" fontId="5" fillId="0" borderId="7" xfId="0" applyNumberFormat="1" applyFont="1" applyFill="1" applyBorder="1" applyProtection="1">
      <protection locked="0"/>
    </xf>
    <xf numFmtId="0" fontId="5" fillId="0" borderId="0" xfId="0" applyFont="1" applyBorder="1" applyAlignment="1" applyProtection="1">
      <alignment horizontal="center"/>
      <protection locked="0"/>
    </xf>
    <xf numFmtId="0" fontId="5" fillId="0" borderId="7" xfId="0" applyFont="1" applyBorder="1" applyAlignment="1" applyProtection="1">
      <alignment horizontal="center"/>
      <protection locked="0"/>
    </xf>
    <xf numFmtId="0" fontId="5" fillId="0" borderId="20" xfId="0" applyFont="1" applyBorder="1" applyAlignment="1" applyProtection="1">
      <alignment horizontal="center"/>
      <protection locked="0"/>
    </xf>
    <xf numFmtId="164" fontId="5" fillId="0" borderId="23" xfId="32" applyNumberFormat="1" applyFont="1" applyBorder="1" applyAlignment="1" applyProtection="1">
      <protection locked="0"/>
    </xf>
    <xf numFmtId="164" fontId="14" fillId="0" borderId="6" xfId="0" applyNumberFormat="1" applyFont="1" applyBorder="1" applyAlignment="1" applyProtection="1">
      <alignment horizontal="center"/>
      <protection locked="0"/>
    </xf>
    <xf numFmtId="0" fontId="5" fillId="0" borderId="0" xfId="0" applyFont="1" applyAlignment="1" applyProtection="1">
      <alignment horizontal="center" wrapText="1"/>
      <protection hidden="1"/>
    </xf>
    <xf numFmtId="0" fontId="5" fillId="0" borderId="0" xfId="0" applyFont="1" applyBorder="1" applyAlignment="1" applyProtection="1">
      <alignment horizontal="center"/>
      <protection hidden="1"/>
    </xf>
    <xf numFmtId="0" fontId="5" fillId="0" borderId="11" xfId="0" applyFont="1" applyBorder="1" applyProtection="1">
      <protection hidden="1"/>
    </xf>
    <xf numFmtId="14" fontId="14" fillId="0" borderId="5" xfId="0" applyNumberFormat="1" applyFont="1" applyBorder="1" applyProtection="1">
      <protection locked="0"/>
    </xf>
    <xf numFmtId="0" fontId="5" fillId="0" borderId="11" xfId="0" applyFont="1" applyBorder="1" applyAlignment="1" applyProtection="1">
      <protection locked="0"/>
    </xf>
    <xf numFmtId="0" fontId="5" fillId="0" borderId="4" xfId="0" applyFont="1" applyBorder="1" applyProtection="1">
      <protection locked="0"/>
    </xf>
    <xf numFmtId="0" fontId="5" fillId="0" borderId="23" xfId="0" applyFont="1" applyBorder="1" applyAlignment="1" applyProtection="1">
      <protection locked="0"/>
    </xf>
    <xf numFmtId="0" fontId="14" fillId="0" borderId="11" xfId="0" applyFont="1" applyBorder="1" applyAlignment="1" applyProtection="1">
      <protection locked="0"/>
    </xf>
    <xf numFmtId="0" fontId="14" fillId="0" borderId="24" xfId="0" applyFont="1" applyBorder="1" applyAlignment="1" applyProtection="1">
      <protection locked="0"/>
    </xf>
    <xf numFmtId="0" fontId="14" fillId="0" borderId="0" xfId="0" applyFont="1" applyBorder="1" applyAlignment="1" applyProtection="1">
      <protection locked="0"/>
    </xf>
    <xf numFmtId="0" fontId="14" fillId="0" borderId="18" xfId="0" applyFont="1" applyBorder="1" applyAlignment="1" applyProtection="1">
      <protection locked="0"/>
    </xf>
    <xf numFmtId="0" fontId="5" fillId="0" borderId="23" xfId="0" applyFont="1" applyBorder="1" applyProtection="1">
      <protection locked="0"/>
    </xf>
    <xf numFmtId="0" fontId="0" fillId="0" borderId="0" xfId="0" applyProtection="1">
      <protection locked="0"/>
    </xf>
    <xf numFmtId="0" fontId="0" fillId="0" borderId="0" xfId="0" applyProtection="1">
      <protection hidden="1"/>
    </xf>
    <xf numFmtId="14" fontId="5" fillId="0" borderId="5" xfId="0" applyNumberFormat="1" applyFont="1" applyBorder="1" applyAlignment="1" applyProtection="1">
      <alignment horizontal="center"/>
      <protection locked="0"/>
    </xf>
    <xf numFmtId="164" fontId="14" fillId="0" borderId="25" xfId="0" applyNumberFormat="1" applyFont="1" applyFill="1" applyBorder="1" applyProtection="1">
      <protection locked="0"/>
    </xf>
    <xf numFmtId="164" fontId="14" fillId="0" borderId="26" xfId="0" applyNumberFormat="1" applyFont="1" applyFill="1" applyBorder="1" applyProtection="1">
      <protection locked="0"/>
    </xf>
    <xf numFmtId="164" fontId="14" fillId="0" borderId="27" xfId="0" applyNumberFormat="1" applyFont="1" applyFill="1" applyBorder="1" applyProtection="1">
      <protection locked="0"/>
    </xf>
    <xf numFmtId="164" fontId="14" fillId="0" borderId="28" xfId="0" applyNumberFormat="1" applyFont="1" applyFill="1" applyBorder="1" applyProtection="1">
      <protection locked="0"/>
    </xf>
    <xf numFmtId="164" fontId="14" fillId="62" borderId="25" xfId="0" applyNumberFormat="1" applyFont="1" applyFill="1" applyBorder="1" applyProtection="1">
      <protection locked="0"/>
    </xf>
    <xf numFmtId="164" fontId="14" fillId="62" borderId="27" xfId="0" applyNumberFormat="1" applyFont="1" applyFill="1" applyBorder="1" applyProtection="1">
      <protection locked="0"/>
    </xf>
    <xf numFmtId="164" fontId="14" fillId="0" borderId="29" xfId="0" applyNumberFormat="1" applyFont="1" applyFill="1" applyBorder="1" applyProtection="1">
      <protection locked="0"/>
    </xf>
    <xf numFmtId="164" fontId="14" fillId="0" borderId="7" xfId="0" applyNumberFormat="1" applyFont="1" applyFill="1" applyBorder="1" applyProtection="1">
      <protection locked="0"/>
    </xf>
    <xf numFmtId="0" fontId="14" fillId="0" borderId="0" xfId="0" applyFont="1" applyFill="1" applyBorder="1" applyProtection="1">
      <protection locked="0"/>
    </xf>
    <xf numFmtId="0" fontId="5" fillId="34" borderId="19" xfId="0" applyFont="1" applyFill="1" applyBorder="1" applyAlignment="1" applyProtection="1">
      <protection locked="0"/>
    </xf>
    <xf numFmtId="0" fontId="5" fillId="0" borderId="7" xfId="0" applyFont="1" applyBorder="1" applyAlignment="1" applyProtection="1">
      <alignment horizontal="center" vertical="center"/>
      <protection locked="0"/>
    </xf>
    <xf numFmtId="0" fontId="5" fillId="0" borderId="8" xfId="0" applyFont="1" applyBorder="1" applyProtection="1">
      <protection locked="0"/>
    </xf>
    <xf numFmtId="0" fontId="14" fillId="0" borderId="22" xfId="0" applyFont="1" applyFill="1" applyBorder="1" applyProtection="1">
      <protection locked="0"/>
    </xf>
    <xf numFmtId="0" fontId="14" fillId="0" borderId="4" xfId="0" applyFont="1" applyFill="1" applyBorder="1" applyProtection="1">
      <protection locked="0"/>
    </xf>
    <xf numFmtId="164" fontId="14" fillId="0" borderId="22" xfId="0" applyNumberFormat="1" applyFont="1" applyFill="1" applyBorder="1" applyProtection="1">
      <protection locked="0"/>
    </xf>
    <xf numFmtId="164" fontId="14" fillId="0" borderId="30" xfId="0" applyNumberFormat="1" applyFont="1" applyFill="1" applyBorder="1" applyProtection="1">
      <protection locked="0"/>
    </xf>
    <xf numFmtId="164" fontId="14" fillId="0" borderId="27" xfId="58" applyNumberFormat="1" applyFont="1" applyFill="1" applyBorder="1" applyProtection="1">
      <protection locked="0"/>
    </xf>
    <xf numFmtId="165" fontId="14" fillId="0" borderId="27" xfId="58" applyNumberFormat="1" applyFont="1" applyFill="1" applyBorder="1" applyProtection="1">
      <protection locked="0"/>
    </xf>
    <xf numFmtId="0" fontId="14" fillId="0" borderId="31" xfId="0" applyFont="1" applyBorder="1" applyProtection="1">
      <protection locked="0"/>
    </xf>
    <xf numFmtId="0" fontId="14" fillId="0" borderId="5" xfId="0" applyFont="1" applyFill="1" applyBorder="1" applyAlignment="1" applyProtection="1">
      <alignment horizontal="left"/>
      <protection locked="0"/>
    </xf>
    <xf numFmtId="164" fontId="14" fillId="0" borderId="25" xfId="58" applyNumberFormat="1" applyFont="1" applyFill="1" applyBorder="1" applyProtection="1">
      <protection locked="0"/>
    </xf>
    <xf numFmtId="164" fontId="14" fillId="0" borderId="28" xfId="58" applyNumberFormat="1" applyFont="1" applyFill="1" applyBorder="1" applyProtection="1">
      <protection locked="0"/>
    </xf>
    <xf numFmtId="0" fontId="14" fillId="0" borderId="32" xfId="0" applyFont="1" applyBorder="1" applyProtection="1">
      <protection locked="0"/>
    </xf>
    <xf numFmtId="164" fontId="14" fillId="0" borderId="33" xfId="0" applyNumberFormat="1" applyFont="1" applyFill="1" applyBorder="1" applyProtection="1">
      <protection locked="0"/>
    </xf>
    <xf numFmtId="0" fontId="5" fillId="0" borderId="4" xfId="0" applyFont="1" applyBorder="1" applyAlignment="1" applyProtection="1">
      <protection locked="0"/>
    </xf>
    <xf numFmtId="0" fontId="14" fillId="0" borderId="0" xfId="0" applyFont="1" applyFill="1" applyBorder="1" applyAlignment="1" applyProtection="1">
      <alignment horizontal="left"/>
      <protection locked="0"/>
    </xf>
    <xf numFmtId="0" fontId="14" fillId="0" borderId="18" xfId="0" applyFont="1" applyFill="1" applyBorder="1" applyAlignment="1" applyProtection="1">
      <alignment horizontal="left"/>
      <protection locked="0"/>
    </xf>
    <xf numFmtId="0" fontId="5" fillId="0" borderId="31" xfId="0" applyFont="1" applyBorder="1" applyAlignment="1" applyProtection="1">
      <protection locked="0"/>
    </xf>
    <xf numFmtId="164" fontId="14" fillId="0" borderId="34" xfId="0" applyNumberFormat="1" applyFont="1" applyFill="1" applyBorder="1" applyProtection="1">
      <protection locked="0"/>
    </xf>
    <xf numFmtId="164" fontId="14" fillId="62" borderId="28" xfId="0" applyNumberFormat="1" applyFont="1" applyFill="1" applyBorder="1" applyProtection="1">
      <protection locked="0"/>
    </xf>
    <xf numFmtId="0" fontId="14" fillId="0" borderId="5" xfId="0" applyFont="1" applyFill="1" applyBorder="1" applyProtection="1">
      <protection locked="0"/>
    </xf>
    <xf numFmtId="0" fontId="14" fillId="0" borderId="5" xfId="0" applyFont="1" applyBorder="1" applyProtection="1">
      <protection locked="0"/>
    </xf>
    <xf numFmtId="164" fontId="5" fillId="0" borderId="7" xfId="0" applyNumberFormat="1"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protection locked="0"/>
    </xf>
    <xf numFmtId="164" fontId="14" fillId="63" borderId="35" xfId="0" applyNumberFormat="1" applyFont="1" applyFill="1" applyBorder="1" applyProtection="1">
      <protection hidden="1"/>
    </xf>
    <xf numFmtId="164" fontId="14" fillId="63" borderId="26" xfId="0" applyNumberFormat="1" applyFont="1" applyFill="1" applyBorder="1" applyProtection="1">
      <protection hidden="1"/>
    </xf>
    <xf numFmtId="164" fontId="14" fillId="63" borderId="25" xfId="0" applyNumberFormat="1" applyFont="1" applyFill="1" applyBorder="1" applyProtection="1">
      <protection hidden="1"/>
    </xf>
    <xf numFmtId="164" fontId="14" fillId="63" borderId="22" xfId="0" applyNumberFormat="1" applyFont="1" applyFill="1" applyBorder="1" applyProtection="1">
      <protection hidden="1"/>
    </xf>
    <xf numFmtId="164" fontId="14" fillId="63" borderId="36" xfId="0" applyNumberFormat="1" applyFont="1" applyFill="1" applyBorder="1" applyProtection="1">
      <protection hidden="1"/>
    </xf>
    <xf numFmtId="164" fontId="14" fillId="63" borderId="28" xfId="0" applyNumberFormat="1" applyFont="1" applyFill="1" applyBorder="1" applyProtection="1">
      <protection hidden="1"/>
    </xf>
    <xf numFmtId="164" fontId="14" fillId="63" borderId="27" xfId="0" applyNumberFormat="1" applyFont="1" applyFill="1" applyBorder="1" applyProtection="1">
      <protection hidden="1"/>
    </xf>
    <xf numFmtId="164" fontId="14" fillId="63" borderId="30" xfId="0" applyNumberFormat="1" applyFont="1" applyFill="1" applyBorder="1" applyProtection="1">
      <protection hidden="1"/>
    </xf>
    <xf numFmtId="164" fontId="14" fillId="63" borderId="34" xfId="0" applyNumberFormat="1" applyFont="1" applyFill="1" applyBorder="1" applyProtection="1">
      <protection hidden="1"/>
    </xf>
    <xf numFmtId="164" fontId="14" fillId="63" borderId="37" xfId="0" applyNumberFormat="1" applyFont="1" applyFill="1" applyBorder="1" applyProtection="1">
      <protection hidden="1"/>
    </xf>
    <xf numFmtId="164" fontId="14" fillId="63" borderId="6" xfId="0" applyNumberFormat="1" applyFont="1" applyFill="1" applyBorder="1" applyProtection="1">
      <protection hidden="1"/>
    </xf>
    <xf numFmtId="0" fontId="5" fillId="34" borderId="2" xfId="0" applyFont="1" applyFill="1" applyBorder="1" applyAlignment="1" applyProtection="1">
      <protection hidden="1"/>
    </xf>
    <xf numFmtId="0" fontId="5" fillId="34" borderId="20" xfId="0" applyFont="1" applyFill="1" applyBorder="1" applyAlignment="1" applyProtection="1">
      <protection hidden="1"/>
    </xf>
    <xf numFmtId="0" fontId="5" fillId="0" borderId="0" xfId="0" applyFont="1" applyFill="1" applyBorder="1" applyAlignment="1" applyProtection="1">
      <protection hidden="1"/>
    </xf>
    <xf numFmtId="0" fontId="60" fillId="0" borderId="0" xfId="0" applyFont="1" applyFill="1" applyBorder="1" applyAlignment="1" applyProtection="1">
      <protection hidden="1"/>
    </xf>
    <xf numFmtId="0" fontId="14" fillId="0" borderId="0" xfId="0" applyFont="1" applyAlignment="1" applyProtection="1">
      <protection hidden="1"/>
    </xf>
    <xf numFmtId="0" fontId="5" fillId="0" borderId="0" xfId="0" applyFont="1" applyBorder="1" applyAlignment="1" applyProtection="1">
      <alignment horizontal="left"/>
      <protection hidden="1"/>
    </xf>
    <xf numFmtId="0" fontId="14" fillId="0" borderId="7" xfId="0" applyFont="1" applyFill="1" applyBorder="1" applyAlignment="1" applyProtection="1">
      <alignment horizontal="center"/>
      <protection hidden="1"/>
    </xf>
    <xf numFmtId="0" fontId="14" fillId="0" borderId="0" xfId="0" applyFont="1" applyBorder="1" applyProtection="1">
      <protection hidden="1"/>
    </xf>
    <xf numFmtId="0" fontId="14" fillId="0" borderId="0" xfId="0" applyFont="1" applyFill="1" applyBorder="1" applyProtection="1">
      <protection hidden="1"/>
    </xf>
    <xf numFmtId="164" fontId="14" fillId="0" borderId="0" xfId="0" applyNumberFormat="1" applyFont="1" applyFill="1" applyBorder="1" applyProtection="1">
      <protection hidden="1"/>
    </xf>
    <xf numFmtId="0" fontId="59" fillId="0" borderId="0" xfId="0" applyFont="1" applyFill="1" applyBorder="1" applyProtection="1">
      <protection hidden="1"/>
    </xf>
    <xf numFmtId="0" fontId="5" fillId="0" borderId="0" xfId="0" applyFont="1" applyBorder="1" applyAlignment="1" applyProtection="1">
      <protection hidden="1"/>
    </xf>
    <xf numFmtId="164" fontId="61" fillId="0" borderId="0" xfId="0" applyNumberFormat="1" applyFont="1" applyFill="1" applyBorder="1" applyAlignment="1" applyProtection="1">
      <alignment horizontal="center" vertical="center" wrapText="1"/>
      <protection hidden="1"/>
    </xf>
    <xf numFmtId="164" fontId="14" fillId="0" borderId="0" xfId="0" applyNumberFormat="1" applyFont="1" applyFill="1" applyBorder="1" applyAlignment="1" applyProtection="1">
      <alignment horizontal="center" wrapText="1"/>
      <protection hidden="1"/>
    </xf>
    <xf numFmtId="0" fontId="5" fillId="0" borderId="0" xfId="0" applyFont="1" applyFill="1" applyBorder="1" applyAlignment="1" applyProtection="1">
      <alignment vertical="center"/>
      <protection hidden="1"/>
    </xf>
    <xf numFmtId="164" fontId="59" fillId="0" borderId="0" xfId="0" applyNumberFormat="1" applyFont="1" applyFill="1" applyBorder="1" applyProtection="1">
      <protection hidden="1"/>
    </xf>
    <xf numFmtId="0" fontId="14" fillId="0" borderId="0" xfId="0" applyFont="1" applyFill="1" applyBorder="1" applyAlignment="1" applyProtection="1">
      <alignment vertical="center"/>
      <protection hidden="1"/>
    </xf>
    <xf numFmtId="0" fontId="14" fillId="0" borderId="0" xfId="0" applyFont="1" applyBorder="1" applyAlignment="1" applyProtection="1">
      <alignment vertical="center"/>
      <protection hidden="1"/>
    </xf>
    <xf numFmtId="0" fontId="14" fillId="0" borderId="0" xfId="0" applyFont="1" applyBorder="1" applyProtection="1">
      <protection locked="0"/>
    </xf>
    <xf numFmtId="0" fontId="14" fillId="0" borderId="0" xfId="0" applyFont="1" applyBorder="1" applyAlignment="1" applyProtection="1">
      <alignment horizontal="left"/>
      <protection locked="0"/>
    </xf>
    <xf numFmtId="0" fontId="14" fillId="0" borderId="0" xfId="0" applyFont="1" applyBorder="1" applyProtection="1">
      <protection locked="0"/>
    </xf>
    <xf numFmtId="0" fontId="14" fillId="0" borderId="18" xfId="0" applyFont="1" applyBorder="1" applyProtection="1">
      <protection locked="0"/>
    </xf>
    <xf numFmtId="0" fontId="14" fillId="0" borderId="0" xfId="0" quotePrefix="1" applyFont="1" applyBorder="1" applyAlignment="1" applyProtection="1">
      <alignment horizontal="left"/>
      <protection locked="0"/>
    </xf>
    <xf numFmtId="165" fontId="14" fillId="0" borderId="23" xfId="32" applyNumberFormat="1" applyFont="1" applyBorder="1" applyAlignment="1" applyProtection="1">
      <alignment horizontal="right"/>
      <protection locked="0"/>
    </xf>
    <xf numFmtId="165" fontId="14" fillId="0" borderId="24" xfId="32" applyNumberFormat="1" applyFont="1" applyBorder="1" applyAlignment="1" applyProtection="1">
      <alignment horizontal="right"/>
      <protection locked="0"/>
    </xf>
    <xf numFmtId="0" fontId="14" fillId="0" borderId="0" xfId="0" applyFont="1" applyAlignment="1" applyProtection="1">
      <alignment horizontal="center"/>
      <protection locked="0"/>
    </xf>
    <xf numFmtId="0" fontId="14" fillId="0" borderId="5" xfId="0" applyFont="1" applyBorder="1" applyAlignment="1" applyProtection="1">
      <alignment horizontal="center"/>
      <protection locked="0"/>
    </xf>
    <xf numFmtId="0" fontId="5" fillId="0" borderId="5" xfId="0" applyFont="1" applyBorder="1" applyAlignment="1" applyProtection="1">
      <alignment horizontal="center"/>
      <protection locked="0"/>
    </xf>
    <xf numFmtId="0" fontId="14" fillId="0" borderId="0" xfId="58" applyFont="1" applyBorder="1" applyAlignment="1" applyProtection="1">
      <alignment horizontal="left"/>
      <protection locked="0"/>
    </xf>
    <xf numFmtId="0" fontId="14" fillId="0" borderId="0" xfId="58" applyFont="1" applyBorder="1" applyProtection="1">
      <protection locked="0"/>
    </xf>
    <xf numFmtId="0" fontId="14" fillId="0" borderId="18" xfId="58" applyFont="1" applyBorder="1" applyProtection="1">
      <protection locked="0"/>
    </xf>
    <xf numFmtId="0" fontId="5" fillId="0" borderId="0" xfId="0" applyFont="1" applyAlignment="1" applyProtection="1">
      <alignment horizontal="center" vertical="center" wrapText="1"/>
      <protection locked="0"/>
    </xf>
    <xf numFmtId="0" fontId="5" fillId="0" borderId="23"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11" xfId="0" applyFont="1" applyBorder="1" applyAlignment="1" applyProtection="1">
      <alignment horizontal="center"/>
      <protection locked="0"/>
    </xf>
    <xf numFmtId="0" fontId="5" fillId="0" borderId="5" xfId="0" applyFont="1" applyBorder="1" applyAlignment="1" applyProtection="1">
      <alignment horizontal="left"/>
      <protection locked="0"/>
    </xf>
    <xf numFmtId="0" fontId="5" fillId="0" borderId="23" xfId="0" applyFont="1" applyBorder="1" applyAlignment="1" applyProtection="1">
      <alignment horizontal="left"/>
      <protection locked="0"/>
    </xf>
    <xf numFmtId="0" fontId="5" fillId="0" borderId="11" xfId="0" applyFont="1" applyBorder="1" applyProtection="1">
      <protection locked="0"/>
    </xf>
    <xf numFmtId="0" fontId="5" fillId="0" borderId="24" xfId="0" applyFont="1" applyBorder="1" applyProtection="1">
      <protection locked="0"/>
    </xf>
    <xf numFmtId="0" fontId="5" fillId="0" borderId="23"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31" xfId="0" applyFont="1" applyBorder="1" applyAlignment="1" applyProtection="1">
      <alignment horizontal="center" vertical="center" wrapText="1"/>
      <protection locked="0"/>
    </xf>
    <xf numFmtId="0" fontId="5" fillId="0" borderId="38" xfId="0" applyFont="1" applyBorder="1" applyAlignment="1" applyProtection="1">
      <alignment horizontal="center" vertical="center" wrapText="1"/>
      <protection locked="0"/>
    </xf>
    <xf numFmtId="164" fontId="14" fillId="0" borderId="4" xfId="32" applyNumberFormat="1" applyFont="1" applyBorder="1" applyAlignment="1" applyProtection="1">
      <alignment horizontal="right"/>
      <protection locked="0"/>
    </xf>
    <xf numFmtId="164" fontId="14" fillId="0" borderId="18" xfId="32" applyNumberFormat="1" applyFont="1" applyBorder="1" applyAlignment="1" applyProtection="1">
      <alignment horizontal="right"/>
      <protection locked="0"/>
    </xf>
    <xf numFmtId="164" fontId="14" fillId="0" borderId="4" xfId="33" applyNumberFormat="1" applyFont="1" applyBorder="1" applyAlignment="1" applyProtection="1">
      <alignment horizontal="right"/>
      <protection locked="0"/>
    </xf>
    <xf numFmtId="164" fontId="14" fillId="0" borderId="18" xfId="33" applyNumberFormat="1" applyFont="1" applyBorder="1" applyAlignment="1" applyProtection="1">
      <alignment horizontal="right"/>
      <protection locked="0"/>
    </xf>
    <xf numFmtId="0" fontId="14" fillId="0" borderId="18" xfId="58" applyFont="1" applyBorder="1" applyAlignment="1" applyProtection="1">
      <alignment horizontal="left"/>
      <protection locked="0"/>
    </xf>
    <xf numFmtId="0" fontId="14" fillId="0" borderId="2" xfId="0" applyFont="1" applyBorder="1" applyAlignment="1" applyProtection="1">
      <alignment horizontal="left"/>
      <protection locked="0"/>
    </xf>
    <xf numFmtId="0" fontId="14" fillId="0" borderId="20" xfId="0" applyFont="1" applyBorder="1" applyAlignment="1" applyProtection="1">
      <alignment horizontal="left"/>
      <protection locked="0"/>
    </xf>
    <xf numFmtId="0" fontId="5" fillId="0" borderId="4" xfId="0" applyFont="1" applyBorder="1" applyAlignment="1" applyProtection="1">
      <alignment horizontal="left"/>
      <protection locked="0"/>
    </xf>
    <xf numFmtId="0" fontId="5" fillId="0" borderId="0" xfId="0" applyFont="1" applyBorder="1" applyAlignment="1" applyProtection="1">
      <alignment horizontal="left"/>
      <protection locked="0"/>
    </xf>
    <xf numFmtId="0" fontId="5" fillId="0" borderId="18" xfId="0" applyFont="1" applyBorder="1" applyAlignment="1" applyProtection="1">
      <alignment horizontal="left"/>
      <protection locked="0"/>
    </xf>
    <xf numFmtId="0" fontId="5" fillId="0" borderId="11" xfId="0" applyFont="1" applyBorder="1" applyAlignment="1" applyProtection="1">
      <alignment horizontal="left"/>
      <protection locked="0"/>
    </xf>
    <xf numFmtId="0" fontId="5" fillId="0" borderId="24" xfId="0" applyFont="1" applyBorder="1" applyAlignment="1" applyProtection="1">
      <alignment horizontal="left"/>
      <protection locked="0"/>
    </xf>
    <xf numFmtId="0" fontId="14" fillId="0" borderId="18" xfId="0" applyFont="1" applyBorder="1" applyAlignment="1" applyProtection="1">
      <alignment horizontal="left"/>
      <protection locked="0"/>
    </xf>
    <xf numFmtId="164" fontId="14" fillId="0" borderId="19" xfId="32" applyNumberFormat="1" applyFont="1" applyBorder="1" applyAlignment="1" applyProtection="1">
      <alignment horizontal="right"/>
      <protection locked="0"/>
    </xf>
    <xf numFmtId="164" fontId="14" fillId="0" borderId="20" xfId="32" applyNumberFormat="1" applyFont="1" applyBorder="1" applyAlignment="1" applyProtection="1">
      <alignment horizontal="right"/>
      <protection locked="0"/>
    </xf>
    <xf numFmtId="164" fontId="14" fillId="0" borderId="21" xfId="32" applyNumberFormat="1" applyFont="1" applyBorder="1" applyAlignment="1" applyProtection="1">
      <alignment horizontal="right"/>
      <protection locked="0"/>
    </xf>
    <xf numFmtId="164" fontId="14" fillId="0" borderId="33" xfId="32" applyNumberFormat="1" applyFont="1" applyBorder="1" applyAlignment="1" applyProtection="1">
      <alignment horizontal="right"/>
      <protection locked="0"/>
    </xf>
    <xf numFmtId="164" fontId="14" fillId="0" borderId="23" xfId="32" applyNumberFormat="1" applyFont="1" applyBorder="1" applyAlignment="1" applyProtection="1">
      <alignment horizontal="right"/>
      <protection locked="0"/>
    </xf>
    <xf numFmtId="164" fontId="14" fillId="0" borderId="24" xfId="32" applyNumberFormat="1" applyFont="1" applyBorder="1" applyAlignment="1" applyProtection="1">
      <alignment horizontal="right"/>
      <protection locked="0"/>
    </xf>
    <xf numFmtId="164" fontId="14" fillId="0" borderId="31" xfId="32" applyNumberFormat="1" applyFont="1" applyBorder="1" applyAlignment="1" applyProtection="1">
      <alignment horizontal="right"/>
      <protection locked="0"/>
    </xf>
    <xf numFmtId="164" fontId="14" fillId="0" borderId="38" xfId="32" applyNumberFormat="1" applyFont="1" applyBorder="1" applyAlignment="1" applyProtection="1">
      <alignment horizontal="right"/>
      <protection locked="0"/>
    </xf>
    <xf numFmtId="165" fontId="14" fillId="0" borderId="4" xfId="0" applyNumberFormat="1" applyFont="1" applyBorder="1" applyAlignment="1" applyProtection="1">
      <alignment horizontal="center"/>
      <protection locked="0"/>
    </xf>
    <xf numFmtId="165" fontId="14" fillId="0" borderId="18" xfId="0" applyNumberFormat="1" applyFont="1" applyBorder="1" applyAlignment="1" applyProtection="1">
      <alignment horizontal="center"/>
      <protection locked="0"/>
    </xf>
    <xf numFmtId="0" fontId="5" fillId="0" borderId="23" xfId="0" applyFont="1" applyBorder="1" applyAlignment="1" applyProtection="1">
      <alignment horizontal="right"/>
      <protection locked="0"/>
    </xf>
    <xf numFmtId="0" fontId="5" fillId="0" borderId="24" xfId="0" applyFont="1" applyBorder="1" applyAlignment="1" applyProtection="1">
      <alignment horizontal="right"/>
      <protection locked="0"/>
    </xf>
    <xf numFmtId="0" fontId="5" fillId="0" borderId="23" xfId="0" applyFont="1" applyBorder="1" applyAlignment="1" applyProtection="1">
      <alignment horizontal="center"/>
      <protection locked="0"/>
    </xf>
    <xf numFmtId="0" fontId="5" fillId="0" borderId="24" xfId="0" applyFont="1" applyBorder="1" applyAlignment="1" applyProtection="1">
      <alignment horizontal="center"/>
      <protection locked="0"/>
    </xf>
    <xf numFmtId="0" fontId="5" fillId="0" borderId="11" xfId="0" applyFont="1" applyBorder="1" applyAlignment="1" applyProtection="1">
      <alignment horizontal="center"/>
      <protection hidden="1"/>
    </xf>
    <xf numFmtId="0" fontId="14" fillId="0" borderId="5" xfId="0" applyFont="1" applyBorder="1" applyAlignment="1" applyProtection="1">
      <alignment horizontal="left"/>
      <protection locked="0"/>
    </xf>
    <xf numFmtId="0" fontId="5" fillId="0" borderId="21" xfId="0" applyFont="1" applyBorder="1" applyProtection="1">
      <protection locked="0"/>
    </xf>
    <xf numFmtId="0" fontId="5" fillId="0" borderId="1" xfId="0" applyFont="1" applyBorder="1" applyProtection="1">
      <protection locked="0"/>
    </xf>
    <xf numFmtId="164" fontId="14" fillId="0" borderId="4" xfId="0" applyNumberFormat="1" applyFont="1" applyBorder="1" applyAlignment="1" applyProtection="1">
      <alignment horizontal="right"/>
      <protection locked="0"/>
    </xf>
    <xf numFmtId="164" fontId="14" fillId="0" borderId="18" xfId="0" applyNumberFormat="1" applyFont="1" applyBorder="1" applyAlignment="1" applyProtection="1">
      <alignment horizontal="right"/>
      <protection locked="0"/>
    </xf>
    <xf numFmtId="164" fontId="14" fillId="0" borderId="21" xfId="0" applyNumberFormat="1" applyFont="1" applyBorder="1" applyAlignment="1" applyProtection="1">
      <alignment horizontal="right"/>
      <protection locked="0"/>
    </xf>
    <xf numFmtId="164" fontId="14" fillId="0" borderId="33" xfId="0" applyNumberFormat="1" applyFont="1" applyBorder="1" applyAlignment="1" applyProtection="1">
      <alignment horizontal="right"/>
      <protection locked="0"/>
    </xf>
    <xf numFmtId="0" fontId="5" fillId="0" borderId="4" xfId="0" applyFont="1" applyBorder="1" applyProtection="1">
      <protection locked="0"/>
    </xf>
    <xf numFmtId="0" fontId="5" fillId="0" borderId="0" xfId="0" applyFont="1" applyBorder="1" applyProtection="1">
      <protection locked="0"/>
    </xf>
    <xf numFmtId="0" fontId="5" fillId="0" borderId="18" xfId="0" applyFont="1" applyBorder="1" applyProtection="1">
      <protection locked="0"/>
    </xf>
    <xf numFmtId="164" fontId="5" fillId="0" borderId="23" xfId="0" applyNumberFormat="1" applyFont="1" applyBorder="1" applyAlignment="1" applyProtection="1">
      <alignment horizontal="right"/>
      <protection locked="0"/>
    </xf>
    <xf numFmtId="164" fontId="5" fillId="0" borderId="24" xfId="0" applyNumberFormat="1" applyFont="1" applyBorder="1" applyAlignment="1" applyProtection="1">
      <alignment horizontal="right"/>
      <protection locked="0"/>
    </xf>
    <xf numFmtId="164" fontId="14" fillId="0" borderId="4" xfId="0" applyNumberFormat="1" applyFont="1" applyBorder="1" applyAlignment="1" applyProtection="1">
      <protection locked="0"/>
    </xf>
    <xf numFmtId="164" fontId="14" fillId="0" borderId="18" xfId="0" applyNumberFormat="1" applyFont="1" applyBorder="1" applyAlignment="1" applyProtection="1">
      <protection locked="0"/>
    </xf>
    <xf numFmtId="164" fontId="14" fillId="0" borderId="4" xfId="0" applyNumberFormat="1" applyFont="1" applyBorder="1" applyProtection="1">
      <protection locked="0"/>
    </xf>
    <xf numFmtId="164" fontId="14" fillId="0" borderId="18" xfId="0" applyNumberFormat="1" applyFont="1" applyBorder="1" applyProtection="1">
      <protection locked="0"/>
    </xf>
    <xf numFmtId="164" fontId="14" fillId="0" borderId="21" xfId="0" applyNumberFormat="1" applyFont="1" applyBorder="1" applyProtection="1">
      <protection locked="0"/>
    </xf>
    <xf numFmtId="164" fontId="14" fillId="0" borderId="33" xfId="0" applyNumberFormat="1" applyFont="1" applyBorder="1" applyProtection="1">
      <protection locked="0"/>
    </xf>
    <xf numFmtId="164" fontId="14" fillId="0" borderId="23" xfId="0" applyNumberFormat="1" applyFont="1" applyBorder="1" applyAlignment="1" applyProtection="1">
      <protection locked="0"/>
    </xf>
    <xf numFmtId="164" fontId="14" fillId="0" borderId="24" xfId="0" applyNumberFormat="1" applyFont="1" applyBorder="1" applyAlignment="1" applyProtection="1">
      <protection locked="0"/>
    </xf>
    <xf numFmtId="164" fontId="14" fillId="0" borderId="23" xfId="0" applyNumberFormat="1" applyFont="1" applyBorder="1" applyProtection="1">
      <protection locked="0"/>
    </xf>
    <xf numFmtId="164" fontId="14" fillId="0" borderId="24" xfId="0" applyNumberFormat="1" applyFont="1" applyBorder="1" applyProtection="1">
      <protection locked="0"/>
    </xf>
    <xf numFmtId="164" fontId="14" fillId="0" borderId="4" xfId="58" applyNumberFormat="1" applyFont="1" applyBorder="1" applyAlignment="1" applyProtection="1">
      <alignment horizontal="right"/>
      <protection locked="0"/>
    </xf>
    <xf numFmtId="164" fontId="14" fillId="0" borderId="18" xfId="58" applyNumberFormat="1" applyFont="1" applyBorder="1" applyAlignment="1" applyProtection="1">
      <alignment horizontal="right"/>
      <protection locked="0"/>
    </xf>
    <xf numFmtId="164" fontId="14" fillId="0" borderId="4" xfId="58" applyNumberFormat="1" applyFont="1" applyBorder="1" applyProtection="1">
      <protection locked="0"/>
    </xf>
    <xf numFmtId="164" fontId="14" fillId="0" borderId="18" xfId="58" applyNumberFormat="1" applyFont="1" applyBorder="1" applyProtection="1">
      <protection locked="0"/>
    </xf>
    <xf numFmtId="164" fontId="14" fillId="0" borderId="19" xfId="0" applyNumberFormat="1" applyFont="1" applyBorder="1" applyProtection="1">
      <protection locked="0"/>
    </xf>
    <xf numFmtId="164" fontId="14" fillId="0" borderId="20" xfId="0" applyNumberFormat="1" applyFont="1" applyBorder="1" applyProtection="1">
      <protection locked="0"/>
    </xf>
    <xf numFmtId="0" fontId="5" fillId="0" borderId="19" xfId="0" applyFont="1" applyBorder="1" applyAlignment="1" applyProtection="1">
      <alignment horizontal="left"/>
      <protection locked="0"/>
    </xf>
    <xf numFmtId="0" fontId="5" fillId="0" borderId="2" xfId="0" applyFont="1" applyBorder="1" applyAlignment="1" applyProtection="1">
      <alignment horizontal="left"/>
      <protection locked="0"/>
    </xf>
    <xf numFmtId="0" fontId="5" fillId="0" borderId="20" xfId="0" applyFont="1" applyBorder="1" applyAlignment="1" applyProtection="1">
      <alignment horizontal="left"/>
      <protection locked="0"/>
    </xf>
    <xf numFmtId="164" fontId="5" fillId="0" borderId="23" xfId="0" applyNumberFormat="1" applyFont="1" applyBorder="1" applyProtection="1">
      <protection locked="0"/>
    </xf>
    <xf numFmtId="164" fontId="5" fillId="0" borderId="24" xfId="0" applyNumberFormat="1" applyFont="1" applyBorder="1" applyProtection="1">
      <protection locked="0"/>
    </xf>
    <xf numFmtId="0" fontId="5" fillId="0" borderId="19" xfId="0" applyFont="1" applyBorder="1" applyAlignment="1" applyProtection="1">
      <alignment horizontal="left" wrapText="1"/>
      <protection locked="0"/>
    </xf>
    <xf numFmtId="0" fontId="5" fillId="0" borderId="2" xfId="0" applyFont="1" applyBorder="1" applyAlignment="1" applyProtection="1">
      <alignment horizontal="left" wrapText="1"/>
      <protection locked="0"/>
    </xf>
    <xf numFmtId="0" fontId="5" fillId="0" borderId="20" xfId="0" applyFont="1" applyBorder="1" applyAlignment="1" applyProtection="1">
      <alignment horizontal="left" wrapText="1"/>
      <protection locked="0"/>
    </xf>
    <xf numFmtId="0" fontId="14" fillId="34" borderId="31" xfId="0" applyFont="1" applyFill="1" applyBorder="1" applyProtection="1">
      <protection hidden="1"/>
    </xf>
    <xf numFmtId="0" fontId="14" fillId="34" borderId="5" xfId="0" applyFont="1" applyFill="1" applyBorder="1" applyProtection="1">
      <protection hidden="1"/>
    </xf>
    <xf numFmtId="0" fontId="14" fillId="34" borderId="38" xfId="0" applyFont="1" applyFill="1" applyBorder="1" applyProtection="1">
      <protection hidden="1"/>
    </xf>
    <xf numFmtId="0" fontId="14" fillId="34" borderId="19" xfId="0" applyFont="1" applyFill="1" applyBorder="1" applyProtection="1">
      <protection hidden="1"/>
    </xf>
    <xf numFmtId="0" fontId="14" fillId="34" borderId="2" xfId="0" applyFont="1" applyFill="1" applyBorder="1" applyProtection="1">
      <protection hidden="1"/>
    </xf>
    <xf numFmtId="0" fontId="14" fillId="34" borderId="20" xfId="0" applyFont="1" applyFill="1" applyBorder="1" applyProtection="1">
      <protection hidden="1"/>
    </xf>
    <xf numFmtId="0" fontId="5" fillId="0" borderId="2" xfId="0" applyFont="1" applyBorder="1" applyAlignment="1" applyProtection="1">
      <alignment wrapText="1"/>
      <protection locked="0"/>
    </xf>
    <xf numFmtId="0" fontId="5" fillId="0" borderId="20" xfId="0" applyFont="1" applyBorder="1" applyAlignment="1" applyProtection="1">
      <alignment wrapText="1"/>
      <protection locked="0"/>
    </xf>
    <xf numFmtId="0" fontId="14" fillId="34" borderId="31" xfId="0" applyFont="1" applyFill="1" applyBorder="1" applyAlignment="1" applyProtection="1">
      <alignment horizontal="left"/>
      <protection hidden="1"/>
    </xf>
    <xf numFmtId="0" fontId="14" fillId="34" borderId="5" xfId="0" applyFont="1" applyFill="1" applyBorder="1" applyAlignment="1" applyProtection="1">
      <alignment horizontal="left"/>
      <protection hidden="1"/>
    </xf>
    <xf numFmtId="0" fontId="14" fillId="34" borderId="38" xfId="0" applyFont="1" applyFill="1" applyBorder="1" applyAlignment="1" applyProtection="1">
      <alignment horizontal="left"/>
      <protection hidden="1"/>
    </xf>
    <xf numFmtId="0" fontId="5" fillId="0" borderId="31" xfId="0" applyFont="1" applyBorder="1" applyAlignment="1" applyProtection="1">
      <alignment horizontal="center"/>
      <protection locked="0"/>
    </xf>
    <xf numFmtId="0" fontId="5" fillId="0" borderId="38" xfId="0" applyFont="1" applyBorder="1" applyAlignment="1" applyProtection="1">
      <alignment horizontal="center"/>
      <protection locked="0"/>
    </xf>
    <xf numFmtId="164" fontId="14" fillId="0" borderId="19" xfId="33" applyNumberFormat="1" applyFont="1" applyBorder="1" applyAlignment="1" applyProtection="1">
      <alignment horizontal="right"/>
      <protection locked="0"/>
    </xf>
    <xf numFmtId="164" fontId="14" fillId="0" borderId="20" xfId="33" applyNumberFormat="1" applyFont="1" applyBorder="1" applyAlignment="1" applyProtection="1">
      <alignment horizontal="right"/>
      <protection locked="0"/>
    </xf>
    <xf numFmtId="0" fontId="14" fillId="0" borderId="0" xfId="0" applyFont="1" applyFill="1" applyBorder="1" applyProtection="1">
      <protection locked="0"/>
    </xf>
    <xf numFmtId="0" fontId="14" fillId="0" borderId="18" xfId="0" applyFont="1" applyFill="1" applyBorder="1" applyProtection="1">
      <protection locked="0"/>
    </xf>
    <xf numFmtId="0" fontId="5" fillId="0" borderId="7" xfId="0" applyFont="1" applyFill="1" applyBorder="1" applyAlignment="1" applyProtection="1">
      <alignment horizontal="center" vertical="center" wrapText="1"/>
      <protection locked="0"/>
    </xf>
    <xf numFmtId="0" fontId="14" fillId="0" borderId="7" xfId="0" applyFont="1" applyFill="1" applyBorder="1" applyAlignment="1" applyProtection="1">
      <alignment horizontal="left" vertical="center"/>
      <protection locked="0"/>
    </xf>
    <xf numFmtId="0" fontId="14" fillId="0" borderId="5" xfId="0" applyFont="1" applyFill="1" applyBorder="1" applyAlignment="1" applyProtection="1">
      <alignment horizontal="left"/>
      <protection locked="0"/>
    </xf>
    <xf numFmtId="0" fontId="14" fillId="0" borderId="38" xfId="0" applyFont="1" applyFill="1" applyBorder="1" applyAlignment="1" applyProtection="1">
      <alignment horizontal="left"/>
      <protection locked="0"/>
    </xf>
    <xf numFmtId="0" fontId="14" fillId="0" borderId="39" xfId="0" applyFont="1" applyBorder="1" applyAlignment="1" applyProtection="1">
      <alignment horizontal="left"/>
      <protection locked="0"/>
    </xf>
    <xf numFmtId="0" fontId="14" fillId="0" borderId="40" xfId="0" applyFont="1" applyBorder="1" applyAlignment="1" applyProtection="1">
      <alignment horizontal="left"/>
      <protection locked="0"/>
    </xf>
    <xf numFmtId="0" fontId="14" fillId="0" borderId="41" xfId="0" applyFont="1" applyBorder="1" applyAlignment="1" applyProtection="1">
      <alignment horizontal="left"/>
      <protection locked="0"/>
    </xf>
    <xf numFmtId="0" fontId="14" fillId="0" borderId="36" xfId="0" applyFont="1" applyBorder="1" applyAlignment="1" applyProtection="1">
      <alignment horizontal="left"/>
      <protection locked="0"/>
    </xf>
    <xf numFmtId="0" fontId="14" fillId="0" borderId="0" xfId="0" applyFont="1" applyFill="1" applyBorder="1" applyAlignment="1" applyProtection="1">
      <alignment horizontal="left"/>
      <protection locked="0"/>
    </xf>
    <xf numFmtId="0" fontId="14" fillId="0" borderId="18" xfId="0" applyFont="1" applyFill="1" applyBorder="1" applyAlignment="1" applyProtection="1">
      <alignment horizontal="left"/>
      <protection locked="0"/>
    </xf>
    <xf numFmtId="0" fontId="5" fillId="63" borderId="7" xfId="0" applyFont="1" applyFill="1" applyBorder="1" applyAlignment="1" applyProtection="1">
      <alignment horizontal="center"/>
      <protection locked="0"/>
    </xf>
    <xf numFmtId="0" fontId="5" fillId="63" borderId="19" xfId="0" applyFont="1" applyFill="1" applyBorder="1" applyAlignment="1" applyProtection="1">
      <alignment horizontal="center"/>
      <protection locked="0"/>
    </xf>
    <xf numFmtId="0" fontId="5" fillId="63" borderId="2" xfId="0" applyFont="1" applyFill="1" applyBorder="1" applyAlignment="1" applyProtection="1">
      <alignment horizontal="center"/>
      <protection locked="0"/>
    </xf>
    <xf numFmtId="0" fontId="5" fillId="63" borderId="20" xfId="0" applyFont="1" applyFill="1" applyBorder="1" applyAlignment="1" applyProtection="1">
      <alignment horizontal="center"/>
      <protection locked="0"/>
    </xf>
    <xf numFmtId="0" fontId="14" fillId="0" borderId="0" xfId="0" applyFont="1" applyBorder="1" applyAlignment="1" applyProtection="1">
      <protection locked="0"/>
    </xf>
    <xf numFmtId="0" fontId="14" fillId="0" borderId="18" xfId="0" applyFont="1" applyBorder="1" applyAlignment="1" applyProtection="1">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center"/>
      <protection locked="0"/>
    </xf>
    <xf numFmtId="0" fontId="5" fillId="0" borderId="8"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19" xfId="0" applyFont="1" applyFill="1" applyBorder="1" applyAlignment="1" applyProtection="1">
      <alignment horizontal="left" wrapText="1"/>
      <protection locked="0"/>
    </xf>
    <xf numFmtId="0" fontId="5" fillId="0" borderId="2" xfId="0" applyFont="1" applyFill="1" applyBorder="1" applyAlignment="1" applyProtection="1">
      <alignment horizontal="left" wrapText="1"/>
      <protection locked="0"/>
    </xf>
    <xf numFmtId="0" fontId="5" fillId="0" borderId="20" xfId="0" applyFont="1" applyFill="1" applyBorder="1" applyAlignment="1" applyProtection="1">
      <alignment horizontal="left" wrapText="1"/>
      <protection locked="0"/>
    </xf>
    <xf numFmtId="0" fontId="5" fillId="0" borderId="23" xfId="0" applyFont="1" applyBorder="1" applyProtection="1">
      <protection locked="0"/>
    </xf>
    <xf numFmtId="167" fontId="14" fillId="0" borderId="0" xfId="70" applyFont="1" applyBorder="1" applyAlignment="1">
      <alignment horizontal="center"/>
    </xf>
    <xf numFmtId="167" fontId="5" fillId="0" borderId="0" xfId="70" applyFont="1" applyAlignment="1">
      <alignment horizontal="center"/>
    </xf>
    <xf numFmtId="0" fontId="23" fillId="0" borderId="19" xfId="0" applyFont="1" applyBorder="1" applyAlignment="1">
      <alignment wrapText="1"/>
    </xf>
    <xf numFmtId="0" fontId="23" fillId="0" borderId="2" xfId="0" applyFont="1" applyBorder="1" applyAlignment="1">
      <alignment wrapText="1"/>
    </xf>
    <xf numFmtId="0" fontId="23" fillId="0" borderId="20" xfId="0" applyFont="1" applyBorder="1" applyAlignment="1">
      <alignment wrapText="1"/>
    </xf>
    <xf numFmtId="0" fontId="0" fillId="0" borderId="0" xfId="0" applyAlignment="1"/>
    <xf numFmtId="0" fontId="62" fillId="0" borderId="0" xfId="0" applyFont="1" applyBorder="1" applyAlignment="1"/>
    <xf numFmtId="0" fontId="6" fillId="0" borderId="0" xfId="0" applyFont="1" applyAlignment="1"/>
    <xf numFmtId="0" fontId="3" fillId="0" borderId="0" xfId="0" applyFont="1" applyAlignment="1"/>
    <xf numFmtId="0" fontId="6" fillId="0" borderId="0" xfId="0" applyFont="1" applyFill="1" applyBorder="1" applyAlignment="1"/>
    <xf numFmtId="0" fontId="50" fillId="0" borderId="0" xfId="86" applyAlignment="1">
      <alignment horizontal="center" wrapText="1"/>
    </xf>
    <xf numFmtId="0" fontId="14" fillId="0" borderId="0" xfId="0" applyFont="1" applyAlignment="1" applyProtection="1">
      <alignment horizontal="left" vertical="center" wrapText="1"/>
      <protection locked="0"/>
    </xf>
  </cellXfs>
  <cellStyles count="88">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 Currency (0)" xfId="26" xr:uid="{00000000-0005-0000-0000-000019000000}"/>
    <cellStyle name="Calculation 2" xfId="27" xr:uid="{00000000-0005-0000-0000-00001A000000}"/>
    <cellStyle name="Check Cell 2" xfId="28" xr:uid="{00000000-0005-0000-0000-00001B000000}"/>
    <cellStyle name="Comma" xfId="29" builtinId="3"/>
    <cellStyle name="Comma 10 2" xfId="30" xr:uid="{00000000-0005-0000-0000-00001D000000}"/>
    <cellStyle name="Comma 2" xfId="31" xr:uid="{00000000-0005-0000-0000-00001E000000}"/>
    <cellStyle name="Currency" xfId="32" builtinId="4"/>
    <cellStyle name="Currency 2" xfId="33" xr:uid="{00000000-0005-0000-0000-000020000000}"/>
    <cellStyle name="Currency 2 2" xfId="34" xr:uid="{00000000-0005-0000-0000-000021000000}"/>
    <cellStyle name="Currency 2 2 2" xfId="35" xr:uid="{00000000-0005-0000-0000-000022000000}"/>
    <cellStyle name="Currency 2 3" xfId="36" xr:uid="{00000000-0005-0000-0000-000023000000}"/>
    <cellStyle name="Currency 3" xfId="37" xr:uid="{00000000-0005-0000-0000-000024000000}"/>
    <cellStyle name="Currency 3 2" xfId="38" xr:uid="{00000000-0005-0000-0000-000025000000}"/>
    <cellStyle name="Currency 4" xfId="39" xr:uid="{00000000-0005-0000-0000-000026000000}"/>
    <cellStyle name="Currency 4 2" xfId="40" xr:uid="{00000000-0005-0000-0000-000027000000}"/>
    <cellStyle name="Currency 5" xfId="41" xr:uid="{00000000-0005-0000-0000-000028000000}"/>
    <cellStyle name="Currency 6" xfId="42" xr:uid="{00000000-0005-0000-0000-000029000000}"/>
    <cellStyle name="Currency 7" xfId="43" xr:uid="{00000000-0005-0000-0000-00002A000000}"/>
    <cellStyle name="Explanatory Text 2" xfId="44" xr:uid="{00000000-0005-0000-0000-00002B000000}"/>
    <cellStyle name="Good 2" xfId="45" xr:uid="{00000000-0005-0000-0000-00002C000000}"/>
    <cellStyle name="Header1" xfId="46" xr:uid="{00000000-0005-0000-0000-00002D000000}"/>
    <cellStyle name="Header2" xfId="47" xr:uid="{00000000-0005-0000-0000-00002E000000}"/>
    <cellStyle name="Heading 1 2" xfId="48" xr:uid="{00000000-0005-0000-0000-00002F000000}"/>
    <cellStyle name="Heading 2 2" xfId="49" xr:uid="{00000000-0005-0000-0000-000030000000}"/>
    <cellStyle name="Heading 3 2" xfId="50" xr:uid="{00000000-0005-0000-0000-000031000000}"/>
    <cellStyle name="Heading 4 2" xfId="51" xr:uid="{00000000-0005-0000-0000-000032000000}"/>
    <cellStyle name="Input 2" xfId="52" xr:uid="{00000000-0005-0000-0000-000033000000}"/>
    <cellStyle name="Linked Cell 2" xfId="53" xr:uid="{00000000-0005-0000-0000-000034000000}"/>
    <cellStyle name="Neutral 2" xfId="54" xr:uid="{00000000-0005-0000-0000-000035000000}"/>
    <cellStyle name="Normal" xfId="0" builtinId="0"/>
    <cellStyle name="Normal 10" xfId="55" xr:uid="{00000000-0005-0000-0000-000037000000}"/>
    <cellStyle name="Normal 11" xfId="56" xr:uid="{00000000-0005-0000-0000-000038000000}"/>
    <cellStyle name="Normal 12" xfId="57" xr:uid="{00000000-0005-0000-0000-000039000000}"/>
    <cellStyle name="Normal 2" xfId="58" xr:uid="{00000000-0005-0000-0000-00003A000000}"/>
    <cellStyle name="Normal 2 2" xfId="59" xr:uid="{00000000-0005-0000-0000-00003B000000}"/>
    <cellStyle name="Normal 3" xfId="60" xr:uid="{00000000-0005-0000-0000-00003C000000}"/>
    <cellStyle name="Normal 3 2" xfId="61" xr:uid="{00000000-0005-0000-0000-00003D000000}"/>
    <cellStyle name="Normal 4" xfId="62" xr:uid="{00000000-0005-0000-0000-00003E000000}"/>
    <cellStyle name="Normal 4 2" xfId="63" xr:uid="{00000000-0005-0000-0000-00003F000000}"/>
    <cellStyle name="Normal 4 3" xfId="64" xr:uid="{00000000-0005-0000-0000-000040000000}"/>
    <cellStyle name="Normal 5" xfId="65" xr:uid="{00000000-0005-0000-0000-000041000000}"/>
    <cellStyle name="Normal 6" xfId="66" xr:uid="{00000000-0005-0000-0000-000042000000}"/>
    <cellStyle name="Normal 7" xfId="67" xr:uid="{00000000-0005-0000-0000-000043000000}"/>
    <cellStyle name="Normal 8" xfId="68" xr:uid="{00000000-0005-0000-0000-000044000000}"/>
    <cellStyle name="Normal 9" xfId="69" xr:uid="{00000000-0005-0000-0000-000045000000}"/>
    <cellStyle name="Normal_FY0607 Labor Distribution_1" xfId="70" xr:uid="{00000000-0005-0000-0000-000046000000}"/>
    <cellStyle name="Normal_MHSA Expenses ALL 0910" xfId="71" xr:uid="{00000000-0005-0000-0000-000047000000}"/>
    <cellStyle name="Normal_Sheet2" xfId="72" xr:uid="{00000000-0005-0000-0000-000048000000}"/>
    <cellStyle name="Note 2" xfId="73" xr:uid="{00000000-0005-0000-0000-000049000000}"/>
    <cellStyle name="Output 2" xfId="74" xr:uid="{00000000-0005-0000-0000-00004A000000}"/>
    <cellStyle name="Percent 2" xfId="75" xr:uid="{00000000-0005-0000-0000-00004B000000}"/>
    <cellStyle name="Percent 2 2" xfId="76" xr:uid="{00000000-0005-0000-0000-00004C000000}"/>
    <cellStyle name="Percent 2 3" xfId="77" xr:uid="{00000000-0005-0000-0000-00004D000000}"/>
    <cellStyle name="Percent 3" xfId="78" xr:uid="{00000000-0005-0000-0000-00004E000000}"/>
    <cellStyle name="Percent 3 2" xfId="79" xr:uid="{00000000-0005-0000-0000-00004F000000}"/>
    <cellStyle name="Percent 3 3" xfId="80" xr:uid="{00000000-0005-0000-0000-000050000000}"/>
    <cellStyle name="Percent 4" xfId="81" xr:uid="{00000000-0005-0000-0000-000051000000}"/>
    <cellStyle name="Percent 5" xfId="82" xr:uid="{00000000-0005-0000-0000-000052000000}"/>
    <cellStyle name="Title" xfId="83" builtinId="15" customBuiltin="1"/>
    <cellStyle name="Total" xfId="84" builtinId="25"/>
    <cellStyle name="Total 2" xfId="85" xr:uid="{00000000-0005-0000-0000-000055000000}"/>
    <cellStyle name="Warning Text" xfId="86" builtinId="11"/>
    <cellStyle name="Warning Text 2" xfId="87" xr:uid="{00000000-0005-0000-0000-000057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9"/>
  <sheetViews>
    <sheetView zoomScaleNormal="100" zoomScaleSheetLayoutView="100" zoomScalePageLayoutView="84" workbookViewId="0">
      <selection sqref="A1:G1"/>
    </sheetView>
  </sheetViews>
  <sheetFormatPr defaultColWidth="0" defaultRowHeight="15" zeroHeight="1" x14ac:dyDescent="0.2"/>
  <cols>
    <col min="1" max="4" width="3.5703125" style="562" customWidth="1"/>
    <col min="5" max="5" width="48.140625" style="562" customWidth="1"/>
    <col min="6" max="6" width="6" style="562" customWidth="1"/>
    <col min="7" max="7" width="20.42578125" style="562" customWidth="1"/>
    <col min="8" max="10" width="12.5703125" hidden="1" customWidth="1"/>
  </cols>
  <sheetData>
    <row r="1" spans="1:10" ht="64.5" customHeight="1" x14ac:dyDescent="0.2">
      <c r="A1" s="680" t="s">
        <v>107</v>
      </c>
      <c r="B1" s="680"/>
      <c r="C1" s="680"/>
      <c r="D1" s="680"/>
      <c r="E1" s="680"/>
      <c r="F1" s="680"/>
      <c r="G1" s="680"/>
    </row>
    <row r="2" spans="1:10" ht="20.100000000000001" customHeight="1" x14ac:dyDescent="0.25">
      <c r="A2" s="676" t="s">
        <v>8</v>
      </c>
      <c r="B2" s="676"/>
      <c r="C2" s="676"/>
      <c r="D2" s="691" t="s">
        <v>991</v>
      </c>
      <c r="E2" s="691"/>
      <c r="F2" s="560" t="s">
        <v>9</v>
      </c>
      <c r="G2" s="554">
        <v>43259</v>
      </c>
    </row>
    <row r="3" spans="1:10" ht="15" customHeight="1" x14ac:dyDescent="0.25">
      <c r="A3" s="561"/>
      <c r="B3" s="561"/>
      <c r="C3" s="561"/>
      <c r="D3" s="690"/>
      <c r="E3" s="690"/>
      <c r="F3" s="674"/>
      <c r="G3" s="674"/>
    </row>
    <row r="4" spans="1:10" x14ac:dyDescent="0.2">
      <c r="F4" s="675"/>
      <c r="G4" s="675"/>
    </row>
    <row r="5" spans="1:10" s="3" customFormat="1" ht="15" customHeight="1" x14ac:dyDescent="0.2">
      <c r="A5" s="681" t="s">
        <v>56</v>
      </c>
      <c r="B5" s="682"/>
      <c r="C5" s="682"/>
      <c r="D5" s="682"/>
      <c r="E5" s="683"/>
      <c r="F5" s="695" t="s">
        <v>62</v>
      </c>
      <c r="G5" s="696"/>
    </row>
    <row r="6" spans="1:10" s="3" customFormat="1" ht="15" customHeight="1" x14ac:dyDescent="0.2">
      <c r="A6" s="684"/>
      <c r="B6" s="685"/>
      <c r="C6" s="685"/>
      <c r="D6" s="685"/>
      <c r="E6" s="686"/>
      <c r="F6" s="697"/>
      <c r="G6" s="698"/>
    </row>
    <row r="7" spans="1:10" s="1" customFormat="1" ht="20.25" customHeight="1" x14ac:dyDescent="0.2">
      <c r="A7" s="687"/>
      <c r="B7" s="688"/>
      <c r="C7" s="688"/>
      <c r="D7" s="688"/>
      <c r="E7" s="689"/>
      <c r="F7" s="699"/>
      <c r="G7" s="700"/>
      <c r="H7" s="2"/>
      <c r="I7" s="2"/>
      <c r="J7" s="2"/>
    </row>
    <row r="8" spans="1:10" ht="15" customHeight="1" x14ac:dyDescent="0.25">
      <c r="A8" s="692" t="s">
        <v>20</v>
      </c>
      <c r="B8" s="693"/>
      <c r="C8" s="693"/>
      <c r="D8" s="693"/>
      <c r="E8" s="694"/>
      <c r="F8" s="672"/>
      <c r="G8" s="673"/>
    </row>
    <row r="9" spans="1:10" ht="15" customHeight="1" x14ac:dyDescent="0.2">
      <c r="A9" s="563">
        <v>1</v>
      </c>
      <c r="B9" s="677" t="s">
        <v>982</v>
      </c>
      <c r="C9" s="678"/>
      <c r="D9" s="678"/>
      <c r="E9" s="679"/>
      <c r="F9" s="703">
        <f>'MHSA Exp Summary'!N12</f>
        <v>3077290.36</v>
      </c>
      <c r="G9" s="704"/>
    </row>
    <row r="10" spans="1:10" ht="15" customHeight="1" x14ac:dyDescent="0.2">
      <c r="A10" s="563">
        <v>2</v>
      </c>
      <c r="B10" s="677" t="s">
        <v>983</v>
      </c>
      <c r="C10" s="678"/>
      <c r="D10" s="678"/>
      <c r="E10" s="679"/>
      <c r="F10" s="703">
        <f>'MHSA Exp Summary'!N17</f>
        <v>2507944.0702323262</v>
      </c>
      <c r="G10" s="704"/>
    </row>
    <row r="11" spans="1:10" ht="15" customHeight="1" x14ac:dyDescent="0.2">
      <c r="A11" s="563">
        <v>3</v>
      </c>
      <c r="B11" s="677"/>
      <c r="C11" s="678"/>
      <c r="D11" s="678"/>
      <c r="E11" s="679"/>
      <c r="F11" s="703"/>
      <c r="G11" s="704"/>
    </row>
    <row r="12" spans="1:10" ht="15" customHeight="1" x14ac:dyDescent="0.2">
      <c r="A12" s="563">
        <v>4</v>
      </c>
      <c r="B12" s="677"/>
      <c r="C12" s="678"/>
      <c r="D12" s="678"/>
      <c r="E12" s="679"/>
      <c r="F12" s="703"/>
      <c r="G12" s="704"/>
    </row>
    <row r="13" spans="1:10" ht="15" customHeight="1" x14ac:dyDescent="0.2">
      <c r="A13" s="563">
        <v>5</v>
      </c>
      <c r="B13" s="677"/>
      <c r="C13" s="678"/>
      <c r="D13" s="678"/>
      <c r="E13" s="679"/>
      <c r="F13" s="703"/>
      <c r="G13" s="704"/>
    </row>
    <row r="14" spans="1:10" ht="15" customHeight="1" x14ac:dyDescent="0.2">
      <c r="A14" s="563">
        <v>6</v>
      </c>
      <c r="B14" s="668"/>
      <c r="C14" s="669"/>
      <c r="D14" s="669"/>
      <c r="E14" s="670"/>
      <c r="F14" s="701"/>
      <c r="G14" s="702"/>
    </row>
    <row r="15" spans="1:10" ht="15" customHeight="1" x14ac:dyDescent="0.2">
      <c r="A15" s="563">
        <v>7</v>
      </c>
      <c r="B15" s="668"/>
      <c r="C15" s="669"/>
      <c r="D15" s="669"/>
      <c r="E15" s="670"/>
      <c r="F15" s="701"/>
      <c r="G15" s="702"/>
    </row>
    <row r="16" spans="1:10" ht="15" customHeight="1" x14ac:dyDescent="0.2">
      <c r="A16" s="563">
        <v>8</v>
      </c>
      <c r="B16" s="668"/>
      <c r="C16" s="669"/>
      <c r="D16" s="669"/>
      <c r="E16" s="670"/>
      <c r="F16" s="701"/>
      <c r="G16" s="702"/>
    </row>
    <row r="17" spans="1:7" ht="15" customHeight="1" x14ac:dyDescent="0.2">
      <c r="A17" s="563">
        <v>9</v>
      </c>
      <c r="B17" s="668"/>
      <c r="C17" s="669"/>
      <c r="D17" s="669"/>
      <c r="E17" s="670"/>
      <c r="F17" s="701"/>
      <c r="G17" s="702"/>
    </row>
    <row r="18" spans="1:7" ht="15" customHeight="1" x14ac:dyDescent="0.2">
      <c r="A18" s="563">
        <v>10</v>
      </c>
      <c r="B18" s="668"/>
      <c r="C18" s="669"/>
      <c r="D18" s="669"/>
      <c r="E18" s="670"/>
      <c r="F18" s="701"/>
      <c r="G18" s="702"/>
    </row>
    <row r="19" spans="1:7" ht="15" customHeight="1" x14ac:dyDescent="0.2">
      <c r="A19" s="563">
        <v>11</v>
      </c>
      <c r="B19" s="668"/>
      <c r="C19" s="669"/>
      <c r="D19" s="669"/>
      <c r="E19" s="670"/>
      <c r="F19" s="701"/>
      <c r="G19" s="702"/>
    </row>
    <row r="20" spans="1:7" ht="15" customHeight="1" x14ac:dyDescent="0.2">
      <c r="A20" s="563">
        <v>12</v>
      </c>
      <c r="B20" s="668"/>
      <c r="C20" s="669"/>
      <c r="D20" s="669"/>
      <c r="E20" s="670"/>
      <c r="F20" s="701"/>
      <c r="G20" s="702"/>
    </row>
    <row r="21" spans="1:7" ht="15" customHeight="1" x14ac:dyDescent="0.2">
      <c r="A21" s="563">
        <v>13</v>
      </c>
      <c r="B21" s="668"/>
      <c r="C21" s="669"/>
      <c r="D21" s="669"/>
      <c r="E21" s="670"/>
      <c r="F21" s="701"/>
      <c r="G21" s="702"/>
    </row>
    <row r="22" spans="1:7" ht="15" customHeight="1" x14ac:dyDescent="0.2">
      <c r="A22" s="563">
        <v>14</v>
      </c>
      <c r="B22" s="668"/>
      <c r="C22" s="669"/>
      <c r="D22" s="669"/>
      <c r="E22" s="670"/>
      <c r="F22" s="701"/>
      <c r="G22" s="702"/>
    </row>
    <row r="23" spans="1:7" ht="15" customHeight="1" x14ac:dyDescent="0.2">
      <c r="A23" s="563">
        <v>15</v>
      </c>
      <c r="B23" s="668"/>
      <c r="C23" s="669"/>
      <c r="D23" s="669"/>
      <c r="E23" s="670"/>
      <c r="F23" s="701"/>
      <c r="G23" s="702"/>
    </row>
    <row r="24" spans="1:7" ht="15" customHeight="1" x14ac:dyDescent="0.2">
      <c r="A24" s="563">
        <v>16</v>
      </c>
      <c r="B24" s="668"/>
      <c r="C24" s="669"/>
      <c r="D24" s="669"/>
      <c r="E24" s="670"/>
      <c r="F24" s="701"/>
      <c r="G24" s="702"/>
    </row>
    <row r="25" spans="1:7" ht="15" customHeight="1" x14ac:dyDescent="0.2">
      <c r="A25" s="563">
        <v>17</v>
      </c>
      <c r="B25" s="668"/>
      <c r="C25" s="669"/>
      <c r="D25" s="669"/>
      <c r="E25" s="670"/>
      <c r="F25" s="701"/>
      <c r="G25" s="702"/>
    </row>
    <row r="26" spans="1:7" ht="15" customHeight="1" x14ac:dyDescent="0.2">
      <c r="A26" s="563">
        <v>18</v>
      </c>
      <c r="B26" s="668"/>
      <c r="C26" s="669"/>
      <c r="D26" s="669"/>
      <c r="E26" s="670"/>
      <c r="F26" s="701"/>
      <c r="G26" s="702"/>
    </row>
    <row r="27" spans="1:7" ht="15" customHeight="1" x14ac:dyDescent="0.2">
      <c r="A27" s="563">
        <v>19</v>
      </c>
      <c r="B27" s="668"/>
      <c r="C27" s="669"/>
      <c r="D27" s="669"/>
      <c r="E27" s="670"/>
      <c r="F27" s="701"/>
      <c r="G27" s="702"/>
    </row>
    <row r="28" spans="1:7" ht="15" customHeight="1" x14ac:dyDescent="0.2">
      <c r="A28" s="563">
        <v>20</v>
      </c>
      <c r="B28" s="671"/>
      <c r="C28" s="669"/>
      <c r="D28" s="669"/>
      <c r="E28" s="670"/>
      <c r="F28" s="701"/>
      <c r="G28" s="702"/>
    </row>
    <row r="29" spans="1:7" ht="15" customHeight="1" x14ac:dyDescent="0.2">
      <c r="A29" s="563">
        <v>21</v>
      </c>
      <c r="B29" s="668"/>
      <c r="C29" s="669"/>
      <c r="D29" s="669"/>
      <c r="E29" s="670"/>
      <c r="F29" s="701"/>
      <c r="G29" s="702"/>
    </row>
    <row r="30" spans="1:7" ht="15" customHeight="1" x14ac:dyDescent="0.2">
      <c r="A30" s="563">
        <v>22</v>
      </c>
      <c r="B30" s="668"/>
      <c r="C30" s="669"/>
      <c r="D30" s="669"/>
      <c r="E30" s="670"/>
      <c r="F30" s="701"/>
      <c r="G30" s="702"/>
    </row>
    <row r="31" spans="1:7" ht="15" customHeight="1" x14ac:dyDescent="0.2">
      <c r="A31" s="563">
        <v>23</v>
      </c>
      <c r="B31" s="668"/>
      <c r="C31" s="669"/>
      <c r="D31" s="669"/>
      <c r="E31" s="670"/>
      <c r="F31" s="701"/>
      <c r="G31" s="702"/>
    </row>
    <row r="32" spans="1:7" ht="15" customHeight="1" x14ac:dyDescent="0.2">
      <c r="A32" s="563">
        <v>24</v>
      </c>
      <c r="B32" s="668"/>
      <c r="C32" s="669"/>
      <c r="D32" s="669"/>
      <c r="E32" s="670"/>
      <c r="F32" s="701"/>
      <c r="G32" s="702"/>
    </row>
    <row r="33" spans="1:7" s="5" customFormat="1" ht="15" customHeight="1" x14ac:dyDescent="0.2">
      <c r="A33" s="563">
        <v>25</v>
      </c>
      <c r="B33" s="668"/>
      <c r="C33" s="669"/>
      <c r="D33" s="669"/>
      <c r="E33" s="670"/>
      <c r="F33" s="701"/>
      <c r="G33" s="702"/>
    </row>
    <row r="34" spans="1:7" s="5" customFormat="1" ht="15" customHeight="1" x14ac:dyDescent="0.2">
      <c r="A34" s="564"/>
      <c r="B34" s="706" t="s">
        <v>67</v>
      </c>
      <c r="C34" s="706"/>
      <c r="D34" s="706"/>
      <c r="E34" s="707"/>
      <c r="F34" s="714">
        <f>SUM(F9:G33)</f>
        <v>5585234.4302323256</v>
      </c>
      <c r="G34" s="715"/>
    </row>
    <row r="35" spans="1:7" s="5" customFormat="1" ht="15" customHeight="1" x14ac:dyDescent="0.25">
      <c r="A35" s="708" t="s">
        <v>55</v>
      </c>
      <c r="B35" s="709"/>
      <c r="C35" s="709"/>
      <c r="D35" s="709"/>
      <c r="E35" s="710"/>
      <c r="F35" s="701"/>
      <c r="G35" s="702"/>
    </row>
    <row r="36" spans="1:7" s="5" customFormat="1" ht="15" customHeight="1" x14ac:dyDescent="0.2">
      <c r="A36" s="563">
        <v>1</v>
      </c>
      <c r="B36" s="677" t="s">
        <v>984</v>
      </c>
      <c r="C36" s="677"/>
      <c r="D36" s="677"/>
      <c r="E36" s="705"/>
      <c r="F36" s="703">
        <f>'MHSA Exp Summary'!N30</f>
        <v>1942625.6642406241</v>
      </c>
      <c r="G36" s="704"/>
    </row>
    <row r="37" spans="1:7" s="5" customFormat="1" ht="15" customHeight="1" x14ac:dyDescent="0.2">
      <c r="A37" s="563">
        <v>2</v>
      </c>
      <c r="B37" s="677"/>
      <c r="C37" s="677"/>
      <c r="D37" s="677"/>
      <c r="E37" s="705"/>
      <c r="F37" s="703"/>
      <c r="G37" s="704"/>
    </row>
    <row r="38" spans="1:7" s="5" customFormat="1" ht="15" customHeight="1" x14ac:dyDescent="0.2">
      <c r="A38" s="563">
        <v>3</v>
      </c>
      <c r="B38" s="677"/>
      <c r="C38" s="677"/>
      <c r="D38" s="677"/>
      <c r="E38" s="705"/>
      <c r="F38" s="703"/>
      <c r="G38" s="704"/>
    </row>
    <row r="39" spans="1:7" s="5" customFormat="1" ht="15" customHeight="1" x14ac:dyDescent="0.2">
      <c r="A39" s="563">
        <v>4</v>
      </c>
      <c r="B39" s="677"/>
      <c r="C39" s="677"/>
      <c r="D39" s="677"/>
      <c r="E39" s="705"/>
      <c r="F39" s="703"/>
      <c r="G39" s="704"/>
    </row>
    <row r="40" spans="1:7" s="5" customFormat="1" ht="15" customHeight="1" x14ac:dyDescent="0.2">
      <c r="A40" s="563">
        <v>5</v>
      </c>
      <c r="B40" s="668"/>
      <c r="C40" s="668"/>
      <c r="D40" s="668"/>
      <c r="E40" s="713"/>
      <c r="F40" s="701"/>
      <c r="G40" s="702"/>
    </row>
    <row r="41" spans="1:7" s="5" customFormat="1" ht="15" customHeight="1" x14ac:dyDescent="0.2">
      <c r="A41" s="563">
        <v>6</v>
      </c>
      <c r="B41" s="668"/>
      <c r="C41" s="668"/>
      <c r="D41" s="668"/>
      <c r="E41" s="713"/>
      <c r="F41" s="701"/>
      <c r="G41" s="702"/>
    </row>
    <row r="42" spans="1:7" s="5" customFormat="1" ht="15" customHeight="1" x14ac:dyDescent="0.2">
      <c r="A42" s="563">
        <v>7</v>
      </c>
      <c r="B42" s="668"/>
      <c r="C42" s="668"/>
      <c r="D42" s="668"/>
      <c r="E42" s="713"/>
      <c r="F42" s="701"/>
      <c r="G42" s="702"/>
    </row>
    <row r="43" spans="1:7" s="5" customFormat="1" ht="15" customHeight="1" x14ac:dyDescent="0.2">
      <c r="A43" s="563">
        <v>8</v>
      </c>
      <c r="B43" s="668"/>
      <c r="C43" s="668"/>
      <c r="D43" s="668"/>
      <c r="E43" s="713"/>
      <c r="F43" s="701"/>
      <c r="G43" s="702"/>
    </row>
    <row r="44" spans="1:7" s="5" customFormat="1" ht="15" customHeight="1" x14ac:dyDescent="0.2">
      <c r="A44" s="566"/>
      <c r="B44" s="567" t="s">
        <v>66</v>
      </c>
      <c r="C44" s="567"/>
      <c r="D44" s="567"/>
      <c r="E44" s="568"/>
      <c r="F44" s="714">
        <f>SUM(F36:G43)</f>
        <v>1942625.6642406241</v>
      </c>
      <c r="G44" s="715"/>
    </row>
    <row r="45" spans="1:7" s="5" customFormat="1" ht="15" customHeight="1" x14ac:dyDescent="0.25">
      <c r="A45" s="692" t="s">
        <v>68</v>
      </c>
      <c r="B45" s="711"/>
      <c r="C45" s="711"/>
      <c r="D45" s="711"/>
      <c r="E45" s="712"/>
      <c r="F45" s="718">
        <f>F34+F44</f>
        <v>7527860.0944729494</v>
      </c>
      <c r="G45" s="719"/>
    </row>
    <row r="46" spans="1:7" s="5" customFormat="1" ht="15" customHeight="1" x14ac:dyDescent="0.25">
      <c r="A46" s="708" t="s">
        <v>54</v>
      </c>
      <c r="B46" s="709"/>
      <c r="C46" s="709"/>
      <c r="D46" s="709"/>
      <c r="E46" s="710"/>
      <c r="F46" s="701" t="s">
        <v>985</v>
      </c>
      <c r="G46" s="702"/>
    </row>
    <row r="47" spans="1:7" s="5" customFormat="1" ht="15" customHeight="1" x14ac:dyDescent="0.25">
      <c r="A47" s="708" t="s">
        <v>21</v>
      </c>
      <c r="B47" s="709"/>
      <c r="C47" s="709"/>
      <c r="D47" s="709"/>
      <c r="E47" s="710"/>
      <c r="F47" s="703">
        <f>'MHSA Exp Summary'!N7</f>
        <v>385604.92537280015</v>
      </c>
      <c r="G47" s="704"/>
    </row>
    <row r="48" spans="1:7" s="5" customFormat="1" ht="15" customHeight="1" thickBot="1" x14ac:dyDescent="0.3">
      <c r="A48" s="708" t="s">
        <v>41</v>
      </c>
      <c r="B48" s="709"/>
      <c r="C48" s="709"/>
      <c r="D48" s="709"/>
      <c r="E48" s="710"/>
      <c r="F48" s="701"/>
      <c r="G48" s="702"/>
    </row>
    <row r="49" spans="1:7" ht="15" customHeight="1" thickBot="1" x14ac:dyDescent="0.3">
      <c r="A49" s="569" t="s">
        <v>24</v>
      </c>
      <c r="B49" s="570"/>
      <c r="C49" s="570"/>
      <c r="D49" s="570"/>
      <c r="E49" s="570"/>
      <c r="F49" s="716">
        <f>SUM(F45:G48)</f>
        <v>7913465.0198457493</v>
      </c>
      <c r="G49" s="717"/>
    </row>
  </sheetData>
  <sheetProtection selectLockedCells="1"/>
  <mergeCells count="90">
    <mergeCell ref="F41:G41"/>
    <mergeCell ref="F42:G42"/>
    <mergeCell ref="F49:G49"/>
    <mergeCell ref="F38:G38"/>
    <mergeCell ref="F39:G39"/>
    <mergeCell ref="F47:G47"/>
    <mergeCell ref="F43:G43"/>
    <mergeCell ref="F45:G45"/>
    <mergeCell ref="F48:G48"/>
    <mergeCell ref="A47:E47"/>
    <mergeCell ref="A48:E48"/>
    <mergeCell ref="B38:E38"/>
    <mergeCell ref="B39:E39"/>
    <mergeCell ref="A45:E45"/>
    <mergeCell ref="B41:E41"/>
    <mergeCell ref="B42:E42"/>
    <mergeCell ref="B40:E40"/>
    <mergeCell ref="B43:E43"/>
    <mergeCell ref="A46:E46"/>
    <mergeCell ref="F46:G46"/>
    <mergeCell ref="F40:G40"/>
    <mergeCell ref="B34:E34"/>
    <mergeCell ref="F37:G37"/>
    <mergeCell ref="F9:G9"/>
    <mergeCell ref="F11:G11"/>
    <mergeCell ref="F12:G12"/>
    <mergeCell ref="F13:G13"/>
    <mergeCell ref="B14:E14"/>
    <mergeCell ref="F16:G16"/>
    <mergeCell ref="B10:E10"/>
    <mergeCell ref="B11:E11"/>
    <mergeCell ref="F14:G14"/>
    <mergeCell ref="F15:G15"/>
    <mergeCell ref="F44:G44"/>
    <mergeCell ref="F36:G36"/>
    <mergeCell ref="F29:G29"/>
    <mergeCell ref="F25:G25"/>
    <mergeCell ref="F23:G23"/>
    <mergeCell ref="B36:E36"/>
    <mergeCell ref="B37:E37"/>
    <mergeCell ref="F30:G30"/>
    <mergeCell ref="F34:G34"/>
    <mergeCell ref="F33:G33"/>
    <mergeCell ref="F35:G35"/>
    <mergeCell ref="F31:G31"/>
    <mergeCell ref="F32:G32"/>
    <mergeCell ref="A35:E35"/>
    <mergeCell ref="F26:G26"/>
    <mergeCell ref="F27:G27"/>
    <mergeCell ref="F19:G19"/>
    <mergeCell ref="F20:G20"/>
    <mergeCell ref="F28:G28"/>
    <mergeCell ref="A1:G1"/>
    <mergeCell ref="A5:E7"/>
    <mergeCell ref="D3:E3"/>
    <mergeCell ref="D2:E2"/>
    <mergeCell ref="A8:E8"/>
    <mergeCell ref="F5:G7"/>
    <mergeCell ref="A2:C2"/>
    <mergeCell ref="B33:E33"/>
    <mergeCell ref="B23:E23"/>
    <mergeCell ref="B31:E31"/>
    <mergeCell ref="B32:E32"/>
    <mergeCell ref="B19:E19"/>
    <mergeCell ref="B20:E20"/>
    <mergeCell ref="B21:E21"/>
    <mergeCell ref="B12:E12"/>
    <mergeCell ref="B13:E13"/>
    <mergeCell ref="B15:E15"/>
    <mergeCell ref="B9:E9"/>
    <mergeCell ref="B16:E16"/>
    <mergeCell ref="B17:E17"/>
    <mergeCell ref="B18:E18"/>
    <mergeCell ref="B22:E22"/>
    <mergeCell ref="B24:E24"/>
    <mergeCell ref="F8:G8"/>
    <mergeCell ref="F3:G3"/>
    <mergeCell ref="F4:G4"/>
    <mergeCell ref="F17:G17"/>
    <mergeCell ref="F18:G18"/>
    <mergeCell ref="F22:G22"/>
    <mergeCell ref="F24:G24"/>
    <mergeCell ref="F10:G10"/>
    <mergeCell ref="F21:G21"/>
    <mergeCell ref="B30:E30"/>
    <mergeCell ref="B27:E27"/>
    <mergeCell ref="B28:E28"/>
    <mergeCell ref="B25:E25"/>
    <mergeCell ref="B26:E26"/>
    <mergeCell ref="B29:E29"/>
  </mergeCells>
  <phoneticPr fontId="4" type="noConversion"/>
  <printOptions horizontalCentered="1"/>
  <pageMargins left="0.5" right="0.5" top="1.07" bottom="0.75" header="0.5" footer="0.5"/>
  <pageSetup scale="89" orientation="portrait" r:id="rId1"/>
  <headerFooter alignWithMargins="0">
    <oddHeader>&amp;R&amp;"Arial,Bold"&amp;12Enclosure 3</oddHeader>
    <oddFooter>&amp;LUpdated: 09/05/2013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7"/>
  <sheetViews>
    <sheetView zoomScaleNormal="100" zoomScaleSheetLayoutView="100" workbookViewId="0">
      <selection activeCell="F6" sqref="F6:G6"/>
    </sheetView>
  </sheetViews>
  <sheetFormatPr defaultColWidth="0" defaultRowHeight="15" zeroHeight="1" x14ac:dyDescent="0.2"/>
  <cols>
    <col min="1" max="4" width="3.5703125" style="562" customWidth="1"/>
    <col min="5" max="5" width="39.7109375" style="562" customWidth="1"/>
    <col min="6" max="6" width="10.85546875" style="562" customWidth="1"/>
    <col min="7" max="7" width="18.7109375" style="562" customWidth="1"/>
    <col min="8" max="10" width="12.5703125" hidden="1" customWidth="1"/>
  </cols>
  <sheetData>
    <row r="1" spans="1:10" ht="60.75" customHeight="1" x14ac:dyDescent="0.2">
      <c r="A1" s="680" t="s">
        <v>108</v>
      </c>
      <c r="B1" s="680"/>
      <c r="C1" s="680"/>
      <c r="D1" s="680"/>
      <c r="E1" s="680"/>
      <c r="F1" s="680"/>
      <c r="G1" s="680"/>
    </row>
    <row r="2" spans="1:10" ht="20.100000000000001" customHeight="1" x14ac:dyDescent="0.25">
      <c r="A2" s="676" t="s">
        <v>8</v>
      </c>
      <c r="B2" s="676"/>
      <c r="C2" s="676"/>
      <c r="D2" s="729" t="str">
        <f>CSS!D2</f>
        <v>Nevada</v>
      </c>
      <c r="E2" s="729"/>
      <c r="F2" s="559" t="s">
        <v>9</v>
      </c>
      <c r="G2" s="592">
        <f>CSS!G2</f>
        <v>43259</v>
      </c>
    </row>
    <row r="3" spans="1:10" ht="15" customHeight="1" x14ac:dyDescent="0.25">
      <c r="A3" s="591"/>
      <c r="B3" s="591"/>
      <c r="C3" s="591"/>
      <c r="D3" s="728"/>
      <c r="E3" s="728"/>
      <c r="F3" s="590"/>
      <c r="G3" s="582"/>
    </row>
    <row r="4" spans="1:10" x14ac:dyDescent="0.2">
      <c r="A4" s="582"/>
      <c r="B4" s="582"/>
      <c r="C4" s="582"/>
      <c r="D4" s="582"/>
      <c r="E4" s="582"/>
      <c r="F4" s="582"/>
      <c r="G4" s="582"/>
    </row>
    <row r="5" spans="1:10" s="3" customFormat="1" ht="19.5" customHeight="1" x14ac:dyDescent="0.25">
      <c r="A5" s="681" t="s">
        <v>57</v>
      </c>
      <c r="B5" s="682"/>
      <c r="C5" s="682"/>
      <c r="D5" s="682"/>
      <c r="E5" s="683"/>
      <c r="F5" s="726" t="s">
        <v>0</v>
      </c>
      <c r="G5" s="727"/>
    </row>
    <row r="6" spans="1:10" s="1" customFormat="1" ht="42.75" customHeight="1" x14ac:dyDescent="0.2">
      <c r="A6" s="687"/>
      <c r="B6" s="688"/>
      <c r="C6" s="688"/>
      <c r="D6" s="688"/>
      <c r="E6" s="689"/>
      <c r="F6" s="699" t="s">
        <v>62</v>
      </c>
      <c r="G6" s="700"/>
      <c r="H6" s="2"/>
      <c r="I6" s="2"/>
      <c r="J6" s="2"/>
    </row>
    <row r="7" spans="1:10" ht="15" customHeight="1" x14ac:dyDescent="0.25">
      <c r="A7" s="692" t="s">
        <v>134</v>
      </c>
      <c r="B7" s="693"/>
      <c r="C7" s="693"/>
      <c r="D7" s="693"/>
      <c r="E7" s="694"/>
      <c r="F7" s="724"/>
      <c r="G7" s="725"/>
    </row>
    <row r="8" spans="1:10" ht="15" customHeight="1" x14ac:dyDescent="0.2">
      <c r="A8" s="563">
        <v>1</v>
      </c>
      <c r="B8" s="677" t="s">
        <v>860</v>
      </c>
      <c r="C8" s="678"/>
      <c r="D8" s="678"/>
      <c r="E8" s="679"/>
      <c r="F8" s="703">
        <f>'MHSA Exp Summary'!N43</f>
        <v>153621.46000101001</v>
      </c>
      <c r="G8" s="704"/>
    </row>
    <row r="9" spans="1:10" ht="15" customHeight="1" x14ac:dyDescent="0.2">
      <c r="A9" s="563">
        <v>2</v>
      </c>
      <c r="B9" s="677" t="s">
        <v>870</v>
      </c>
      <c r="C9" s="678"/>
      <c r="D9" s="678"/>
      <c r="E9" s="679"/>
      <c r="F9" s="703">
        <f>'MHSA Exp Summary'!O53</f>
        <v>143921.45250610143</v>
      </c>
      <c r="G9" s="704"/>
    </row>
    <row r="10" spans="1:10" ht="15" customHeight="1" x14ac:dyDescent="0.2">
      <c r="A10" s="563">
        <v>3</v>
      </c>
      <c r="B10" s="677" t="s">
        <v>885</v>
      </c>
      <c r="C10" s="678"/>
      <c r="D10" s="678"/>
      <c r="E10" s="679"/>
      <c r="F10" s="703">
        <f>'MHSA Exp Summary'!O61</f>
        <v>144111.65</v>
      </c>
      <c r="G10" s="704"/>
    </row>
    <row r="11" spans="1:10" ht="15" customHeight="1" x14ac:dyDescent="0.2">
      <c r="A11" s="563">
        <v>4</v>
      </c>
      <c r="B11" s="677"/>
      <c r="C11" s="678"/>
      <c r="D11" s="678"/>
      <c r="E11" s="679"/>
      <c r="F11" s="703"/>
      <c r="G11" s="704"/>
    </row>
    <row r="12" spans="1:10" ht="15" customHeight="1" x14ac:dyDescent="0.2">
      <c r="A12" s="563">
        <v>5</v>
      </c>
      <c r="B12" s="677"/>
      <c r="C12" s="678"/>
      <c r="D12" s="678"/>
      <c r="E12" s="679"/>
      <c r="F12" s="703"/>
      <c r="G12" s="704"/>
    </row>
    <row r="13" spans="1:10" ht="15" customHeight="1" x14ac:dyDescent="0.2">
      <c r="A13" s="563">
        <v>6</v>
      </c>
      <c r="B13" s="677"/>
      <c r="C13" s="678"/>
      <c r="D13" s="678"/>
      <c r="E13" s="679"/>
      <c r="F13" s="703"/>
      <c r="G13" s="704"/>
    </row>
    <row r="14" spans="1:10" ht="15" customHeight="1" x14ac:dyDescent="0.2">
      <c r="A14" s="563">
        <v>7</v>
      </c>
      <c r="B14" s="677"/>
      <c r="C14" s="678"/>
      <c r="D14" s="678"/>
      <c r="E14" s="679"/>
      <c r="F14" s="703"/>
      <c r="G14" s="704"/>
    </row>
    <row r="15" spans="1:10" ht="15" customHeight="1" x14ac:dyDescent="0.2">
      <c r="A15" s="563">
        <v>8</v>
      </c>
      <c r="B15" s="677"/>
      <c r="C15" s="678"/>
      <c r="D15" s="678"/>
      <c r="E15" s="679"/>
      <c r="F15" s="703"/>
      <c r="G15" s="704"/>
    </row>
    <row r="16" spans="1:10" ht="15" customHeight="1" x14ac:dyDescent="0.2">
      <c r="A16" s="563">
        <v>9</v>
      </c>
      <c r="B16" s="668"/>
      <c r="C16" s="669"/>
      <c r="D16" s="669"/>
      <c r="E16" s="670"/>
      <c r="F16" s="701"/>
      <c r="G16" s="702"/>
    </row>
    <row r="17" spans="1:8" ht="15" customHeight="1" x14ac:dyDescent="0.2">
      <c r="A17" s="563">
        <v>10</v>
      </c>
      <c r="B17" s="668"/>
      <c r="C17" s="669"/>
      <c r="D17" s="669"/>
      <c r="E17" s="670"/>
      <c r="F17" s="701"/>
      <c r="G17" s="702"/>
    </row>
    <row r="18" spans="1:8" ht="15" customHeight="1" x14ac:dyDescent="0.2">
      <c r="A18" s="563">
        <v>11</v>
      </c>
      <c r="B18" s="668"/>
      <c r="C18" s="669"/>
      <c r="D18" s="669"/>
      <c r="E18" s="670"/>
      <c r="F18" s="701"/>
      <c r="G18" s="702"/>
    </row>
    <row r="19" spans="1:8" ht="15" customHeight="1" x14ac:dyDescent="0.2">
      <c r="A19" s="563">
        <v>12</v>
      </c>
      <c r="B19" s="668"/>
      <c r="C19" s="669"/>
      <c r="D19" s="669"/>
      <c r="E19" s="670"/>
      <c r="F19" s="701"/>
      <c r="G19" s="702"/>
    </row>
    <row r="20" spans="1:8" ht="15" customHeight="1" x14ac:dyDescent="0.2">
      <c r="A20" s="563">
        <v>13</v>
      </c>
      <c r="B20" s="668"/>
      <c r="C20" s="669"/>
      <c r="D20" s="669"/>
      <c r="E20" s="670"/>
      <c r="F20" s="701"/>
      <c r="G20" s="702"/>
    </row>
    <row r="21" spans="1:8" ht="15" customHeight="1" x14ac:dyDescent="0.2">
      <c r="A21" s="563">
        <v>14</v>
      </c>
      <c r="B21" s="668"/>
      <c r="C21" s="669"/>
      <c r="D21" s="669"/>
      <c r="E21" s="670"/>
      <c r="F21" s="701"/>
      <c r="G21" s="702"/>
    </row>
    <row r="22" spans="1:8" ht="15" customHeight="1" x14ac:dyDescent="0.2">
      <c r="A22" s="566"/>
      <c r="B22" s="567" t="s">
        <v>136</v>
      </c>
      <c r="C22" s="567"/>
      <c r="D22" s="567"/>
      <c r="E22" s="568"/>
      <c r="F22" s="714">
        <f>SUM(F7:G21)</f>
        <v>441654.56250711146</v>
      </c>
      <c r="G22" s="715"/>
    </row>
    <row r="23" spans="1:8" ht="15" customHeight="1" x14ac:dyDescent="0.25">
      <c r="A23" s="593" t="s">
        <v>135</v>
      </c>
      <c r="B23" s="593"/>
      <c r="C23" s="593"/>
      <c r="D23" s="593"/>
      <c r="E23" s="593"/>
      <c r="F23" s="718"/>
      <c r="G23" s="719"/>
    </row>
    <row r="24" spans="1:8" ht="15" customHeight="1" x14ac:dyDescent="0.2">
      <c r="A24" s="563">
        <v>15</v>
      </c>
      <c r="B24" s="668" t="s">
        <v>870</v>
      </c>
      <c r="C24" s="669"/>
      <c r="D24" s="669"/>
      <c r="E24" s="669"/>
      <c r="F24" s="701">
        <f>'MHSA Exp Summary'!P53</f>
        <v>195121.70366577955</v>
      </c>
      <c r="G24" s="702"/>
    </row>
    <row r="25" spans="1:8" ht="15" customHeight="1" x14ac:dyDescent="0.2">
      <c r="A25" s="563">
        <v>16</v>
      </c>
      <c r="B25" s="668" t="s">
        <v>885</v>
      </c>
      <c r="C25" s="669"/>
      <c r="D25" s="669"/>
      <c r="E25" s="669"/>
      <c r="F25" s="701">
        <f>'MHSA Exp Summary'!P61</f>
        <v>53748.070555331826</v>
      </c>
      <c r="G25" s="702"/>
    </row>
    <row r="26" spans="1:8" ht="15" customHeight="1" x14ac:dyDescent="0.2">
      <c r="A26" s="563">
        <v>17</v>
      </c>
      <c r="B26" s="668"/>
      <c r="C26" s="669"/>
      <c r="D26" s="669"/>
      <c r="E26" s="669"/>
      <c r="F26" s="722"/>
      <c r="G26" s="723"/>
      <c r="H26" s="4"/>
    </row>
    <row r="27" spans="1:8" ht="15" customHeight="1" x14ac:dyDescent="0.2">
      <c r="A27" s="563">
        <v>18</v>
      </c>
      <c r="B27" s="668"/>
      <c r="C27" s="669"/>
      <c r="D27" s="669"/>
      <c r="E27" s="669"/>
      <c r="F27" s="701"/>
      <c r="G27" s="702"/>
    </row>
    <row r="28" spans="1:8" ht="15" customHeight="1" x14ac:dyDescent="0.2">
      <c r="A28" s="563">
        <v>19</v>
      </c>
      <c r="B28" s="668"/>
      <c r="C28" s="669"/>
      <c r="D28" s="669"/>
      <c r="E28" s="669"/>
      <c r="F28" s="701"/>
      <c r="G28" s="702"/>
    </row>
    <row r="29" spans="1:8" ht="15" customHeight="1" x14ac:dyDescent="0.2">
      <c r="A29" s="563">
        <v>20</v>
      </c>
      <c r="B29" s="668"/>
      <c r="C29" s="669"/>
      <c r="D29" s="669"/>
      <c r="E29" s="669"/>
      <c r="F29" s="701"/>
      <c r="G29" s="702"/>
    </row>
    <row r="30" spans="1:8" ht="15" customHeight="1" x14ac:dyDescent="0.2">
      <c r="A30" s="563">
        <v>21</v>
      </c>
      <c r="B30" s="668"/>
      <c r="C30" s="669"/>
      <c r="D30" s="669"/>
      <c r="E30" s="669"/>
      <c r="F30" s="701"/>
      <c r="G30" s="702"/>
    </row>
    <row r="31" spans="1:8" ht="15" customHeight="1" x14ac:dyDescent="0.2">
      <c r="A31" s="563">
        <v>22</v>
      </c>
      <c r="B31" s="668"/>
      <c r="C31" s="669"/>
      <c r="D31" s="669"/>
      <c r="E31" s="669"/>
      <c r="F31" s="701"/>
      <c r="G31" s="702"/>
    </row>
    <row r="32" spans="1:8" s="5" customFormat="1" ht="15" customHeight="1" x14ac:dyDescent="0.2">
      <c r="A32" s="563">
        <v>23</v>
      </c>
      <c r="B32" s="668"/>
      <c r="C32" s="669"/>
      <c r="D32" s="669"/>
      <c r="E32" s="669"/>
      <c r="F32" s="720"/>
      <c r="G32" s="721"/>
    </row>
    <row r="33" spans="1:7" ht="15" customHeight="1" x14ac:dyDescent="0.2">
      <c r="A33" s="566"/>
      <c r="B33" s="567" t="s">
        <v>137</v>
      </c>
      <c r="C33" s="567"/>
      <c r="D33" s="567"/>
      <c r="E33" s="568"/>
      <c r="F33" s="714">
        <f>SUM(F24:G32)</f>
        <v>248869.77422111138</v>
      </c>
      <c r="G33" s="715"/>
    </row>
    <row r="34" spans="1:7" s="5" customFormat="1" ht="15" customHeight="1" x14ac:dyDescent="0.25">
      <c r="A34" s="708" t="s">
        <v>69</v>
      </c>
      <c r="B34" s="709"/>
      <c r="C34" s="709"/>
      <c r="D34" s="709"/>
      <c r="E34" s="710"/>
      <c r="F34" s="701">
        <f>F22+F33</f>
        <v>690524.3367282229</v>
      </c>
      <c r="G34" s="702"/>
    </row>
    <row r="35" spans="1:7" s="5" customFormat="1" ht="15" customHeight="1" x14ac:dyDescent="0.25">
      <c r="A35" s="708" t="s">
        <v>58</v>
      </c>
      <c r="B35" s="709"/>
      <c r="C35" s="709"/>
      <c r="D35" s="709"/>
      <c r="E35" s="710"/>
      <c r="F35" s="703"/>
      <c r="G35" s="704"/>
    </row>
    <row r="36" spans="1:7" s="5" customFormat="1" ht="15" customHeight="1" thickBot="1" x14ac:dyDescent="0.3">
      <c r="A36" s="708" t="s">
        <v>22</v>
      </c>
      <c r="B36" s="709"/>
      <c r="C36" s="709"/>
      <c r="D36" s="709"/>
      <c r="E36" s="710"/>
      <c r="F36" s="701">
        <f>'MHSA Exp Summary'!N36</f>
        <v>61072.16356830555</v>
      </c>
      <c r="G36" s="702"/>
    </row>
    <row r="37" spans="1:7" ht="15" customHeight="1" thickBot="1" x14ac:dyDescent="0.3">
      <c r="A37" s="730" t="s">
        <v>23</v>
      </c>
      <c r="B37" s="731"/>
      <c r="C37" s="731"/>
      <c r="D37" s="731"/>
      <c r="E37" s="731"/>
      <c r="F37" s="716">
        <f>SUM(F34:G36)</f>
        <v>751596.50029652845</v>
      </c>
      <c r="G37" s="717"/>
    </row>
  </sheetData>
  <sheetProtection sheet="1" objects="1" scenarios="1" selectLockedCells="1"/>
  <mergeCells count="66">
    <mergeCell ref="A5:E6"/>
    <mergeCell ref="B29:E29"/>
    <mergeCell ref="A35:E35"/>
    <mergeCell ref="B13:E13"/>
    <mergeCell ref="B32:E32"/>
    <mergeCell ref="B25:E25"/>
    <mergeCell ref="A34:E34"/>
    <mergeCell ref="B28:E28"/>
    <mergeCell ref="B21:E21"/>
    <mergeCell ref="A36:E36"/>
    <mergeCell ref="A37:E37"/>
    <mergeCell ref="B18:E18"/>
    <mergeCell ref="B8:E8"/>
    <mergeCell ref="B9:E9"/>
    <mergeCell ref="B16:E16"/>
    <mergeCell ref="B30:E30"/>
    <mergeCell ref="B14:E14"/>
    <mergeCell ref="B15:E15"/>
    <mergeCell ref="B19:E19"/>
    <mergeCell ref="B20:E20"/>
    <mergeCell ref="B12:E12"/>
    <mergeCell ref="D3:E3"/>
    <mergeCell ref="A2:C2"/>
    <mergeCell ref="A1:G1"/>
    <mergeCell ref="B31:E31"/>
    <mergeCell ref="B24:E24"/>
    <mergeCell ref="B10:E10"/>
    <mergeCell ref="B11:E11"/>
    <mergeCell ref="F19:G19"/>
    <mergeCell ref="F20:G20"/>
    <mergeCell ref="F6:G6"/>
    <mergeCell ref="B26:E26"/>
    <mergeCell ref="B27:E27"/>
    <mergeCell ref="D2:E2"/>
    <mergeCell ref="A7:E7"/>
    <mergeCell ref="B17:E17"/>
    <mergeCell ref="F5:G5"/>
    <mergeCell ref="F37:G37"/>
    <mergeCell ref="F27:G27"/>
    <mergeCell ref="F28:G28"/>
    <mergeCell ref="F29:G29"/>
    <mergeCell ref="F30:G30"/>
    <mergeCell ref="F31:G31"/>
    <mergeCell ref="F36:G36"/>
    <mergeCell ref="F34:G34"/>
    <mergeCell ref="F35:G35"/>
    <mergeCell ref="F21:G21"/>
    <mergeCell ref="F25:G25"/>
    <mergeCell ref="F24:G24"/>
    <mergeCell ref="F10:G10"/>
    <mergeCell ref="F12:G12"/>
    <mergeCell ref="F13:G13"/>
    <mergeCell ref="F7:G7"/>
    <mergeCell ref="F17:G17"/>
    <mergeCell ref="F18:G18"/>
    <mergeCell ref="F16:G16"/>
    <mergeCell ref="F8:G8"/>
    <mergeCell ref="F14:G14"/>
    <mergeCell ref="F15:G15"/>
    <mergeCell ref="F9:G9"/>
    <mergeCell ref="F11:G11"/>
    <mergeCell ref="F32:G32"/>
    <mergeCell ref="F33:G33"/>
    <mergeCell ref="F26:G26"/>
    <mergeCell ref="F22:G22"/>
    <mergeCell ref="F23:G23"/>
  </mergeCells>
  <phoneticPr fontId="4" type="noConversion"/>
  <printOptions horizontalCentered="1"/>
  <pageMargins left="0.5" right="0.4" top="0.91" bottom="0.75" header="0.5" footer="0.5"/>
  <pageSetup orientation="portrait" r:id="rId1"/>
  <headerFooter alignWithMargins="0">
    <oddHeader xml:space="preserve">&amp;R&amp;"Arial,Bold"&amp;12Enclosure 3 </oddHeader>
    <oddFooter>&amp;LUpdated: 09/05/2013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6"/>
  <sheetViews>
    <sheetView zoomScaleNormal="100" zoomScaleSheetLayoutView="100" workbookViewId="0">
      <selection activeCell="F6" sqref="F6:G6"/>
    </sheetView>
  </sheetViews>
  <sheetFormatPr defaultColWidth="0" defaultRowHeight="15" zeroHeight="1" x14ac:dyDescent="0.2"/>
  <cols>
    <col min="1" max="4" width="3.5703125" style="562" customWidth="1"/>
    <col min="5" max="5" width="29.7109375" style="562" customWidth="1"/>
    <col min="6" max="6" width="6.5703125" style="562" customWidth="1"/>
    <col min="7" max="7" width="25.28515625" style="562" customWidth="1"/>
    <col min="8" max="10" width="12.5703125" hidden="1" customWidth="1"/>
  </cols>
  <sheetData>
    <row r="1" spans="1:10" ht="54" customHeight="1" x14ac:dyDescent="0.2">
      <c r="A1" s="680" t="s">
        <v>109</v>
      </c>
      <c r="B1" s="680"/>
      <c r="C1" s="680"/>
      <c r="D1" s="680"/>
      <c r="E1" s="680"/>
      <c r="F1" s="680"/>
      <c r="G1" s="680"/>
    </row>
    <row r="2" spans="1:10" ht="20.100000000000001" customHeight="1" x14ac:dyDescent="0.25">
      <c r="A2" s="676" t="s">
        <v>8</v>
      </c>
      <c r="B2" s="676"/>
      <c r="C2" s="676"/>
      <c r="D2" s="729" t="str">
        <f>CSS!D2</f>
        <v>Nevada</v>
      </c>
      <c r="E2" s="729"/>
      <c r="F2" s="559" t="s">
        <v>9</v>
      </c>
      <c r="G2" s="592">
        <f>CSS!G2</f>
        <v>43259</v>
      </c>
    </row>
    <row r="3" spans="1:10" ht="15" customHeight="1" x14ac:dyDescent="0.25">
      <c r="A3" s="591"/>
      <c r="B3" s="591"/>
      <c r="C3" s="591"/>
      <c r="D3" s="728"/>
      <c r="E3" s="728"/>
      <c r="F3" s="590"/>
      <c r="G3" s="582"/>
    </row>
    <row r="4" spans="1:10" x14ac:dyDescent="0.2">
      <c r="A4" s="582"/>
      <c r="B4" s="582"/>
      <c r="C4" s="582"/>
      <c r="D4" s="582"/>
      <c r="E4" s="582"/>
      <c r="F4" s="582"/>
      <c r="G4" s="582"/>
    </row>
    <row r="5" spans="1:10" s="3" customFormat="1" ht="15" customHeight="1" x14ac:dyDescent="0.25">
      <c r="A5" s="681" t="s">
        <v>59</v>
      </c>
      <c r="B5" s="682"/>
      <c r="C5" s="682"/>
      <c r="D5" s="682"/>
      <c r="E5" s="683"/>
      <c r="F5" s="726" t="s">
        <v>0</v>
      </c>
      <c r="G5" s="727"/>
    </row>
    <row r="6" spans="1:10" s="1" customFormat="1" ht="42" customHeight="1" x14ac:dyDescent="0.2">
      <c r="A6" s="687"/>
      <c r="B6" s="688"/>
      <c r="C6" s="688"/>
      <c r="D6" s="688"/>
      <c r="E6" s="689"/>
      <c r="F6" s="699" t="s">
        <v>62</v>
      </c>
      <c r="G6" s="700"/>
      <c r="H6" s="2"/>
      <c r="I6" s="2"/>
      <c r="J6" s="2"/>
    </row>
    <row r="7" spans="1:10" ht="15" customHeight="1" x14ac:dyDescent="0.25">
      <c r="A7" s="692" t="s">
        <v>35</v>
      </c>
      <c r="B7" s="693"/>
      <c r="C7" s="693"/>
      <c r="D7" s="693"/>
      <c r="E7" s="694"/>
      <c r="F7" s="739"/>
      <c r="G7" s="740"/>
    </row>
    <row r="8" spans="1:10" ht="15" customHeight="1" x14ac:dyDescent="0.2">
      <c r="A8" s="563">
        <v>1</v>
      </c>
      <c r="B8" s="668" t="s">
        <v>986</v>
      </c>
      <c r="C8" s="669"/>
      <c r="D8" s="669"/>
      <c r="E8" s="670"/>
      <c r="F8" s="732">
        <f>'MHSA Exp Summary'!N67</f>
        <v>55170.13</v>
      </c>
      <c r="G8" s="733"/>
    </row>
    <row r="9" spans="1:10" ht="15" customHeight="1" x14ac:dyDescent="0.2">
      <c r="A9" s="563">
        <v>2</v>
      </c>
      <c r="B9" s="668" t="s">
        <v>987</v>
      </c>
      <c r="C9" s="669"/>
      <c r="D9" s="669"/>
      <c r="E9" s="670"/>
      <c r="F9" s="732">
        <f>'MHSA Exp Summary'!N68</f>
        <v>7993.2812133679072</v>
      </c>
      <c r="G9" s="733"/>
    </row>
    <row r="10" spans="1:10" ht="15" customHeight="1" x14ac:dyDescent="0.2">
      <c r="A10" s="563">
        <v>3</v>
      </c>
      <c r="B10" s="668" t="s">
        <v>988</v>
      </c>
      <c r="C10" s="669"/>
      <c r="D10" s="669"/>
      <c r="E10" s="670"/>
      <c r="F10" s="732">
        <f>SUM('MHSA Exp Summary'!N69:N73)</f>
        <v>360682.97309366812</v>
      </c>
      <c r="G10" s="733"/>
    </row>
    <row r="11" spans="1:10" ht="15" customHeight="1" x14ac:dyDescent="0.2">
      <c r="A11" s="563">
        <v>4</v>
      </c>
      <c r="B11" s="668"/>
      <c r="C11" s="669"/>
      <c r="D11" s="669"/>
      <c r="E11" s="670"/>
      <c r="F11" s="732"/>
      <c r="G11" s="733"/>
    </row>
    <row r="12" spans="1:10" ht="15" customHeight="1" x14ac:dyDescent="0.2">
      <c r="A12" s="563">
        <v>5</v>
      </c>
      <c r="B12" s="668"/>
      <c r="C12" s="669"/>
      <c r="D12" s="669"/>
      <c r="E12" s="670"/>
      <c r="F12" s="732"/>
      <c r="G12" s="733"/>
    </row>
    <row r="13" spans="1:10" ht="15" customHeight="1" x14ac:dyDescent="0.2">
      <c r="A13" s="563">
        <v>6</v>
      </c>
      <c r="B13" s="668"/>
      <c r="C13" s="669"/>
      <c r="D13" s="669"/>
      <c r="E13" s="670"/>
      <c r="F13" s="732"/>
      <c r="G13" s="733"/>
    </row>
    <row r="14" spans="1:10" ht="15" customHeight="1" x14ac:dyDescent="0.2">
      <c r="A14" s="563">
        <v>7</v>
      </c>
      <c r="B14" s="668"/>
      <c r="C14" s="669"/>
      <c r="D14" s="669"/>
      <c r="E14" s="670"/>
      <c r="F14" s="732"/>
      <c r="G14" s="733"/>
    </row>
    <row r="15" spans="1:10" ht="15" customHeight="1" x14ac:dyDescent="0.2">
      <c r="A15" s="563">
        <v>8</v>
      </c>
      <c r="B15" s="668"/>
      <c r="C15" s="669"/>
      <c r="D15" s="669"/>
      <c r="E15" s="670"/>
      <c r="F15" s="732"/>
      <c r="G15" s="733"/>
    </row>
    <row r="16" spans="1:10" ht="15" customHeight="1" x14ac:dyDescent="0.2">
      <c r="A16" s="563">
        <v>9</v>
      </c>
      <c r="B16" s="668"/>
      <c r="C16" s="669"/>
      <c r="D16" s="669"/>
      <c r="E16" s="670"/>
      <c r="F16" s="732"/>
      <c r="G16" s="733"/>
    </row>
    <row r="17" spans="1:7" ht="15" customHeight="1" x14ac:dyDescent="0.2">
      <c r="A17" s="563">
        <v>10</v>
      </c>
      <c r="B17" s="668"/>
      <c r="C17" s="669"/>
      <c r="D17" s="669"/>
      <c r="E17" s="670"/>
      <c r="F17" s="732"/>
      <c r="G17" s="733"/>
    </row>
    <row r="18" spans="1:7" ht="15" customHeight="1" x14ac:dyDescent="0.2">
      <c r="A18" s="563">
        <v>11</v>
      </c>
      <c r="B18" s="668"/>
      <c r="C18" s="669"/>
      <c r="D18" s="669"/>
      <c r="E18" s="670"/>
      <c r="F18" s="732"/>
      <c r="G18" s="733"/>
    </row>
    <row r="19" spans="1:7" ht="15" customHeight="1" x14ac:dyDescent="0.2">
      <c r="A19" s="563">
        <v>12</v>
      </c>
      <c r="B19" s="668"/>
      <c r="C19" s="669"/>
      <c r="D19" s="669"/>
      <c r="E19" s="670"/>
      <c r="F19" s="732"/>
      <c r="G19" s="733"/>
    </row>
    <row r="20" spans="1:7" ht="15" customHeight="1" x14ac:dyDescent="0.2">
      <c r="A20" s="563">
        <v>13</v>
      </c>
      <c r="B20" s="668"/>
      <c r="C20" s="669"/>
      <c r="D20" s="669"/>
      <c r="E20" s="670"/>
      <c r="F20" s="732"/>
      <c r="G20" s="733"/>
    </row>
    <row r="21" spans="1:7" ht="15" customHeight="1" x14ac:dyDescent="0.2">
      <c r="A21" s="563">
        <v>14</v>
      </c>
      <c r="B21" s="668"/>
      <c r="C21" s="669"/>
      <c r="D21" s="669"/>
      <c r="E21" s="670"/>
      <c r="F21" s="732"/>
      <c r="G21" s="733"/>
    </row>
    <row r="22" spans="1:7" ht="15" customHeight="1" x14ac:dyDescent="0.2">
      <c r="A22" s="563">
        <v>15</v>
      </c>
      <c r="B22" s="668"/>
      <c r="C22" s="669"/>
      <c r="D22" s="669"/>
      <c r="E22" s="670"/>
      <c r="F22" s="732"/>
      <c r="G22" s="733"/>
    </row>
    <row r="23" spans="1:7" ht="15" customHeight="1" x14ac:dyDescent="0.2">
      <c r="A23" s="563">
        <v>16</v>
      </c>
      <c r="B23" s="668"/>
      <c r="C23" s="669"/>
      <c r="D23" s="669"/>
      <c r="E23" s="670"/>
      <c r="F23" s="732"/>
      <c r="G23" s="733"/>
    </row>
    <row r="24" spans="1:7" ht="15" customHeight="1" x14ac:dyDescent="0.2">
      <c r="A24" s="563">
        <v>17</v>
      </c>
      <c r="B24" s="668"/>
      <c r="C24" s="669"/>
      <c r="D24" s="669"/>
      <c r="E24" s="670"/>
      <c r="F24" s="732"/>
      <c r="G24" s="733"/>
    </row>
    <row r="25" spans="1:7" ht="15" customHeight="1" x14ac:dyDescent="0.2">
      <c r="A25" s="563">
        <v>18</v>
      </c>
      <c r="B25" s="668"/>
      <c r="C25" s="669"/>
      <c r="D25" s="669"/>
      <c r="E25" s="670"/>
      <c r="F25" s="732"/>
      <c r="G25" s="733"/>
    </row>
    <row r="26" spans="1:7" ht="15" customHeight="1" x14ac:dyDescent="0.2">
      <c r="A26" s="563">
        <v>19</v>
      </c>
      <c r="B26" s="668"/>
      <c r="C26" s="669"/>
      <c r="D26" s="669"/>
      <c r="E26" s="670"/>
      <c r="F26" s="732"/>
      <c r="G26" s="733"/>
    </row>
    <row r="27" spans="1:7" ht="15" customHeight="1" x14ac:dyDescent="0.2">
      <c r="A27" s="563">
        <v>20</v>
      </c>
      <c r="B27" s="668"/>
      <c r="C27" s="669"/>
      <c r="D27" s="669"/>
      <c r="E27" s="670"/>
      <c r="F27" s="732"/>
      <c r="G27" s="733"/>
    </row>
    <row r="28" spans="1:7" ht="15" customHeight="1" x14ac:dyDescent="0.2">
      <c r="A28" s="563">
        <v>21</v>
      </c>
      <c r="B28" s="668"/>
      <c r="C28" s="669"/>
      <c r="D28" s="669"/>
      <c r="E28" s="670"/>
      <c r="F28" s="732"/>
      <c r="G28" s="733"/>
    </row>
    <row r="29" spans="1:7" ht="15" customHeight="1" x14ac:dyDescent="0.2">
      <c r="A29" s="563">
        <v>22</v>
      </c>
      <c r="B29" s="668"/>
      <c r="C29" s="669"/>
      <c r="D29" s="669"/>
      <c r="E29" s="670"/>
      <c r="F29" s="732"/>
      <c r="G29" s="733"/>
    </row>
    <row r="30" spans="1:7" ht="15" customHeight="1" x14ac:dyDescent="0.2">
      <c r="A30" s="563">
        <v>23</v>
      </c>
      <c r="B30" s="668"/>
      <c r="C30" s="669"/>
      <c r="D30" s="669"/>
      <c r="E30" s="670"/>
      <c r="F30" s="732"/>
      <c r="G30" s="733"/>
    </row>
    <row r="31" spans="1:7" ht="15" customHeight="1" x14ac:dyDescent="0.2">
      <c r="A31" s="563">
        <v>24</v>
      </c>
      <c r="B31" s="668"/>
      <c r="C31" s="669"/>
      <c r="D31" s="669"/>
      <c r="E31" s="670"/>
      <c r="F31" s="732"/>
      <c r="G31" s="733"/>
    </row>
    <row r="32" spans="1:7" s="5" customFormat="1" ht="15" customHeight="1" x14ac:dyDescent="0.2">
      <c r="A32" s="563">
        <v>25</v>
      </c>
      <c r="B32" s="668"/>
      <c r="C32" s="669"/>
      <c r="D32" s="669"/>
      <c r="E32" s="670"/>
      <c r="F32" s="732"/>
      <c r="G32" s="733"/>
    </row>
    <row r="33" spans="1:7" s="5" customFormat="1" ht="15" customHeight="1" x14ac:dyDescent="0.25">
      <c r="A33" s="736" t="s">
        <v>70</v>
      </c>
      <c r="B33" s="737"/>
      <c r="C33" s="737"/>
      <c r="D33" s="737"/>
      <c r="E33" s="738"/>
      <c r="F33" s="732">
        <f>SUM(F8:G32)</f>
        <v>423846.384307036</v>
      </c>
      <c r="G33" s="733"/>
    </row>
    <row r="34" spans="1:7" s="5" customFormat="1" ht="15" customHeight="1" x14ac:dyDescent="0.25">
      <c r="A34" s="708" t="s">
        <v>60</v>
      </c>
      <c r="B34" s="709"/>
      <c r="C34" s="709"/>
      <c r="D34" s="709"/>
      <c r="E34" s="710"/>
      <c r="F34" s="732" t="s">
        <v>989</v>
      </c>
      <c r="G34" s="733"/>
    </row>
    <row r="35" spans="1:7" s="5" customFormat="1" ht="15" customHeight="1" thickBot="1" x14ac:dyDescent="0.3">
      <c r="A35" s="736" t="s">
        <v>27</v>
      </c>
      <c r="B35" s="737"/>
      <c r="C35" s="737"/>
      <c r="D35" s="737"/>
      <c r="E35" s="738"/>
      <c r="F35" s="732">
        <f>'MHSA Exp Summary'!N66</f>
        <v>43838.214093430812</v>
      </c>
      <c r="G35" s="733"/>
    </row>
    <row r="36" spans="1:7" ht="15" customHeight="1" thickBot="1" x14ac:dyDescent="0.3">
      <c r="A36" s="730" t="s">
        <v>28</v>
      </c>
      <c r="B36" s="731"/>
      <c r="C36" s="731"/>
      <c r="D36" s="731"/>
      <c r="E36" s="731"/>
      <c r="F36" s="734">
        <f>SUM(F33:G35)</f>
        <v>467684.59840046684</v>
      </c>
      <c r="G36" s="735"/>
    </row>
  </sheetData>
  <sheetProtection sheet="1" objects="1" scenarios="1" selectLockedCells="1"/>
  <mergeCells count="67">
    <mergeCell ref="B11:E11"/>
    <mergeCell ref="B32:E32"/>
    <mergeCell ref="B25:E25"/>
    <mergeCell ref="B15:E15"/>
    <mergeCell ref="B18:E18"/>
    <mergeCell ref="B22:E22"/>
    <mergeCell ref="B21:E21"/>
    <mergeCell ref="A36:E36"/>
    <mergeCell ref="B23:E23"/>
    <mergeCell ref="B20:E20"/>
    <mergeCell ref="B19:E19"/>
    <mergeCell ref="F10:G10"/>
    <mergeCell ref="F11:G11"/>
    <mergeCell ref="F8:G8"/>
    <mergeCell ref="F9:G9"/>
    <mergeCell ref="A35:E35"/>
    <mergeCell ref="B16:E16"/>
    <mergeCell ref="B10:E10"/>
    <mergeCell ref="B24:E24"/>
    <mergeCell ref="B13:E13"/>
    <mergeCell ref="B14:E14"/>
    <mergeCell ref="B26:E26"/>
    <mergeCell ref="B27:E27"/>
    <mergeCell ref="B28:E28"/>
    <mergeCell ref="B29:E29"/>
    <mergeCell ref="B30:E30"/>
    <mergeCell ref="B12:E12"/>
    <mergeCell ref="A1:G1"/>
    <mergeCell ref="A7:E7"/>
    <mergeCell ref="B8:E8"/>
    <mergeCell ref="B9:E9"/>
    <mergeCell ref="F7:G7"/>
    <mergeCell ref="F6:G6"/>
    <mergeCell ref="F5:G5"/>
    <mergeCell ref="A2:C2"/>
    <mergeCell ref="D2:E2"/>
    <mergeCell ref="D3:E3"/>
    <mergeCell ref="A5:E6"/>
    <mergeCell ref="B17:E17"/>
    <mergeCell ref="A34:E34"/>
    <mergeCell ref="F34:G34"/>
    <mergeCell ref="F27:G27"/>
    <mergeCell ref="F28:G28"/>
    <mergeCell ref="F29:G29"/>
    <mergeCell ref="F30:G30"/>
    <mergeCell ref="F31:G31"/>
    <mergeCell ref="A33:E33"/>
    <mergeCell ref="F33:G33"/>
    <mergeCell ref="B31:E31"/>
    <mergeCell ref="F19:G19"/>
    <mergeCell ref="F20:G20"/>
    <mergeCell ref="F21:G21"/>
    <mergeCell ref="F36:G36"/>
    <mergeCell ref="F32:G32"/>
    <mergeCell ref="F35:G35"/>
    <mergeCell ref="F22:G22"/>
    <mergeCell ref="F23:G23"/>
    <mergeCell ref="F24:G24"/>
    <mergeCell ref="F25:G25"/>
    <mergeCell ref="F26:G26"/>
    <mergeCell ref="F17:G17"/>
    <mergeCell ref="F18:G18"/>
    <mergeCell ref="F12:G12"/>
    <mergeCell ref="F13:G13"/>
    <mergeCell ref="F14:G14"/>
    <mergeCell ref="F15:G15"/>
    <mergeCell ref="F16:G16"/>
  </mergeCells>
  <phoneticPr fontId="4" type="noConversion"/>
  <printOptions horizontalCentered="1"/>
  <pageMargins left="0.5" right="0.5" top="1.26" bottom="0.75" header="0.5" footer="0.5"/>
  <pageSetup orientation="portrait" r:id="rId1"/>
  <headerFooter alignWithMargins="0">
    <oddHeader>&amp;R&amp;"Arial,Bold"&amp;12Enclosure 3</oddHeader>
    <oddFooter>&amp;LUpdated: 09/05/2013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5"/>
  <sheetViews>
    <sheetView zoomScaleNormal="100" zoomScaleSheetLayoutView="100" workbookViewId="0">
      <selection sqref="A1:G1"/>
    </sheetView>
  </sheetViews>
  <sheetFormatPr defaultColWidth="0" defaultRowHeight="12.75" zeroHeight="1" x14ac:dyDescent="0.2"/>
  <cols>
    <col min="1" max="1" width="3.5703125" customWidth="1"/>
    <col min="2" max="2" width="6.140625" customWidth="1"/>
    <col min="3" max="4" width="3.5703125" customWidth="1"/>
    <col min="5" max="5" width="37.7109375" customWidth="1"/>
    <col min="6" max="6" width="7" customWidth="1"/>
    <col min="7" max="7" width="21.42578125" customWidth="1"/>
    <col min="8" max="10" width="12.5703125" hidden="1" customWidth="1"/>
  </cols>
  <sheetData>
    <row r="1" spans="1:10" ht="69.75" customHeight="1" x14ac:dyDescent="0.2">
      <c r="A1" s="680" t="s">
        <v>110</v>
      </c>
      <c r="B1" s="680"/>
      <c r="C1" s="680"/>
      <c r="D1" s="680"/>
      <c r="E1" s="680"/>
      <c r="F1" s="680"/>
      <c r="G1" s="680"/>
    </row>
    <row r="2" spans="1:10" ht="20.100000000000001" customHeight="1" x14ac:dyDescent="0.25">
      <c r="A2" s="676" t="s">
        <v>8</v>
      </c>
      <c r="B2" s="676"/>
      <c r="C2" s="560"/>
      <c r="D2" s="729" t="str">
        <f>CSS!D2</f>
        <v>Nevada</v>
      </c>
      <c r="E2" s="729"/>
      <c r="F2" s="559" t="s">
        <v>9</v>
      </c>
      <c r="G2" s="554">
        <f>CSS!G2</f>
        <v>43259</v>
      </c>
    </row>
    <row r="3" spans="1:10" ht="15" customHeight="1" x14ac:dyDescent="0.25">
      <c r="A3" s="591"/>
      <c r="B3" s="591"/>
      <c r="C3" s="591"/>
      <c r="D3" s="728"/>
      <c r="E3" s="728"/>
      <c r="F3" s="590"/>
      <c r="G3" s="582"/>
    </row>
    <row r="4" spans="1:10" ht="15" x14ac:dyDescent="0.2">
      <c r="A4" s="582"/>
      <c r="B4" s="582"/>
      <c r="C4" s="582"/>
      <c r="D4" s="582"/>
      <c r="E4" s="582"/>
      <c r="F4" s="582"/>
      <c r="G4" s="582"/>
    </row>
    <row r="5" spans="1:10" s="3" customFormat="1" ht="15" customHeight="1" x14ac:dyDescent="0.25">
      <c r="A5" s="681" t="s">
        <v>61</v>
      </c>
      <c r="B5" s="682"/>
      <c r="C5" s="682"/>
      <c r="D5" s="682"/>
      <c r="E5" s="683"/>
      <c r="F5" s="726" t="s">
        <v>0</v>
      </c>
      <c r="G5" s="727"/>
    </row>
    <row r="6" spans="1:10" s="1" customFormat="1" ht="42" customHeight="1" x14ac:dyDescent="0.2">
      <c r="A6" s="687"/>
      <c r="B6" s="688"/>
      <c r="C6" s="688"/>
      <c r="D6" s="688"/>
      <c r="E6" s="689"/>
      <c r="F6" s="699" t="s">
        <v>62</v>
      </c>
      <c r="G6" s="700"/>
      <c r="H6" s="2"/>
      <c r="I6" s="2"/>
      <c r="J6" s="2"/>
    </row>
    <row r="7" spans="1:10" ht="15" customHeight="1" x14ac:dyDescent="0.25">
      <c r="A7" s="595" t="s">
        <v>40</v>
      </c>
      <c r="B7" s="596"/>
      <c r="C7" s="596"/>
      <c r="D7" s="596"/>
      <c r="E7" s="597"/>
      <c r="F7" s="747"/>
      <c r="G7" s="748"/>
    </row>
    <row r="8" spans="1:10" ht="15" customHeight="1" x14ac:dyDescent="0.2">
      <c r="A8" s="563"/>
      <c r="B8" s="598" t="s">
        <v>10</v>
      </c>
      <c r="C8" s="598"/>
      <c r="D8" s="598"/>
      <c r="E8" s="599"/>
      <c r="F8" s="741">
        <f>'MHSA Exp Summary'!N78</f>
        <v>13578.212396765037</v>
      </c>
      <c r="G8" s="742"/>
    </row>
    <row r="9" spans="1:10" ht="15" customHeight="1" x14ac:dyDescent="0.2">
      <c r="A9" s="563"/>
      <c r="B9" s="598" t="s">
        <v>11</v>
      </c>
      <c r="C9" s="598"/>
      <c r="D9" s="598"/>
      <c r="E9" s="599"/>
      <c r="F9" s="741">
        <f>'MHSA Exp Summary'!N79</f>
        <v>4992.71</v>
      </c>
      <c r="G9" s="742"/>
    </row>
    <row r="10" spans="1:10" ht="15" customHeight="1" x14ac:dyDescent="0.2">
      <c r="A10" s="563"/>
      <c r="B10" s="598" t="s">
        <v>12</v>
      </c>
      <c r="C10" s="598"/>
      <c r="D10" s="598"/>
      <c r="E10" s="599"/>
      <c r="F10" s="741">
        <f>'MHSA Exp Summary'!N80</f>
        <v>1422.4900000009998</v>
      </c>
      <c r="G10" s="742"/>
    </row>
    <row r="11" spans="1:10" ht="15" customHeight="1" x14ac:dyDescent="0.2">
      <c r="A11" s="563"/>
      <c r="B11" s="598" t="s">
        <v>13</v>
      </c>
      <c r="C11" s="598"/>
      <c r="D11" s="598"/>
      <c r="E11" s="599"/>
      <c r="F11" s="741">
        <f>'MHSA Exp Summary'!N81</f>
        <v>75573.97445781315</v>
      </c>
      <c r="G11" s="742"/>
    </row>
    <row r="12" spans="1:10" ht="15" customHeight="1" x14ac:dyDescent="0.2">
      <c r="A12" s="563"/>
      <c r="B12" s="598" t="s">
        <v>14</v>
      </c>
      <c r="C12" s="598"/>
      <c r="D12" s="598"/>
      <c r="E12" s="599"/>
      <c r="F12" s="741">
        <f>'MHSA Exp Summary'!N82</f>
        <v>165.69</v>
      </c>
      <c r="G12" s="742"/>
    </row>
    <row r="13" spans="1:10" ht="15" customHeight="1" x14ac:dyDescent="0.25">
      <c r="A13" s="736" t="s">
        <v>71</v>
      </c>
      <c r="B13" s="737"/>
      <c r="C13" s="737"/>
      <c r="D13" s="737"/>
      <c r="E13" s="738"/>
      <c r="F13" s="741">
        <f>SUM(F8:G12)</f>
        <v>95733.07685457918</v>
      </c>
      <c r="G13" s="742"/>
    </row>
    <row r="14" spans="1:10" s="5" customFormat="1" ht="15" customHeight="1" thickBot="1" x14ac:dyDescent="0.3">
      <c r="A14" s="708" t="s">
        <v>25</v>
      </c>
      <c r="B14" s="709"/>
      <c r="C14" s="709"/>
      <c r="D14" s="709"/>
      <c r="E14" s="710"/>
      <c r="F14" s="743">
        <f>'MHSA Exp Summary'!N77</f>
        <v>14961.818560640768</v>
      </c>
      <c r="G14" s="744"/>
    </row>
    <row r="15" spans="1:10" ht="15" customHeight="1" thickBot="1" x14ac:dyDescent="0.3">
      <c r="A15" s="569" t="s">
        <v>26</v>
      </c>
      <c r="B15" s="570"/>
      <c r="C15" s="570"/>
      <c r="D15" s="570"/>
      <c r="E15" s="570"/>
      <c r="F15" s="745">
        <f>SUM(F13:G14)</f>
        <v>110694.89541521994</v>
      </c>
      <c r="G15" s="746"/>
    </row>
  </sheetData>
  <sheetProtection sheet="1" objects="1" scenarios="1" selectLockedCells="1"/>
  <mergeCells count="18">
    <mergeCell ref="F15:G15"/>
    <mergeCell ref="D3:E3"/>
    <mergeCell ref="D2:E2"/>
    <mergeCell ref="F7:G7"/>
    <mergeCell ref="F9:G9"/>
    <mergeCell ref="A1:G1"/>
    <mergeCell ref="F5:G5"/>
    <mergeCell ref="F8:G8"/>
    <mergeCell ref="A14:E14"/>
    <mergeCell ref="F12:G12"/>
    <mergeCell ref="F14:G14"/>
    <mergeCell ref="A5:E6"/>
    <mergeCell ref="A13:E13"/>
    <mergeCell ref="F13:G13"/>
    <mergeCell ref="F6:G6"/>
    <mergeCell ref="F10:G10"/>
    <mergeCell ref="F11:G11"/>
    <mergeCell ref="A2:B2"/>
  </mergeCells>
  <phoneticPr fontId="4" type="noConversion"/>
  <printOptions horizontalCentered="1"/>
  <pageMargins left="0.5" right="0.5" top="1.0900000000000001" bottom="0.75" header="0.5" footer="0.5"/>
  <pageSetup orientation="portrait" r:id="rId1"/>
  <headerFooter alignWithMargins="0">
    <oddHeader>&amp;R&amp;"Arial,Bold"&amp;12Enclosure 3</oddHeader>
    <oddFooter>&amp;LUpdated: 09/05/2013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0"/>
  <sheetViews>
    <sheetView zoomScaleNormal="100" workbookViewId="0">
      <selection sqref="A1:G1"/>
    </sheetView>
  </sheetViews>
  <sheetFormatPr defaultColWidth="0" defaultRowHeight="15" zeroHeight="1" x14ac:dyDescent="0.2"/>
  <cols>
    <col min="1" max="1" width="3.5703125" style="562" customWidth="1"/>
    <col min="2" max="2" width="6.42578125" style="562" customWidth="1"/>
    <col min="3" max="4" width="3.5703125" style="562" customWidth="1"/>
    <col min="5" max="5" width="34.5703125" style="562" customWidth="1"/>
    <col min="6" max="6" width="8.42578125" style="562" customWidth="1"/>
    <col min="7" max="7" width="20.140625" style="562" customWidth="1"/>
    <col min="8" max="10" width="12.5703125" hidden="1" customWidth="1"/>
  </cols>
  <sheetData>
    <row r="1" spans="1:10" ht="65.25" customHeight="1" x14ac:dyDescent="0.2">
      <c r="A1" s="680" t="s">
        <v>111</v>
      </c>
      <c r="B1" s="680"/>
      <c r="C1" s="680"/>
      <c r="D1" s="680"/>
      <c r="E1" s="680"/>
      <c r="F1" s="680"/>
      <c r="G1" s="680"/>
    </row>
    <row r="2" spans="1:10" ht="20.100000000000001" customHeight="1" x14ac:dyDescent="0.25">
      <c r="A2" s="676" t="s">
        <v>8</v>
      </c>
      <c r="B2" s="676"/>
      <c r="C2" s="560"/>
      <c r="D2" s="729" t="str">
        <f>CSS!D2</f>
        <v>Nevada</v>
      </c>
      <c r="E2" s="729"/>
      <c r="F2" s="559" t="s">
        <v>9</v>
      </c>
      <c r="G2" s="592">
        <f>CSS!G2</f>
        <v>43259</v>
      </c>
    </row>
    <row r="3" spans="1:10" ht="15" customHeight="1" x14ac:dyDescent="0.25">
      <c r="A3" s="591"/>
      <c r="B3" s="591"/>
      <c r="C3" s="591"/>
      <c r="D3" s="728"/>
      <c r="E3" s="728"/>
      <c r="F3" s="590"/>
      <c r="G3" s="582"/>
    </row>
    <row r="4" spans="1:10" x14ac:dyDescent="0.2">
      <c r="A4" s="582"/>
      <c r="B4" s="582"/>
      <c r="C4" s="582"/>
      <c r="D4" s="582"/>
      <c r="E4" s="582"/>
      <c r="F4" s="582"/>
      <c r="G4" s="582"/>
    </row>
    <row r="5" spans="1:10" s="3" customFormat="1" ht="15" customHeight="1" x14ac:dyDescent="0.25">
      <c r="A5" s="681" t="s">
        <v>79</v>
      </c>
      <c r="B5" s="682"/>
      <c r="C5" s="682"/>
      <c r="D5" s="682"/>
      <c r="E5" s="683"/>
      <c r="F5" s="726" t="s">
        <v>0</v>
      </c>
      <c r="G5" s="727"/>
    </row>
    <row r="6" spans="1:10" s="1" customFormat="1" ht="42" customHeight="1" x14ac:dyDescent="0.2">
      <c r="A6" s="687"/>
      <c r="B6" s="688"/>
      <c r="C6" s="688"/>
      <c r="D6" s="688"/>
      <c r="E6" s="689"/>
      <c r="F6" s="699" t="s">
        <v>63</v>
      </c>
      <c r="G6" s="700"/>
      <c r="H6" s="2"/>
      <c r="I6" s="2"/>
      <c r="J6" s="2"/>
    </row>
    <row r="7" spans="1:10" ht="15" customHeight="1" x14ac:dyDescent="0.25">
      <c r="A7" s="692" t="s">
        <v>36</v>
      </c>
      <c r="B7" s="693"/>
      <c r="C7" s="693"/>
      <c r="D7" s="693"/>
      <c r="E7" s="694"/>
      <c r="F7" s="760"/>
      <c r="G7" s="761"/>
    </row>
    <row r="8" spans="1:10" ht="15" customHeight="1" x14ac:dyDescent="0.2">
      <c r="A8" s="563">
        <v>1</v>
      </c>
      <c r="B8" s="668"/>
      <c r="C8" s="669"/>
      <c r="D8" s="669"/>
      <c r="E8" s="670"/>
      <c r="F8" s="743"/>
      <c r="G8" s="744"/>
    </row>
    <row r="9" spans="1:10" ht="15" customHeight="1" x14ac:dyDescent="0.2">
      <c r="A9" s="563">
        <v>2</v>
      </c>
      <c r="B9" s="668"/>
      <c r="C9" s="669"/>
      <c r="D9" s="669"/>
      <c r="E9" s="670"/>
      <c r="F9" s="743"/>
      <c r="G9" s="744"/>
    </row>
    <row r="10" spans="1:10" ht="15" customHeight="1" x14ac:dyDescent="0.2">
      <c r="A10" s="563">
        <v>3</v>
      </c>
      <c r="B10" s="668"/>
      <c r="C10" s="669"/>
      <c r="D10" s="669"/>
      <c r="E10" s="670"/>
      <c r="F10" s="743"/>
      <c r="G10" s="744"/>
    </row>
    <row r="11" spans="1:10" ht="15" customHeight="1" x14ac:dyDescent="0.2">
      <c r="A11" s="563">
        <v>4</v>
      </c>
      <c r="B11" s="668"/>
      <c r="C11" s="669"/>
      <c r="D11" s="669"/>
      <c r="E11" s="670"/>
      <c r="F11" s="743"/>
      <c r="G11" s="744"/>
    </row>
    <row r="12" spans="1:10" ht="15" customHeight="1" x14ac:dyDescent="0.2">
      <c r="A12" s="563">
        <v>5</v>
      </c>
      <c r="B12" s="668"/>
      <c r="C12" s="669"/>
      <c r="D12" s="669"/>
      <c r="E12" s="670"/>
      <c r="F12" s="743"/>
      <c r="G12" s="744"/>
    </row>
    <row r="13" spans="1:10" ht="15" customHeight="1" x14ac:dyDescent="0.2">
      <c r="A13" s="563">
        <v>6</v>
      </c>
      <c r="B13" s="668"/>
      <c r="C13" s="669"/>
      <c r="D13" s="669"/>
      <c r="E13" s="670"/>
      <c r="F13" s="743"/>
      <c r="G13" s="744"/>
    </row>
    <row r="14" spans="1:10" ht="15" customHeight="1" x14ac:dyDescent="0.2">
      <c r="A14" s="563">
        <v>7</v>
      </c>
      <c r="B14" s="668"/>
      <c r="C14" s="669"/>
      <c r="D14" s="669"/>
      <c r="E14" s="670"/>
      <c r="F14" s="743"/>
      <c r="G14" s="744"/>
    </row>
    <row r="15" spans="1:10" ht="15" customHeight="1" x14ac:dyDescent="0.2">
      <c r="A15" s="563">
        <v>8</v>
      </c>
      <c r="B15" s="668"/>
      <c r="C15" s="669"/>
      <c r="D15" s="669"/>
      <c r="E15" s="670"/>
      <c r="F15" s="743"/>
      <c r="G15" s="744"/>
    </row>
    <row r="16" spans="1:10" ht="15" customHeight="1" x14ac:dyDescent="0.2">
      <c r="A16" s="563">
        <v>9</v>
      </c>
      <c r="B16" s="668"/>
      <c r="C16" s="669"/>
      <c r="D16" s="669"/>
      <c r="E16" s="670"/>
      <c r="F16" s="743"/>
      <c r="G16" s="744"/>
    </row>
    <row r="17" spans="1:7" ht="15" customHeight="1" x14ac:dyDescent="0.2">
      <c r="A17" s="563">
        <v>10</v>
      </c>
      <c r="B17" s="668"/>
      <c r="C17" s="669"/>
      <c r="D17" s="669"/>
      <c r="E17" s="670"/>
      <c r="F17" s="743"/>
      <c r="G17" s="744"/>
    </row>
    <row r="18" spans="1:7" ht="15" customHeight="1" x14ac:dyDescent="0.2">
      <c r="A18" s="563">
        <v>11</v>
      </c>
      <c r="B18" s="668"/>
      <c r="C18" s="669"/>
      <c r="D18" s="669"/>
      <c r="E18" s="670"/>
      <c r="F18" s="743"/>
      <c r="G18" s="744"/>
    </row>
    <row r="19" spans="1:7" ht="15" customHeight="1" x14ac:dyDescent="0.2">
      <c r="A19" s="563">
        <v>12</v>
      </c>
      <c r="B19" s="668"/>
      <c r="C19" s="669"/>
      <c r="D19" s="669"/>
      <c r="E19" s="670"/>
      <c r="F19" s="743"/>
      <c r="G19" s="744"/>
    </row>
    <row r="20" spans="1:7" ht="15" customHeight="1" x14ac:dyDescent="0.25">
      <c r="A20" s="736" t="s">
        <v>72</v>
      </c>
      <c r="B20" s="737"/>
      <c r="C20" s="737"/>
      <c r="D20" s="737"/>
      <c r="E20" s="738"/>
      <c r="F20" s="743">
        <f>SUM(F8:G19)</f>
        <v>0</v>
      </c>
      <c r="G20" s="744"/>
    </row>
    <row r="21" spans="1:7" ht="15" customHeight="1" x14ac:dyDescent="0.25">
      <c r="A21" s="736" t="s">
        <v>33</v>
      </c>
      <c r="B21" s="737"/>
      <c r="C21" s="737"/>
      <c r="D21" s="737"/>
      <c r="E21" s="738"/>
      <c r="F21" s="741">
        <v>0</v>
      </c>
      <c r="G21" s="742"/>
    </row>
    <row r="22" spans="1:7" ht="15" customHeight="1" x14ac:dyDescent="0.25">
      <c r="A22" s="757" t="s">
        <v>34</v>
      </c>
      <c r="B22" s="758"/>
      <c r="C22" s="758"/>
      <c r="D22" s="758"/>
      <c r="E22" s="759"/>
      <c r="F22" s="755">
        <f>SUM(F20:G21)</f>
        <v>0</v>
      </c>
      <c r="G22" s="756"/>
    </row>
    <row r="23" spans="1:7" ht="15" customHeight="1" x14ac:dyDescent="0.25">
      <c r="A23" s="600" t="s">
        <v>30</v>
      </c>
      <c r="B23" s="596"/>
      <c r="C23" s="596"/>
      <c r="D23" s="596"/>
      <c r="E23" s="597"/>
      <c r="F23" s="747"/>
      <c r="G23" s="748"/>
    </row>
    <row r="24" spans="1:7" ht="15" customHeight="1" x14ac:dyDescent="0.2">
      <c r="A24" s="563">
        <v>1</v>
      </c>
      <c r="B24" s="677" t="s">
        <v>990</v>
      </c>
      <c r="C24" s="678"/>
      <c r="D24" s="678"/>
      <c r="E24" s="679"/>
      <c r="F24" s="753">
        <f>SUM('MHSA Exp Summary'!N87:N89)</f>
        <v>352091.4895523708</v>
      </c>
      <c r="G24" s="754"/>
    </row>
    <row r="25" spans="1:7" ht="15" customHeight="1" x14ac:dyDescent="0.2">
      <c r="A25" s="563">
        <v>2</v>
      </c>
      <c r="B25" s="677"/>
      <c r="C25" s="678"/>
      <c r="D25" s="678"/>
      <c r="E25" s="679"/>
      <c r="F25" s="753"/>
      <c r="G25" s="754"/>
    </row>
    <row r="26" spans="1:7" ht="15" customHeight="1" x14ac:dyDescent="0.2">
      <c r="A26" s="563">
        <v>3</v>
      </c>
      <c r="B26" s="677"/>
      <c r="C26" s="678"/>
      <c r="D26" s="678"/>
      <c r="E26" s="679"/>
      <c r="F26" s="753"/>
      <c r="G26" s="754"/>
    </row>
    <row r="27" spans="1:7" ht="15" customHeight="1" x14ac:dyDescent="0.2">
      <c r="A27" s="563">
        <v>4</v>
      </c>
      <c r="B27" s="677"/>
      <c r="C27" s="678"/>
      <c r="D27" s="678"/>
      <c r="E27" s="679"/>
      <c r="F27" s="753"/>
      <c r="G27" s="754"/>
    </row>
    <row r="28" spans="1:7" ht="15" customHeight="1" x14ac:dyDescent="0.2">
      <c r="A28" s="563">
        <v>5</v>
      </c>
      <c r="B28" s="677"/>
      <c r="C28" s="678"/>
      <c r="D28" s="678"/>
      <c r="E28" s="679"/>
      <c r="F28" s="753"/>
      <c r="G28" s="754"/>
    </row>
    <row r="29" spans="1:7" ht="15" customHeight="1" x14ac:dyDescent="0.2">
      <c r="A29" s="563">
        <v>6</v>
      </c>
      <c r="B29" s="677"/>
      <c r="C29" s="678"/>
      <c r="D29" s="678"/>
      <c r="E29" s="679"/>
      <c r="F29" s="743"/>
      <c r="G29" s="744"/>
    </row>
    <row r="30" spans="1:7" ht="15" customHeight="1" x14ac:dyDescent="0.2">
      <c r="A30" s="563">
        <v>7</v>
      </c>
      <c r="B30" s="668"/>
      <c r="C30" s="669"/>
      <c r="D30" s="669"/>
      <c r="E30" s="670"/>
      <c r="F30" s="743"/>
      <c r="G30" s="744"/>
    </row>
    <row r="31" spans="1:7" ht="15" customHeight="1" x14ac:dyDescent="0.2">
      <c r="A31" s="563">
        <v>8</v>
      </c>
      <c r="B31" s="668"/>
      <c r="C31" s="669"/>
      <c r="D31" s="669"/>
      <c r="E31" s="670"/>
      <c r="F31" s="743"/>
      <c r="G31" s="744"/>
    </row>
    <row r="32" spans="1:7" ht="15" customHeight="1" x14ac:dyDescent="0.2">
      <c r="A32" s="563">
        <v>9</v>
      </c>
      <c r="B32" s="668"/>
      <c r="C32" s="669"/>
      <c r="D32" s="669"/>
      <c r="E32" s="670"/>
      <c r="F32" s="743"/>
      <c r="G32" s="744"/>
    </row>
    <row r="33" spans="1:7" ht="15" customHeight="1" x14ac:dyDescent="0.2">
      <c r="A33" s="563">
        <v>10</v>
      </c>
      <c r="B33" s="668"/>
      <c r="C33" s="669"/>
      <c r="D33" s="669"/>
      <c r="E33" s="670"/>
      <c r="F33" s="743"/>
      <c r="G33" s="744"/>
    </row>
    <row r="34" spans="1:7" ht="15" customHeight="1" x14ac:dyDescent="0.2">
      <c r="A34" s="563">
        <v>11</v>
      </c>
      <c r="B34" s="668"/>
      <c r="C34" s="669"/>
      <c r="D34" s="669"/>
      <c r="E34" s="670"/>
      <c r="F34" s="743"/>
      <c r="G34" s="744"/>
    </row>
    <row r="35" spans="1:7" s="5" customFormat="1" ht="15" customHeight="1" x14ac:dyDescent="0.2">
      <c r="A35" s="563">
        <v>12</v>
      </c>
      <c r="B35" s="668"/>
      <c r="C35" s="669"/>
      <c r="D35" s="669"/>
      <c r="E35" s="670"/>
      <c r="F35" s="743"/>
      <c r="G35" s="744"/>
    </row>
    <row r="36" spans="1:7" s="5" customFormat="1" ht="15" customHeight="1" x14ac:dyDescent="0.2">
      <c r="A36" s="563">
        <v>13</v>
      </c>
      <c r="B36" s="668"/>
      <c r="C36" s="668"/>
      <c r="D36" s="668"/>
      <c r="E36" s="713"/>
      <c r="F36" s="743"/>
      <c r="G36" s="744"/>
    </row>
    <row r="37" spans="1:7" s="5" customFormat="1" ht="15" customHeight="1" x14ac:dyDescent="0.25">
      <c r="A37" s="708" t="s">
        <v>73</v>
      </c>
      <c r="B37" s="709"/>
      <c r="C37" s="709"/>
      <c r="D37" s="709"/>
      <c r="E37" s="710"/>
      <c r="F37" s="743">
        <f>SUM(F24:G36)</f>
        <v>352091.4895523708</v>
      </c>
      <c r="G37" s="744"/>
    </row>
    <row r="38" spans="1:7" ht="15" customHeight="1" x14ac:dyDescent="0.25">
      <c r="A38" s="708" t="s">
        <v>37</v>
      </c>
      <c r="B38" s="709"/>
      <c r="C38" s="709"/>
      <c r="D38" s="709"/>
      <c r="E38" s="710"/>
      <c r="F38" s="751">
        <f>'MHSA Exp Summary'!N86</f>
        <v>28843.177809121291</v>
      </c>
      <c r="G38" s="752"/>
    </row>
    <row r="39" spans="1:7" ht="15" customHeight="1" thickBot="1" x14ac:dyDescent="0.3">
      <c r="A39" s="692" t="s">
        <v>38</v>
      </c>
      <c r="B39" s="711"/>
      <c r="C39" s="711"/>
      <c r="D39" s="711"/>
      <c r="E39" s="712"/>
      <c r="F39" s="749">
        <f>F37+F38</f>
        <v>380934.66736149206</v>
      </c>
      <c r="G39" s="750"/>
    </row>
    <row r="40" spans="1:7" ht="16.5" thickBot="1" x14ac:dyDescent="0.3">
      <c r="A40" s="569" t="s">
        <v>29</v>
      </c>
      <c r="B40" s="570"/>
      <c r="C40" s="570"/>
      <c r="D40" s="570"/>
      <c r="E40" s="570"/>
      <c r="F40" s="745">
        <f>F22+F39</f>
        <v>380934.66736149206</v>
      </c>
      <c r="G40" s="746"/>
    </row>
  </sheetData>
  <sheetProtection sheet="1" objects="1" scenarios="1" selectLockedCells="1"/>
  <mergeCells count="73">
    <mergeCell ref="A1:G1"/>
    <mergeCell ref="A7:E7"/>
    <mergeCell ref="D2:E2"/>
    <mergeCell ref="D3:E3"/>
    <mergeCell ref="A5:E6"/>
    <mergeCell ref="F5:G5"/>
    <mergeCell ref="A2:B2"/>
    <mergeCell ref="F6:G6"/>
    <mergeCell ref="F7:G7"/>
    <mergeCell ref="B8:E8"/>
    <mergeCell ref="B9:E9"/>
    <mergeCell ref="B10:E10"/>
    <mergeCell ref="A39:E39"/>
    <mergeCell ref="B34:E34"/>
    <mergeCell ref="B35:E35"/>
    <mergeCell ref="A38:E38"/>
    <mergeCell ref="B32:E32"/>
    <mergeCell ref="B33:E33"/>
    <mergeCell ref="A37:E37"/>
    <mergeCell ref="B11:E11"/>
    <mergeCell ref="B12:E12"/>
    <mergeCell ref="B36:E36"/>
    <mergeCell ref="B13:E13"/>
    <mergeCell ref="B16:E16"/>
    <mergeCell ref="B14:E14"/>
    <mergeCell ref="B15:E15"/>
    <mergeCell ref="B18:E18"/>
    <mergeCell ref="A20:E20"/>
    <mergeCell ref="F18:G18"/>
    <mergeCell ref="F8:G8"/>
    <mergeCell ref="F9:G9"/>
    <mergeCell ref="F10:G10"/>
    <mergeCell ref="F11:G11"/>
    <mergeCell ref="F12:G12"/>
    <mergeCell ref="F13:G13"/>
    <mergeCell ref="F14:G14"/>
    <mergeCell ref="F15:G15"/>
    <mergeCell ref="F16:G16"/>
    <mergeCell ref="B17:E17"/>
    <mergeCell ref="F17:G17"/>
    <mergeCell ref="F23:G23"/>
    <mergeCell ref="B28:E28"/>
    <mergeCell ref="B27:E27"/>
    <mergeCell ref="F20:G20"/>
    <mergeCell ref="B19:E19"/>
    <mergeCell ref="F19:G19"/>
    <mergeCell ref="F36:G36"/>
    <mergeCell ref="B29:E29"/>
    <mergeCell ref="F31:G31"/>
    <mergeCell ref="F32:G32"/>
    <mergeCell ref="F33:G33"/>
    <mergeCell ref="F25:G25"/>
    <mergeCell ref="F26:G26"/>
    <mergeCell ref="F28:G28"/>
    <mergeCell ref="B30:E30"/>
    <mergeCell ref="B24:E24"/>
    <mergeCell ref="B25:E25"/>
    <mergeCell ref="F21:G21"/>
    <mergeCell ref="B26:E26"/>
    <mergeCell ref="F40:G40"/>
    <mergeCell ref="F39:G39"/>
    <mergeCell ref="A21:E21"/>
    <mergeCell ref="F34:G34"/>
    <mergeCell ref="F35:G35"/>
    <mergeCell ref="F37:G37"/>
    <mergeCell ref="F38:G38"/>
    <mergeCell ref="F29:G29"/>
    <mergeCell ref="F30:G30"/>
    <mergeCell ref="F27:G27"/>
    <mergeCell ref="F22:G22"/>
    <mergeCell ref="B31:E31"/>
    <mergeCell ref="A22:E22"/>
    <mergeCell ref="F24:G24"/>
  </mergeCells>
  <phoneticPr fontId="4" type="noConversion"/>
  <printOptions horizontalCentered="1"/>
  <pageMargins left="0.5" right="0.5" top="0.97" bottom="0.75" header="0.5" footer="0.5"/>
  <pageSetup orientation="portrait" r:id="rId1"/>
  <headerFooter alignWithMargins="0">
    <oddHeader>&amp;R&amp;"Arial,Bold"&amp;11Enclosure 3</oddHeader>
    <oddFooter>&amp;LUpdated: 09/05/2013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2"/>
  <sheetViews>
    <sheetView zoomScaleNormal="100" workbookViewId="0">
      <selection sqref="A1:G1"/>
    </sheetView>
  </sheetViews>
  <sheetFormatPr defaultColWidth="0" defaultRowHeight="12.75" zeroHeight="1" x14ac:dyDescent="0.2"/>
  <cols>
    <col min="1" max="1" width="3.5703125" style="601" customWidth="1"/>
    <col min="2" max="2" width="9" style="601" customWidth="1"/>
    <col min="3" max="4" width="3.5703125" style="601" customWidth="1"/>
    <col min="5" max="5" width="27.85546875" style="601" customWidth="1"/>
    <col min="6" max="6" width="8.42578125" style="601" customWidth="1"/>
    <col min="7" max="7" width="23" style="601" customWidth="1"/>
    <col min="8" max="10" width="12.5703125" hidden="1" customWidth="1"/>
  </cols>
  <sheetData>
    <row r="1" spans="1:10" ht="57" customHeight="1" x14ac:dyDescent="0.2">
      <c r="A1" s="680" t="s">
        <v>126</v>
      </c>
      <c r="B1" s="680"/>
      <c r="C1" s="680"/>
      <c r="D1" s="680"/>
      <c r="E1" s="680"/>
      <c r="F1" s="680"/>
      <c r="G1" s="680"/>
    </row>
    <row r="2" spans="1:10" ht="15.75" x14ac:dyDescent="0.25">
      <c r="A2" s="676" t="s">
        <v>8</v>
      </c>
      <c r="B2" s="676"/>
      <c r="C2" s="560"/>
      <c r="D2" s="729" t="str">
        <f>CSS!D2</f>
        <v>Nevada</v>
      </c>
      <c r="E2" s="729"/>
      <c r="F2" s="559" t="s">
        <v>9</v>
      </c>
      <c r="G2" s="592">
        <f>CSS!G2</f>
        <v>43259</v>
      </c>
    </row>
    <row r="3" spans="1:10" ht="15.75" x14ac:dyDescent="0.25">
      <c r="A3" s="561"/>
      <c r="B3" s="561"/>
      <c r="C3" s="561"/>
      <c r="D3" s="690"/>
      <c r="E3" s="690"/>
      <c r="F3" s="584"/>
      <c r="G3" s="562"/>
    </row>
    <row r="4" spans="1:10" ht="15" x14ac:dyDescent="0.2">
      <c r="A4" s="562"/>
      <c r="B4" s="562"/>
      <c r="C4" s="562"/>
      <c r="D4" s="562"/>
      <c r="E4" s="562"/>
      <c r="F4" s="562"/>
      <c r="G4" s="562"/>
    </row>
    <row r="5" spans="1:10" s="3" customFormat="1" ht="15.75" x14ac:dyDescent="0.2">
      <c r="A5" s="726"/>
      <c r="B5" s="690"/>
      <c r="C5" s="690"/>
      <c r="D5" s="690"/>
      <c r="E5" s="727"/>
      <c r="F5" s="681" t="s">
        <v>0</v>
      </c>
      <c r="G5" s="683"/>
    </row>
    <row r="6" spans="1:10" s="1" customFormat="1" ht="28.5" customHeight="1" x14ac:dyDescent="0.2">
      <c r="A6" s="776"/>
      <c r="B6" s="676"/>
      <c r="C6" s="676"/>
      <c r="D6" s="676"/>
      <c r="E6" s="777"/>
      <c r="F6" s="699" t="s">
        <v>76</v>
      </c>
      <c r="G6" s="700"/>
      <c r="H6" s="2"/>
      <c r="I6" s="2"/>
      <c r="J6" s="2"/>
    </row>
    <row r="7" spans="1:10" ht="15.75" x14ac:dyDescent="0.25">
      <c r="A7" s="762" t="s">
        <v>121</v>
      </c>
      <c r="B7" s="771"/>
      <c r="C7" s="771"/>
      <c r="D7" s="771"/>
      <c r="E7" s="772"/>
      <c r="F7" s="778"/>
      <c r="G7" s="779"/>
    </row>
    <row r="8" spans="1:10" s="602" customFormat="1" ht="15" x14ac:dyDescent="0.2">
      <c r="A8" s="773"/>
      <c r="B8" s="774"/>
      <c r="C8" s="774"/>
      <c r="D8" s="774"/>
      <c r="E8" s="774"/>
      <c r="F8" s="774"/>
      <c r="G8" s="775"/>
    </row>
    <row r="9" spans="1:10" ht="15.75" x14ac:dyDescent="0.25">
      <c r="A9" s="762" t="s">
        <v>32</v>
      </c>
      <c r="B9" s="763"/>
      <c r="C9" s="763"/>
      <c r="D9" s="763"/>
      <c r="E9" s="764"/>
      <c r="F9" s="714"/>
      <c r="G9" s="715"/>
    </row>
    <row r="10" spans="1:10" s="602" customFormat="1" ht="15" x14ac:dyDescent="0.2">
      <c r="A10" s="765"/>
      <c r="B10" s="766"/>
      <c r="C10" s="766"/>
      <c r="D10" s="766"/>
      <c r="E10" s="766"/>
      <c r="F10" s="766"/>
      <c r="G10" s="767"/>
    </row>
    <row r="11" spans="1:10" ht="15.75" x14ac:dyDescent="0.25">
      <c r="A11" s="762" t="s">
        <v>77</v>
      </c>
      <c r="B11" s="763"/>
      <c r="C11" s="763"/>
      <c r="D11" s="763"/>
      <c r="E11" s="764"/>
      <c r="F11" s="714"/>
      <c r="G11" s="715"/>
    </row>
    <row r="12" spans="1:10" s="602" customFormat="1" ht="15" x14ac:dyDescent="0.2">
      <c r="A12" s="768"/>
      <c r="B12" s="769"/>
      <c r="C12" s="769"/>
      <c r="D12" s="769"/>
      <c r="E12" s="769"/>
      <c r="F12" s="769"/>
      <c r="G12" s="770"/>
    </row>
  </sheetData>
  <sheetProtection sheet="1" selectLockedCells="1"/>
  <mergeCells count="16">
    <mergeCell ref="A2:B2"/>
    <mergeCell ref="A12:G12"/>
    <mergeCell ref="A7:E7"/>
    <mergeCell ref="A8:G8"/>
    <mergeCell ref="A1:G1"/>
    <mergeCell ref="D2:E2"/>
    <mergeCell ref="D3:E3"/>
    <mergeCell ref="A5:E6"/>
    <mergeCell ref="F5:G5"/>
    <mergeCell ref="F6:G6"/>
    <mergeCell ref="F7:G7"/>
    <mergeCell ref="A9:E9"/>
    <mergeCell ref="A11:E11"/>
    <mergeCell ref="F11:G11"/>
    <mergeCell ref="F9:G9"/>
    <mergeCell ref="A10:G10"/>
  </mergeCells>
  <pageMargins left="0.7" right="0.7" top="0.75" bottom="0.75" header="0.3" footer="0.3"/>
  <pageSetup orientation="portrait" r:id="rId1"/>
  <headerFooter>
    <oddHeader>&amp;R&amp;"Arial,Bold"Enclosure 3</oddHeader>
    <oddFooter>&amp;LUpdated: 09/05/2013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U894"/>
  <sheetViews>
    <sheetView topLeftCell="A31" zoomScale="70" zoomScaleNormal="70" zoomScaleSheetLayoutView="70" zoomScalePageLayoutView="80" workbookViewId="0">
      <selection activeCell="A41" sqref="A41"/>
    </sheetView>
  </sheetViews>
  <sheetFormatPr defaultColWidth="0" defaultRowHeight="15" zeroHeight="1" x14ac:dyDescent="0.2"/>
  <cols>
    <col min="1" max="1" width="3.42578125" style="562" customWidth="1"/>
    <col min="2" max="2" width="3.5703125" style="562" customWidth="1"/>
    <col min="3" max="3" width="5.7109375" style="562" customWidth="1"/>
    <col min="4" max="5" width="3.5703125" style="562" customWidth="1"/>
    <col min="6" max="6" width="42.85546875" style="562" customWidth="1"/>
    <col min="7" max="7" width="16.7109375" style="562" customWidth="1"/>
    <col min="8" max="8" width="17.42578125" style="562" customWidth="1"/>
    <col min="9" max="9" width="14.5703125" style="562" customWidth="1"/>
    <col min="10" max="10" width="17.7109375" style="562" customWidth="1"/>
    <col min="11" max="11" width="18.28515625" style="562" customWidth="1"/>
    <col min="12" max="12" width="14.5703125" style="562" customWidth="1"/>
    <col min="13" max="13" width="17.42578125" style="562" customWidth="1"/>
    <col min="14" max="14" width="17.140625" style="562" customWidth="1"/>
    <col min="15" max="15" width="14.5703125" style="562" customWidth="1"/>
    <col min="16" max="16" width="16.5703125" style="562" customWidth="1"/>
    <col min="17" max="17" width="13" style="6" hidden="1" customWidth="1"/>
    <col min="18" max="18" width="14.5703125" style="6" hidden="1" customWidth="1"/>
    <col min="19" max="120" width="0" style="6" hidden="1" customWidth="1"/>
    <col min="121" max="255" width="0" style="7" hidden="1" customWidth="1"/>
    <col min="256" max="16384" width="2.28515625" style="7" hidden="1"/>
  </cols>
  <sheetData>
    <row r="1" spans="1:120" ht="21.75" customHeight="1" x14ac:dyDescent="0.2">
      <c r="A1" s="798" t="s">
        <v>93</v>
      </c>
      <c r="B1" s="798"/>
      <c r="C1" s="798"/>
      <c r="D1" s="798"/>
      <c r="E1" s="798"/>
      <c r="F1" s="798"/>
      <c r="G1" s="798"/>
      <c r="H1" s="798"/>
      <c r="I1" s="798"/>
      <c r="J1" s="798"/>
      <c r="K1" s="798"/>
      <c r="L1" s="798"/>
      <c r="M1" s="798"/>
      <c r="N1" s="798"/>
      <c r="O1" s="798"/>
      <c r="P1" s="798"/>
    </row>
    <row r="2" spans="1:120" ht="15.75" x14ac:dyDescent="0.25">
      <c r="A2" s="799" t="s">
        <v>127</v>
      </c>
      <c r="B2" s="799"/>
      <c r="C2" s="799"/>
      <c r="D2" s="799"/>
      <c r="E2" s="799"/>
      <c r="F2" s="799"/>
      <c r="G2" s="799"/>
      <c r="H2" s="799"/>
      <c r="I2" s="799"/>
      <c r="J2" s="799"/>
      <c r="K2" s="799"/>
      <c r="L2" s="799"/>
      <c r="M2" s="799"/>
      <c r="N2" s="799"/>
      <c r="O2" s="799"/>
      <c r="P2" s="799"/>
    </row>
    <row r="3" spans="1:120" ht="15.75" x14ac:dyDescent="0.25">
      <c r="A3" s="613" t="s">
        <v>122</v>
      </c>
      <c r="B3" s="649"/>
      <c r="C3" s="650"/>
      <c r="D3" s="651"/>
      <c r="E3" s="652"/>
      <c r="F3" s="582"/>
      <c r="G3" s="582"/>
      <c r="H3" s="582"/>
      <c r="I3" s="582"/>
      <c r="J3" s="582"/>
      <c r="K3" s="582"/>
      <c r="L3" s="582"/>
      <c r="M3" s="582"/>
      <c r="N3" s="582"/>
      <c r="O3" s="582"/>
      <c r="P3" s="582"/>
    </row>
    <row r="4" spans="1:120" ht="20.100000000000001" customHeight="1" x14ac:dyDescent="0.25">
      <c r="A4" s="691" t="s">
        <v>92</v>
      </c>
      <c r="B4" s="691"/>
      <c r="C4" s="691"/>
      <c r="D4" s="691" t="str">
        <f>CSS!D2</f>
        <v>Nevada</v>
      </c>
      <c r="E4" s="691"/>
      <c r="F4" s="691"/>
      <c r="G4" s="653"/>
      <c r="H4" s="653"/>
      <c r="I4" s="653"/>
      <c r="J4" s="653"/>
      <c r="K4" s="653"/>
      <c r="L4" s="653"/>
      <c r="M4" s="653"/>
      <c r="N4" s="654"/>
      <c r="O4" s="603" t="s">
        <v>91</v>
      </c>
      <c r="P4" s="603">
        <v>43259</v>
      </c>
    </row>
    <row r="5" spans="1:120" ht="20.25" customHeight="1" x14ac:dyDescent="0.25">
      <c r="A5" s="802" t="s">
        <v>128</v>
      </c>
      <c r="B5" s="803"/>
      <c r="C5" s="803"/>
      <c r="D5" s="803"/>
      <c r="E5" s="803"/>
      <c r="F5" s="804"/>
      <c r="G5" s="655"/>
      <c r="H5" s="582"/>
      <c r="I5" s="582"/>
      <c r="J5" s="582"/>
      <c r="K5" s="582"/>
      <c r="L5" s="582"/>
      <c r="M5" s="582"/>
      <c r="N5" s="582"/>
      <c r="O5" s="582"/>
      <c r="P5" s="582"/>
    </row>
    <row r="6" spans="1:120" ht="15" customHeight="1" x14ac:dyDescent="0.25">
      <c r="A6" s="582"/>
      <c r="B6" s="654"/>
      <c r="C6" s="654"/>
      <c r="D6" s="654"/>
      <c r="E6" s="654"/>
      <c r="F6" s="654"/>
      <c r="G6" s="582"/>
      <c r="H6" s="582"/>
      <c r="I6" s="582"/>
      <c r="J6" s="582"/>
      <c r="K6" s="582"/>
      <c r="L6" s="582"/>
      <c r="M6" s="582"/>
      <c r="N6" s="582"/>
      <c r="O6" s="582"/>
      <c r="P6" s="582"/>
    </row>
    <row r="7" spans="1:120" s="9" customFormat="1" ht="15" customHeight="1" x14ac:dyDescent="0.25">
      <c r="A7" s="681" t="s">
        <v>95</v>
      </c>
      <c r="B7" s="682"/>
      <c r="C7" s="682"/>
      <c r="D7" s="682"/>
      <c r="E7" s="682"/>
      <c r="F7" s="683"/>
      <c r="G7" s="614" t="s">
        <v>0</v>
      </c>
      <c r="H7" s="614" t="s">
        <v>1</v>
      </c>
      <c r="I7" s="614" t="s">
        <v>7</v>
      </c>
      <c r="J7" s="614" t="s">
        <v>2</v>
      </c>
      <c r="K7" s="614" t="s">
        <v>3</v>
      </c>
      <c r="L7" s="614" t="s">
        <v>4</v>
      </c>
      <c r="M7" s="614" t="s">
        <v>5</v>
      </c>
      <c r="N7" s="614" t="s">
        <v>6</v>
      </c>
      <c r="O7" s="614" t="s">
        <v>42</v>
      </c>
      <c r="P7" s="614" t="s">
        <v>64</v>
      </c>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row>
    <row r="8" spans="1:120" s="9" customFormat="1" ht="15" customHeight="1" x14ac:dyDescent="0.25">
      <c r="A8" s="684"/>
      <c r="B8" s="685"/>
      <c r="C8" s="685"/>
      <c r="D8" s="685"/>
      <c r="E8" s="685"/>
      <c r="F8" s="686"/>
      <c r="G8" s="800" t="s">
        <v>15</v>
      </c>
      <c r="H8" s="800" t="s">
        <v>17</v>
      </c>
      <c r="I8" s="800" t="s">
        <v>39</v>
      </c>
      <c r="J8" s="800" t="s">
        <v>16</v>
      </c>
      <c r="K8" s="800" t="s">
        <v>18</v>
      </c>
      <c r="L8" s="800" t="s">
        <v>31</v>
      </c>
      <c r="M8" s="800" t="s">
        <v>32</v>
      </c>
      <c r="N8" s="800" t="s">
        <v>78</v>
      </c>
      <c r="O8" s="800" t="s">
        <v>53</v>
      </c>
      <c r="P8" s="800" t="s">
        <v>19</v>
      </c>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row>
    <row r="9" spans="1:120" s="13" customFormat="1" ht="48.75" customHeight="1" x14ac:dyDescent="0.25">
      <c r="A9" s="687"/>
      <c r="B9" s="688"/>
      <c r="C9" s="688"/>
      <c r="D9" s="688"/>
      <c r="E9" s="688"/>
      <c r="F9" s="689"/>
      <c r="G9" s="801"/>
      <c r="H9" s="801"/>
      <c r="I9" s="801"/>
      <c r="J9" s="801"/>
      <c r="K9" s="801"/>
      <c r="L9" s="801"/>
      <c r="M9" s="801"/>
      <c r="N9" s="801"/>
      <c r="O9" s="801"/>
      <c r="P9" s="801"/>
      <c r="Q9" s="10"/>
      <c r="R9" s="11"/>
      <c r="S9" s="10"/>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row>
    <row r="10" spans="1:120" ht="24.95" customHeight="1" x14ac:dyDescent="0.25">
      <c r="A10" s="615">
        <v>1</v>
      </c>
      <c r="B10" s="805" t="s">
        <v>1036</v>
      </c>
      <c r="C10" s="693"/>
      <c r="D10" s="693"/>
      <c r="E10" s="693"/>
      <c r="F10" s="694"/>
      <c r="G10" s="638"/>
      <c r="H10" s="638"/>
      <c r="I10" s="638"/>
      <c r="J10" s="638"/>
      <c r="K10" s="638"/>
      <c r="L10" s="638"/>
      <c r="M10" s="638"/>
      <c r="N10" s="638"/>
      <c r="O10" s="638"/>
      <c r="P10" s="638"/>
      <c r="R10" s="14"/>
    </row>
    <row r="11" spans="1:120" ht="24.95" customHeight="1" x14ac:dyDescent="0.25">
      <c r="A11" s="578"/>
      <c r="B11" s="594"/>
      <c r="C11" s="556" t="s">
        <v>43</v>
      </c>
      <c r="D11" s="668" t="s">
        <v>74</v>
      </c>
      <c r="E11" s="668"/>
      <c r="F11" s="713"/>
      <c r="G11" s="639"/>
      <c r="H11" s="639"/>
      <c r="I11" s="639"/>
      <c r="J11" s="639"/>
      <c r="K11" s="639"/>
      <c r="L11" s="639"/>
      <c r="M11" s="639"/>
      <c r="N11" s="639"/>
      <c r="O11" s="604">
        <v>1129150</v>
      </c>
      <c r="P11" s="604">
        <f>O11</f>
        <v>1129150</v>
      </c>
      <c r="R11" s="14"/>
    </row>
    <row r="12" spans="1:120" ht="24.95" customHeight="1" x14ac:dyDescent="0.25">
      <c r="A12" s="578"/>
      <c r="B12" s="594"/>
      <c r="C12" s="556" t="s">
        <v>44</v>
      </c>
      <c r="D12" s="668" t="s">
        <v>96</v>
      </c>
      <c r="E12" s="668"/>
      <c r="F12" s="713"/>
      <c r="G12" s="639"/>
      <c r="H12" s="639"/>
      <c r="I12" s="639"/>
      <c r="J12" s="605"/>
      <c r="K12" s="639"/>
      <c r="L12" s="639"/>
      <c r="M12" s="639"/>
      <c r="N12" s="639"/>
      <c r="O12" s="639"/>
      <c r="P12" s="604">
        <f>SUM(G12:O12)</f>
        <v>0</v>
      </c>
      <c r="R12" s="14"/>
    </row>
    <row r="13" spans="1:120" ht="24.95" customHeight="1" x14ac:dyDescent="0.25">
      <c r="A13" s="578"/>
      <c r="B13" s="594"/>
      <c r="C13" s="612" t="s">
        <v>45</v>
      </c>
      <c r="D13" s="668" t="s">
        <v>80</v>
      </c>
      <c r="E13" s="668"/>
      <c r="F13" s="713"/>
      <c r="G13" s="639"/>
      <c r="H13" s="639"/>
      <c r="I13" s="639"/>
      <c r="J13" s="605"/>
      <c r="K13" s="605"/>
      <c r="L13" s="639"/>
      <c r="M13" s="639"/>
      <c r="N13" s="639"/>
      <c r="O13" s="639"/>
      <c r="P13" s="604">
        <f t="shared" ref="P13:P18" si="0">SUM(G13:O13)</f>
        <v>0</v>
      </c>
      <c r="R13" s="14"/>
    </row>
    <row r="14" spans="1:120" ht="24.95" customHeight="1" x14ac:dyDescent="0.2">
      <c r="A14" s="578"/>
      <c r="B14" s="563"/>
      <c r="C14" s="612" t="s">
        <v>46</v>
      </c>
      <c r="D14" s="668" t="s">
        <v>81</v>
      </c>
      <c r="E14" s="668"/>
      <c r="F14" s="713"/>
      <c r="G14" s="604"/>
      <c r="H14" s="604"/>
      <c r="I14" s="604"/>
      <c r="J14" s="604"/>
      <c r="K14" s="604"/>
      <c r="L14" s="605"/>
      <c r="M14" s="605"/>
      <c r="N14" s="605"/>
      <c r="O14" s="640"/>
      <c r="P14" s="604">
        <f t="shared" si="0"/>
        <v>0</v>
      </c>
      <c r="R14" s="14"/>
    </row>
    <row r="15" spans="1:120" ht="24.95" customHeight="1" x14ac:dyDescent="0.2">
      <c r="A15" s="578"/>
      <c r="B15" s="563"/>
      <c r="C15" s="612" t="s">
        <v>47</v>
      </c>
      <c r="D15" s="669" t="s">
        <v>82</v>
      </c>
      <c r="E15" s="669"/>
      <c r="F15" s="670"/>
      <c r="G15" s="604"/>
      <c r="H15" s="604"/>
      <c r="I15" s="604"/>
      <c r="J15" s="604">
        <v>290429</v>
      </c>
      <c r="K15" s="604">
        <v>132238</v>
      </c>
      <c r="L15" s="605"/>
      <c r="M15" s="605"/>
      <c r="N15" s="605"/>
      <c r="O15" s="640"/>
      <c r="P15" s="604">
        <f t="shared" si="0"/>
        <v>422667</v>
      </c>
      <c r="R15" s="14"/>
    </row>
    <row r="16" spans="1:120" s="15" customFormat="1" ht="24.95" customHeight="1" x14ac:dyDescent="0.2">
      <c r="A16" s="616"/>
      <c r="B16" s="617"/>
      <c r="C16" s="612" t="s">
        <v>48</v>
      </c>
      <c r="D16" s="780" t="s">
        <v>83</v>
      </c>
      <c r="E16" s="780"/>
      <c r="F16" s="781"/>
      <c r="G16" s="604">
        <v>341553</v>
      </c>
      <c r="H16" s="604">
        <v>433359</v>
      </c>
      <c r="I16" s="604">
        <v>244004</v>
      </c>
      <c r="J16" s="604">
        <v>1198</v>
      </c>
      <c r="K16" s="604">
        <v>2042</v>
      </c>
      <c r="L16" s="604"/>
      <c r="M16" s="604"/>
      <c r="N16" s="604"/>
      <c r="O16" s="640"/>
      <c r="P16" s="604">
        <f t="shared" si="0"/>
        <v>1022156</v>
      </c>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row>
    <row r="17" spans="1:120" s="15" customFormat="1" ht="24.95" customHeight="1" x14ac:dyDescent="0.2">
      <c r="A17" s="616"/>
      <c r="B17" s="617"/>
      <c r="C17" s="612" t="s">
        <v>49</v>
      </c>
      <c r="D17" s="780" t="s">
        <v>84</v>
      </c>
      <c r="E17" s="780"/>
      <c r="F17" s="781"/>
      <c r="G17" s="604">
        <f>2162514-G18</f>
        <v>2139300</v>
      </c>
      <c r="H17" s="604">
        <f>510849-H18</f>
        <v>501200</v>
      </c>
      <c r="I17" s="604">
        <f>137210-I18</f>
        <v>134300</v>
      </c>
      <c r="J17" s="604">
        <f>1920-J18</f>
        <v>0</v>
      </c>
      <c r="K17" s="604">
        <v>0</v>
      </c>
      <c r="L17" s="604"/>
      <c r="M17" s="604"/>
      <c r="N17" s="604"/>
      <c r="O17" s="640"/>
      <c r="P17" s="604">
        <f t="shared" si="0"/>
        <v>2774800</v>
      </c>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row>
    <row r="18" spans="1:120" s="15" customFormat="1" ht="24.95" customHeight="1" thickBot="1" x14ac:dyDescent="0.25">
      <c r="A18" s="616"/>
      <c r="B18" s="617"/>
      <c r="C18" s="556" t="s">
        <v>50</v>
      </c>
      <c r="D18" s="780" t="s">
        <v>99</v>
      </c>
      <c r="E18" s="780"/>
      <c r="F18" s="781"/>
      <c r="G18" s="618">
        <v>23214</v>
      </c>
      <c r="H18" s="618">
        <v>9649</v>
      </c>
      <c r="I18" s="618">
        <v>2910</v>
      </c>
      <c r="J18" s="618">
        <v>1920</v>
      </c>
      <c r="K18" s="618">
        <v>1982</v>
      </c>
      <c r="L18" s="606"/>
      <c r="M18" s="618"/>
      <c r="N18" s="618"/>
      <c r="O18" s="641"/>
      <c r="P18" s="606">
        <f t="shared" si="0"/>
        <v>39675</v>
      </c>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row>
    <row r="19" spans="1:120" ht="24.95" customHeight="1" thickBot="1" x14ac:dyDescent="0.25">
      <c r="A19" s="578"/>
      <c r="B19" s="563" t="s">
        <v>51</v>
      </c>
      <c r="C19" s="729" t="s">
        <v>100</v>
      </c>
      <c r="D19" s="729"/>
      <c r="E19" s="729"/>
      <c r="F19" s="729"/>
      <c r="G19" s="619">
        <f>SUM(G14:G18)</f>
        <v>2504067</v>
      </c>
      <c r="H19" s="619">
        <f>SUM(H14:H18)</f>
        <v>944208</v>
      </c>
      <c r="I19" s="619">
        <f>SUM(I14:I18)</f>
        <v>381214</v>
      </c>
      <c r="J19" s="619">
        <f>SUM(J12:J18)</f>
        <v>293547</v>
      </c>
      <c r="K19" s="619">
        <f>SUM(K13:K18)</f>
        <v>136262</v>
      </c>
      <c r="L19" s="619">
        <f>SUM(L14:L18)</f>
        <v>0</v>
      </c>
      <c r="M19" s="619">
        <f>SUM(M14:M18)</f>
        <v>0</v>
      </c>
      <c r="N19" s="619">
        <f>SUM(N14:N18)</f>
        <v>0</v>
      </c>
      <c r="O19" s="619">
        <f>O11</f>
        <v>1129150</v>
      </c>
      <c r="P19" s="619">
        <f>SUM(G19:O19)</f>
        <v>5388448</v>
      </c>
      <c r="R19" s="16"/>
    </row>
    <row r="20" spans="1:120" ht="24.95" customHeight="1" x14ac:dyDescent="0.25">
      <c r="A20" s="615">
        <v>2</v>
      </c>
      <c r="B20" s="692" t="s">
        <v>124</v>
      </c>
      <c r="C20" s="711"/>
      <c r="D20" s="711"/>
      <c r="E20" s="711"/>
      <c r="F20" s="712"/>
      <c r="G20" s="639"/>
      <c r="H20" s="639"/>
      <c r="I20" s="639"/>
      <c r="J20" s="639"/>
      <c r="K20" s="639"/>
      <c r="L20" s="639"/>
      <c r="M20" s="639"/>
      <c r="N20" s="639"/>
      <c r="O20" s="639"/>
      <c r="P20" s="639"/>
      <c r="Q20" s="14"/>
      <c r="R20" s="14"/>
    </row>
    <row r="21" spans="1:120" ht="24.95" customHeight="1" x14ac:dyDescent="0.2">
      <c r="A21" s="578"/>
      <c r="B21" s="563" t="s">
        <v>43</v>
      </c>
      <c r="C21" s="669" t="s">
        <v>103</v>
      </c>
      <c r="D21" s="669"/>
      <c r="E21" s="669"/>
      <c r="F21" s="670"/>
      <c r="G21" s="604"/>
      <c r="H21" s="604"/>
      <c r="I21" s="640"/>
      <c r="J21" s="640"/>
      <c r="K21" s="640"/>
      <c r="L21" s="640"/>
      <c r="M21" s="640"/>
      <c r="N21" s="640"/>
      <c r="O21" s="604">
        <f>(-G21-H21)</f>
        <v>0</v>
      </c>
      <c r="P21" s="604">
        <f>G21+H21+O21</f>
        <v>0</v>
      </c>
    </row>
    <row r="22" spans="1:120" ht="24.95" customHeight="1" x14ac:dyDescent="0.2">
      <c r="A22" s="578"/>
      <c r="B22" s="563" t="s">
        <v>44</v>
      </c>
      <c r="C22" s="669" t="s">
        <v>1037</v>
      </c>
      <c r="D22" s="669"/>
      <c r="E22" s="669"/>
      <c r="F22" s="670"/>
      <c r="G22" s="640"/>
      <c r="H22" s="640"/>
      <c r="I22" s="640"/>
      <c r="J22" s="640"/>
      <c r="K22" s="640"/>
      <c r="L22" s="640"/>
      <c r="M22" s="640"/>
      <c r="N22" s="640"/>
      <c r="O22" s="640"/>
      <c r="P22" s="640"/>
    </row>
    <row r="23" spans="1:120" ht="24.95" customHeight="1" x14ac:dyDescent="0.2">
      <c r="A23" s="578"/>
      <c r="B23" s="563"/>
      <c r="C23" s="556">
        <v>1</v>
      </c>
      <c r="D23" s="668" t="s">
        <v>102</v>
      </c>
      <c r="E23" s="668"/>
      <c r="F23" s="713"/>
      <c r="G23" s="604">
        <v>3331505</v>
      </c>
      <c r="H23" s="604">
        <v>832876</v>
      </c>
      <c r="I23" s="604">
        <v>219178</v>
      </c>
      <c r="J23" s="640"/>
      <c r="K23" s="640"/>
      <c r="L23" s="640"/>
      <c r="M23" s="640"/>
      <c r="N23" s="640"/>
      <c r="O23" s="640"/>
      <c r="P23" s="604">
        <f>SUM(G23:I23)</f>
        <v>4383559</v>
      </c>
    </row>
    <row r="24" spans="1:120" ht="24.95" customHeight="1" thickBot="1" x14ac:dyDescent="0.25">
      <c r="A24" s="578"/>
      <c r="B24" s="563" t="s">
        <v>45</v>
      </c>
      <c r="C24" s="556" t="s">
        <v>112</v>
      </c>
      <c r="D24" s="556"/>
      <c r="E24" s="556"/>
      <c r="F24" s="557"/>
      <c r="G24" s="620">
        <f>$Q$24*(G19+G23)/($P$19+$P$23)</f>
        <v>2786.6329270292172</v>
      </c>
      <c r="H24" s="621">
        <f>Q24*(H19+H23)/(P19+P23)</f>
        <v>848.60246579029263</v>
      </c>
      <c r="I24" s="621">
        <f>Q24*(I19+I23)/(P19+P23)</f>
        <v>286.70233463402144</v>
      </c>
      <c r="J24" s="621">
        <f>Q24*J19/(P19+P23)</f>
        <v>140.1761019880563</v>
      </c>
      <c r="K24" s="621">
        <f>Q24*K19/(P19+P23)</f>
        <v>65.068544420813453</v>
      </c>
      <c r="L24" s="620"/>
      <c r="M24" s="606"/>
      <c r="N24" s="606"/>
      <c r="O24" s="606">
        <f>Q24-SUM(G24:K24)</f>
        <v>539.19762613759849</v>
      </c>
      <c r="P24" s="606">
        <f>SUM(G24:O24)</f>
        <v>4666.38</v>
      </c>
      <c r="Q24" s="6">
        <v>4666.38</v>
      </c>
    </row>
    <row r="25" spans="1:120" ht="24.95" customHeight="1" thickBot="1" x14ac:dyDescent="0.25">
      <c r="A25" s="579"/>
      <c r="B25" s="622" t="s">
        <v>46</v>
      </c>
      <c r="C25" s="784" t="s">
        <v>100</v>
      </c>
      <c r="D25" s="784"/>
      <c r="E25" s="784"/>
      <c r="F25" s="784"/>
      <c r="G25" s="619">
        <f>SUM(G21:G24)</f>
        <v>3334291.6329270294</v>
      </c>
      <c r="H25" s="619">
        <f>SUM(H21:H24)</f>
        <v>833724.60246579035</v>
      </c>
      <c r="I25" s="619">
        <f>SUM(I23:I24)</f>
        <v>219464.70233463403</v>
      </c>
      <c r="J25" s="619">
        <f>J24</f>
        <v>140.1761019880563</v>
      </c>
      <c r="K25" s="619">
        <f>K24</f>
        <v>65.068544420813453</v>
      </c>
      <c r="L25" s="619">
        <f>L24</f>
        <v>0</v>
      </c>
      <c r="M25" s="619">
        <f>M24</f>
        <v>0</v>
      </c>
      <c r="N25" s="619">
        <f>N24</f>
        <v>0</v>
      </c>
      <c r="O25" s="619">
        <f>SUM(O21+O24)</f>
        <v>539.19762613759849</v>
      </c>
      <c r="P25" s="619">
        <f>SUM(G25:O25)</f>
        <v>4388225.379999999</v>
      </c>
      <c r="T25" s="17"/>
    </row>
    <row r="26" spans="1:120" ht="24.95" customHeight="1" x14ac:dyDescent="0.25">
      <c r="A26" s="615">
        <v>3</v>
      </c>
      <c r="B26" s="692" t="s">
        <v>1038</v>
      </c>
      <c r="C26" s="711"/>
      <c r="D26" s="711"/>
      <c r="E26" s="711"/>
      <c r="F26" s="712"/>
      <c r="G26" s="642"/>
      <c r="H26" s="639"/>
      <c r="I26" s="639"/>
      <c r="J26" s="639"/>
      <c r="K26" s="639"/>
      <c r="L26" s="639"/>
      <c r="M26" s="639"/>
      <c r="N26" s="639"/>
      <c r="O26" s="639"/>
      <c r="P26" s="639"/>
    </row>
    <row r="27" spans="1:120" ht="24.95" customHeight="1" x14ac:dyDescent="0.25">
      <c r="A27" s="578"/>
      <c r="B27" s="565"/>
      <c r="C27" s="555" t="s">
        <v>43</v>
      </c>
      <c r="D27" s="796" t="s">
        <v>97</v>
      </c>
      <c r="E27" s="796"/>
      <c r="F27" s="797"/>
      <c r="G27" s="643"/>
      <c r="H27" s="640"/>
      <c r="I27" s="640"/>
      <c r="J27" s="608">
        <v>0</v>
      </c>
      <c r="K27" s="640"/>
      <c r="L27" s="640"/>
      <c r="M27" s="640"/>
      <c r="N27" s="640"/>
      <c r="O27" s="640"/>
      <c r="P27" s="604">
        <f>SUM(G27:N27)</f>
        <v>0</v>
      </c>
    </row>
    <row r="28" spans="1:120" ht="24.95" customHeight="1" x14ac:dyDescent="0.25">
      <c r="A28" s="578"/>
      <c r="B28" s="565"/>
      <c r="C28" s="555" t="s">
        <v>44</v>
      </c>
      <c r="D28" s="796" t="s">
        <v>85</v>
      </c>
      <c r="E28" s="796"/>
      <c r="F28" s="797"/>
      <c r="G28" s="643"/>
      <c r="H28" s="640"/>
      <c r="I28" s="640"/>
      <c r="J28" s="608">
        <v>33800</v>
      </c>
      <c r="K28" s="604">
        <v>0</v>
      </c>
      <c r="L28" s="640"/>
      <c r="M28" s="640"/>
      <c r="N28" s="640"/>
      <c r="O28" s="640"/>
      <c r="P28" s="604">
        <f>SUM(G28:N28)</f>
        <v>33800</v>
      </c>
    </row>
    <row r="29" spans="1:120" ht="24.95" customHeight="1" x14ac:dyDescent="0.25">
      <c r="A29" s="578"/>
      <c r="B29" s="565"/>
      <c r="C29" s="555" t="s">
        <v>45</v>
      </c>
      <c r="D29" s="668" t="s">
        <v>86</v>
      </c>
      <c r="E29" s="668"/>
      <c r="F29" s="713"/>
      <c r="G29" s="643"/>
      <c r="H29" s="640"/>
      <c r="I29" s="640"/>
      <c r="J29" s="604">
        <v>0</v>
      </c>
      <c r="K29" s="604">
        <v>0</v>
      </c>
      <c r="L29" s="640"/>
      <c r="M29" s="640"/>
      <c r="N29" s="640"/>
      <c r="O29" s="640"/>
      <c r="P29" s="604">
        <f>SUM(G29:N29)</f>
        <v>0</v>
      </c>
    </row>
    <row r="30" spans="1:120" ht="24.95" customHeight="1" x14ac:dyDescent="0.25">
      <c r="A30" s="578"/>
      <c r="B30" s="565"/>
      <c r="C30" s="555" t="s">
        <v>46</v>
      </c>
      <c r="D30" s="668" t="s">
        <v>87</v>
      </c>
      <c r="E30" s="668"/>
      <c r="F30" s="713"/>
      <c r="G30" s="643"/>
      <c r="H30" s="640"/>
      <c r="I30" s="640"/>
      <c r="J30" s="624">
        <f>'MHSA Exp Summary'!H83-'RER Summary'!J28</f>
        <v>38237.902808046041</v>
      </c>
      <c r="K30" s="624">
        <f>K15</f>
        <v>132238</v>
      </c>
      <c r="L30" s="640"/>
      <c r="M30" s="640"/>
      <c r="N30" s="640"/>
      <c r="O30" s="640"/>
      <c r="P30" s="604">
        <f>SUM(G30:N30)</f>
        <v>170475.90280804603</v>
      </c>
    </row>
    <row r="31" spans="1:120" ht="24.95" customHeight="1" x14ac:dyDescent="0.25">
      <c r="A31" s="578"/>
      <c r="B31" s="565"/>
      <c r="C31" s="555" t="s">
        <v>47</v>
      </c>
      <c r="D31" s="668" t="s">
        <v>88</v>
      </c>
      <c r="E31" s="668"/>
      <c r="F31" s="713"/>
      <c r="G31" s="625">
        <f>G16</f>
        <v>341553</v>
      </c>
      <c r="H31" s="624">
        <f>H16</f>
        <v>433359</v>
      </c>
      <c r="I31" s="604">
        <f>I16</f>
        <v>244004</v>
      </c>
      <c r="J31" s="604">
        <v>0</v>
      </c>
      <c r="K31" s="604">
        <v>2042</v>
      </c>
      <c r="L31" s="624"/>
      <c r="M31" s="604"/>
      <c r="N31" s="604"/>
      <c r="O31" s="640"/>
      <c r="P31" s="604">
        <f t="shared" ref="P31:P39" si="1">SUM(G31:N31)</f>
        <v>1020958</v>
      </c>
    </row>
    <row r="32" spans="1:120" ht="24.95" customHeight="1" x14ac:dyDescent="0.25">
      <c r="A32" s="578"/>
      <c r="B32" s="565"/>
      <c r="C32" s="555" t="s">
        <v>48</v>
      </c>
      <c r="D32" s="668" t="s">
        <v>105</v>
      </c>
      <c r="E32" s="668"/>
      <c r="F32" s="713"/>
      <c r="G32" s="607">
        <f>G17</f>
        <v>2139300</v>
      </c>
      <c r="H32" s="604">
        <f>'MHSA Exp Summary'!H63-'RER Summary'!H31</f>
        <v>195110.85508336616</v>
      </c>
      <c r="I32" s="604">
        <f>'MHSA Exp Summary'!H74-'RER Summary'!I31</f>
        <v>1347.5984004668426</v>
      </c>
      <c r="J32" s="604">
        <v>0</v>
      </c>
      <c r="K32" s="604">
        <v>0</v>
      </c>
      <c r="L32" s="604"/>
      <c r="M32" s="604"/>
      <c r="N32" s="604"/>
      <c r="O32" s="640"/>
      <c r="P32" s="604">
        <f t="shared" si="1"/>
        <v>2335758.453483833</v>
      </c>
    </row>
    <row r="33" spans="1:17" ht="24.95" customHeight="1" x14ac:dyDescent="0.25">
      <c r="A33" s="578"/>
      <c r="B33" s="565"/>
      <c r="C33" s="555" t="s">
        <v>49</v>
      </c>
      <c r="D33" s="668" t="s">
        <v>102</v>
      </c>
      <c r="E33" s="668"/>
      <c r="F33" s="713"/>
      <c r="G33" s="607">
        <f>'MHSA Exp Summary'!H32-'RER Summary'!G31-'RER Summary'!G32</f>
        <v>708393.04541427037</v>
      </c>
      <c r="H33" s="604">
        <v>0</v>
      </c>
      <c r="I33" s="604">
        <v>0</v>
      </c>
      <c r="J33" s="640"/>
      <c r="K33" s="640"/>
      <c r="L33" s="640"/>
      <c r="M33" s="640"/>
      <c r="N33" s="640"/>
      <c r="O33" s="640"/>
      <c r="P33" s="604">
        <f t="shared" si="1"/>
        <v>708393.04541427037</v>
      </c>
    </row>
    <row r="34" spans="1:17" ht="24.95" customHeight="1" x14ac:dyDescent="0.25">
      <c r="A34" s="578"/>
      <c r="B34" s="565"/>
      <c r="C34" s="555" t="s">
        <v>50</v>
      </c>
      <c r="D34" s="668" t="s">
        <v>99</v>
      </c>
      <c r="E34" s="668"/>
      <c r="F34" s="713"/>
      <c r="G34" s="607">
        <v>0</v>
      </c>
      <c r="H34" s="607">
        <v>0</v>
      </c>
      <c r="I34" s="607">
        <v>0</v>
      </c>
      <c r="J34" s="607">
        <v>0</v>
      </c>
      <c r="K34" s="607">
        <f>K18+K24</f>
        <v>2047.0685444208134</v>
      </c>
      <c r="L34" s="607"/>
      <c r="M34" s="607"/>
      <c r="N34" s="607"/>
      <c r="O34" s="640"/>
      <c r="P34" s="604">
        <f>SUM(G34:N34)</f>
        <v>2047.0685444208134</v>
      </c>
    </row>
    <row r="35" spans="1:17" ht="24.95" customHeight="1" x14ac:dyDescent="0.25">
      <c r="A35" s="578"/>
      <c r="B35" s="565"/>
      <c r="C35" s="555" t="s">
        <v>51</v>
      </c>
      <c r="D35" s="555" t="s">
        <v>131</v>
      </c>
      <c r="E35" s="555"/>
      <c r="F35" s="558"/>
      <c r="G35" s="607">
        <f>'MHSA Exp Summary'!J32</f>
        <v>98778.0302084297</v>
      </c>
      <c r="H35" s="607">
        <v>0</v>
      </c>
      <c r="I35" s="607">
        <v>0</v>
      </c>
      <c r="J35" s="607">
        <v>0</v>
      </c>
      <c r="K35" s="607">
        <f>'MHSA Exp Summary'!J90</f>
        <v>111280.46524054906</v>
      </c>
      <c r="L35" s="607"/>
      <c r="M35" s="607"/>
      <c r="N35" s="607"/>
      <c r="O35" s="640"/>
      <c r="P35" s="604">
        <f>SUM(G35:N35)</f>
        <v>210058.49544897876</v>
      </c>
    </row>
    <row r="36" spans="1:17" ht="24.95" customHeight="1" x14ac:dyDescent="0.25">
      <c r="A36" s="578"/>
      <c r="B36" s="565"/>
      <c r="C36" s="555" t="s">
        <v>52</v>
      </c>
      <c r="D36" s="555" t="s">
        <v>132</v>
      </c>
      <c r="E36" s="555"/>
      <c r="F36" s="558"/>
      <c r="G36" s="607">
        <f>'MHSA Exp Summary'!K32</f>
        <v>1353104.9329988342</v>
      </c>
      <c r="H36" s="607">
        <f>'MHSA Exp Summary'!K63</f>
        <v>35488.598344386279</v>
      </c>
      <c r="I36" s="607">
        <v>0</v>
      </c>
      <c r="J36" s="607">
        <v>0</v>
      </c>
      <c r="K36" s="607">
        <f>'MHSA Exp Summary'!K90</f>
        <v>0</v>
      </c>
      <c r="L36" s="607"/>
      <c r="M36" s="607"/>
      <c r="N36" s="607"/>
      <c r="O36" s="640"/>
      <c r="P36" s="604">
        <f>SUM(G36:N36)</f>
        <v>1388593.5313432205</v>
      </c>
    </row>
    <row r="37" spans="1:17" ht="24.95" customHeight="1" x14ac:dyDescent="0.25">
      <c r="A37" s="578"/>
      <c r="B37" s="565"/>
      <c r="C37" s="555" t="s">
        <v>65</v>
      </c>
      <c r="D37" s="668" t="s">
        <v>123</v>
      </c>
      <c r="E37" s="668"/>
      <c r="F37" s="713"/>
      <c r="G37" s="607">
        <f>'MHSA Exp Summary'!L32+'MHSA Exp Summary'!M32</f>
        <v>3272336.0112242159</v>
      </c>
      <c r="H37" s="607">
        <f>SUM('MHSA Exp Summary'!L63:M63)</f>
        <v>87638.046868775913</v>
      </c>
      <c r="I37" s="607">
        <f>SUM('MHSA Exp Summary'!L74:M74)</f>
        <v>222333</v>
      </c>
      <c r="J37" s="607">
        <f>SUM('MHSA Exp Summary'!M83)</f>
        <v>38656.992607173917</v>
      </c>
      <c r="K37" s="607">
        <f>'MHSA Exp Summary'!N90-SUM('RER Summary'!K28:K36)</f>
        <v>133327.13357652223</v>
      </c>
      <c r="L37" s="607"/>
      <c r="M37" s="607"/>
      <c r="N37" s="607"/>
      <c r="O37" s="640"/>
      <c r="P37" s="604">
        <f t="shared" si="1"/>
        <v>3754291.1842766879</v>
      </c>
    </row>
    <row r="38" spans="1:17" ht="24.95" customHeight="1" thickBot="1" x14ac:dyDescent="0.25">
      <c r="A38" s="578"/>
      <c r="B38" s="626" t="s">
        <v>98</v>
      </c>
      <c r="C38" s="788" t="s">
        <v>100</v>
      </c>
      <c r="D38" s="788"/>
      <c r="E38" s="788"/>
      <c r="F38" s="789"/>
      <c r="G38" s="610">
        <f>SUM(G31:G37)</f>
        <v>7913465.0198457502</v>
      </c>
      <c r="H38" s="606">
        <f>SUM(H31:H37)</f>
        <v>751596.50029652845</v>
      </c>
      <c r="I38" s="606">
        <f>SUM(I31:I37)</f>
        <v>467684.59840046684</v>
      </c>
      <c r="J38" s="606">
        <f>SUM(J27:J37)</f>
        <v>110694.89541521996</v>
      </c>
      <c r="K38" s="606">
        <f>SUM(K28:K37)</f>
        <v>380934.66736149212</v>
      </c>
      <c r="L38" s="606">
        <f>SUM(L31:L37)</f>
        <v>0</v>
      </c>
      <c r="M38" s="606">
        <f>SUM(M31:M37)</f>
        <v>0</v>
      </c>
      <c r="N38" s="606">
        <f>SUM(N31:N37)</f>
        <v>0</v>
      </c>
      <c r="O38" s="644"/>
      <c r="P38" s="606">
        <f t="shared" si="1"/>
        <v>9624375.6813194584</v>
      </c>
    </row>
    <row r="39" spans="1:17" ht="24.95" customHeight="1" thickBot="1" x14ac:dyDescent="0.25">
      <c r="A39" s="579"/>
      <c r="B39" s="622" t="s">
        <v>133</v>
      </c>
      <c r="C39" s="786" t="s">
        <v>75</v>
      </c>
      <c r="D39" s="786"/>
      <c r="E39" s="786"/>
      <c r="F39" s="787"/>
      <c r="G39" s="627">
        <f>IF(G38=CSS!F49,CSS!F49,"ERROR")</f>
        <v>7913465.0198457493</v>
      </c>
      <c r="H39" s="619">
        <f>IF(H38=PEI!F37,PEI!F37,"ERROR")</f>
        <v>751596.50029652845</v>
      </c>
      <c r="I39" s="619">
        <f>IF(I38=INN!F36,INN!F36,"ERROR")</f>
        <v>467684.59840046684</v>
      </c>
      <c r="J39" s="619">
        <f>IF(J38=WET!F15,WET!F15,"ERROR")</f>
        <v>110694.89541521994</v>
      </c>
      <c r="K39" s="619">
        <f>IF(K38=CFTN!F40,CFTN!F40,"ERROR")</f>
        <v>380934.66736149206</v>
      </c>
      <c r="L39" s="619">
        <f>IF(L38='TTTACB-WET RP-PEI SWP'!F7,'TTTACB-WET RP-PEI SWP'!F7,"ERROR")</f>
        <v>0</v>
      </c>
      <c r="M39" s="619">
        <f>IF(M38='TTTACB-WET RP-PEI SWP'!F9,'TTTACB-WET RP-PEI SWP'!F9,"ERROR")</f>
        <v>0</v>
      </c>
      <c r="N39" s="619">
        <f>IF('RER Summary'!N38='TTTACB-WET RP-PEI SWP'!F11,'TTTACB-WET RP-PEI SWP'!F11,"ERROR")</f>
        <v>0</v>
      </c>
      <c r="O39" s="645"/>
      <c r="P39" s="619">
        <f t="shared" si="1"/>
        <v>9624375.6813194565</v>
      </c>
    </row>
    <row r="40" spans="1:17" s="6" customFormat="1" x14ac:dyDescent="0.2">
      <c r="A40" s="656"/>
      <c r="B40" s="656"/>
      <c r="C40" s="656"/>
      <c r="D40" s="656"/>
      <c r="E40" s="656"/>
      <c r="F40" s="656"/>
      <c r="G40" s="582"/>
      <c r="H40" s="582"/>
      <c r="I40" s="582"/>
      <c r="J40" s="582"/>
      <c r="K40" s="582"/>
      <c r="L40" s="582"/>
      <c r="M40" s="582"/>
      <c r="N40" s="582"/>
      <c r="O40" s="582"/>
      <c r="P40" s="582"/>
    </row>
    <row r="41" spans="1:17" s="6" customFormat="1" x14ac:dyDescent="0.2">
      <c r="A41" s="667" t="s">
        <v>120</v>
      </c>
      <c r="B41" s="556"/>
      <c r="C41" s="556"/>
      <c r="D41" s="556"/>
      <c r="E41" s="556"/>
      <c r="F41" s="556"/>
      <c r="G41" s="562"/>
      <c r="H41" s="562"/>
      <c r="I41" s="562"/>
      <c r="J41" s="562"/>
      <c r="K41" s="562"/>
      <c r="L41" s="582"/>
      <c r="M41" s="582"/>
      <c r="N41" s="582"/>
      <c r="O41" s="582"/>
      <c r="P41" s="582"/>
    </row>
    <row r="42" spans="1:17" s="6" customFormat="1" x14ac:dyDescent="0.2">
      <c r="A42" s="656"/>
      <c r="B42" s="656"/>
      <c r="C42" s="656"/>
      <c r="D42" s="656"/>
      <c r="E42" s="656"/>
      <c r="F42" s="656"/>
      <c r="G42" s="582"/>
      <c r="H42" s="582"/>
      <c r="I42" s="582"/>
      <c r="J42" s="582"/>
      <c r="K42" s="582"/>
      <c r="L42" s="582"/>
      <c r="M42" s="582"/>
      <c r="N42" s="582"/>
      <c r="O42" s="582"/>
      <c r="P42" s="582"/>
    </row>
    <row r="43" spans="1:17" ht="24.95" customHeight="1" x14ac:dyDescent="0.25">
      <c r="A43" s="615">
        <v>4</v>
      </c>
      <c r="B43" s="692" t="s">
        <v>1039</v>
      </c>
      <c r="C43" s="711"/>
      <c r="D43" s="711"/>
      <c r="E43" s="711"/>
      <c r="F43" s="712"/>
      <c r="G43" s="639"/>
      <c r="H43" s="639"/>
      <c r="I43" s="639"/>
      <c r="J43" s="639"/>
      <c r="K43" s="639"/>
      <c r="L43" s="639"/>
      <c r="M43" s="639"/>
      <c r="N43" s="639"/>
      <c r="O43" s="639"/>
      <c r="P43" s="639"/>
    </row>
    <row r="44" spans="1:17" ht="24.95" customHeight="1" x14ac:dyDescent="0.25">
      <c r="A44" s="578"/>
      <c r="B44" s="628"/>
      <c r="C44" s="629" t="s">
        <v>43</v>
      </c>
      <c r="D44" s="629" t="s">
        <v>89</v>
      </c>
      <c r="E44" s="629"/>
      <c r="F44" s="630"/>
      <c r="G44" s="604">
        <f>-J44-K44-O44</f>
        <v>0</v>
      </c>
      <c r="H44" s="640"/>
      <c r="I44" s="640"/>
      <c r="J44" s="604"/>
      <c r="K44" s="604"/>
      <c r="L44" s="640"/>
      <c r="M44" s="640"/>
      <c r="N44" s="640"/>
      <c r="O44" s="604"/>
      <c r="P44" s="604">
        <f>G44+J44+K44+O44</f>
        <v>0</v>
      </c>
      <c r="Q44" s="17"/>
    </row>
    <row r="45" spans="1:17" ht="24.95" customHeight="1" x14ac:dyDescent="0.25">
      <c r="A45" s="578"/>
      <c r="B45" s="628"/>
      <c r="C45" s="629" t="s">
        <v>44</v>
      </c>
      <c r="D45" s="790" t="s">
        <v>90</v>
      </c>
      <c r="E45" s="790"/>
      <c r="F45" s="791"/>
      <c r="G45" s="604">
        <f>-J45-K45-O45</f>
        <v>0</v>
      </c>
      <c r="H45" s="640"/>
      <c r="I45" s="640"/>
      <c r="J45" s="604"/>
      <c r="K45" s="604"/>
      <c r="L45" s="640"/>
      <c r="M45" s="640"/>
      <c r="N45" s="640"/>
      <c r="O45" s="604"/>
      <c r="P45" s="604">
        <f>G45+J45+K45+O45</f>
        <v>0</v>
      </c>
      <c r="Q45" s="17"/>
    </row>
    <row r="46" spans="1:17" ht="24.95" customHeight="1" x14ac:dyDescent="0.25">
      <c r="A46" s="579"/>
      <c r="B46" s="631"/>
      <c r="C46" s="623" t="s">
        <v>45</v>
      </c>
      <c r="D46" s="784" t="s">
        <v>94</v>
      </c>
      <c r="E46" s="784"/>
      <c r="F46" s="785"/>
      <c r="G46" s="604">
        <f>-J46-K46-O46</f>
        <v>0</v>
      </c>
      <c r="H46" s="646"/>
      <c r="I46" s="646"/>
      <c r="J46" s="604"/>
      <c r="K46" s="604"/>
      <c r="L46" s="646"/>
      <c r="M46" s="646"/>
      <c r="N46" s="646"/>
      <c r="O46" s="632"/>
      <c r="P46" s="632">
        <f>G46+J46+K46+O46</f>
        <v>0</v>
      </c>
      <c r="Q46" s="17"/>
    </row>
    <row r="47" spans="1:17" ht="24.95" customHeight="1" x14ac:dyDescent="0.25">
      <c r="A47" s="600">
        <v>5</v>
      </c>
      <c r="B47" s="692" t="s">
        <v>1040</v>
      </c>
      <c r="C47" s="711"/>
      <c r="D47" s="711"/>
      <c r="E47" s="711"/>
      <c r="F47" s="712"/>
      <c r="G47" s="647"/>
      <c r="H47" s="638"/>
      <c r="I47" s="638"/>
      <c r="J47" s="638"/>
      <c r="K47" s="638"/>
      <c r="L47" s="638"/>
      <c r="M47" s="638"/>
      <c r="N47" s="638"/>
      <c r="O47" s="638"/>
      <c r="P47" s="638"/>
      <c r="Q47" s="17"/>
    </row>
    <row r="48" spans="1:17" ht="24.95" customHeight="1" x14ac:dyDescent="0.25">
      <c r="A48" s="563"/>
      <c r="B48" s="594"/>
      <c r="C48" s="556" t="s">
        <v>43</v>
      </c>
      <c r="D48" s="668" t="s">
        <v>74</v>
      </c>
      <c r="E48" s="668"/>
      <c r="F48" s="713"/>
      <c r="G48" s="643"/>
      <c r="H48" s="640"/>
      <c r="I48" s="640"/>
      <c r="J48" s="640"/>
      <c r="K48" s="640"/>
      <c r="L48" s="640"/>
      <c r="M48" s="640"/>
      <c r="N48" s="640"/>
      <c r="O48" s="604"/>
      <c r="P48" s="604">
        <f>O48</f>
        <v>0</v>
      </c>
    </row>
    <row r="49" spans="1:120" ht="24.95" customHeight="1" x14ac:dyDescent="0.25">
      <c r="A49" s="563"/>
      <c r="B49" s="594"/>
      <c r="C49" s="612" t="s">
        <v>44</v>
      </c>
      <c r="D49" s="668" t="s">
        <v>96</v>
      </c>
      <c r="E49" s="668"/>
      <c r="F49" s="713"/>
      <c r="G49" s="643"/>
      <c r="H49" s="640"/>
      <c r="I49" s="640"/>
      <c r="J49" s="604">
        <v>0</v>
      </c>
      <c r="K49" s="640"/>
      <c r="L49" s="640"/>
      <c r="M49" s="640"/>
      <c r="N49" s="640"/>
      <c r="O49" s="640"/>
      <c r="P49" s="604">
        <f t="shared" ref="P49:P57" si="2">SUM(G49:O49)</f>
        <v>0</v>
      </c>
    </row>
    <row r="50" spans="1:120" ht="24.95" customHeight="1" x14ac:dyDescent="0.25">
      <c r="A50" s="563"/>
      <c r="B50" s="594"/>
      <c r="C50" s="612" t="s">
        <v>45</v>
      </c>
      <c r="D50" s="668" t="s">
        <v>80</v>
      </c>
      <c r="E50" s="668"/>
      <c r="F50" s="713"/>
      <c r="G50" s="643"/>
      <c r="H50" s="640"/>
      <c r="I50" s="640"/>
      <c r="J50" s="604">
        <v>33800</v>
      </c>
      <c r="K50" s="608">
        <v>0</v>
      </c>
      <c r="L50" s="640"/>
      <c r="M50" s="640"/>
      <c r="N50" s="640"/>
      <c r="O50" s="640"/>
      <c r="P50" s="604">
        <f t="shared" si="2"/>
        <v>33800</v>
      </c>
    </row>
    <row r="51" spans="1:120" ht="24.95" customHeight="1" x14ac:dyDescent="0.25">
      <c r="A51" s="563"/>
      <c r="B51" s="594"/>
      <c r="C51" s="556" t="s">
        <v>46</v>
      </c>
      <c r="D51" s="668" t="s">
        <v>81</v>
      </c>
      <c r="E51" s="668"/>
      <c r="F51" s="713"/>
      <c r="G51" s="643"/>
      <c r="H51" s="640"/>
      <c r="I51" s="640"/>
      <c r="J51" s="604">
        <v>0</v>
      </c>
      <c r="K51" s="604">
        <v>0</v>
      </c>
      <c r="L51" s="640"/>
      <c r="M51" s="640"/>
      <c r="N51" s="640"/>
      <c r="O51" s="640"/>
      <c r="P51" s="604">
        <f t="shared" si="2"/>
        <v>0</v>
      </c>
      <c r="R51" s="17"/>
    </row>
    <row r="52" spans="1:120" ht="24.95" customHeight="1" x14ac:dyDescent="0.25">
      <c r="A52" s="563"/>
      <c r="B52" s="594"/>
      <c r="C52" s="556" t="s">
        <v>47</v>
      </c>
      <c r="D52" s="668" t="s">
        <v>82</v>
      </c>
      <c r="E52" s="668"/>
      <c r="F52" s="713"/>
      <c r="G52" s="643"/>
      <c r="H52" s="640"/>
      <c r="I52" s="640"/>
      <c r="J52" s="604">
        <v>0</v>
      </c>
      <c r="K52" s="604">
        <v>0</v>
      </c>
      <c r="L52" s="640"/>
      <c r="M52" s="640"/>
      <c r="N52" s="640"/>
      <c r="O52" s="640"/>
      <c r="P52" s="604">
        <f t="shared" si="2"/>
        <v>0</v>
      </c>
    </row>
    <row r="53" spans="1:120" ht="24.95" customHeight="1" x14ac:dyDescent="0.25">
      <c r="A53" s="563"/>
      <c r="B53" s="594"/>
      <c r="C53" s="556" t="s">
        <v>48</v>
      </c>
      <c r="D53" s="669" t="s">
        <v>83</v>
      </c>
      <c r="E53" s="669"/>
      <c r="F53" s="670"/>
      <c r="G53" s="607">
        <v>0</v>
      </c>
      <c r="H53" s="604">
        <v>0</v>
      </c>
      <c r="I53" s="604">
        <v>0</v>
      </c>
      <c r="J53" s="604">
        <v>0</v>
      </c>
      <c r="K53" s="604">
        <v>0</v>
      </c>
      <c r="L53" s="604">
        <v>0</v>
      </c>
      <c r="M53" s="604">
        <v>0</v>
      </c>
      <c r="N53" s="604">
        <v>0</v>
      </c>
      <c r="O53" s="640"/>
      <c r="P53" s="604">
        <f t="shared" si="2"/>
        <v>0</v>
      </c>
      <c r="R53" s="14"/>
    </row>
    <row r="54" spans="1:120" s="19" customFormat="1" ht="24.95" customHeight="1" x14ac:dyDescent="0.25">
      <c r="A54" s="563"/>
      <c r="B54" s="594"/>
      <c r="C54" s="556" t="s">
        <v>49</v>
      </c>
      <c r="D54" s="780" t="s">
        <v>84</v>
      </c>
      <c r="E54" s="780"/>
      <c r="F54" s="781"/>
      <c r="G54" s="607">
        <v>0</v>
      </c>
      <c r="H54" s="606">
        <v>-4406</v>
      </c>
      <c r="I54" s="606">
        <v>0</v>
      </c>
      <c r="J54" s="606">
        <v>0</v>
      </c>
      <c r="K54" s="606">
        <v>0</v>
      </c>
      <c r="L54" s="606">
        <v>0</v>
      </c>
      <c r="M54" s="606">
        <v>0</v>
      </c>
      <c r="N54" s="606">
        <v>0</v>
      </c>
      <c r="O54" s="644"/>
      <c r="P54" s="604">
        <f t="shared" si="2"/>
        <v>-4406</v>
      </c>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row>
    <row r="55" spans="1:120" s="19" customFormat="1" ht="24.95" customHeight="1" x14ac:dyDescent="0.25">
      <c r="A55" s="563"/>
      <c r="B55" s="594"/>
      <c r="C55" s="556" t="s">
        <v>50</v>
      </c>
      <c r="D55" s="780" t="s">
        <v>101</v>
      </c>
      <c r="E55" s="780"/>
      <c r="F55" s="781"/>
      <c r="G55" s="607">
        <v>-33800</v>
      </c>
      <c r="H55" s="606">
        <v>0</v>
      </c>
      <c r="I55" s="606">
        <v>0</v>
      </c>
      <c r="J55" s="609">
        <v>0</v>
      </c>
      <c r="K55" s="609">
        <v>0</v>
      </c>
      <c r="L55" s="609">
        <v>0</v>
      </c>
      <c r="M55" s="609">
        <v>0</v>
      </c>
      <c r="N55" s="609">
        <v>0</v>
      </c>
      <c r="O55" s="644"/>
      <c r="P55" s="604">
        <f t="shared" si="2"/>
        <v>-33800</v>
      </c>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row>
    <row r="56" spans="1:120" ht="24.95" customHeight="1" thickBot="1" x14ac:dyDescent="0.25">
      <c r="A56" s="563"/>
      <c r="B56" s="563"/>
      <c r="C56" s="612" t="s">
        <v>51</v>
      </c>
      <c r="D56" s="790" t="s">
        <v>138</v>
      </c>
      <c r="E56" s="790"/>
      <c r="F56" s="791"/>
      <c r="G56" s="610">
        <v>0</v>
      </c>
      <c r="H56" s="606">
        <v>0</v>
      </c>
      <c r="I56" s="606">
        <v>0</v>
      </c>
      <c r="J56" s="606">
        <v>0</v>
      </c>
      <c r="K56" s="606">
        <v>0</v>
      </c>
      <c r="L56" s="606">
        <v>0</v>
      </c>
      <c r="M56" s="606">
        <v>0</v>
      </c>
      <c r="N56" s="606">
        <v>0</v>
      </c>
      <c r="O56" s="606">
        <v>0</v>
      </c>
      <c r="P56" s="606">
        <f t="shared" si="2"/>
        <v>0</v>
      </c>
    </row>
    <row r="57" spans="1:120" ht="24.95" customHeight="1" thickBot="1" x14ac:dyDescent="0.25">
      <c r="A57" s="622"/>
      <c r="B57" s="563" t="s">
        <v>52</v>
      </c>
      <c r="C57" s="612" t="s">
        <v>100</v>
      </c>
      <c r="D57" s="556"/>
      <c r="E57" s="556"/>
      <c r="F57" s="556"/>
      <c r="G57" s="619">
        <f>SUM(G53:G56)</f>
        <v>-33800</v>
      </c>
      <c r="H57" s="619">
        <f>SUM(H53:H56)</f>
        <v>-4406</v>
      </c>
      <c r="I57" s="619">
        <f>SUM(I53:I56)</f>
        <v>0</v>
      </c>
      <c r="J57" s="619">
        <f>SUM(J49:J56)</f>
        <v>33800</v>
      </c>
      <c r="K57" s="619">
        <f>SUM(K50:K56)</f>
        <v>0</v>
      </c>
      <c r="L57" s="619">
        <f>SUM(L53:L56)</f>
        <v>0</v>
      </c>
      <c r="M57" s="619">
        <f>SUM(M53:M56)</f>
        <v>0</v>
      </c>
      <c r="N57" s="619">
        <f>SUM(N53:N56)</f>
        <v>0</v>
      </c>
      <c r="O57" s="619">
        <f>SUM(O48:O56)</f>
        <v>0</v>
      </c>
      <c r="P57" s="619">
        <f t="shared" si="2"/>
        <v>-4406</v>
      </c>
    </row>
    <row r="58" spans="1:120" ht="24.95" customHeight="1" x14ac:dyDescent="0.25">
      <c r="A58" s="600">
        <v>6</v>
      </c>
      <c r="B58" s="692" t="s">
        <v>1041</v>
      </c>
      <c r="C58" s="711"/>
      <c r="D58" s="711"/>
      <c r="E58" s="711"/>
      <c r="F58" s="712"/>
      <c r="G58" s="642"/>
      <c r="H58" s="639"/>
      <c r="I58" s="639"/>
      <c r="J58" s="639"/>
      <c r="K58" s="639"/>
      <c r="L58" s="639"/>
      <c r="M58" s="639"/>
      <c r="N58" s="639"/>
      <c r="O58" s="648"/>
      <c r="P58" s="639"/>
      <c r="Q58" s="17"/>
    </row>
    <row r="59" spans="1:120" ht="24.95" customHeight="1" x14ac:dyDescent="0.25">
      <c r="A59" s="563"/>
      <c r="B59" s="594"/>
      <c r="C59" s="556" t="s">
        <v>43</v>
      </c>
      <c r="D59" s="668" t="s">
        <v>104</v>
      </c>
      <c r="E59" s="668"/>
      <c r="F59" s="713"/>
      <c r="G59" s="643"/>
      <c r="H59" s="640"/>
      <c r="I59" s="640"/>
      <c r="J59" s="640"/>
      <c r="K59" s="640"/>
      <c r="L59" s="640"/>
      <c r="M59" s="640"/>
      <c r="N59" s="640"/>
      <c r="O59" s="632">
        <f>SUM(O19+O25+O44+O45+O46+O57)</f>
        <v>1129689.1976261376</v>
      </c>
      <c r="P59" s="604">
        <f>O59</f>
        <v>1129689.1976261376</v>
      </c>
    </row>
    <row r="60" spans="1:120" ht="24.95" customHeight="1" x14ac:dyDescent="0.25">
      <c r="A60" s="563"/>
      <c r="B60" s="594"/>
      <c r="C60" s="612" t="s">
        <v>44</v>
      </c>
      <c r="D60" s="668" t="s">
        <v>96</v>
      </c>
      <c r="E60" s="668"/>
      <c r="F60" s="713"/>
      <c r="G60" s="643"/>
      <c r="H60" s="640"/>
      <c r="I60" s="640"/>
      <c r="J60" s="604">
        <f>J12-J27+J49</f>
        <v>0</v>
      </c>
      <c r="K60" s="640"/>
      <c r="L60" s="640"/>
      <c r="M60" s="640"/>
      <c r="N60" s="640"/>
      <c r="O60" s="640"/>
      <c r="P60" s="604">
        <f>SUM(G60:O60)</f>
        <v>0</v>
      </c>
    </row>
    <row r="61" spans="1:120" ht="24.95" customHeight="1" x14ac:dyDescent="0.25">
      <c r="A61" s="563"/>
      <c r="B61" s="594"/>
      <c r="C61" s="612" t="s">
        <v>45</v>
      </c>
      <c r="D61" s="668" t="s">
        <v>80</v>
      </c>
      <c r="E61" s="668"/>
      <c r="F61" s="713"/>
      <c r="G61" s="643"/>
      <c r="H61" s="640"/>
      <c r="I61" s="640"/>
      <c r="J61" s="604">
        <f>J13-J28+J50</f>
        <v>0</v>
      </c>
      <c r="K61" s="604">
        <f>K13-K28+K50</f>
        <v>0</v>
      </c>
      <c r="L61" s="640"/>
      <c r="M61" s="640"/>
      <c r="N61" s="640"/>
      <c r="O61" s="640"/>
      <c r="P61" s="604">
        <f t="shared" ref="P61:P68" si="3">SUM(G61:O61)</f>
        <v>0</v>
      </c>
    </row>
    <row r="62" spans="1:120" ht="24.95" customHeight="1" x14ac:dyDescent="0.25">
      <c r="A62" s="563"/>
      <c r="B62" s="594"/>
      <c r="C62" s="556" t="s">
        <v>46</v>
      </c>
      <c r="D62" s="668" t="s">
        <v>81</v>
      </c>
      <c r="E62" s="668"/>
      <c r="F62" s="713"/>
      <c r="G62" s="607">
        <f t="shared" ref="G62:I63" si="4">G14</f>
        <v>0</v>
      </c>
      <c r="H62" s="607">
        <f t="shared" si="4"/>
        <v>0</v>
      </c>
      <c r="I62" s="607">
        <f t="shared" si="4"/>
        <v>0</v>
      </c>
      <c r="J62" s="604">
        <f>J14-J29+J51</f>
        <v>0</v>
      </c>
      <c r="K62" s="604">
        <f>K14-K29+K51</f>
        <v>0</v>
      </c>
      <c r="L62" s="607">
        <f t="shared" ref="L62:N63" si="5">L14</f>
        <v>0</v>
      </c>
      <c r="M62" s="607">
        <f t="shared" si="5"/>
        <v>0</v>
      </c>
      <c r="N62" s="607">
        <f t="shared" si="5"/>
        <v>0</v>
      </c>
      <c r="O62" s="640"/>
      <c r="P62" s="604">
        <f t="shared" si="3"/>
        <v>0</v>
      </c>
      <c r="R62" s="17"/>
    </row>
    <row r="63" spans="1:120" ht="24.95" customHeight="1" x14ac:dyDescent="0.25">
      <c r="A63" s="563"/>
      <c r="B63" s="594"/>
      <c r="C63" s="556" t="s">
        <v>47</v>
      </c>
      <c r="D63" s="668" t="s">
        <v>82</v>
      </c>
      <c r="E63" s="668"/>
      <c r="F63" s="713"/>
      <c r="G63" s="607">
        <f t="shared" si="4"/>
        <v>0</v>
      </c>
      <c r="H63" s="607">
        <f t="shared" si="4"/>
        <v>0</v>
      </c>
      <c r="I63" s="607">
        <f t="shared" si="4"/>
        <v>0</v>
      </c>
      <c r="J63" s="604">
        <f>J15-J30+J52</f>
        <v>252191.09719195397</v>
      </c>
      <c r="K63" s="604">
        <f>K15-K30+K52</f>
        <v>0</v>
      </c>
      <c r="L63" s="607">
        <f t="shared" si="5"/>
        <v>0</v>
      </c>
      <c r="M63" s="607">
        <f t="shared" si="5"/>
        <v>0</v>
      </c>
      <c r="N63" s="607">
        <f t="shared" si="5"/>
        <v>0</v>
      </c>
      <c r="O63" s="640"/>
      <c r="P63" s="604">
        <f t="shared" si="3"/>
        <v>252191.09719195397</v>
      </c>
    </row>
    <row r="64" spans="1:120" ht="24.95" customHeight="1" x14ac:dyDescent="0.25">
      <c r="A64" s="563"/>
      <c r="B64" s="594"/>
      <c r="C64" s="556" t="s">
        <v>48</v>
      </c>
      <c r="D64" s="669" t="s">
        <v>83</v>
      </c>
      <c r="E64" s="669"/>
      <c r="F64" s="670"/>
      <c r="G64" s="607">
        <f>SUM(G16-G31+G44+G53)</f>
        <v>0</v>
      </c>
      <c r="H64" s="607">
        <f>SUM(H16-H31+H53)</f>
        <v>0</v>
      </c>
      <c r="I64" s="607">
        <f>SUM(I16-I31+I53)</f>
        <v>0</v>
      </c>
      <c r="J64" s="604">
        <f>J16-J31+J44+J53</f>
        <v>1198</v>
      </c>
      <c r="K64" s="604">
        <f>K16-K31+K44+K53</f>
        <v>0</v>
      </c>
      <c r="L64" s="604">
        <f t="shared" ref="L64:N65" si="6">L16-L31+L53</f>
        <v>0</v>
      </c>
      <c r="M64" s="604">
        <f t="shared" si="6"/>
        <v>0</v>
      </c>
      <c r="N64" s="604">
        <f t="shared" si="6"/>
        <v>0</v>
      </c>
      <c r="O64" s="640"/>
      <c r="P64" s="604">
        <f t="shared" si="3"/>
        <v>1198</v>
      </c>
      <c r="R64" s="14"/>
    </row>
    <row r="65" spans="1:120" s="19" customFormat="1" ht="24.95" customHeight="1" x14ac:dyDescent="0.25">
      <c r="A65" s="563"/>
      <c r="B65" s="594"/>
      <c r="C65" s="556" t="s">
        <v>49</v>
      </c>
      <c r="D65" s="780" t="s">
        <v>84</v>
      </c>
      <c r="E65" s="780"/>
      <c r="F65" s="781"/>
      <c r="G65" s="607">
        <f>SUM(G17-G32+G45+G54)</f>
        <v>0</v>
      </c>
      <c r="H65" s="607">
        <f>(H17-H32+H54)</f>
        <v>301683.14491663384</v>
      </c>
      <c r="I65" s="607">
        <f>SUM(I17-I32+I54)</f>
        <v>132952.40159953316</v>
      </c>
      <c r="J65" s="604">
        <f>J17-J32+J45+J54</f>
        <v>0</v>
      </c>
      <c r="K65" s="604">
        <f>K17-K32+K45+K54</f>
        <v>0</v>
      </c>
      <c r="L65" s="604">
        <f t="shared" si="6"/>
        <v>0</v>
      </c>
      <c r="M65" s="604">
        <f t="shared" si="6"/>
        <v>0</v>
      </c>
      <c r="N65" s="604">
        <f t="shared" si="6"/>
        <v>0</v>
      </c>
      <c r="O65" s="644"/>
      <c r="P65" s="604">
        <f t="shared" si="3"/>
        <v>434635.546516167</v>
      </c>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c r="DH65" s="18"/>
      <c r="DI65" s="18"/>
      <c r="DJ65" s="18"/>
      <c r="DK65" s="18"/>
      <c r="DL65" s="18"/>
      <c r="DM65" s="18"/>
      <c r="DN65" s="18"/>
      <c r="DO65" s="18"/>
      <c r="DP65" s="18"/>
    </row>
    <row r="66" spans="1:120" s="19" customFormat="1" ht="24.95" customHeight="1" x14ac:dyDescent="0.25">
      <c r="A66" s="563"/>
      <c r="B66" s="594"/>
      <c r="C66" s="556" t="s">
        <v>50</v>
      </c>
      <c r="D66" s="780" t="s">
        <v>101</v>
      </c>
      <c r="E66" s="780"/>
      <c r="F66" s="781"/>
      <c r="G66" s="607">
        <f>SUM(G21+G23-G33+G46+G55)</f>
        <v>2589311.9545857296</v>
      </c>
      <c r="H66" s="607">
        <f>SUM(H21+H23-H33+H55)</f>
        <v>832876</v>
      </c>
      <c r="I66" s="607">
        <f>SUM(I23-I33+I55)</f>
        <v>219178</v>
      </c>
      <c r="J66" s="633">
        <f>SUM(J46+J55)</f>
        <v>0</v>
      </c>
      <c r="K66" s="633">
        <f>SUM(K46+K55)</f>
        <v>0</v>
      </c>
      <c r="L66" s="640"/>
      <c r="M66" s="640"/>
      <c r="N66" s="640"/>
      <c r="O66" s="644"/>
      <c r="P66" s="604">
        <f t="shared" si="3"/>
        <v>3641365.9545857296</v>
      </c>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8"/>
      <c r="CY66" s="18"/>
      <c r="CZ66" s="18"/>
      <c r="DA66" s="18"/>
      <c r="DB66" s="18"/>
      <c r="DC66" s="18"/>
      <c r="DD66" s="18"/>
      <c r="DE66" s="18"/>
      <c r="DF66" s="18"/>
      <c r="DG66" s="18"/>
      <c r="DH66" s="18"/>
      <c r="DI66" s="18"/>
      <c r="DJ66" s="18"/>
      <c r="DK66" s="18"/>
      <c r="DL66" s="18"/>
      <c r="DM66" s="18"/>
      <c r="DN66" s="18"/>
      <c r="DO66" s="18"/>
      <c r="DP66" s="18"/>
    </row>
    <row r="67" spans="1:120" ht="24.95" customHeight="1" thickBot="1" x14ac:dyDescent="0.25">
      <c r="A67" s="617"/>
      <c r="B67" s="563"/>
      <c r="C67" s="612" t="s">
        <v>51</v>
      </c>
      <c r="D67" s="790" t="s">
        <v>138</v>
      </c>
      <c r="E67" s="790"/>
      <c r="F67" s="791"/>
      <c r="G67" s="610">
        <f t="shared" ref="G67:N67" si="7">G18+G24-G34+G56</f>
        <v>26000.632927029219</v>
      </c>
      <c r="H67" s="610">
        <f t="shared" si="7"/>
        <v>10497.602465790293</v>
      </c>
      <c r="I67" s="610">
        <f t="shared" si="7"/>
        <v>3196.7023346340216</v>
      </c>
      <c r="J67" s="610">
        <f t="shared" si="7"/>
        <v>2060.1761019880564</v>
      </c>
      <c r="K67" s="610">
        <f t="shared" si="7"/>
        <v>0</v>
      </c>
      <c r="L67" s="610">
        <f t="shared" si="7"/>
        <v>0</v>
      </c>
      <c r="M67" s="610">
        <f t="shared" si="7"/>
        <v>0</v>
      </c>
      <c r="N67" s="610">
        <f t="shared" si="7"/>
        <v>0</v>
      </c>
      <c r="O67" s="644"/>
      <c r="P67" s="606">
        <f t="shared" si="3"/>
        <v>41755.113829441587</v>
      </c>
    </row>
    <row r="68" spans="1:120" ht="24.95" customHeight="1" thickBot="1" x14ac:dyDescent="0.25">
      <c r="A68" s="622"/>
      <c r="B68" s="622" t="s">
        <v>52</v>
      </c>
      <c r="C68" s="634" t="s">
        <v>100</v>
      </c>
      <c r="D68" s="635"/>
      <c r="E68" s="635"/>
      <c r="F68" s="635"/>
      <c r="G68" s="619">
        <f>SUM(G62:G67)</f>
        <v>2615312.587512759</v>
      </c>
      <c r="H68" s="619">
        <f>SUM(H62:H67)</f>
        <v>1145056.7473824241</v>
      </c>
      <c r="I68" s="619">
        <f>SUM(I62:I67)</f>
        <v>355327.10393416719</v>
      </c>
      <c r="J68" s="619">
        <f>SUM(J60:J67)</f>
        <v>255449.27329394204</v>
      </c>
      <c r="K68" s="619">
        <f>SUM(K61:K67)</f>
        <v>0</v>
      </c>
      <c r="L68" s="619">
        <f>SUM(L62:L67)</f>
        <v>0</v>
      </c>
      <c r="M68" s="619">
        <f>SUM(M62:M67)</f>
        <v>0</v>
      </c>
      <c r="N68" s="619">
        <f>SUM(N62:N67)</f>
        <v>0</v>
      </c>
      <c r="O68" s="619">
        <f>O59</f>
        <v>1129689.1976261376</v>
      </c>
      <c r="P68" s="619">
        <f t="shared" si="3"/>
        <v>5500834.9097494297</v>
      </c>
    </row>
    <row r="69" spans="1:120" ht="24.95" customHeight="1" x14ac:dyDescent="0.2">
      <c r="A69" s="656"/>
      <c r="B69" s="656"/>
      <c r="C69" s="657"/>
      <c r="D69" s="656"/>
      <c r="E69" s="656"/>
      <c r="F69" s="656"/>
      <c r="G69" s="658"/>
      <c r="H69" s="658"/>
      <c r="I69" s="658"/>
      <c r="J69" s="658"/>
      <c r="K69" s="658"/>
      <c r="L69" s="658"/>
      <c r="M69" s="658"/>
      <c r="N69" s="658"/>
      <c r="O69" s="658"/>
      <c r="P69" s="658"/>
    </row>
    <row r="70" spans="1:120" ht="24.95" customHeight="1" x14ac:dyDescent="0.2">
      <c r="A70" s="656"/>
      <c r="B70" s="656"/>
      <c r="C70" s="657"/>
      <c r="D70" s="656"/>
      <c r="E70" s="656"/>
      <c r="F70" s="656"/>
      <c r="G70" s="658"/>
      <c r="H70" s="658"/>
      <c r="I70" s="658"/>
      <c r="J70" s="658"/>
      <c r="K70" s="658"/>
      <c r="L70" s="658"/>
      <c r="M70" s="658"/>
      <c r="N70" s="658"/>
      <c r="O70" s="658"/>
      <c r="P70" s="658"/>
    </row>
    <row r="71" spans="1:120" s="6" customFormat="1" ht="24.95" customHeight="1" x14ac:dyDescent="0.25">
      <c r="A71" s="793" t="s">
        <v>1042</v>
      </c>
      <c r="B71" s="794"/>
      <c r="C71" s="795"/>
      <c r="D71" s="651"/>
      <c r="E71" s="651"/>
      <c r="F71" s="582"/>
      <c r="G71" s="582"/>
      <c r="H71" s="659"/>
      <c r="I71" s="659"/>
      <c r="J71" s="582"/>
      <c r="K71" s="660"/>
      <c r="L71" s="660"/>
      <c r="M71" s="792" t="s">
        <v>115</v>
      </c>
      <c r="N71" s="792"/>
      <c r="O71" s="792"/>
      <c r="P71" s="792"/>
      <c r="Q71" s="18"/>
      <c r="R71" s="18"/>
    </row>
    <row r="72" spans="1:120" ht="29.25" customHeight="1" x14ac:dyDescent="0.2">
      <c r="A72" s="782" t="s">
        <v>125</v>
      </c>
      <c r="B72" s="782"/>
      <c r="C72" s="782"/>
      <c r="D72" s="782"/>
      <c r="E72" s="782"/>
      <c r="F72" s="782"/>
      <c r="G72" s="636" t="s">
        <v>113</v>
      </c>
      <c r="H72" s="661"/>
      <c r="I72" s="661"/>
      <c r="J72" s="662"/>
      <c r="K72" s="663"/>
      <c r="L72" s="663"/>
      <c r="M72" s="637" t="s">
        <v>116</v>
      </c>
      <c r="N72" s="783" t="s">
        <v>993</v>
      </c>
      <c r="O72" s="783"/>
      <c r="P72" s="783"/>
      <c r="Q72" s="21"/>
      <c r="R72" s="21"/>
      <c r="S72" s="21"/>
      <c r="T72" s="22"/>
    </row>
    <row r="73" spans="1:120" ht="24.95" customHeight="1" x14ac:dyDescent="0.2">
      <c r="A73" s="783" t="s">
        <v>114</v>
      </c>
      <c r="B73" s="783"/>
      <c r="C73" s="783"/>
      <c r="D73" s="783"/>
      <c r="E73" s="783"/>
      <c r="F73" s="783"/>
      <c r="G73" s="611">
        <v>3497988</v>
      </c>
      <c r="H73" s="664"/>
      <c r="I73" s="664"/>
      <c r="J73" s="658"/>
      <c r="K73" s="665"/>
      <c r="L73" s="665"/>
      <c r="M73" s="637" t="s">
        <v>117</v>
      </c>
      <c r="N73" s="783" t="s">
        <v>994</v>
      </c>
      <c r="O73" s="783"/>
      <c r="P73" s="783"/>
      <c r="Q73" s="20"/>
      <c r="R73" s="20"/>
      <c r="S73" s="20"/>
      <c r="T73" s="22"/>
    </row>
    <row r="74" spans="1:120" ht="24.95" customHeight="1" x14ac:dyDescent="0.2">
      <c r="A74" s="666"/>
      <c r="B74" s="666"/>
      <c r="C74" s="666"/>
      <c r="D74" s="666"/>
      <c r="E74" s="666"/>
      <c r="F74" s="666"/>
      <c r="G74" s="658"/>
      <c r="H74" s="658"/>
      <c r="I74" s="658"/>
      <c r="J74" s="658"/>
      <c r="K74" s="666"/>
      <c r="L74" s="666"/>
      <c r="M74" s="637" t="s">
        <v>118</v>
      </c>
      <c r="N74" s="783" t="s">
        <v>995</v>
      </c>
      <c r="O74" s="783"/>
      <c r="P74" s="783"/>
      <c r="Q74" s="20"/>
      <c r="R74" s="20"/>
      <c r="S74" s="20"/>
      <c r="T74" s="22"/>
    </row>
    <row r="75" spans="1:120" ht="24.95" customHeight="1" x14ac:dyDescent="0.2">
      <c r="A75" s="666"/>
      <c r="B75" s="666"/>
      <c r="C75" s="666"/>
      <c r="D75" s="666"/>
      <c r="E75" s="666"/>
      <c r="F75" s="666"/>
      <c r="G75" s="658"/>
      <c r="H75" s="658"/>
      <c r="I75" s="658"/>
      <c r="J75" s="658"/>
      <c r="K75" s="666"/>
      <c r="L75" s="666"/>
      <c r="M75" s="637" t="s">
        <v>119</v>
      </c>
      <c r="N75" s="783" t="s">
        <v>996</v>
      </c>
      <c r="O75" s="783"/>
      <c r="P75" s="783"/>
      <c r="Q75" s="20"/>
      <c r="R75" s="20"/>
      <c r="S75" s="20"/>
      <c r="T75" s="22"/>
    </row>
    <row r="76" spans="1:120" s="6" customFormat="1" hidden="1" x14ac:dyDescent="0.2">
      <c r="A76" s="562"/>
      <c r="B76" s="562"/>
      <c r="C76" s="562"/>
      <c r="D76" s="562"/>
      <c r="E76" s="562"/>
      <c r="F76" s="562"/>
      <c r="G76" s="562"/>
      <c r="H76" s="562"/>
      <c r="I76" s="562"/>
      <c r="J76" s="562"/>
      <c r="K76" s="562"/>
      <c r="L76" s="562"/>
      <c r="M76" s="612"/>
      <c r="N76" s="612"/>
      <c r="O76" s="612"/>
      <c r="P76" s="612"/>
      <c r="Q76" s="22"/>
      <c r="R76" s="22"/>
      <c r="S76" s="22"/>
      <c r="T76" s="22"/>
    </row>
    <row r="77" spans="1:120" s="6" customFormat="1" hidden="1" x14ac:dyDescent="0.2">
      <c r="A77" s="562"/>
      <c r="B77" s="562"/>
      <c r="C77" s="562"/>
      <c r="D77" s="562"/>
      <c r="E77" s="562"/>
      <c r="F77" s="562"/>
      <c r="G77" s="562"/>
      <c r="H77" s="562"/>
      <c r="I77" s="562"/>
      <c r="J77" s="562"/>
      <c r="K77" s="562"/>
      <c r="L77" s="562"/>
      <c r="M77" s="612"/>
      <c r="N77" s="612"/>
      <c r="O77" s="612"/>
      <c r="P77" s="612"/>
      <c r="Q77" s="22"/>
      <c r="R77" s="22"/>
      <c r="S77" s="22"/>
      <c r="T77" s="22"/>
    </row>
    <row r="78" spans="1:120" s="6" customFormat="1" hidden="1" x14ac:dyDescent="0.2">
      <c r="A78" s="562"/>
      <c r="B78" s="562"/>
      <c r="C78" s="562"/>
      <c r="D78" s="562"/>
      <c r="E78" s="562"/>
      <c r="F78" s="562"/>
      <c r="G78" s="562"/>
      <c r="H78" s="562"/>
      <c r="I78" s="562"/>
      <c r="J78" s="562"/>
      <c r="K78" s="562"/>
      <c r="L78" s="562"/>
      <c r="M78" s="612"/>
      <c r="N78" s="612"/>
      <c r="O78" s="612"/>
      <c r="P78" s="612"/>
    </row>
    <row r="79" spans="1:120" s="6" customFormat="1" hidden="1" x14ac:dyDescent="0.2">
      <c r="A79" s="562"/>
      <c r="B79" s="562"/>
      <c r="C79" s="562"/>
      <c r="D79" s="562"/>
      <c r="E79" s="562"/>
      <c r="F79" s="562"/>
      <c r="G79" s="562"/>
      <c r="H79" s="562"/>
      <c r="I79" s="562"/>
      <c r="J79" s="562"/>
      <c r="K79" s="562"/>
      <c r="L79" s="562"/>
      <c r="M79" s="562"/>
      <c r="N79" s="562"/>
      <c r="O79" s="562"/>
      <c r="P79" s="562"/>
    </row>
    <row r="80" spans="1:120" s="6" customFormat="1" hidden="1" x14ac:dyDescent="0.2">
      <c r="A80" s="562"/>
      <c r="B80" s="562"/>
      <c r="C80" s="562"/>
      <c r="D80" s="562"/>
      <c r="E80" s="562"/>
      <c r="F80" s="562"/>
      <c r="G80" s="562"/>
      <c r="H80" s="562"/>
      <c r="I80" s="562"/>
      <c r="J80" s="562"/>
      <c r="K80" s="562"/>
      <c r="L80" s="562"/>
      <c r="M80" s="562"/>
      <c r="N80" s="562"/>
      <c r="O80" s="562"/>
      <c r="P80" s="562"/>
    </row>
    <row r="81" spans="1:16" s="6" customFormat="1" hidden="1" x14ac:dyDescent="0.2">
      <c r="A81" s="562"/>
      <c r="B81" s="562"/>
      <c r="C81" s="562"/>
      <c r="D81" s="562"/>
      <c r="E81" s="562"/>
      <c r="F81" s="562"/>
      <c r="G81" s="562"/>
      <c r="H81" s="562"/>
      <c r="I81" s="562"/>
      <c r="J81" s="562"/>
      <c r="K81" s="562"/>
      <c r="L81" s="562"/>
      <c r="M81" s="562"/>
      <c r="N81" s="562"/>
      <c r="O81" s="562"/>
      <c r="P81" s="562"/>
    </row>
    <row r="82" spans="1:16" s="6" customFormat="1" hidden="1" x14ac:dyDescent="0.2">
      <c r="A82" s="562"/>
      <c r="B82" s="562"/>
      <c r="C82" s="562"/>
      <c r="D82" s="562"/>
      <c r="E82" s="562"/>
      <c r="F82" s="562"/>
      <c r="G82" s="562"/>
      <c r="H82" s="562"/>
      <c r="I82" s="562"/>
      <c r="J82" s="562"/>
      <c r="K82" s="562"/>
      <c r="L82" s="562"/>
      <c r="M82" s="562"/>
      <c r="N82" s="562"/>
      <c r="O82" s="562"/>
      <c r="P82" s="562"/>
    </row>
    <row r="83" spans="1:16" s="6" customFormat="1" hidden="1" x14ac:dyDescent="0.2">
      <c r="A83" s="562"/>
      <c r="B83" s="562"/>
      <c r="C83" s="562"/>
      <c r="D83" s="562"/>
      <c r="E83" s="562"/>
      <c r="F83" s="562"/>
      <c r="G83" s="562"/>
      <c r="H83" s="562"/>
      <c r="I83" s="562"/>
      <c r="J83" s="562"/>
      <c r="K83" s="562"/>
      <c r="L83" s="562"/>
      <c r="M83" s="562"/>
      <c r="N83" s="562"/>
      <c r="O83" s="562"/>
      <c r="P83" s="562"/>
    </row>
    <row r="84" spans="1:16" s="6" customFormat="1" hidden="1" x14ac:dyDescent="0.2">
      <c r="A84" s="562"/>
      <c r="B84" s="562"/>
      <c r="C84" s="562"/>
      <c r="D84" s="562"/>
      <c r="E84" s="562"/>
      <c r="F84" s="562"/>
      <c r="G84" s="562"/>
      <c r="H84" s="562"/>
      <c r="I84" s="562"/>
      <c r="J84" s="562"/>
      <c r="K84" s="562"/>
      <c r="L84" s="562"/>
      <c r="M84" s="562"/>
      <c r="N84" s="562"/>
      <c r="O84" s="562"/>
      <c r="P84" s="562"/>
    </row>
    <row r="85" spans="1:16" s="6" customFormat="1" hidden="1" x14ac:dyDescent="0.2">
      <c r="A85" s="562"/>
      <c r="B85" s="562"/>
      <c r="C85" s="562"/>
      <c r="D85" s="562"/>
      <c r="E85" s="562"/>
      <c r="F85" s="562"/>
      <c r="G85" s="562"/>
      <c r="H85" s="562"/>
      <c r="I85" s="562"/>
      <c r="J85" s="562"/>
      <c r="K85" s="562"/>
      <c r="L85" s="562"/>
      <c r="M85" s="562"/>
      <c r="N85" s="562"/>
      <c r="O85" s="562"/>
      <c r="P85" s="562"/>
    </row>
    <row r="86" spans="1:16" s="6" customFormat="1" hidden="1" x14ac:dyDescent="0.2">
      <c r="A86" s="562"/>
      <c r="B86" s="562"/>
      <c r="C86" s="562"/>
      <c r="D86" s="562"/>
      <c r="E86" s="562"/>
      <c r="F86" s="562"/>
      <c r="G86" s="562"/>
      <c r="H86" s="562"/>
      <c r="I86" s="562"/>
      <c r="J86" s="562"/>
      <c r="K86" s="562"/>
      <c r="L86" s="562"/>
      <c r="M86" s="562"/>
      <c r="N86" s="562"/>
      <c r="O86" s="562"/>
      <c r="P86" s="562"/>
    </row>
    <row r="87" spans="1:16" s="6" customFormat="1" hidden="1" x14ac:dyDescent="0.2">
      <c r="A87" s="562"/>
      <c r="B87" s="562"/>
      <c r="C87" s="562"/>
      <c r="D87" s="562"/>
      <c r="E87" s="562"/>
      <c r="F87" s="562"/>
      <c r="G87" s="562"/>
      <c r="H87" s="562"/>
      <c r="I87" s="562"/>
      <c r="J87" s="562"/>
      <c r="K87" s="562"/>
      <c r="L87" s="562"/>
      <c r="M87" s="562"/>
      <c r="N87" s="562"/>
      <c r="O87" s="562"/>
      <c r="P87" s="562"/>
    </row>
    <row r="88" spans="1:16" s="6" customFormat="1" hidden="1" x14ac:dyDescent="0.2">
      <c r="A88" s="562"/>
      <c r="B88" s="562"/>
      <c r="C88" s="562"/>
      <c r="D88" s="562"/>
      <c r="E88" s="562"/>
      <c r="F88" s="562"/>
      <c r="G88" s="562"/>
      <c r="H88" s="562"/>
      <c r="I88" s="562"/>
      <c r="J88" s="562"/>
      <c r="K88" s="562"/>
      <c r="L88" s="562"/>
      <c r="M88" s="562"/>
      <c r="N88" s="562"/>
      <c r="O88" s="562"/>
      <c r="P88" s="562"/>
    </row>
    <row r="89" spans="1:16" s="6" customFormat="1" hidden="1" x14ac:dyDescent="0.2">
      <c r="A89" s="562"/>
      <c r="B89" s="562"/>
      <c r="C89" s="562"/>
      <c r="D89" s="562"/>
      <c r="E89" s="562"/>
      <c r="F89" s="562"/>
      <c r="G89" s="562"/>
      <c r="H89" s="562"/>
      <c r="I89" s="562"/>
      <c r="J89" s="562"/>
      <c r="K89" s="562"/>
      <c r="L89" s="562"/>
      <c r="M89" s="562"/>
      <c r="N89" s="562"/>
      <c r="O89" s="562"/>
      <c r="P89" s="562"/>
    </row>
    <row r="90" spans="1:16" s="6" customFormat="1" hidden="1" x14ac:dyDescent="0.2">
      <c r="A90" s="562"/>
      <c r="B90" s="562"/>
      <c r="C90" s="562"/>
      <c r="D90" s="562"/>
      <c r="E90" s="562"/>
      <c r="F90" s="562"/>
      <c r="G90" s="562"/>
      <c r="H90" s="562"/>
      <c r="I90" s="562"/>
      <c r="J90" s="562"/>
      <c r="K90" s="562"/>
      <c r="L90" s="562"/>
      <c r="M90" s="562"/>
      <c r="N90" s="562"/>
      <c r="O90" s="562"/>
      <c r="P90" s="562"/>
    </row>
    <row r="91" spans="1:16" s="6" customFormat="1" hidden="1" x14ac:dyDescent="0.2">
      <c r="A91" s="562"/>
      <c r="B91" s="562"/>
      <c r="C91" s="562"/>
      <c r="D91" s="562"/>
      <c r="E91" s="562"/>
      <c r="F91" s="562"/>
      <c r="G91" s="562"/>
      <c r="H91" s="562"/>
      <c r="I91" s="562"/>
      <c r="J91" s="562"/>
      <c r="K91" s="562"/>
      <c r="L91" s="562"/>
      <c r="M91" s="562"/>
      <c r="N91" s="562"/>
      <c r="O91" s="562"/>
      <c r="P91" s="562"/>
    </row>
    <row r="92" spans="1:16" s="6" customFormat="1" hidden="1" x14ac:dyDescent="0.2">
      <c r="A92" s="562"/>
      <c r="B92" s="562"/>
      <c r="C92" s="562"/>
      <c r="D92" s="562"/>
      <c r="E92" s="562"/>
      <c r="F92" s="562"/>
      <c r="G92" s="562"/>
      <c r="H92" s="562"/>
      <c r="I92" s="562"/>
      <c r="J92" s="562"/>
      <c r="K92" s="562"/>
      <c r="L92" s="562"/>
      <c r="M92" s="562"/>
      <c r="N92" s="562"/>
      <c r="O92" s="562"/>
      <c r="P92" s="562"/>
    </row>
    <row r="93" spans="1:16" s="6" customFormat="1" hidden="1" x14ac:dyDescent="0.2">
      <c r="A93" s="562"/>
      <c r="B93" s="562"/>
      <c r="C93" s="562"/>
      <c r="D93" s="562"/>
      <c r="E93" s="562"/>
      <c r="F93" s="562"/>
      <c r="G93" s="562"/>
      <c r="H93" s="562"/>
      <c r="I93" s="562"/>
      <c r="J93" s="562"/>
      <c r="K93" s="562"/>
      <c r="L93" s="562"/>
      <c r="M93" s="562"/>
      <c r="N93" s="562"/>
      <c r="O93" s="562"/>
      <c r="P93" s="562"/>
    </row>
    <row r="94" spans="1:16" s="6" customFormat="1" hidden="1" x14ac:dyDescent="0.2">
      <c r="A94" s="562"/>
      <c r="B94" s="562"/>
      <c r="C94" s="562"/>
      <c r="D94" s="562"/>
      <c r="E94" s="562"/>
      <c r="F94" s="562"/>
      <c r="G94" s="562"/>
      <c r="H94" s="562"/>
      <c r="I94" s="562"/>
      <c r="J94" s="562"/>
      <c r="K94" s="562"/>
      <c r="L94" s="562"/>
      <c r="M94" s="562"/>
      <c r="N94" s="562"/>
      <c r="O94" s="562"/>
      <c r="P94" s="562"/>
    </row>
    <row r="95" spans="1:16" s="6" customFormat="1" hidden="1" x14ac:dyDescent="0.2">
      <c r="A95" s="562"/>
      <c r="B95" s="562"/>
      <c r="C95" s="562"/>
      <c r="D95" s="562"/>
      <c r="E95" s="562"/>
      <c r="F95" s="562"/>
      <c r="G95" s="562"/>
      <c r="H95" s="562"/>
      <c r="I95" s="562"/>
      <c r="J95" s="562"/>
      <c r="K95" s="562"/>
      <c r="L95" s="562"/>
      <c r="M95" s="562"/>
      <c r="N95" s="562"/>
      <c r="O95" s="562"/>
      <c r="P95" s="562"/>
    </row>
    <row r="96" spans="1:16" s="6" customFormat="1" hidden="1" x14ac:dyDescent="0.2">
      <c r="A96" s="562"/>
      <c r="B96" s="562"/>
      <c r="C96" s="562"/>
      <c r="D96" s="562"/>
      <c r="E96" s="562"/>
      <c r="F96" s="562"/>
      <c r="G96" s="562"/>
      <c r="H96" s="562"/>
      <c r="I96" s="562"/>
      <c r="J96" s="562"/>
      <c r="K96" s="562"/>
      <c r="L96" s="562"/>
      <c r="M96" s="562"/>
      <c r="N96" s="562"/>
      <c r="O96" s="562"/>
      <c r="P96" s="562"/>
    </row>
    <row r="97" spans="1:16" s="6" customFormat="1" hidden="1" x14ac:dyDescent="0.2">
      <c r="A97" s="562"/>
      <c r="B97" s="562"/>
      <c r="C97" s="562"/>
      <c r="D97" s="562"/>
      <c r="E97" s="562"/>
      <c r="F97" s="562"/>
      <c r="G97" s="562"/>
      <c r="H97" s="562"/>
      <c r="I97" s="562"/>
      <c r="J97" s="562"/>
      <c r="K97" s="562"/>
      <c r="L97" s="562"/>
      <c r="M97" s="562"/>
      <c r="N97" s="562"/>
      <c r="O97" s="562"/>
      <c r="P97" s="562"/>
    </row>
    <row r="98" spans="1:16" s="6" customFormat="1" hidden="1" x14ac:dyDescent="0.2">
      <c r="A98" s="562"/>
      <c r="B98" s="562"/>
      <c r="C98" s="562"/>
      <c r="D98" s="562"/>
      <c r="E98" s="562"/>
      <c r="F98" s="562"/>
      <c r="G98" s="562"/>
      <c r="H98" s="562"/>
      <c r="I98" s="562"/>
      <c r="J98" s="562"/>
      <c r="K98" s="562"/>
      <c r="L98" s="562"/>
      <c r="M98" s="562"/>
      <c r="N98" s="562"/>
      <c r="O98" s="562"/>
      <c r="P98" s="562"/>
    </row>
    <row r="99" spans="1:16" s="6" customFormat="1" hidden="1" x14ac:dyDescent="0.2">
      <c r="A99" s="562"/>
      <c r="B99" s="562"/>
      <c r="C99" s="562"/>
      <c r="D99" s="562"/>
      <c r="E99" s="562"/>
      <c r="F99" s="562"/>
      <c r="G99" s="562"/>
      <c r="H99" s="562"/>
      <c r="I99" s="562"/>
      <c r="J99" s="562"/>
      <c r="K99" s="562"/>
      <c r="L99" s="562"/>
      <c r="M99" s="562"/>
      <c r="N99" s="562"/>
      <c r="O99" s="562"/>
      <c r="P99" s="562"/>
    </row>
    <row r="100" spans="1:16" s="6" customFormat="1" hidden="1" x14ac:dyDescent="0.2">
      <c r="A100" s="562"/>
      <c r="B100" s="562"/>
      <c r="C100" s="562"/>
      <c r="D100" s="562"/>
      <c r="E100" s="562"/>
      <c r="F100" s="562"/>
      <c r="G100" s="562"/>
      <c r="H100" s="562"/>
      <c r="I100" s="562"/>
      <c r="J100" s="562"/>
      <c r="K100" s="562"/>
      <c r="L100" s="562"/>
      <c r="M100" s="562"/>
      <c r="N100" s="562"/>
      <c r="O100" s="562"/>
      <c r="P100" s="562"/>
    </row>
    <row r="101" spans="1:16" s="6" customFormat="1" hidden="1" x14ac:dyDescent="0.2">
      <c r="A101" s="562"/>
      <c r="B101" s="562"/>
      <c r="C101" s="562"/>
      <c r="D101" s="562"/>
      <c r="E101" s="562"/>
      <c r="F101" s="562"/>
      <c r="G101" s="562"/>
      <c r="H101" s="562"/>
      <c r="I101" s="562"/>
      <c r="J101" s="562"/>
      <c r="K101" s="562"/>
      <c r="L101" s="562"/>
      <c r="M101" s="562"/>
      <c r="N101" s="562"/>
      <c r="O101" s="562"/>
      <c r="P101" s="562"/>
    </row>
    <row r="102" spans="1:16" s="6" customFormat="1" hidden="1" x14ac:dyDescent="0.2">
      <c r="A102" s="562"/>
      <c r="B102" s="562"/>
      <c r="C102" s="562"/>
      <c r="D102" s="562"/>
      <c r="E102" s="562"/>
      <c r="F102" s="562"/>
      <c r="G102" s="562"/>
      <c r="H102" s="562"/>
      <c r="I102" s="562"/>
      <c r="J102" s="562"/>
      <c r="K102" s="562"/>
      <c r="L102" s="562"/>
      <c r="M102" s="562"/>
      <c r="N102" s="562"/>
      <c r="O102" s="562"/>
      <c r="P102" s="562"/>
    </row>
    <row r="103" spans="1:16" s="6" customFormat="1" hidden="1" x14ac:dyDescent="0.2">
      <c r="A103" s="562"/>
      <c r="B103" s="562"/>
      <c r="C103" s="562"/>
      <c r="D103" s="562"/>
      <c r="E103" s="562"/>
      <c r="F103" s="562"/>
      <c r="G103" s="562"/>
      <c r="H103" s="562"/>
      <c r="I103" s="562"/>
      <c r="J103" s="562"/>
      <c r="K103" s="562"/>
      <c r="L103" s="562"/>
      <c r="M103" s="562"/>
      <c r="N103" s="562"/>
      <c r="O103" s="562"/>
      <c r="P103" s="562"/>
    </row>
    <row r="104" spans="1:16" s="6" customFormat="1" hidden="1" x14ac:dyDescent="0.2">
      <c r="A104" s="562"/>
      <c r="B104" s="562"/>
      <c r="C104" s="562"/>
      <c r="D104" s="562"/>
      <c r="E104" s="562"/>
      <c r="F104" s="562"/>
      <c r="G104" s="562"/>
      <c r="H104" s="562"/>
      <c r="I104" s="562"/>
      <c r="J104" s="562"/>
      <c r="K104" s="562"/>
      <c r="L104" s="562"/>
      <c r="M104" s="562"/>
      <c r="N104" s="562"/>
      <c r="O104" s="562"/>
      <c r="P104" s="562"/>
    </row>
    <row r="105" spans="1:16" s="6" customFormat="1" hidden="1" x14ac:dyDescent="0.2">
      <c r="A105" s="562"/>
      <c r="B105" s="562"/>
      <c r="C105" s="562"/>
      <c r="D105" s="562"/>
      <c r="E105" s="562"/>
      <c r="F105" s="562"/>
      <c r="G105" s="562"/>
      <c r="H105" s="562"/>
      <c r="I105" s="562"/>
      <c r="J105" s="562"/>
      <c r="K105" s="562"/>
      <c r="L105" s="562"/>
      <c r="M105" s="562"/>
      <c r="N105" s="562"/>
      <c r="O105" s="562"/>
      <c r="P105" s="562"/>
    </row>
    <row r="106" spans="1:16" s="6" customFormat="1" hidden="1" x14ac:dyDescent="0.2">
      <c r="A106" s="562"/>
      <c r="B106" s="562"/>
      <c r="C106" s="562"/>
      <c r="D106" s="562"/>
      <c r="E106" s="562"/>
      <c r="F106" s="562"/>
      <c r="G106" s="562"/>
      <c r="H106" s="562"/>
      <c r="I106" s="562"/>
      <c r="J106" s="562"/>
      <c r="K106" s="562"/>
      <c r="L106" s="562"/>
      <c r="M106" s="562"/>
      <c r="N106" s="562"/>
      <c r="O106" s="562"/>
      <c r="P106" s="562"/>
    </row>
    <row r="107" spans="1:16" s="6" customFormat="1" hidden="1" x14ac:dyDescent="0.2">
      <c r="A107" s="562"/>
      <c r="B107" s="562"/>
      <c r="C107" s="562"/>
      <c r="D107" s="562"/>
      <c r="E107" s="562"/>
      <c r="F107" s="562"/>
      <c r="G107" s="562"/>
      <c r="H107" s="562"/>
      <c r="I107" s="562"/>
      <c r="J107" s="562"/>
      <c r="K107" s="562"/>
      <c r="L107" s="562"/>
      <c r="M107" s="562"/>
      <c r="N107" s="562"/>
      <c r="O107" s="562"/>
      <c r="P107" s="562"/>
    </row>
    <row r="108" spans="1:16" s="6" customFormat="1" hidden="1" x14ac:dyDescent="0.2">
      <c r="A108" s="562"/>
      <c r="B108" s="562"/>
      <c r="C108" s="562"/>
      <c r="D108" s="562"/>
      <c r="E108" s="562"/>
      <c r="F108" s="562"/>
      <c r="G108" s="562"/>
      <c r="H108" s="562"/>
      <c r="I108" s="562"/>
      <c r="J108" s="562"/>
      <c r="K108" s="562"/>
      <c r="L108" s="562"/>
      <c r="M108" s="562"/>
      <c r="N108" s="562"/>
      <c r="O108" s="562"/>
      <c r="P108" s="562"/>
    </row>
    <row r="109" spans="1:16" s="6" customFormat="1" hidden="1" x14ac:dyDescent="0.2">
      <c r="A109" s="562"/>
      <c r="B109" s="562"/>
      <c r="C109" s="562"/>
      <c r="D109" s="562"/>
      <c r="E109" s="562"/>
      <c r="F109" s="562"/>
      <c r="G109" s="562"/>
      <c r="H109" s="562"/>
      <c r="I109" s="562"/>
      <c r="J109" s="562"/>
      <c r="K109" s="562"/>
      <c r="L109" s="562"/>
      <c r="M109" s="562"/>
      <c r="N109" s="562"/>
      <c r="O109" s="562"/>
      <c r="P109" s="562"/>
    </row>
    <row r="110" spans="1:16" s="6" customFormat="1" hidden="1" x14ac:dyDescent="0.2">
      <c r="A110" s="562"/>
      <c r="B110" s="562"/>
      <c r="C110" s="562"/>
      <c r="D110" s="562"/>
      <c r="E110" s="562"/>
      <c r="F110" s="562"/>
      <c r="G110" s="562"/>
      <c r="H110" s="562"/>
      <c r="I110" s="562"/>
      <c r="J110" s="562"/>
      <c r="K110" s="562"/>
      <c r="L110" s="562"/>
      <c r="M110" s="562"/>
      <c r="N110" s="562"/>
      <c r="O110" s="562"/>
      <c r="P110" s="562"/>
    </row>
    <row r="111" spans="1:16" s="6" customFormat="1" hidden="1" x14ac:dyDescent="0.2">
      <c r="A111" s="562"/>
      <c r="B111" s="562"/>
      <c r="C111" s="562"/>
      <c r="D111" s="562"/>
      <c r="E111" s="562"/>
      <c r="F111" s="562"/>
      <c r="G111" s="562"/>
      <c r="H111" s="562"/>
      <c r="I111" s="562"/>
      <c r="J111" s="562"/>
      <c r="K111" s="562"/>
      <c r="L111" s="562"/>
      <c r="M111" s="562"/>
      <c r="N111" s="562"/>
      <c r="O111" s="562"/>
      <c r="P111" s="562"/>
    </row>
    <row r="112" spans="1:16" s="6" customFormat="1" hidden="1" x14ac:dyDescent="0.2">
      <c r="A112" s="562"/>
      <c r="B112" s="562"/>
      <c r="C112" s="562"/>
      <c r="D112" s="562"/>
      <c r="E112" s="562"/>
      <c r="F112" s="562"/>
      <c r="G112" s="562"/>
      <c r="H112" s="562"/>
      <c r="I112" s="562"/>
      <c r="J112" s="562"/>
      <c r="K112" s="562"/>
      <c r="L112" s="562"/>
      <c r="M112" s="562"/>
      <c r="N112" s="562"/>
      <c r="O112" s="562"/>
      <c r="P112" s="562"/>
    </row>
    <row r="113" spans="1:16" s="6" customFormat="1" hidden="1" x14ac:dyDescent="0.2">
      <c r="A113" s="562"/>
      <c r="B113" s="562"/>
      <c r="C113" s="562"/>
      <c r="D113" s="562"/>
      <c r="E113" s="562"/>
      <c r="F113" s="562"/>
      <c r="G113" s="562"/>
      <c r="H113" s="562"/>
      <c r="I113" s="562"/>
      <c r="J113" s="562"/>
      <c r="K113" s="562"/>
      <c r="L113" s="562"/>
      <c r="M113" s="562"/>
      <c r="N113" s="562"/>
      <c r="O113" s="562"/>
      <c r="P113" s="562"/>
    </row>
    <row r="114" spans="1:16" s="6" customFormat="1" hidden="1" x14ac:dyDescent="0.2">
      <c r="A114" s="562"/>
      <c r="B114" s="562"/>
      <c r="C114" s="562"/>
      <c r="D114" s="562"/>
      <c r="E114" s="562"/>
      <c r="F114" s="562"/>
      <c r="G114" s="562"/>
      <c r="H114" s="562"/>
      <c r="I114" s="562"/>
      <c r="J114" s="562"/>
      <c r="K114" s="562"/>
      <c r="L114" s="562"/>
      <c r="M114" s="562"/>
      <c r="N114" s="562"/>
      <c r="O114" s="562"/>
      <c r="P114" s="562"/>
    </row>
    <row r="115" spans="1:16" s="6" customFormat="1" hidden="1" x14ac:dyDescent="0.2">
      <c r="A115" s="562"/>
      <c r="B115" s="562"/>
      <c r="C115" s="562"/>
      <c r="D115" s="562"/>
      <c r="E115" s="562"/>
      <c r="F115" s="562"/>
      <c r="G115" s="562"/>
      <c r="H115" s="562"/>
      <c r="I115" s="562"/>
      <c r="J115" s="562"/>
      <c r="K115" s="562"/>
      <c r="L115" s="562"/>
      <c r="M115" s="562"/>
      <c r="N115" s="562"/>
      <c r="O115" s="562"/>
      <c r="P115" s="562"/>
    </row>
    <row r="116" spans="1:16" s="6" customFormat="1" hidden="1" x14ac:dyDescent="0.2">
      <c r="A116" s="562"/>
      <c r="B116" s="562"/>
      <c r="C116" s="562"/>
      <c r="D116" s="562"/>
      <c r="E116" s="562"/>
      <c r="F116" s="562"/>
      <c r="G116" s="562"/>
      <c r="H116" s="562"/>
      <c r="I116" s="562"/>
      <c r="J116" s="562"/>
      <c r="K116" s="562"/>
      <c r="L116" s="562"/>
      <c r="M116" s="562"/>
      <c r="N116" s="562"/>
      <c r="O116" s="562"/>
      <c r="P116" s="562"/>
    </row>
    <row r="117" spans="1:16" s="6" customFormat="1" hidden="1" x14ac:dyDescent="0.2">
      <c r="A117" s="562"/>
      <c r="B117" s="562"/>
      <c r="C117" s="562"/>
      <c r="D117" s="562"/>
      <c r="E117" s="562"/>
      <c r="F117" s="562"/>
      <c r="G117" s="562"/>
      <c r="H117" s="562"/>
      <c r="I117" s="562"/>
      <c r="J117" s="562"/>
      <c r="K117" s="562"/>
      <c r="L117" s="562"/>
      <c r="M117" s="562"/>
      <c r="N117" s="562"/>
      <c r="O117" s="562"/>
      <c r="P117" s="562"/>
    </row>
    <row r="118" spans="1:16" s="6" customFormat="1" hidden="1" x14ac:dyDescent="0.2">
      <c r="A118" s="562"/>
      <c r="B118" s="562"/>
      <c r="C118" s="562"/>
      <c r="D118" s="562"/>
      <c r="E118" s="562"/>
      <c r="F118" s="562"/>
      <c r="G118" s="562"/>
      <c r="H118" s="562"/>
      <c r="I118" s="562"/>
      <c r="J118" s="562"/>
      <c r="K118" s="562"/>
      <c r="L118" s="562"/>
      <c r="M118" s="562"/>
      <c r="N118" s="562"/>
      <c r="O118" s="562"/>
      <c r="P118" s="562"/>
    </row>
    <row r="119" spans="1:16" s="6" customFormat="1" hidden="1" x14ac:dyDescent="0.2">
      <c r="A119" s="562"/>
      <c r="B119" s="562"/>
      <c r="C119" s="562"/>
      <c r="D119" s="562"/>
      <c r="E119" s="562"/>
      <c r="F119" s="562"/>
      <c r="G119" s="562"/>
      <c r="H119" s="562"/>
      <c r="I119" s="562"/>
      <c r="J119" s="562"/>
      <c r="K119" s="562"/>
      <c r="L119" s="562"/>
      <c r="M119" s="562"/>
      <c r="N119" s="562"/>
      <c r="O119" s="562"/>
      <c r="P119" s="562"/>
    </row>
    <row r="120" spans="1:16" s="6" customFormat="1" hidden="1" x14ac:dyDescent="0.2">
      <c r="A120" s="562"/>
      <c r="B120" s="562"/>
      <c r="C120" s="562"/>
      <c r="D120" s="562"/>
      <c r="E120" s="562"/>
      <c r="F120" s="562"/>
      <c r="G120" s="562"/>
      <c r="H120" s="562"/>
      <c r="I120" s="562"/>
      <c r="J120" s="562"/>
      <c r="K120" s="562"/>
      <c r="L120" s="562"/>
      <c r="M120" s="562"/>
      <c r="N120" s="562"/>
      <c r="O120" s="562"/>
      <c r="P120" s="562"/>
    </row>
    <row r="121" spans="1:16" s="6" customFormat="1" hidden="1" x14ac:dyDescent="0.2">
      <c r="A121" s="562"/>
      <c r="B121" s="562"/>
      <c r="C121" s="562"/>
      <c r="D121" s="562"/>
      <c r="E121" s="562"/>
      <c r="F121" s="562"/>
      <c r="G121" s="562"/>
      <c r="H121" s="562"/>
      <c r="I121" s="562"/>
      <c r="J121" s="562"/>
      <c r="K121" s="562"/>
      <c r="L121" s="562"/>
      <c r="M121" s="562"/>
      <c r="N121" s="562"/>
      <c r="O121" s="562"/>
      <c r="P121" s="562"/>
    </row>
    <row r="122" spans="1:16" s="6" customFormat="1" hidden="1" x14ac:dyDescent="0.2">
      <c r="A122" s="562"/>
      <c r="B122" s="562"/>
      <c r="C122" s="562"/>
      <c r="D122" s="562"/>
      <c r="E122" s="562"/>
      <c r="F122" s="562"/>
      <c r="G122" s="562"/>
      <c r="H122" s="562"/>
      <c r="I122" s="562"/>
      <c r="J122" s="562"/>
      <c r="K122" s="562"/>
      <c r="L122" s="562"/>
      <c r="M122" s="562"/>
      <c r="N122" s="562"/>
      <c r="O122" s="562"/>
      <c r="P122" s="562"/>
    </row>
    <row r="123" spans="1:16" s="6" customFormat="1" hidden="1" x14ac:dyDescent="0.2">
      <c r="A123" s="562"/>
      <c r="B123" s="562"/>
      <c r="C123" s="562"/>
      <c r="D123" s="562"/>
      <c r="E123" s="562"/>
      <c r="F123" s="562"/>
      <c r="G123" s="562"/>
      <c r="H123" s="562"/>
      <c r="I123" s="562"/>
      <c r="J123" s="562"/>
      <c r="K123" s="562"/>
      <c r="L123" s="562"/>
      <c r="M123" s="562"/>
      <c r="N123" s="562"/>
      <c r="O123" s="562"/>
      <c r="P123" s="562"/>
    </row>
    <row r="124" spans="1:16" s="6" customFormat="1" hidden="1" x14ac:dyDescent="0.2">
      <c r="A124" s="562"/>
      <c r="B124" s="562"/>
      <c r="C124" s="562"/>
      <c r="D124" s="562"/>
      <c r="E124" s="562"/>
      <c r="F124" s="562"/>
      <c r="G124" s="562"/>
      <c r="H124" s="562"/>
      <c r="I124" s="562"/>
      <c r="J124" s="562"/>
      <c r="K124" s="562"/>
      <c r="L124" s="562"/>
      <c r="M124" s="562"/>
      <c r="N124" s="562"/>
      <c r="O124" s="562"/>
      <c r="P124" s="562"/>
    </row>
    <row r="125" spans="1:16" s="6" customFormat="1" hidden="1" x14ac:dyDescent="0.2">
      <c r="A125" s="562"/>
      <c r="B125" s="562"/>
      <c r="C125" s="562"/>
      <c r="D125" s="562"/>
      <c r="E125" s="562"/>
      <c r="F125" s="562"/>
      <c r="G125" s="562"/>
      <c r="H125" s="562"/>
      <c r="I125" s="562"/>
      <c r="J125" s="562"/>
      <c r="K125" s="562"/>
      <c r="L125" s="562"/>
      <c r="M125" s="562"/>
      <c r="N125" s="562"/>
      <c r="O125" s="562"/>
      <c r="P125" s="562"/>
    </row>
    <row r="126" spans="1:16" s="6" customFormat="1" hidden="1" x14ac:dyDescent="0.2">
      <c r="A126" s="562"/>
      <c r="B126" s="562"/>
      <c r="C126" s="562"/>
      <c r="D126" s="562"/>
      <c r="E126" s="562"/>
      <c r="F126" s="562"/>
      <c r="G126" s="562"/>
      <c r="H126" s="562"/>
      <c r="I126" s="562"/>
      <c r="J126" s="562"/>
      <c r="K126" s="562"/>
      <c r="L126" s="562"/>
      <c r="M126" s="562"/>
      <c r="N126" s="562"/>
      <c r="O126" s="562"/>
      <c r="P126" s="562"/>
    </row>
    <row r="127" spans="1:16" s="6" customFormat="1" hidden="1" x14ac:dyDescent="0.2">
      <c r="A127" s="562"/>
      <c r="B127" s="562"/>
      <c r="C127" s="562"/>
      <c r="D127" s="562"/>
      <c r="E127" s="562"/>
      <c r="F127" s="562"/>
      <c r="G127" s="562"/>
      <c r="H127" s="562"/>
      <c r="I127" s="562"/>
      <c r="J127" s="562"/>
      <c r="K127" s="562"/>
      <c r="L127" s="562"/>
      <c r="M127" s="562"/>
      <c r="N127" s="562"/>
      <c r="O127" s="562"/>
      <c r="P127" s="562"/>
    </row>
    <row r="128" spans="1:16" s="6" customFormat="1" hidden="1" x14ac:dyDescent="0.2">
      <c r="A128" s="562"/>
      <c r="B128" s="562"/>
      <c r="C128" s="562"/>
      <c r="D128" s="562"/>
      <c r="E128" s="562"/>
      <c r="F128" s="562"/>
      <c r="G128" s="562"/>
      <c r="H128" s="562"/>
      <c r="I128" s="562"/>
      <c r="J128" s="562"/>
      <c r="K128" s="562"/>
      <c r="L128" s="562"/>
      <c r="M128" s="562"/>
      <c r="N128" s="562"/>
      <c r="O128" s="562"/>
      <c r="P128" s="562"/>
    </row>
    <row r="129" spans="1:16" s="6" customFormat="1" hidden="1" x14ac:dyDescent="0.2">
      <c r="A129" s="562"/>
      <c r="B129" s="562"/>
      <c r="C129" s="562"/>
      <c r="D129" s="562"/>
      <c r="E129" s="562"/>
      <c r="F129" s="562"/>
      <c r="G129" s="562"/>
      <c r="H129" s="562"/>
      <c r="I129" s="562"/>
      <c r="J129" s="562"/>
      <c r="K129" s="562"/>
      <c r="L129" s="562"/>
      <c r="M129" s="562"/>
      <c r="N129" s="562"/>
      <c r="O129" s="562"/>
      <c r="P129" s="562"/>
    </row>
    <row r="130" spans="1:16" s="6" customFormat="1" hidden="1" x14ac:dyDescent="0.2">
      <c r="A130" s="562"/>
      <c r="B130" s="562"/>
      <c r="C130" s="562"/>
      <c r="D130" s="562"/>
      <c r="E130" s="562"/>
      <c r="F130" s="562"/>
      <c r="G130" s="562"/>
      <c r="H130" s="562"/>
      <c r="I130" s="562"/>
      <c r="J130" s="562"/>
      <c r="K130" s="562"/>
      <c r="L130" s="562"/>
      <c r="M130" s="562"/>
      <c r="N130" s="562"/>
      <c r="O130" s="562"/>
      <c r="P130" s="562"/>
    </row>
    <row r="131" spans="1:16" s="6" customFormat="1" hidden="1" x14ac:dyDescent="0.2">
      <c r="A131" s="562"/>
      <c r="B131" s="562"/>
      <c r="C131" s="562"/>
      <c r="D131" s="562"/>
      <c r="E131" s="562"/>
      <c r="F131" s="562"/>
      <c r="G131" s="562"/>
      <c r="H131" s="562"/>
      <c r="I131" s="562"/>
      <c r="J131" s="562"/>
      <c r="K131" s="562"/>
      <c r="L131" s="562"/>
      <c r="M131" s="562"/>
      <c r="N131" s="562"/>
      <c r="O131" s="562"/>
      <c r="P131" s="562"/>
    </row>
    <row r="132" spans="1:16" s="6" customFormat="1" hidden="1" x14ac:dyDescent="0.2">
      <c r="A132" s="562"/>
      <c r="B132" s="562"/>
      <c r="C132" s="562"/>
      <c r="D132" s="562"/>
      <c r="E132" s="562"/>
      <c r="F132" s="562"/>
      <c r="G132" s="562"/>
      <c r="H132" s="562"/>
      <c r="I132" s="562"/>
      <c r="J132" s="562"/>
      <c r="K132" s="562"/>
      <c r="L132" s="562"/>
      <c r="M132" s="562"/>
      <c r="N132" s="562"/>
      <c r="O132" s="562"/>
      <c r="P132" s="562"/>
    </row>
    <row r="133" spans="1:16" s="6" customFormat="1" hidden="1" x14ac:dyDescent="0.2">
      <c r="A133" s="562"/>
      <c r="B133" s="562"/>
      <c r="C133" s="562"/>
      <c r="D133" s="562"/>
      <c r="E133" s="562"/>
      <c r="F133" s="562"/>
      <c r="G133" s="562"/>
      <c r="H133" s="562"/>
      <c r="I133" s="562"/>
      <c r="J133" s="562"/>
      <c r="K133" s="562"/>
      <c r="L133" s="562"/>
      <c r="M133" s="562"/>
      <c r="N133" s="562"/>
      <c r="O133" s="562"/>
      <c r="P133" s="562"/>
    </row>
    <row r="134" spans="1:16" s="6" customFormat="1" hidden="1" x14ac:dyDescent="0.2">
      <c r="A134" s="562"/>
      <c r="B134" s="562"/>
      <c r="C134" s="562"/>
      <c r="D134" s="562"/>
      <c r="E134" s="562"/>
      <c r="F134" s="562"/>
      <c r="G134" s="562"/>
      <c r="H134" s="562"/>
      <c r="I134" s="562"/>
      <c r="J134" s="562"/>
      <c r="K134" s="562"/>
      <c r="L134" s="562"/>
      <c r="M134" s="562"/>
      <c r="N134" s="562"/>
      <c r="O134" s="562"/>
      <c r="P134" s="562"/>
    </row>
    <row r="135" spans="1:16" s="6" customFormat="1" hidden="1" x14ac:dyDescent="0.2">
      <c r="A135" s="562"/>
      <c r="B135" s="562"/>
      <c r="C135" s="562"/>
      <c r="D135" s="562"/>
      <c r="E135" s="562"/>
      <c r="F135" s="562"/>
      <c r="G135" s="562"/>
      <c r="H135" s="562"/>
      <c r="I135" s="562"/>
      <c r="J135" s="562"/>
      <c r="K135" s="562"/>
      <c r="L135" s="562"/>
      <c r="M135" s="562"/>
      <c r="N135" s="562"/>
      <c r="O135" s="562"/>
      <c r="P135" s="562"/>
    </row>
    <row r="136" spans="1:16" s="6" customFormat="1" hidden="1" x14ac:dyDescent="0.2">
      <c r="A136" s="562"/>
      <c r="B136" s="562"/>
      <c r="C136" s="562"/>
      <c r="D136" s="562"/>
      <c r="E136" s="562"/>
      <c r="F136" s="562"/>
      <c r="G136" s="562"/>
      <c r="H136" s="562"/>
      <c r="I136" s="562"/>
      <c r="J136" s="562"/>
      <c r="K136" s="562"/>
      <c r="L136" s="562"/>
      <c r="M136" s="562"/>
      <c r="N136" s="562"/>
      <c r="O136" s="562"/>
      <c r="P136" s="562"/>
    </row>
    <row r="137" spans="1:16" s="6" customFormat="1" hidden="1" x14ac:dyDescent="0.2">
      <c r="A137" s="562"/>
      <c r="B137" s="562"/>
      <c r="C137" s="562"/>
      <c r="D137" s="562"/>
      <c r="E137" s="562"/>
      <c r="F137" s="562"/>
      <c r="G137" s="562"/>
      <c r="H137" s="562"/>
      <c r="I137" s="562"/>
      <c r="J137" s="562"/>
      <c r="K137" s="562"/>
      <c r="L137" s="562"/>
      <c r="M137" s="562"/>
      <c r="N137" s="562"/>
      <c r="O137" s="562"/>
      <c r="P137" s="562"/>
    </row>
    <row r="138" spans="1:16" s="6" customFormat="1" hidden="1" x14ac:dyDescent="0.2">
      <c r="A138" s="562"/>
      <c r="B138" s="562"/>
      <c r="C138" s="562"/>
      <c r="D138" s="562"/>
      <c r="E138" s="562"/>
      <c r="F138" s="562"/>
      <c r="G138" s="562"/>
      <c r="H138" s="562"/>
      <c r="I138" s="562"/>
      <c r="J138" s="562"/>
      <c r="K138" s="562"/>
      <c r="L138" s="562"/>
      <c r="M138" s="562"/>
      <c r="N138" s="562"/>
      <c r="O138" s="562"/>
      <c r="P138" s="562"/>
    </row>
    <row r="139" spans="1:16" s="6" customFormat="1" hidden="1" x14ac:dyDescent="0.2">
      <c r="A139" s="562"/>
      <c r="B139" s="562"/>
      <c r="C139" s="562"/>
      <c r="D139" s="562"/>
      <c r="E139" s="562"/>
      <c r="F139" s="562"/>
      <c r="G139" s="562"/>
      <c r="H139" s="562"/>
      <c r="I139" s="562"/>
      <c r="J139" s="562"/>
      <c r="K139" s="562"/>
      <c r="L139" s="562"/>
      <c r="M139" s="562"/>
      <c r="N139" s="562"/>
      <c r="O139" s="562"/>
      <c r="P139" s="562"/>
    </row>
    <row r="140" spans="1:16" s="6" customFormat="1" hidden="1" x14ac:dyDescent="0.2">
      <c r="A140" s="562"/>
      <c r="B140" s="562"/>
      <c r="C140" s="562"/>
      <c r="D140" s="562"/>
      <c r="E140" s="562"/>
      <c r="F140" s="562"/>
      <c r="G140" s="562"/>
      <c r="H140" s="562"/>
      <c r="I140" s="562"/>
      <c r="J140" s="562"/>
      <c r="K140" s="562"/>
      <c r="L140" s="562"/>
      <c r="M140" s="562"/>
      <c r="N140" s="562"/>
      <c r="O140" s="562"/>
      <c r="P140" s="562"/>
    </row>
    <row r="141" spans="1:16" s="6" customFormat="1" hidden="1" x14ac:dyDescent="0.2">
      <c r="A141" s="562"/>
      <c r="B141" s="562"/>
      <c r="C141" s="562"/>
      <c r="D141" s="562"/>
      <c r="E141" s="562"/>
      <c r="F141" s="562"/>
      <c r="G141" s="562"/>
      <c r="H141" s="562"/>
      <c r="I141" s="562"/>
      <c r="J141" s="562"/>
      <c r="K141" s="562"/>
      <c r="L141" s="562"/>
      <c r="M141" s="562"/>
      <c r="N141" s="562"/>
      <c r="O141" s="562"/>
      <c r="P141" s="562"/>
    </row>
    <row r="142" spans="1:16" s="6" customFormat="1" hidden="1" x14ac:dyDescent="0.2">
      <c r="A142" s="562"/>
      <c r="B142" s="562"/>
      <c r="C142" s="562"/>
      <c r="D142" s="562"/>
      <c r="E142" s="562"/>
      <c r="F142" s="562"/>
      <c r="G142" s="562"/>
      <c r="H142" s="562"/>
      <c r="I142" s="562"/>
      <c r="J142" s="562"/>
      <c r="K142" s="562"/>
      <c r="L142" s="562"/>
      <c r="M142" s="562"/>
      <c r="N142" s="562"/>
      <c r="O142" s="562"/>
      <c r="P142" s="562"/>
    </row>
    <row r="143" spans="1:16" s="6" customFormat="1" hidden="1" x14ac:dyDescent="0.2">
      <c r="A143" s="562"/>
      <c r="B143" s="562"/>
      <c r="C143" s="562"/>
      <c r="D143" s="562"/>
      <c r="E143" s="562"/>
      <c r="F143" s="562"/>
      <c r="G143" s="562"/>
      <c r="H143" s="562"/>
      <c r="I143" s="562"/>
      <c r="J143" s="562"/>
      <c r="K143" s="562"/>
      <c r="L143" s="562"/>
      <c r="M143" s="562"/>
      <c r="N143" s="562"/>
      <c r="O143" s="562"/>
      <c r="P143" s="562"/>
    </row>
    <row r="144" spans="1:16" s="6" customFormat="1" hidden="1" x14ac:dyDescent="0.2">
      <c r="A144" s="562"/>
      <c r="B144" s="562"/>
      <c r="C144" s="562"/>
      <c r="D144" s="562"/>
      <c r="E144" s="562"/>
      <c r="F144" s="562"/>
      <c r="G144" s="562"/>
      <c r="H144" s="562"/>
      <c r="I144" s="562"/>
      <c r="J144" s="562"/>
      <c r="K144" s="562"/>
      <c r="L144" s="562"/>
      <c r="M144" s="562"/>
      <c r="N144" s="562"/>
      <c r="O144" s="562"/>
      <c r="P144" s="562"/>
    </row>
    <row r="145" spans="1:16" s="6" customFormat="1" hidden="1" x14ac:dyDescent="0.2">
      <c r="A145" s="562"/>
      <c r="B145" s="562"/>
      <c r="C145" s="562"/>
      <c r="D145" s="562"/>
      <c r="E145" s="562"/>
      <c r="F145" s="562"/>
      <c r="G145" s="562"/>
      <c r="H145" s="562"/>
      <c r="I145" s="562"/>
      <c r="J145" s="562"/>
      <c r="K145" s="562"/>
      <c r="L145" s="562"/>
      <c r="M145" s="562"/>
      <c r="N145" s="562"/>
      <c r="O145" s="562"/>
      <c r="P145" s="562"/>
    </row>
    <row r="146" spans="1:16" s="6" customFormat="1" hidden="1" x14ac:dyDescent="0.2">
      <c r="A146" s="562"/>
      <c r="B146" s="562"/>
      <c r="C146" s="562"/>
      <c r="D146" s="562"/>
      <c r="E146" s="562"/>
      <c r="F146" s="562"/>
      <c r="G146" s="562"/>
      <c r="H146" s="562"/>
      <c r="I146" s="562"/>
      <c r="J146" s="562"/>
      <c r="K146" s="562"/>
      <c r="L146" s="562"/>
      <c r="M146" s="562"/>
      <c r="N146" s="562"/>
      <c r="O146" s="562"/>
      <c r="P146" s="562"/>
    </row>
    <row r="147" spans="1:16" s="6" customFormat="1" hidden="1" x14ac:dyDescent="0.2">
      <c r="A147" s="562"/>
      <c r="B147" s="562"/>
      <c r="C147" s="562"/>
      <c r="D147" s="562"/>
      <c r="E147" s="562"/>
      <c r="F147" s="562"/>
      <c r="G147" s="562"/>
      <c r="H147" s="562"/>
      <c r="I147" s="562"/>
      <c r="J147" s="562"/>
      <c r="K147" s="562"/>
      <c r="L147" s="562"/>
      <c r="M147" s="562"/>
      <c r="N147" s="562"/>
      <c r="O147" s="562"/>
      <c r="P147" s="562"/>
    </row>
    <row r="148" spans="1:16" s="6" customFormat="1" hidden="1" x14ac:dyDescent="0.2">
      <c r="A148" s="562"/>
      <c r="B148" s="562"/>
      <c r="C148" s="562"/>
      <c r="D148" s="562"/>
      <c r="E148" s="562"/>
      <c r="F148" s="562"/>
      <c r="G148" s="562"/>
      <c r="H148" s="562"/>
      <c r="I148" s="562"/>
      <c r="J148" s="562"/>
      <c r="K148" s="562"/>
      <c r="L148" s="562"/>
      <c r="M148" s="562"/>
      <c r="N148" s="562"/>
      <c r="O148" s="562"/>
      <c r="P148" s="562"/>
    </row>
    <row r="149" spans="1:16" s="6" customFormat="1" hidden="1" x14ac:dyDescent="0.2">
      <c r="A149" s="562"/>
      <c r="B149" s="562"/>
      <c r="C149" s="562"/>
      <c r="D149" s="562"/>
      <c r="E149" s="562"/>
      <c r="F149" s="562"/>
      <c r="G149" s="562"/>
      <c r="H149" s="562"/>
      <c r="I149" s="562"/>
      <c r="J149" s="562"/>
      <c r="K149" s="562"/>
      <c r="L149" s="562"/>
      <c r="M149" s="562"/>
      <c r="N149" s="562"/>
      <c r="O149" s="562"/>
      <c r="P149" s="562"/>
    </row>
    <row r="150" spans="1:16" s="6" customFormat="1" hidden="1" x14ac:dyDescent="0.2">
      <c r="A150" s="562"/>
      <c r="B150" s="562"/>
      <c r="C150" s="562"/>
      <c r="D150" s="562"/>
      <c r="E150" s="562"/>
      <c r="F150" s="562"/>
      <c r="G150" s="562"/>
      <c r="H150" s="562"/>
      <c r="I150" s="562"/>
      <c r="J150" s="562"/>
      <c r="K150" s="562"/>
      <c r="L150" s="562"/>
      <c r="M150" s="562"/>
      <c r="N150" s="562"/>
      <c r="O150" s="562"/>
      <c r="P150" s="562"/>
    </row>
    <row r="151" spans="1:16" s="6" customFormat="1" hidden="1" x14ac:dyDescent="0.2">
      <c r="A151" s="562"/>
      <c r="B151" s="562"/>
      <c r="C151" s="562"/>
      <c r="D151" s="562"/>
      <c r="E151" s="562"/>
      <c r="F151" s="562"/>
      <c r="G151" s="562"/>
      <c r="H151" s="562"/>
      <c r="I151" s="562"/>
      <c r="J151" s="562"/>
      <c r="K151" s="562"/>
      <c r="L151" s="562"/>
      <c r="M151" s="562"/>
      <c r="N151" s="562"/>
      <c r="O151" s="562"/>
      <c r="P151" s="562"/>
    </row>
    <row r="152" spans="1:16" s="6" customFormat="1" hidden="1" x14ac:dyDescent="0.2">
      <c r="A152" s="562"/>
      <c r="B152" s="562"/>
      <c r="C152" s="562"/>
      <c r="D152" s="562"/>
      <c r="E152" s="562"/>
      <c r="F152" s="562"/>
      <c r="G152" s="562"/>
      <c r="H152" s="562"/>
      <c r="I152" s="562"/>
      <c r="J152" s="562"/>
      <c r="K152" s="562"/>
      <c r="L152" s="562"/>
      <c r="M152" s="562"/>
      <c r="N152" s="562"/>
      <c r="O152" s="562"/>
      <c r="P152" s="562"/>
    </row>
    <row r="153" spans="1:16" s="6" customFormat="1" hidden="1" x14ac:dyDescent="0.2">
      <c r="A153" s="562"/>
      <c r="B153" s="562"/>
      <c r="C153" s="562"/>
      <c r="D153" s="562"/>
      <c r="E153" s="562"/>
      <c r="F153" s="562"/>
      <c r="G153" s="562"/>
      <c r="H153" s="562"/>
      <c r="I153" s="562"/>
      <c r="J153" s="562"/>
      <c r="K153" s="562"/>
      <c r="L153" s="562"/>
      <c r="M153" s="562"/>
      <c r="N153" s="562"/>
      <c r="O153" s="562"/>
      <c r="P153" s="562"/>
    </row>
    <row r="154" spans="1:16" s="6" customFormat="1" hidden="1" x14ac:dyDescent="0.2">
      <c r="A154" s="562"/>
      <c r="B154" s="562"/>
      <c r="C154" s="562"/>
      <c r="D154" s="562"/>
      <c r="E154" s="562"/>
      <c r="F154" s="562"/>
      <c r="G154" s="562"/>
      <c r="H154" s="562"/>
      <c r="I154" s="562"/>
      <c r="J154" s="562"/>
      <c r="K154" s="562"/>
      <c r="L154" s="562"/>
      <c r="M154" s="562"/>
      <c r="N154" s="562"/>
      <c r="O154" s="562"/>
      <c r="P154" s="562"/>
    </row>
    <row r="155" spans="1:16" s="6" customFormat="1" hidden="1" x14ac:dyDescent="0.2">
      <c r="A155" s="562"/>
      <c r="B155" s="562"/>
      <c r="C155" s="562"/>
      <c r="D155" s="562"/>
      <c r="E155" s="562"/>
      <c r="F155" s="562"/>
      <c r="G155" s="562"/>
      <c r="H155" s="562"/>
      <c r="I155" s="562"/>
      <c r="J155" s="562"/>
      <c r="K155" s="562"/>
      <c r="L155" s="562"/>
      <c r="M155" s="562"/>
      <c r="N155" s="562"/>
      <c r="O155" s="562"/>
      <c r="P155" s="562"/>
    </row>
    <row r="156" spans="1:16" s="6" customFormat="1" hidden="1" x14ac:dyDescent="0.2">
      <c r="A156" s="562"/>
      <c r="B156" s="562"/>
      <c r="C156" s="562"/>
      <c r="D156" s="562"/>
      <c r="E156" s="562"/>
      <c r="F156" s="562"/>
      <c r="G156" s="562"/>
      <c r="H156" s="562"/>
      <c r="I156" s="562"/>
      <c r="J156" s="562"/>
      <c r="K156" s="562"/>
      <c r="L156" s="562"/>
      <c r="M156" s="562"/>
      <c r="N156" s="562"/>
      <c r="O156" s="562"/>
      <c r="P156" s="562"/>
    </row>
    <row r="157" spans="1:16" s="6" customFormat="1" hidden="1" x14ac:dyDescent="0.2">
      <c r="A157" s="562"/>
      <c r="B157" s="562"/>
      <c r="C157" s="562"/>
      <c r="D157" s="562"/>
      <c r="E157" s="562"/>
      <c r="F157" s="562"/>
      <c r="G157" s="562"/>
      <c r="H157" s="562"/>
      <c r="I157" s="562"/>
      <c r="J157" s="562"/>
      <c r="K157" s="562"/>
      <c r="L157" s="562"/>
      <c r="M157" s="562"/>
      <c r="N157" s="562"/>
      <c r="O157" s="562"/>
      <c r="P157" s="562"/>
    </row>
    <row r="158" spans="1:16" s="6" customFormat="1" hidden="1" x14ac:dyDescent="0.2">
      <c r="A158" s="562"/>
      <c r="B158" s="562"/>
      <c r="C158" s="562"/>
      <c r="D158" s="562"/>
      <c r="E158" s="562"/>
      <c r="F158" s="562"/>
      <c r="G158" s="562"/>
      <c r="H158" s="562"/>
      <c r="I158" s="562"/>
      <c r="J158" s="562"/>
      <c r="K158" s="562"/>
      <c r="L158" s="562"/>
      <c r="M158" s="562"/>
      <c r="N158" s="562"/>
      <c r="O158" s="562"/>
      <c r="P158" s="562"/>
    </row>
    <row r="159" spans="1:16" s="6" customFormat="1" hidden="1" x14ac:dyDescent="0.2">
      <c r="A159" s="562"/>
      <c r="B159" s="562"/>
      <c r="C159" s="562"/>
      <c r="D159" s="562"/>
      <c r="E159" s="562"/>
      <c r="F159" s="562"/>
      <c r="G159" s="562"/>
      <c r="H159" s="562"/>
      <c r="I159" s="562"/>
      <c r="J159" s="562"/>
      <c r="K159" s="562"/>
      <c r="L159" s="562"/>
      <c r="M159" s="562"/>
      <c r="N159" s="562"/>
      <c r="O159" s="562"/>
      <c r="P159" s="562"/>
    </row>
    <row r="160" spans="1:16" s="6" customFormat="1" hidden="1" x14ac:dyDescent="0.2">
      <c r="A160" s="562"/>
      <c r="B160" s="562"/>
      <c r="C160" s="562"/>
      <c r="D160" s="562"/>
      <c r="E160" s="562"/>
      <c r="F160" s="562"/>
      <c r="G160" s="562"/>
      <c r="H160" s="562"/>
      <c r="I160" s="562"/>
      <c r="J160" s="562"/>
      <c r="K160" s="562"/>
      <c r="L160" s="562"/>
      <c r="M160" s="562"/>
      <c r="N160" s="562"/>
      <c r="O160" s="562"/>
      <c r="P160" s="562"/>
    </row>
    <row r="161" spans="1:16" s="6" customFormat="1" hidden="1" x14ac:dyDescent="0.2">
      <c r="A161" s="562"/>
      <c r="B161" s="562"/>
      <c r="C161" s="562"/>
      <c r="D161" s="562"/>
      <c r="E161" s="562"/>
      <c r="F161" s="562"/>
      <c r="G161" s="562"/>
      <c r="H161" s="562"/>
      <c r="I161" s="562"/>
      <c r="J161" s="562"/>
      <c r="K161" s="562"/>
      <c r="L161" s="562"/>
      <c r="M161" s="562"/>
      <c r="N161" s="562"/>
      <c r="O161" s="562"/>
      <c r="P161" s="562"/>
    </row>
    <row r="162" spans="1:16" s="6" customFormat="1" hidden="1" x14ac:dyDescent="0.2">
      <c r="A162" s="562"/>
      <c r="B162" s="562"/>
      <c r="C162" s="562"/>
      <c r="D162" s="562"/>
      <c r="E162" s="562"/>
      <c r="F162" s="562"/>
      <c r="G162" s="562"/>
      <c r="H162" s="562"/>
      <c r="I162" s="562"/>
      <c r="J162" s="562"/>
      <c r="K162" s="562"/>
      <c r="L162" s="562"/>
      <c r="M162" s="562"/>
      <c r="N162" s="562"/>
      <c r="O162" s="562"/>
      <c r="P162" s="562"/>
    </row>
    <row r="163" spans="1:16" s="6" customFormat="1" hidden="1" x14ac:dyDescent="0.2">
      <c r="A163" s="562"/>
      <c r="B163" s="562"/>
      <c r="C163" s="562"/>
      <c r="D163" s="562"/>
      <c r="E163" s="562"/>
      <c r="F163" s="562"/>
      <c r="G163" s="562"/>
      <c r="H163" s="562"/>
      <c r="I163" s="562"/>
      <c r="J163" s="562"/>
      <c r="K163" s="562"/>
      <c r="L163" s="562"/>
      <c r="M163" s="562"/>
      <c r="N163" s="562"/>
      <c r="O163" s="562"/>
      <c r="P163" s="562"/>
    </row>
    <row r="164" spans="1:16" s="6" customFormat="1" hidden="1" x14ac:dyDescent="0.2">
      <c r="A164" s="562"/>
      <c r="B164" s="562"/>
      <c r="C164" s="562"/>
      <c r="D164" s="562"/>
      <c r="E164" s="562"/>
      <c r="F164" s="562"/>
      <c r="G164" s="562"/>
      <c r="H164" s="562"/>
      <c r="I164" s="562"/>
      <c r="J164" s="562"/>
      <c r="K164" s="562"/>
      <c r="L164" s="562"/>
      <c r="M164" s="562"/>
      <c r="N164" s="562"/>
      <c r="O164" s="562"/>
      <c r="P164" s="562"/>
    </row>
    <row r="165" spans="1:16" s="6" customFormat="1" hidden="1" x14ac:dyDescent="0.2">
      <c r="A165" s="562"/>
      <c r="B165" s="562"/>
      <c r="C165" s="562"/>
      <c r="D165" s="562"/>
      <c r="E165" s="562"/>
      <c r="F165" s="562"/>
      <c r="G165" s="562"/>
      <c r="H165" s="562"/>
      <c r="I165" s="562"/>
      <c r="J165" s="562"/>
      <c r="K165" s="562"/>
      <c r="L165" s="562"/>
      <c r="M165" s="562"/>
      <c r="N165" s="562"/>
      <c r="O165" s="562"/>
      <c r="P165" s="562"/>
    </row>
    <row r="166" spans="1:16" s="6" customFormat="1" hidden="1" x14ac:dyDescent="0.2">
      <c r="A166" s="562"/>
      <c r="B166" s="562"/>
      <c r="C166" s="562"/>
      <c r="D166" s="562"/>
      <c r="E166" s="562"/>
      <c r="F166" s="562"/>
      <c r="G166" s="562"/>
      <c r="H166" s="562"/>
      <c r="I166" s="562"/>
      <c r="J166" s="562"/>
      <c r="K166" s="562"/>
      <c r="L166" s="562"/>
      <c r="M166" s="562"/>
      <c r="N166" s="562"/>
      <c r="O166" s="562"/>
      <c r="P166" s="562"/>
    </row>
    <row r="167" spans="1:16" s="6" customFormat="1" hidden="1" x14ac:dyDescent="0.2">
      <c r="A167" s="562"/>
      <c r="B167" s="562"/>
      <c r="C167" s="562"/>
      <c r="D167" s="562"/>
      <c r="E167" s="562"/>
      <c r="F167" s="562"/>
      <c r="G167" s="562"/>
      <c r="H167" s="562"/>
      <c r="I167" s="562"/>
      <c r="J167" s="562"/>
      <c r="K167" s="562"/>
      <c r="L167" s="562"/>
      <c r="M167" s="562"/>
      <c r="N167" s="562"/>
      <c r="O167" s="562"/>
      <c r="P167" s="562"/>
    </row>
    <row r="168" spans="1:16" s="6" customFormat="1" hidden="1" x14ac:dyDescent="0.2">
      <c r="A168" s="562"/>
      <c r="B168" s="562"/>
      <c r="C168" s="562"/>
      <c r="D168" s="562"/>
      <c r="E168" s="562"/>
      <c r="F168" s="562"/>
      <c r="G168" s="562"/>
      <c r="H168" s="562"/>
      <c r="I168" s="562"/>
      <c r="J168" s="562"/>
      <c r="K168" s="562"/>
      <c r="L168" s="562"/>
      <c r="M168" s="562"/>
      <c r="N168" s="562"/>
      <c r="O168" s="562"/>
      <c r="P168" s="562"/>
    </row>
    <row r="169" spans="1:16" s="6" customFormat="1" hidden="1" x14ac:dyDescent="0.2">
      <c r="A169" s="562"/>
      <c r="B169" s="562"/>
      <c r="C169" s="562"/>
      <c r="D169" s="562"/>
      <c r="E169" s="562"/>
      <c r="F169" s="562"/>
      <c r="G169" s="562"/>
      <c r="H169" s="562"/>
      <c r="I169" s="562"/>
      <c r="J169" s="562"/>
      <c r="K169" s="562"/>
      <c r="L169" s="562"/>
      <c r="M169" s="562"/>
      <c r="N169" s="562"/>
      <c r="O169" s="562"/>
      <c r="P169" s="562"/>
    </row>
    <row r="170" spans="1:16" s="6" customFormat="1" hidden="1" x14ac:dyDescent="0.2">
      <c r="A170" s="562"/>
      <c r="B170" s="562"/>
      <c r="C170" s="562"/>
      <c r="D170" s="562"/>
      <c r="E170" s="562"/>
      <c r="F170" s="562"/>
      <c r="G170" s="562"/>
      <c r="H170" s="562"/>
      <c r="I170" s="562"/>
      <c r="J170" s="562"/>
      <c r="K170" s="562"/>
      <c r="L170" s="562"/>
      <c r="M170" s="562"/>
      <c r="N170" s="562"/>
      <c r="O170" s="562"/>
      <c r="P170" s="562"/>
    </row>
    <row r="171" spans="1:16" s="6" customFormat="1" hidden="1" x14ac:dyDescent="0.2">
      <c r="A171" s="562"/>
      <c r="B171" s="562"/>
      <c r="C171" s="562"/>
      <c r="D171" s="562"/>
      <c r="E171" s="562"/>
      <c r="F171" s="562"/>
      <c r="G171" s="562"/>
      <c r="H171" s="562"/>
      <c r="I171" s="562"/>
      <c r="J171" s="562"/>
      <c r="K171" s="562"/>
      <c r="L171" s="562"/>
      <c r="M171" s="562"/>
      <c r="N171" s="562"/>
      <c r="O171" s="562"/>
      <c r="P171" s="562"/>
    </row>
    <row r="172" spans="1:16" s="6" customFormat="1" hidden="1" x14ac:dyDescent="0.2">
      <c r="A172" s="562"/>
      <c r="B172" s="562"/>
      <c r="C172" s="562"/>
      <c r="D172" s="562"/>
      <c r="E172" s="562"/>
      <c r="F172" s="562"/>
      <c r="G172" s="562"/>
      <c r="H172" s="562"/>
      <c r="I172" s="562"/>
      <c r="J172" s="562"/>
      <c r="K172" s="562"/>
      <c r="L172" s="562"/>
      <c r="M172" s="562"/>
      <c r="N172" s="562"/>
      <c r="O172" s="562"/>
      <c r="P172" s="562"/>
    </row>
    <row r="173" spans="1:16" s="6" customFormat="1" hidden="1" x14ac:dyDescent="0.2">
      <c r="A173" s="562"/>
      <c r="B173" s="562"/>
      <c r="C173" s="562"/>
      <c r="D173" s="562"/>
      <c r="E173" s="562"/>
      <c r="F173" s="562"/>
      <c r="G173" s="562"/>
      <c r="H173" s="562"/>
      <c r="I173" s="562"/>
      <c r="J173" s="562"/>
      <c r="K173" s="562"/>
      <c r="L173" s="562"/>
      <c r="M173" s="562"/>
      <c r="N173" s="562"/>
      <c r="O173" s="562"/>
      <c r="P173" s="562"/>
    </row>
    <row r="174" spans="1:16" s="6" customFormat="1" hidden="1" x14ac:dyDescent="0.2">
      <c r="A174" s="562"/>
      <c r="B174" s="562"/>
      <c r="C174" s="562"/>
      <c r="D174" s="562"/>
      <c r="E174" s="562"/>
      <c r="F174" s="562"/>
      <c r="G174" s="562"/>
      <c r="H174" s="562"/>
      <c r="I174" s="562"/>
      <c r="J174" s="562"/>
      <c r="K174" s="562"/>
      <c r="L174" s="562"/>
      <c r="M174" s="562"/>
      <c r="N174" s="562"/>
      <c r="O174" s="562"/>
      <c r="P174" s="562"/>
    </row>
    <row r="175" spans="1:16" s="6" customFormat="1" hidden="1" x14ac:dyDescent="0.2">
      <c r="A175" s="562"/>
      <c r="B175" s="562"/>
      <c r="C175" s="562"/>
      <c r="D175" s="562"/>
      <c r="E175" s="562"/>
      <c r="F175" s="562"/>
      <c r="G175" s="562"/>
      <c r="H175" s="562"/>
      <c r="I175" s="562"/>
      <c r="J175" s="562"/>
      <c r="K175" s="562"/>
      <c r="L175" s="562"/>
      <c r="M175" s="562"/>
      <c r="N175" s="562"/>
      <c r="O175" s="562"/>
      <c r="P175" s="562"/>
    </row>
    <row r="176" spans="1:16" s="6" customFormat="1" hidden="1" x14ac:dyDescent="0.2">
      <c r="A176" s="562"/>
      <c r="B176" s="562"/>
      <c r="C176" s="562"/>
      <c r="D176" s="562"/>
      <c r="E176" s="562"/>
      <c r="F176" s="562"/>
      <c r="G176" s="562"/>
      <c r="H176" s="562"/>
      <c r="I176" s="562"/>
      <c r="J176" s="562"/>
      <c r="K176" s="562"/>
      <c r="L176" s="562"/>
      <c r="M176" s="562"/>
      <c r="N176" s="562"/>
      <c r="O176" s="562"/>
      <c r="P176" s="562"/>
    </row>
    <row r="177" spans="1:16" s="6" customFormat="1" hidden="1" x14ac:dyDescent="0.2">
      <c r="A177" s="562"/>
      <c r="B177" s="562"/>
      <c r="C177" s="562"/>
      <c r="D177" s="562"/>
      <c r="E177" s="562"/>
      <c r="F177" s="562"/>
      <c r="G177" s="562"/>
      <c r="H177" s="562"/>
      <c r="I177" s="562"/>
      <c r="J177" s="562"/>
      <c r="K177" s="562"/>
      <c r="L177" s="562"/>
      <c r="M177" s="562"/>
      <c r="N177" s="562"/>
      <c r="O177" s="562"/>
      <c r="P177" s="562"/>
    </row>
    <row r="178" spans="1:16" s="6" customFormat="1" hidden="1" x14ac:dyDescent="0.2">
      <c r="A178" s="562"/>
      <c r="B178" s="562"/>
      <c r="C178" s="562"/>
      <c r="D178" s="562"/>
      <c r="E178" s="562"/>
      <c r="F178" s="562"/>
      <c r="G178" s="562"/>
      <c r="H178" s="562"/>
      <c r="I178" s="562"/>
      <c r="J178" s="562"/>
      <c r="K178" s="562"/>
      <c r="L178" s="562"/>
      <c r="M178" s="562"/>
      <c r="N178" s="562"/>
      <c r="O178" s="562"/>
      <c r="P178" s="562"/>
    </row>
    <row r="179" spans="1:16" s="6" customFormat="1" hidden="1" x14ac:dyDescent="0.2">
      <c r="A179" s="562"/>
      <c r="B179" s="562"/>
      <c r="C179" s="562"/>
      <c r="D179" s="562"/>
      <c r="E179" s="562"/>
      <c r="F179" s="562"/>
      <c r="G179" s="562"/>
      <c r="H179" s="562"/>
      <c r="I179" s="562"/>
      <c r="J179" s="562"/>
      <c r="K179" s="562"/>
      <c r="L179" s="562"/>
      <c r="M179" s="562"/>
      <c r="N179" s="562"/>
      <c r="O179" s="562"/>
      <c r="P179" s="562"/>
    </row>
    <row r="180" spans="1:16" s="6" customFormat="1" hidden="1" x14ac:dyDescent="0.2">
      <c r="A180" s="562"/>
      <c r="B180" s="562"/>
      <c r="C180" s="562"/>
      <c r="D180" s="562"/>
      <c r="E180" s="562"/>
      <c r="F180" s="562"/>
      <c r="G180" s="562"/>
      <c r="H180" s="562"/>
      <c r="I180" s="562"/>
      <c r="J180" s="562"/>
      <c r="K180" s="562"/>
      <c r="L180" s="562"/>
      <c r="M180" s="562"/>
      <c r="N180" s="562"/>
      <c r="O180" s="562"/>
      <c r="P180" s="562"/>
    </row>
    <row r="181" spans="1:16" s="6" customFormat="1" hidden="1" x14ac:dyDescent="0.2">
      <c r="A181" s="562"/>
      <c r="B181" s="562"/>
      <c r="C181" s="562"/>
      <c r="D181" s="562"/>
      <c r="E181" s="562"/>
      <c r="F181" s="562"/>
      <c r="G181" s="562"/>
      <c r="H181" s="562"/>
      <c r="I181" s="562"/>
      <c r="J181" s="562"/>
      <c r="K181" s="562"/>
      <c r="L181" s="562"/>
      <c r="M181" s="562"/>
      <c r="N181" s="562"/>
      <c r="O181" s="562"/>
      <c r="P181" s="562"/>
    </row>
    <row r="182" spans="1:16" s="6" customFormat="1" hidden="1" x14ac:dyDescent="0.2">
      <c r="A182" s="562"/>
      <c r="B182" s="562"/>
      <c r="C182" s="562"/>
      <c r="D182" s="562"/>
      <c r="E182" s="562"/>
      <c r="F182" s="562"/>
      <c r="G182" s="562"/>
      <c r="H182" s="562"/>
      <c r="I182" s="562"/>
      <c r="J182" s="562"/>
      <c r="K182" s="562"/>
      <c r="L182" s="562"/>
      <c r="M182" s="562"/>
      <c r="N182" s="562"/>
      <c r="O182" s="562"/>
      <c r="P182" s="562"/>
    </row>
    <row r="183" spans="1:16" s="6" customFormat="1" hidden="1" x14ac:dyDescent="0.2">
      <c r="A183" s="562"/>
      <c r="B183" s="562"/>
      <c r="C183" s="562"/>
      <c r="D183" s="562"/>
      <c r="E183" s="562"/>
      <c r="F183" s="562"/>
      <c r="G183" s="562"/>
      <c r="H183" s="562"/>
      <c r="I183" s="562"/>
      <c r="J183" s="562"/>
      <c r="K183" s="562"/>
      <c r="L183" s="562"/>
      <c r="M183" s="562"/>
      <c r="N183" s="562"/>
      <c r="O183" s="562"/>
      <c r="P183" s="562"/>
    </row>
    <row r="184" spans="1:16" s="6" customFormat="1" hidden="1" x14ac:dyDescent="0.2">
      <c r="A184" s="562"/>
      <c r="B184" s="562"/>
      <c r="C184" s="562"/>
      <c r="D184" s="562"/>
      <c r="E184" s="562"/>
      <c r="F184" s="562"/>
      <c r="G184" s="562"/>
      <c r="H184" s="562"/>
      <c r="I184" s="562"/>
      <c r="J184" s="562"/>
      <c r="K184" s="562"/>
      <c r="L184" s="562"/>
      <c r="M184" s="562"/>
      <c r="N184" s="562"/>
      <c r="O184" s="562"/>
      <c r="P184" s="562"/>
    </row>
    <row r="185" spans="1:16" s="6" customFormat="1" hidden="1" x14ac:dyDescent="0.2">
      <c r="A185" s="562"/>
      <c r="B185" s="562"/>
      <c r="C185" s="562"/>
      <c r="D185" s="562"/>
      <c r="E185" s="562"/>
      <c r="F185" s="562"/>
      <c r="G185" s="562"/>
      <c r="H185" s="562"/>
      <c r="I185" s="562"/>
      <c r="J185" s="562"/>
      <c r="K185" s="562"/>
      <c r="L185" s="562"/>
      <c r="M185" s="562"/>
      <c r="N185" s="562"/>
      <c r="O185" s="562"/>
      <c r="P185" s="562"/>
    </row>
    <row r="186" spans="1:16" s="6" customFormat="1" hidden="1" x14ac:dyDescent="0.2">
      <c r="A186" s="562"/>
      <c r="B186" s="562"/>
      <c r="C186" s="562"/>
      <c r="D186" s="562"/>
      <c r="E186" s="562"/>
      <c r="F186" s="562"/>
      <c r="G186" s="562"/>
      <c r="H186" s="562"/>
      <c r="I186" s="562"/>
      <c r="J186" s="562"/>
      <c r="K186" s="562"/>
      <c r="L186" s="562"/>
      <c r="M186" s="562"/>
      <c r="N186" s="562"/>
      <c r="O186" s="562"/>
      <c r="P186" s="562"/>
    </row>
    <row r="187" spans="1:16" s="6" customFormat="1" hidden="1" x14ac:dyDescent="0.2">
      <c r="A187" s="562"/>
      <c r="B187" s="562"/>
      <c r="C187" s="562"/>
      <c r="D187" s="562"/>
      <c r="E187" s="562"/>
      <c r="F187" s="562"/>
      <c r="G187" s="562"/>
      <c r="H187" s="562"/>
      <c r="I187" s="562"/>
      <c r="J187" s="562"/>
      <c r="K187" s="562"/>
      <c r="L187" s="562"/>
      <c r="M187" s="562"/>
      <c r="N187" s="562"/>
      <c r="O187" s="562"/>
      <c r="P187" s="562"/>
    </row>
    <row r="188" spans="1:16" s="6" customFormat="1" hidden="1" x14ac:dyDescent="0.2">
      <c r="A188" s="562"/>
      <c r="B188" s="562"/>
      <c r="C188" s="562"/>
      <c r="D188" s="562"/>
      <c r="E188" s="562"/>
      <c r="F188" s="562"/>
      <c r="G188" s="562"/>
      <c r="H188" s="562"/>
      <c r="I188" s="562"/>
      <c r="J188" s="562"/>
      <c r="K188" s="562"/>
      <c r="L188" s="562"/>
      <c r="M188" s="562"/>
      <c r="N188" s="562"/>
      <c r="O188" s="562"/>
      <c r="P188" s="562"/>
    </row>
    <row r="189" spans="1:16" s="6" customFormat="1" hidden="1" x14ac:dyDescent="0.2">
      <c r="A189" s="562"/>
      <c r="B189" s="562"/>
      <c r="C189" s="562"/>
      <c r="D189" s="562"/>
      <c r="E189" s="562"/>
      <c r="F189" s="562"/>
      <c r="G189" s="562"/>
      <c r="H189" s="562"/>
      <c r="I189" s="562"/>
      <c r="J189" s="562"/>
      <c r="K189" s="562"/>
      <c r="L189" s="562"/>
      <c r="M189" s="562"/>
      <c r="N189" s="562"/>
      <c r="O189" s="562"/>
      <c r="P189" s="562"/>
    </row>
    <row r="190" spans="1:16" s="6" customFormat="1" hidden="1" x14ac:dyDescent="0.2">
      <c r="A190" s="562"/>
      <c r="B190" s="562"/>
      <c r="C190" s="562"/>
      <c r="D190" s="562"/>
      <c r="E190" s="562"/>
      <c r="F190" s="562"/>
      <c r="G190" s="562"/>
      <c r="H190" s="562"/>
      <c r="I190" s="562"/>
      <c r="J190" s="562"/>
      <c r="K190" s="562"/>
      <c r="L190" s="562"/>
      <c r="M190" s="562"/>
      <c r="N190" s="562"/>
      <c r="O190" s="562"/>
      <c r="P190" s="562"/>
    </row>
    <row r="191" spans="1:16" s="6" customFormat="1" hidden="1" x14ac:dyDescent="0.2">
      <c r="A191" s="562"/>
      <c r="B191" s="562"/>
      <c r="C191" s="562"/>
      <c r="D191" s="562"/>
      <c r="E191" s="562"/>
      <c r="F191" s="562"/>
      <c r="G191" s="562"/>
      <c r="H191" s="562"/>
      <c r="I191" s="562"/>
      <c r="J191" s="562"/>
      <c r="K191" s="562"/>
      <c r="L191" s="562"/>
      <c r="M191" s="562"/>
      <c r="N191" s="562"/>
      <c r="O191" s="562"/>
      <c r="P191" s="562"/>
    </row>
    <row r="192" spans="1:16" s="6" customFormat="1" hidden="1" x14ac:dyDescent="0.2">
      <c r="A192" s="562"/>
      <c r="B192" s="562"/>
      <c r="C192" s="562"/>
      <c r="D192" s="562"/>
      <c r="E192" s="562"/>
      <c r="F192" s="562"/>
      <c r="G192" s="562"/>
      <c r="H192" s="562"/>
      <c r="I192" s="562"/>
      <c r="J192" s="562"/>
      <c r="K192" s="562"/>
      <c r="L192" s="562"/>
      <c r="M192" s="562"/>
      <c r="N192" s="562"/>
      <c r="O192" s="562"/>
      <c r="P192" s="562"/>
    </row>
    <row r="193" spans="1:16" s="6" customFormat="1" hidden="1" x14ac:dyDescent="0.2">
      <c r="A193" s="562"/>
      <c r="B193" s="562"/>
      <c r="C193" s="562"/>
      <c r="D193" s="562"/>
      <c r="E193" s="562"/>
      <c r="F193" s="562"/>
      <c r="G193" s="562"/>
      <c r="H193" s="562"/>
      <c r="I193" s="562"/>
      <c r="J193" s="562"/>
      <c r="K193" s="562"/>
      <c r="L193" s="562"/>
      <c r="M193" s="562"/>
      <c r="N193" s="562"/>
      <c r="O193" s="562"/>
      <c r="P193" s="562"/>
    </row>
    <row r="194" spans="1:16" s="6" customFormat="1" hidden="1" x14ac:dyDescent="0.2">
      <c r="A194" s="562"/>
      <c r="B194" s="562"/>
      <c r="C194" s="562"/>
      <c r="D194" s="562"/>
      <c r="E194" s="562"/>
      <c r="F194" s="562"/>
      <c r="G194" s="562"/>
      <c r="H194" s="562"/>
      <c r="I194" s="562"/>
      <c r="J194" s="562"/>
      <c r="K194" s="562"/>
      <c r="L194" s="562"/>
      <c r="M194" s="562"/>
      <c r="N194" s="562"/>
      <c r="O194" s="562"/>
      <c r="P194" s="562"/>
    </row>
    <row r="195" spans="1:16" s="6" customFormat="1" hidden="1" x14ac:dyDescent="0.2">
      <c r="A195" s="562"/>
      <c r="B195" s="562"/>
      <c r="C195" s="562"/>
      <c r="D195" s="562"/>
      <c r="E195" s="562"/>
      <c r="F195" s="562"/>
      <c r="G195" s="562"/>
      <c r="H195" s="562"/>
      <c r="I195" s="562"/>
      <c r="J195" s="562"/>
      <c r="K195" s="562"/>
      <c r="L195" s="562"/>
      <c r="M195" s="562"/>
      <c r="N195" s="562"/>
      <c r="O195" s="562"/>
      <c r="P195" s="562"/>
    </row>
    <row r="196" spans="1:16" s="6" customFormat="1" hidden="1" x14ac:dyDescent="0.2">
      <c r="A196" s="562"/>
      <c r="B196" s="562"/>
      <c r="C196" s="562"/>
      <c r="D196" s="562"/>
      <c r="E196" s="562"/>
      <c r="F196" s="562"/>
      <c r="G196" s="562"/>
      <c r="H196" s="562"/>
      <c r="I196" s="562"/>
      <c r="J196" s="562"/>
      <c r="K196" s="562"/>
      <c r="L196" s="562"/>
      <c r="M196" s="562"/>
      <c r="N196" s="562"/>
      <c r="O196" s="562"/>
      <c r="P196" s="562"/>
    </row>
    <row r="197" spans="1:16" s="6" customFormat="1" hidden="1" x14ac:dyDescent="0.2">
      <c r="A197" s="562"/>
      <c r="B197" s="562"/>
      <c r="C197" s="562"/>
      <c r="D197" s="562"/>
      <c r="E197" s="562"/>
      <c r="F197" s="562"/>
      <c r="G197" s="562"/>
      <c r="H197" s="562"/>
      <c r="I197" s="562"/>
      <c r="J197" s="562"/>
      <c r="K197" s="562"/>
      <c r="L197" s="562"/>
      <c r="M197" s="562"/>
      <c r="N197" s="562"/>
      <c r="O197" s="562"/>
      <c r="P197" s="562"/>
    </row>
    <row r="198" spans="1:16" s="6" customFormat="1" hidden="1" x14ac:dyDescent="0.2">
      <c r="A198" s="562"/>
      <c r="B198" s="562"/>
      <c r="C198" s="562"/>
      <c r="D198" s="562"/>
      <c r="E198" s="562"/>
      <c r="F198" s="562"/>
      <c r="G198" s="562"/>
      <c r="H198" s="562"/>
      <c r="I198" s="562"/>
      <c r="J198" s="562"/>
      <c r="K198" s="562"/>
      <c r="L198" s="562"/>
      <c r="M198" s="562"/>
      <c r="N198" s="562"/>
      <c r="O198" s="562"/>
      <c r="P198" s="562"/>
    </row>
    <row r="199" spans="1:16" s="6" customFormat="1" hidden="1" x14ac:dyDescent="0.2">
      <c r="A199" s="562"/>
      <c r="B199" s="562"/>
      <c r="C199" s="562"/>
      <c r="D199" s="562"/>
      <c r="E199" s="562"/>
      <c r="F199" s="562"/>
      <c r="G199" s="562"/>
      <c r="H199" s="562"/>
      <c r="I199" s="562"/>
      <c r="J199" s="562"/>
      <c r="K199" s="562"/>
      <c r="L199" s="562"/>
      <c r="M199" s="562"/>
      <c r="N199" s="562"/>
      <c r="O199" s="562"/>
      <c r="P199" s="562"/>
    </row>
    <row r="200" spans="1:16" s="6" customFormat="1" hidden="1" x14ac:dyDescent="0.2">
      <c r="A200" s="562"/>
      <c r="B200" s="562"/>
      <c r="C200" s="562"/>
      <c r="D200" s="562"/>
      <c r="E200" s="562"/>
      <c r="F200" s="562"/>
      <c r="G200" s="562"/>
      <c r="H200" s="562"/>
      <c r="I200" s="562"/>
      <c r="J200" s="562"/>
      <c r="K200" s="562"/>
      <c r="L200" s="562"/>
      <c r="M200" s="562"/>
      <c r="N200" s="562"/>
      <c r="O200" s="562"/>
      <c r="P200" s="562"/>
    </row>
    <row r="201" spans="1:16" s="6" customFormat="1" hidden="1" x14ac:dyDescent="0.2">
      <c r="A201" s="562"/>
      <c r="B201" s="562"/>
      <c r="C201" s="562"/>
      <c r="D201" s="562"/>
      <c r="E201" s="562"/>
      <c r="F201" s="562"/>
      <c r="G201" s="562"/>
      <c r="H201" s="562"/>
      <c r="I201" s="562"/>
      <c r="J201" s="562"/>
      <c r="K201" s="562"/>
      <c r="L201" s="562"/>
      <c r="M201" s="562"/>
      <c r="N201" s="562"/>
      <c r="O201" s="562"/>
      <c r="P201" s="562"/>
    </row>
    <row r="202" spans="1:16" s="6" customFormat="1" hidden="1" x14ac:dyDescent="0.2">
      <c r="A202" s="562"/>
      <c r="B202" s="562"/>
      <c r="C202" s="562"/>
      <c r="D202" s="562"/>
      <c r="E202" s="562"/>
      <c r="F202" s="562"/>
      <c r="G202" s="562"/>
      <c r="H202" s="562"/>
      <c r="I202" s="562"/>
      <c r="J202" s="562"/>
      <c r="K202" s="562"/>
      <c r="L202" s="562"/>
      <c r="M202" s="562"/>
      <c r="N202" s="562"/>
      <c r="O202" s="562"/>
      <c r="P202" s="562"/>
    </row>
    <row r="203" spans="1:16" s="6" customFormat="1" hidden="1" x14ac:dyDescent="0.2">
      <c r="A203" s="562"/>
      <c r="B203" s="562"/>
      <c r="C203" s="562"/>
      <c r="D203" s="562"/>
      <c r="E203" s="562"/>
      <c r="F203" s="562"/>
      <c r="G203" s="562"/>
      <c r="H203" s="562"/>
      <c r="I203" s="562"/>
      <c r="J203" s="562"/>
      <c r="K203" s="562"/>
      <c r="L203" s="562"/>
      <c r="M203" s="562"/>
      <c r="N203" s="562"/>
      <c r="O203" s="562"/>
      <c r="P203" s="562"/>
    </row>
    <row r="204" spans="1:16" s="6" customFormat="1" hidden="1" x14ac:dyDescent="0.2">
      <c r="A204" s="562"/>
      <c r="B204" s="562"/>
      <c r="C204" s="562"/>
      <c r="D204" s="562"/>
      <c r="E204" s="562"/>
      <c r="F204" s="562"/>
      <c r="G204" s="562"/>
      <c r="H204" s="562"/>
      <c r="I204" s="562"/>
      <c r="J204" s="562"/>
      <c r="K204" s="562"/>
      <c r="L204" s="562"/>
      <c r="M204" s="562"/>
      <c r="N204" s="562"/>
      <c r="O204" s="562"/>
      <c r="P204" s="562"/>
    </row>
    <row r="205" spans="1:16" s="6" customFormat="1" hidden="1" x14ac:dyDescent="0.2">
      <c r="A205" s="562"/>
      <c r="B205" s="562"/>
      <c r="C205" s="562"/>
      <c r="D205" s="562"/>
      <c r="E205" s="562"/>
      <c r="F205" s="562"/>
      <c r="G205" s="562"/>
      <c r="H205" s="562"/>
      <c r="I205" s="562"/>
      <c r="J205" s="562"/>
      <c r="K205" s="562"/>
      <c r="L205" s="562"/>
      <c r="M205" s="562"/>
      <c r="N205" s="562"/>
      <c r="O205" s="562"/>
      <c r="P205" s="562"/>
    </row>
    <row r="206" spans="1:16" s="6" customFormat="1" hidden="1" x14ac:dyDescent="0.2">
      <c r="A206" s="562"/>
      <c r="B206" s="562"/>
      <c r="C206" s="562"/>
      <c r="D206" s="562"/>
      <c r="E206" s="562"/>
      <c r="F206" s="562"/>
      <c r="G206" s="562"/>
      <c r="H206" s="562"/>
      <c r="I206" s="562"/>
      <c r="J206" s="562"/>
      <c r="K206" s="562"/>
      <c r="L206" s="562"/>
      <c r="M206" s="562"/>
      <c r="N206" s="562"/>
      <c r="O206" s="562"/>
      <c r="P206" s="562"/>
    </row>
    <row r="207" spans="1:16" s="6" customFormat="1" hidden="1" x14ac:dyDescent="0.2">
      <c r="A207" s="562"/>
      <c r="B207" s="562"/>
      <c r="C207" s="562"/>
      <c r="D207" s="562"/>
      <c r="E207" s="562"/>
      <c r="F207" s="562"/>
      <c r="G207" s="562"/>
      <c r="H207" s="562"/>
      <c r="I207" s="562"/>
      <c r="J207" s="562"/>
      <c r="K207" s="562"/>
      <c r="L207" s="562"/>
      <c r="M207" s="562"/>
      <c r="N207" s="562"/>
      <c r="O207" s="562"/>
      <c r="P207" s="562"/>
    </row>
    <row r="208" spans="1:16" s="6" customFormat="1" hidden="1" x14ac:dyDescent="0.2">
      <c r="A208" s="562"/>
      <c r="B208" s="562"/>
      <c r="C208" s="562"/>
      <c r="D208" s="562"/>
      <c r="E208" s="562"/>
      <c r="F208" s="562"/>
      <c r="G208" s="562"/>
      <c r="H208" s="562"/>
      <c r="I208" s="562"/>
      <c r="J208" s="562"/>
      <c r="K208" s="562"/>
      <c r="L208" s="562"/>
      <c r="M208" s="562"/>
      <c r="N208" s="562"/>
      <c r="O208" s="562"/>
      <c r="P208" s="562"/>
    </row>
    <row r="209" spans="1:16" s="6" customFormat="1" hidden="1" x14ac:dyDescent="0.2">
      <c r="A209" s="562"/>
      <c r="B209" s="562"/>
      <c r="C209" s="562"/>
      <c r="D209" s="562"/>
      <c r="E209" s="562"/>
      <c r="F209" s="562"/>
      <c r="G209" s="562"/>
      <c r="H209" s="562"/>
      <c r="I209" s="562"/>
      <c r="J209" s="562"/>
      <c r="K209" s="562"/>
      <c r="L209" s="562"/>
      <c r="M209" s="562"/>
      <c r="N209" s="562"/>
      <c r="O209" s="562"/>
      <c r="P209" s="562"/>
    </row>
    <row r="210" spans="1:16" s="6" customFormat="1" hidden="1" x14ac:dyDescent="0.2">
      <c r="A210" s="562"/>
      <c r="B210" s="562"/>
      <c r="C210" s="562"/>
      <c r="D210" s="562"/>
      <c r="E210" s="562"/>
      <c r="F210" s="562"/>
      <c r="G210" s="562"/>
      <c r="H210" s="562"/>
      <c r="I210" s="562"/>
      <c r="J210" s="562"/>
      <c r="K210" s="562"/>
      <c r="L210" s="562"/>
      <c r="M210" s="562"/>
      <c r="N210" s="562"/>
      <c r="O210" s="562"/>
      <c r="P210" s="562"/>
    </row>
    <row r="211" spans="1:16" s="6" customFormat="1" hidden="1" x14ac:dyDescent="0.2">
      <c r="A211" s="562"/>
      <c r="B211" s="562"/>
      <c r="C211" s="562"/>
      <c r="D211" s="562"/>
      <c r="E211" s="562"/>
      <c r="F211" s="562"/>
      <c r="G211" s="562"/>
      <c r="H211" s="562"/>
      <c r="I211" s="562"/>
      <c r="J211" s="562"/>
      <c r="K211" s="562"/>
      <c r="L211" s="562"/>
      <c r="M211" s="562"/>
      <c r="N211" s="562"/>
      <c r="O211" s="562"/>
      <c r="P211" s="562"/>
    </row>
    <row r="212" spans="1:16" s="6" customFormat="1" hidden="1" x14ac:dyDescent="0.2">
      <c r="A212" s="562"/>
      <c r="B212" s="562"/>
      <c r="C212" s="562"/>
      <c r="D212" s="562"/>
      <c r="E212" s="562"/>
      <c r="F212" s="562"/>
      <c r="G212" s="562"/>
      <c r="H212" s="562"/>
      <c r="I212" s="562"/>
      <c r="J212" s="562"/>
      <c r="K212" s="562"/>
      <c r="L212" s="562"/>
      <c r="M212" s="562"/>
      <c r="N212" s="562"/>
      <c r="O212" s="562"/>
      <c r="P212" s="562"/>
    </row>
    <row r="213" spans="1:16" s="6" customFormat="1" hidden="1" x14ac:dyDescent="0.2">
      <c r="A213" s="562"/>
      <c r="B213" s="562"/>
      <c r="C213" s="562"/>
      <c r="D213" s="562"/>
      <c r="E213" s="562"/>
      <c r="F213" s="562"/>
      <c r="G213" s="562"/>
      <c r="H213" s="562"/>
      <c r="I213" s="562"/>
      <c r="J213" s="562"/>
      <c r="K213" s="562"/>
      <c r="L213" s="562"/>
      <c r="M213" s="562"/>
      <c r="N213" s="562"/>
      <c r="O213" s="562"/>
      <c r="P213" s="562"/>
    </row>
    <row r="214" spans="1:16" s="6" customFormat="1" hidden="1" x14ac:dyDescent="0.2">
      <c r="A214" s="562"/>
      <c r="B214" s="562"/>
      <c r="C214" s="562"/>
      <c r="D214" s="562"/>
      <c r="E214" s="562"/>
      <c r="F214" s="562"/>
      <c r="G214" s="562"/>
      <c r="H214" s="562"/>
      <c r="I214" s="562"/>
      <c r="J214" s="562"/>
      <c r="K214" s="562"/>
      <c r="L214" s="562"/>
      <c r="M214" s="562"/>
      <c r="N214" s="562"/>
      <c r="O214" s="562"/>
      <c r="P214" s="562"/>
    </row>
    <row r="215" spans="1:16" s="6" customFormat="1" hidden="1" x14ac:dyDescent="0.2">
      <c r="A215" s="562"/>
      <c r="B215" s="562"/>
      <c r="C215" s="562"/>
      <c r="D215" s="562"/>
      <c r="E215" s="562"/>
      <c r="F215" s="562"/>
      <c r="G215" s="562"/>
      <c r="H215" s="562"/>
      <c r="I215" s="562"/>
      <c r="J215" s="562"/>
      <c r="K215" s="562"/>
      <c r="L215" s="562"/>
      <c r="M215" s="562"/>
      <c r="N215" s="562"/>
      <c r="O215" s="562"/>
      <c r="P215" s="562"/>
    </row>
    <row r="216" spans="1:16" s="6" customFormat="1" hidden="1" x14ac:dyDescent="0.2">
      <c r="A216" s="562"/>
      <c r="B216" s="562"/>
      <c r="C216" s="562"/>
      <c r="D216" s="562"/>
      <c r="E216" s="562"/>
      <c r="F216" s="562"/>
      <c r="G216" s="562"/>
      <c r="H216" s="562"/>
      <c r="I216" s="562"/>
      <c r="J216" s="562"/>
      <c r="K216" s="562"/>
      <c r="L216" s="562"/>
      <c r="M216" s="562"/>
      <c r="N216" s="562"/>
      <c r="O216" s="562"/>
      <c r="P216" s="562"/>
    </row>
    <row r="217" spans="1:16" s="6" customFormat="1" hidden="1" x14ac:dyDescent="0.2">
      <c r="A217" s="562"/>
      <c r="B217" s="562"/>
      <c r="C217" s="562"/>
      <c r="D217" s="562"/>
      <c r="E217" s="562"/>
      <c r="F217" s="562"/>
      <c r="G217" s="562"/>
      <c r="H217" s="562"/>
      <c r="I217" s="562"/>
      <c r="J217" s="562"/>
      <c r="K217" s="562"/>
      <c r="L217" s="562"/>
      <c r="M217" s="562"/>
      <c r="N217" s="562"/>
      <c r="O217" s="562"/>
      <c r="P217" s="562"/>
    </row>
    <row r="218" spans="1:16" s="6" customFormat="1" hidden="1" x14ac:dyDescent="0.2">
      <c r="A218" s="562"/>
      <c r="B218" s="562"/>
      <c r="C218" s="562"/>
      <c r="D218" s="562"/>
      <c r="E218" s="562"/>
      <c r="F218" s="562"/>
      <c r="G218" s="562"/>
      <c r="H218" s="562"/>
      <c r="I218" s="562"/>
      <c r="J218" s="562"/>
      <c r="K218" s="562"/>
      <c r="L218" s="562"/>
      <c r="M218" s="562"/>
      <c r="N218" s="562"/>
      <c r="O218" s="562"/>
      <c r="P218" s="562"/>
    </row>
    <row r="219" spans="1:16" s="6" customFormat="1" hidden="1" x14ac:dyDescent="0.2">
      <c r="A219" s="562"/>
      <c r="B219" s="562"/>
      <c r="C219" s="562"/>
      <c r="D219" s="562"/>
      <c r="E219" s="562"/>
      <c r="F219" s="562"/>
      <c r="G219" s="562"/>
      <c r="H219" s="562"/>
      <c r="I219" s="562"/>
      <c r="J219" s="562"/>
      <c r="K219" s="562"/>
      <c r="L219" s="562"/>
      <c r="M219" s="562"/>
      <c r="N219" s="562"/>
      <c r="O219" s="562"/>
      <c r="P219" s="562"/>
    </row>
    <row r="220" spans="1:16" s="6" customFormat="1" hidden="1" x14ac:dyDescent="0.2">
      <c r="A220" s="562"/>
      <c r="B220" s="562"/>
      <c r="C220" s="562"/>
      <c r="D220" s="562"/>
      <c r="E220" s="562"/>
      <c r="F220" s="562"/>
      <c r="G220" s="562"/>
      <c r="H220" s="562"/>
      <c r="I220" s="562"/>
      <c r="J220" s="562"/>
      <c r="K220" s="562"/>
      <c r="L220" s="562"/>
      <c r="M220" s="562"/>
      <c r="N220" s="562"/>
      <c r="O220" s="562"/>
      <c r="P220" s="562"/>
    </row>
    <row r="221" spans="1:16" s="6" customFormat="1" hidden="1" x14ac:dyDescent="0.2">
      <c r="A221" s="562"/>
      <c r="B221" s="562"/>
      <c r="C221" s="562"/>
      <c r="D221" s="562"/>
      <c r="E221" s="562"/>
      <c r="F221" s="562"/>
      <c r="G221" s="562"/>
      <c r="H221" s="562"/>
      <c r="I221" s="562"/>
      <c r="J221" s="562"/>
      <c r="K221" s="562"/>
      <c r="L221" s="562"/>
      <c r="M221" s="562"/>
      <c r="N221" s="562"/>
      <c r="O221" s="562"/>
      <c r="P221" s="562"/>
    </row>
    <row r="222" spans="1:16" s="6" customFormat="1" hidden="1" x14ac:dyDescent="0.2">
      <c r="A222" s="562"/>
      <c r="B222" s="562"/>
      <c r="C222" s="562"/>
      <c r="D222" s="562"/>
      <c r="E222" s="562"/>
      <c r="F222" s="562"/>
      <c r="G222" s="562"/>
      <c r="H222" s="562"/>
      <c r="I222" s="562"/>
      <c r="J222" s="562"/>
      <c r="K222" s="562"/>
      <c r="L222" s="562"/>
      <c r="M222" s="562"/>
      <c r="N222" s="562"/>
      <c r="O222" s="562"/>
      <c r="P222" s="562"/>
    </row>
    <row r="223" spans="1:16" s="6" customFormat="1" hidden="1" x14ac:dyDescent="0.2">
      <c r="A223" s="562"/>
      <c r="B223" s="562"/>
      <c r="C223" s="562"/>
      <c r="D223" s="562"/>
      <c r="E223" s="562"/>
      <c r="F223" s="562"/>
      <c r="G223" s="562"/>
      <c r="H223" s="562"/>
      <c r="I223" s="562"/>
      <c r="J223" s="562"/>
      <c r="K223" s="562"/>
      <c r="L223" s="562"/>
      <c r="M223" s="562"/>
      <c r="N223" s="562"/>
      <c r="O223" s="562"/>
      <c r="P223" s="562"/>
    </row>
    <row r="224" spans="1:16" s="6" customFormat="1" hidden="1" x14ac:dyDescent="0.2">
      <c r="A224" s="562"/>
      <c r="B224" s="562"/>
      <c r="C224" s="562"/>
      <c r="D224" s="562"/>
      <c r="E224" s="562"/>
      <c r="F224" s="562"/>
      <c r="G224" s="562"/>
      <c r="H224" s="562"/>
      <c r="I224" s="562"/>
      <c r="J224" s="562"/>
      <c r="K224" s="562"/>
      <c r="L224" s="562"/>
      <c r="M224" s="562"/>
      <c r="N224" s="562"/>
      <c r="O224" s="562"/>
      <c r="P224" s="562"/>
    </row>
    <row r="225" spans="1:16" s="6" customFormat="1" hidden="1" x14ac:dyDescent="0.2">
      <c r="A225" s="562"/>
      <c r="B225" s="562"/>
      <c r="C225" s="562"/>
      <c r="D225" s="562"/>
      <c r="E225" s="562"/>
      <c r="F225" s="562"/>
      <c r="G225" s="562"/>
      <c r="H225" s="562"/>
      <c r="I225" s="562"/>
      <c r="J225" s="562"/>
      <c r="K225" s="562"/>
      <c r="L225" s="562"/>
      <c r="M225" s="562"/>
      <c r="N225" s="562"/>
      <c r="O225" s="562"/>
      <c r="P225" s="562"/>
    </row>
    <row r="226" spans="1:16" s="6" customFormat="1" hidden="1" x14ac:dyDescent="0.2">
      <c r="A226" s="562"/>
      <c r="B226" s="562"/>
      <c r="C226" s="562"/>
      <c r="D226" s="562"/>
      <c r="E226" s="562"/>
      <c r="F226" s="562"/>
      <c r="G226" s="562"/>
      <c r="H226" s="562"/>
      <c r="I226" s="562"/>
      <c r="J226" s="562"/>
      <c r="K226" s="562"/>
      <c r="L226" s="562"/>
      <c r="M226" s="562"/>
      <c r="N226" s="562"/>
      <c r="O226" s="562"/>
      <c r="P226" s="562"/>
    </row>
    <row r="227" spans="1:16" s="6" customFormat="1" hidden="1" x14ac:dyDescent="0.2">
      <c r="A227" s="562"/>
      <c r="B227" s="562"/>
      <c r="C227" s="562"/>
      <c r="D227" s="562"/>
      <c r="E227" s="562"/>
      <c r="F227" s="562"/>
      <c r="G227" s="562"/>
      <c r="H227" s="562"/>
      <c r="I227" s="562"/>
      <c r="J227" s="562"/>
      <c r="K227" s="562"/>
      <c r="L227" s="562"/>
      <c r="M227" s="562"/>
      <c r="N227" s="562"/>
      <c r="O227" s="562"/>
      <c r="P227" s="562"/>
    </row>
    <row r="228" spans="1:16" s="6" customFormat="1" hidden="1" x14ac:dyDescent="0.2">
      <c r="A228" s="562"/>
      <c r="B228" s="562"/>
      <c r="C228" s="562"/>
      <c r="D228" s="562"/>
      <c r="E228" s="562"/>
      <c r="F228" s="562"/>
      <c r="G228" s="562"/>
      <c r="H228" s="562"/>
      <c r="I228" s="562"/>
      <c r="J228" s="562"/>
      <c r="K228" s="562"/>
      <c r="L228" s="562"/>
      <c r="M228" s="562"/>
      <c r="N228" s="562"/>
      <c r="O228" s="562"/>
      <c r="P228" s="562"/>
    </row>
    <row r="229" spans="1:16" s="6" customFormat="1" hidden="1" x14ac:dyDescent="0.2">
      <c r="A229" s="562"/>
      <c r="B229" s="562"/>
      <c r="C229" s="562"/>
      <c r="D229" s="562"/>
      <c r="E229" s="562"/>
      <c r="F229" s="562"/>
      <c r="G229" s="562"/>
      <c r="H229" s="562"/>
      <c r="I229" s="562"/>
      <c r="J229" s="562"/>
      <c r="K229" s="562"/>
      <c r="L229" s="562"/>
      <c r="M229" s="562"/>
      <c r="N229" s="562"/>
      <c r="O229" s="562"/>
      <c r="P229" s="562"/>
    </row>
    <row r="230" spans="1:16" s="6" customFormat="1" hidden="1" x14ac:dyDescent="0.2">
      <c r="A230" s="562"/>
      <c r="B230" s="562"/>
      <c r="C230" s="562"/>
      <c r="D230" s="562"/>
      <c r="E230" s="562"/>
      <c r="F230" s="562"/>
      <c r="G230" s="562"/>
      <c r="H230" s="562"/>
      <c r="I230" s="562"/>
      <c r="J230" s="562"/>
      <c r="K230" s="562"/>
      <c r="L230" s="562"/>
      <c r="M230" s="562"/>
      <c r="N230" s="562"/>
      <c r="O230" s="562"/>
      <c r="P230" s="562"/>
    </row>
    <row r="231" spans="1:16" s="6" customFormat="1" hidden="1" x14ac:dyDescent="0.2">
      <c r="A231" s="562"/>
      <c r="B231" s="562"/>
      <c r="C231" s="562"/>
      <c r="D231" s="562"/>
      <c r="E231" s="562"/>
      <c r="F231" s="562"/>
      <c r="G231" s="562"/>
      <c r="H231" s="562"/>
      <c r="I231" s="562"/>
      <c r="J231" s="562"/>
      <c r="K231" s="562"/>
      <c r="L231" s="562"/>
      <c r="M231" s="562"/>
      <c r="N231" s="562"/>
      <c r="O231" s="562"/>
      <c r="P231" s="562"/>
    </row>
    <row r="232" spans="1:16" s="6" customFormat="1" hidden="1" x14ac:dyDescent="0.2">
      <c r="A232" s="562"/>
      <c r="B232" s="562"/>
      <c r="C232" s="562"/>
      <c r="D232" s="562"/>
      <c r="E232" s="562"/>
      <c r="F232" s="562"/>
      <c r="G232" s="562"/>
      <c r="H232" s="562"/>
      <c r="I232" s="562"/>
      <c r="J232" s="562"/>
      <c r="K232" s="562"/>
      <c r="L232" s="562"/>
      <c r="M232" s="562"/>
      <c r="N232" s="562"/>
      <c r="O232" s="562"/>
      <c r="P232" s="562"/>
    </row>
    <row r="233" spans="1:16" s="6" customFormat="1" hidden="1" x14ac:dyDescent="0.2">
      <c r="A233" s="562"/>
      <c r="B233" s="562"/>
      <c r="C233" s="562"/>
      <c r="D233" s="562"/>
      <c r="E233" s="562"/>
      <c r="F233" s="562"/>
      <c r="G233" s="562"/>
      <c r="H233" s="562"/>
      <c r="I233" s="562"/>
      <c r="J233" s="562"/>
      <c r="K233" s="562"/>
      <c r="L233" s="562"/>
      <c r="M233" s="562"/>
      <c r="N233" s="562"/>
      <c r="O233" s="562"/>
      <c r="P233" s="562"/>
    </row>
    <row r="234" spans="1:16" s="6" customFormat="1" hidden="1" x14ac:dyDescent="0.2">
      <c r="A234" s="562"/>
      <c r="B234" s="562"/>
      <c r="C234" s="562"/>
      <c r="D234" s="562"/>
      <c r="E234" s="562"/>
      <c r="F234" s="562"/>
      <c r="G234" s="562"/>
      <c r="H234" s="562"/>
      <c r="I234" s="562"/>
      <c r="J234" s="562"/>
      <c r="K234" s="562"/>
      <c r="L234" s="562"/>
      <c r="M234" s="562"/>
      <c r="N234" s="562"/>
      <c r="O234" s="562"/>
      <c r="P234" s="562"/>
    </row>
    <row r="235" spans="1:16" s="6" customFormat="1" hidden="1" x14ac:dyDescent="0.2">
      <c r="A235" s="562"/>
      <c r="B235" s="562"/>
      <c r="C235" s="562"/>
      <c r="D235" s="562"/>
      <c r="E235" s="562"/>
      <c r="F235" s="562"/>
      <c r="G235" s="562"/>
      <c r="H235" s="562"/>
      <c r="I235" s="562"/>
      <c r="J235" s="562"/>
      <c r="K235" s="562"/>
      <c r="L235" s="562"/>
      <c r="M235" s="562"/>
      <c r="N235" s="562"/>
      <c r="O235" s="562"/>
      <c r="P235" s="562"/>
    </row>
    <row r="236" spans="1:16" s="6" customFormat="1" hidden="1" x14ac:dyDescent="0.2">
      <c r="A236" s="562"/>
      <c r="B236" s="562"/>
      <c r="C236" s="562"/>
      <c r="D236" s="562"/>
      <c r="E236" s="562"/>
      <c r="F236" s="562"/>
      <c r="G236" s="562"/>
      <c r="H236" s="562"/>
      <c r="I236" s="562"/>
      <c r="J236" s="562"/>
      <c r="K236" s="562"/>
      <c r="L236" s="562"/>
      <c r="M236" s="562"/>
      <c r="N236" s="562"/>
      <c r="O236" s="562"/>
      <c r="P236" s="562"/>
    </row>
    <row r="237" spans="1:16" s="6" customFormat="1" hidden="1" x14ac:dyDescent="0.2">
      <c r="A237" s="562"/>
      <c r="B237" s="562"/>
      <c r="C237" s="562"/>
      <c r="D237" s="562"/>
      <c r="E237" s="562"/>
      <c r="F237" s="562"/>
      <c r="G237" s="562"/>
      <c r="H237" s="562"/>
      <c r="I237" s="562"/>
      <c r="J237" s="562"/>
      <c r="K237" s="562"/>
      <c r="L237" s="562"/>
      <c r="M237" s="562"/>
      <c r="N237" s="562"/>
      <c r="O237" s="562"/>
      <c r="P237" s="562"/>
    </row>
    <row r="238" spans="1:16" s="6" customFormat="1" hidden="1" x14ac:dyDescent="0.2">
      <c r="A238" s="562"/>
      <c r="B238" s="562"/>
      <c r="C238" s="562"/>
      <c r="D238" s="562"/>
      <c r="E238" s="562"/>
      <c r="F238" s="562"/>
      <c r="G238" s="562"/>
      <c r="H238" s="562"/>
      <c r="I238" s="562"/>
      <c r="J238" s="562"/>
      <c r="K238" s="562"/>
      <c r="L238" s="562"/>
      <c r="M238" s="562"/>
      <c r="N238" s="562"/>
      <c r="O238" s="562"/>
      <c r="P238" s="562"/>
    </row>
    <row r="239" spans="1:16" s="6" customFormat="1" hidden="1" x14ac:dyDescent="0.2">
      <c r="A239" s="562"/>
      <c r="B239" s="562"/>
      <c r="C239" s="562"/>
      <c r="D239" s="562"/>
      <c r="E239" s="562"/>
      <c r="F239" s="562"/>
      <c r="G239" s="562"/>
      <c r="H239" s="562"/>
      <c r="I239" s="562"/>
      <c r="J239" s="562"/>
      <c r="K239" s="562"/>
      <c r="L239" s="562"/>
      <c r="M239" s="562"/>
      <c r="N239" s="562"/>
      <c r="O239" s="562"/>
      <c r="P239" s="562"/>
    </row>
    <row r="240" spans="1:16" s="6" customFormat="1" hidden="1" x14ac:dyDescent="0.2">
      <c r="A240" s="562"/>
      <c r="B240" s="562"/>
      <c r="C240" s="562"/>
      <c r="D240" s="562"/>
      <c r="E240" s="562"/>
      <c r="F240" s="562"/>
      <c r="G240" s="562"/>
      <c r="H240" s="562"/>
      <c r="I240" s="562"/>
      <c r="J240" s="562"/>
      <c r="K240" s="562"/>
      <c r="L240" s="562"/>
      <c r="M240" s="562"/>
      <c r="N240" s="562"/>
      <c r="O240" s="562"/>
      <c r="P240" s="562"/>
    </row>
    <row r="241" spans="1:16" s="6" customFormat="1" hidden="1" x14ac:dyDescent="0.2">
      <c r="A241" s="562"/>
      <c r="B241" s="562"/>
      <c r="C241" s="562"/>
      <c r="D241" s="562"/>
      <c r="E241" s="562"/>
      <c r="F241" s="562"/>
      <c r="G241" s="562"/>
      <c r="H241" s="562"/>
      <c r="I241" s="562"/>
      <c r="J241" s="562"/>
      <c r="K241" s="562"/>
      <c r="L241" s="562"/>
      <c r="M241" s="562"/>
      <c r="N241" s="562"/>
      <c r="O241" s="562"/>
      <c r="P241" s="562"/>
    </row>
    <row r="242" spans="1:16" s="6" customFormat="1" hidden="1" x14ac:dyDescent="0.2">
      <c r="A242" s="562"/>
      <c r="B242" s="562"/>
      <c r="C242" s="562"/>
      <c r="D242" s="562"/>
      <c r="E242" s="562"/>
      <c r="F242" s="562"/>
      <c r="G242" s="562"/>
      <c r="H242" s="562"/>
      <c r="I242" s="562"/>
      <c r="J242" s="562"/>
      <c r="K242" s="562"/>
      <c r="L242" s="562"/>
      <c r="M242" s="562"/>
      <c r="N242" s="562"/>
      <c r="O242" s="562"/>
      <c r="P242" s="562"/>
    </row>
    <row r="243" spans="1:16" s="6" customFormat="1" hidden="1" x14ac:dyDescent="0.2">
      <c r="A243" s="562"/>
      <c r="B243" s="562"/>
      <c r="C243" s="562"/>
      <c r="D243" s="562"/>
      <c r="E243" s="562"/>
      <c r="F243" s="562"/>
      <c r="G243" s="562"/>
      <c r="H243" s="562"/>
      <c r="I243" s="562"/>
      <c r="J243" s="562"/>
      <c r="K243" s="562"/>
      <c r="L243" s="562"/>
      <c r="M243" s="562"/>
      <c r="N243" s="562"/>
      <c r="O243" s="562"/>
      <c r="P243" s="562"/>
    </row>
    <row r="244" spans="1:16" s="6" customFormat="1" hidden="1" x14ac:dyDescent="0.2">
      <c r="A244" s="562"/>
      <c r="B244" s="562"/>
      <c r="C244" s="562"/>
      <c r="D244" s="562"/>
      <c r="E244" s="562"/>
      <c r="F244" s="562"/>
      <c r="G244" s="562"/>
      <c r="H244" s="562"/>
      <c r="I244" s="562"/>
      <c r="J244" s="562"/>
      <c r="K244" s="562"/>
      <c r="L244" s="562"/>
      <c r="M244" s="562"/>
      <c r="N244" s="562"/>
      <c r="O244" s="562"/>
      <c r="P244" s="562"/>
    </row>
    <row r="245" spans="1:16" s="6" customFormat="1" hidden="1" x14ac:dyDescent="0.2">
      <c r="A245" s="562"/>
      <c r="B245" s="562"/>
      <c r="C245" s="562"/>
      <c r="D245" s="562"/>
      <c r="E245" s="562"/>
      <c r="F245" s="562"/>
      <c r="G245" s="562"/>
      <c r="H245" s="562"/>
      <c r="I245" s="562"/>
      <c r="J245" s="562"/>
      <c r="K245" s="562"/>
      <c r="L245" s="562"/>
      <c r="M245" s="562"/>
      <c r="N245" s="562"/>
      <c r="O245" s="562"/>
      <c r="P245" s="562"/>
    </row>
    <row r="246" spans="1:16" s="6" customFormat="1" hidden="1" x14ac:dyDescent="0.2">
      <c r="A246" s="562"/>
      <c r="B246" s="562"/>
      <c r="C246" s="562"/>
      <c r="D246" s="562"/>
      <c r="E246" s="562"/>
      <c r="F246" s="562"/>
      <c r="G246" s="562"/>
      <c r="H246" s="562"/>
      <c r="I246" s="562"/>
      <c r="J246" s="562"/>
      <c r="K246" s="562"/>
      <c r="L246" s="562"/>
      <c r="M246" s="562"/>
      <c r="N246" s="562"/>
      <c r="O246" s="562"/>
      <c r="P246" s="562"/>
    </row>
    <row r="247" spans="1:16" s="6" customFormat="1" hidden="1" x14ac:dyDescent="0.2">
      <c r="A247" s="562"/>
      <c r="B247" s="562"/>
      <c r="C247" s="562"/>
      <c r="D247" s="562"/>
      <c r="E247" s="562"/>
      <c r="F247" s="562"/>
      <c r="G247" s="562"/>
      <c r="H247" s="562"/>
      <c r="I247" s="562"/>
      <c r="J247" s="562"/>
      <c r="K247" s="562"/>
      <c r="L247" s="562"/>
      <c r="M247" s="562"/>
      <c r="N247" s="562"/>
      <c r="O247" s="562"/>
      <c r="P247" s="562"/>
    </row>
    <row r="248" spans="1:16" s="6" customFormat="1" hidden="1" x14ac:dyDescent="0.2">
      <c r="A248" s="562"/>
      <c r="B248" s="562"/>
      <c r="C248" s="562"/>
      <c r="D248" s="562"/>
      <c r="E248" s="562"/>
      <c r="F248" s="562"/>
      <c r="G248" s="562"/>
      <c r="H248" s="562"/>
      <c r="I248" s="562"/>
      <c r="J248" s="562"/>
      <c r="K248" s="562"/>
      <c r="L248" s="562"/>
      <c r="M248" s="562"/>
      <c r="N248" s="562"/>
      <c r="O248" s="562"/>
      <c r="P248" s="562"/>
    </row>
    <row r="249" spans="1:16" s="6" customFormat="1" hidden="1" x14ac:dyDescent="0.2">
      <c r="A249" s="562"/>
      <c r="B249" s="562"/>
      <c r="C249" s="562"/>
      <c r="D249" s="562"/>
      <c r="E249" s="562"/>
      <c r="F249" s="562"/>
      <c r="G249" s="562"/>
      <c r="H249" s="562"/>
      <c r="I249" s="562"/>
      <c r="J249" s="562"/>
      <c r="K249" s="562"/>
      <c r="L249" s="562"/>
      <c r="M249" s="562"/>
      <c r="N249" s="562"/>
      <c r="O249" s="562"/>
      <c r="P249" s="562"/>
    </row>
    <row r="250" spans="1:16" s="6" customFormat="1" hidden="1" x14ac:dyDescent="0.2">
      <c r="A250" s="562"/>
      <c r="B250" s="562"/>
      <c r="C250" s="562"/>
      <c r="D250" s="562"/>
      <c r="E250" s="562"/>
      <c r="F250" s="562"/>
      <c r="G250" s="562"/>
      <c r="H250" s="562"/>
      <c r="I250" s="562"/>
      <c r="J250" s="562"/>
      <c r="K250" s="562"/>
      <c r="L250" s="562"/>
      <c r="M250" s="562"/>
      <c r="N250" s="562"/>
      <c r="O250" s="562"/>
      <c r="P250" s="562"/>
    </row>
    <row r="251" spans="1:16" s="6" customFormat="1" hidden="1" x14ac:dyDescent="0.2">
      <c r="A251" s="562"/>
      <c r="B251" s="562"/>
      <c r="C251" s="562"/>
      <c r="D251" s="562"/>
      <c r="E251" s="562"/>
      <c r="F251" s="562"/>
      <c r="G251" s="562"/>
      <c r="H251" s="562"/>
      <c r="I251" s="562"/>
      <c r="J251" s="562"/>
      <c r="K251" s="562"/>
      <c r="L251" s="562"/>
      <c r="M251" s="562"/>
      <c r="N251" s="562"/>
      <c r="O251" s="562"/>
      <c r="P251" s="562"/>
    </row>
    <row r="252" spans="1:16" s="6" customFormat="1" hidden="1" x14ac:dyDescent="0.2">
      <c r="A252" s="562"/>
      <c r="B252" s="562"/>
      <c r="C252" s="562"/>
      <c r="D252" s="562"/>
      <c r="E252" s="562"/>
      <c r="F252" s="562"/>
      <c r="G252" s="562"/>
      <c r="H252" s="562"/>
      <c r="I252" s="562"/>
      <c r="J252" s="562"/>
      <c r="K252" s="562"/>
      <c r="L252" s="562"/>
      <c r="M252" s="562"/>
      <c r="N252" s="562"/>
      <c r="O252" s="562"/>
      <c r="P252" s="562"/>
    </row>
    <row r="253" spans="1:16" s="6" customFormat="1" hidden="1" x14ac:dyDescent="0.2">
      <c r="A253" s="562"/>
      <c r="B253" s="562"/>
      <c r="C253" s="562"/>
      <c r="D253" s="562"/>
      <c r="E253" s="562"/>
      <c r="F253" s="562"/>
      <c r="G253" s="562"/>
      <c r="H253" s="562"/>
      <c r="I253" s="562"/>
      <c r="J253" s="562"/>
      <c r="K253" s="562"/>
      <c r="L253" s="562"/>
      <c r="M253" s="562"/>
      <c r="N253" s="562"/>
      <c r="O253" s="562"/>
      <c r="P253" s="562"/>
    </row>
    <row r="254" spans="1:16" s="6" customFormat="1" hidden="1" x14ac:dyDescent="0.2">
      <c r="A254" s="562"/>
      <c r="B254" s="562"/>
      <c r="C254" s="562"/>
      <c r="D254" s="562"/>
      <c r="E254" s="562"/>
      <c r="F254" s="562"/>
      <c r="G254" s="562"/>
      <c r="H254" s="562"/>
      <c r="I254" s="562"/>
      <c r="J254" s="562"/>
      <c r="K254" s="562"/>
      <c r="L254" s="562"/>
      <c r="M254" s="562"/>
      <c r="N254" s="562"/>
      <c r="O254" s="562"/>
      <c r="P254" s="562"/>
    </row>
    <row r="255" spans="1:16" s="6" customFormat="1" hidden="1" x14ac:dyDescent="0.2">
      <c r="A255" s="562"/>
      <c r="B255" s="562"/>
      <c r="C255" s="562"/>
      <c r="D255" s="562"/>
      <c r="E255" s="562"/>
      <c r="F255" s="562"/>
      <c r="G255" s="562"/>
      <c r="H255" s="562"/>
      <c r="I255" s="562"/>
      <c r="J255" s="562"/>
      <c r="K255" s="562"/>
      <c r="L255" s="562"/>
      <c r="M255" s="562"/>
      <c r="N255" s="562"/>
      <c r="O255" s="562"/>
      <c r="P255" s="562"/>
    </row>
    <row r="256" spans="1:16" s="6" customFormat="1" hidden="1" x14ac:dyDescent="0.2">
      <c r="A256" s="562"/>
      <c r="B256" s="562"/>
      <c r="C256" s="562"/>
      <c r="D256" s="562"/>
      <c r="E256" s="562"/>
      <c r="F256" s="562"/>
      <c r="G256" s="562"/>
      <c r="H256" s="562"/>
      <c r="I256" s="562"/>
      <c r="J256" s="562"/>
      <c r="K256" s="562"/>
      <c r="L256" s="562"/>
      <c r="M256" s="562"/>
      <c r="N256" s="562"/>
      <c r="O256" s="562"/>
      <c r="P256" s="562"/>
    </row>
    <row r="257" spans="1:16" s="6" customFormat="1" hidden="1" x14ac:dyDescent="0.2">
      <c r="A257" s="562"/>
      <c r="B257" s="562"/>
      <c r="C257" s="562"/>
      <c r="D257" s="562"/>
      <c r="E257" s="562"/>
      <c r="F257" s="562"/>
      <c r="G257" s="562"/>
      <c r="H257" s="562"/>
      <c r="I257" s="562"/>
      <c r="J257" s="562"/>
      <c r="K257" s="562"/>
      <c r="L257" s="562"/>
      <c r="M257" s="562"/>
      <c r="N257" s="562"/>
      <c r="O257" s="562"/>
      <c r="P257" s="562"/>
    </row>
    <row r="258" spans="1:16" s="6" customFormat="1" hidden="1" x14ac:dyDescent="0.2">
      <c r="A258" s="562"/>
      <c r="B258" s="562"/>
      <c r="C258" s="562"/>
      <c r="D258" s="562"/>
      <c r="E258" s="562"/>
      <c r="F258" s="562"/>
      <c r="G258" s="562"/>
      <c r="H258" s="562"/>
      <c r="I258" s="562"/>
      <c r="J258" s="562"/>
      <c r="K258" s="562"/>
      <c r="L258" s="562"/>
      <c r="M258" s="562"/>
      <c r="N258" s="562"/>
      <c r="O258" s="562"/>
      <c r="P258" s="562"/>
    </row>
    <row r="259" spans="1:16" s="6" customFormat="1" hidden="1" x14ac:dyDescent="0.2">
      <c r="A259" s="562"/>
      <c r="B259" s="562"/>
      <c r="C259" s="562"/>
      <c r="D259" s="562"/>
      <c r="E259" s="562"/>
      <c r="F259" s="562"/>
      <c r="G259" s="562"/>
      <c r="H259" s="562"/>
      <c r="I259" s="562"/>
      <c r="J259" s="562"/>
      <c r="K259" s="562"/>
      <c r="L259" s="562"/>
      <c r="M259" s="562"/>
      <c r="N259" s="562"/>
      <c r="O259" s="562"/>
      <c r="P259" s="562"/>
    </row>
    <row r="260" spans="1:16" s="6" customFormat="1" hidden="1" x14ac:dyDescent="0.2">
      <c r="A260" s="562"/>
      <c r="B260" s="562"/>
      <c r="C260" s="562"/>
      <c r="D260" s="562"/>
      <c r="E260" s="562"/>
      <c r="F260" s="562"/>
      <c r="G260" s="562"/>
      <c r="H260" s="562"/>
      <c r="I260" s="562"/>
      <c r="J260" s="562"/>
      <c r="K260" s="562"/>
      <c r="L260" s="562"/>
      <c r="M260" s="562"/>
      <c r="N260" s="562"/>
      <c r="O260" s="562"/>
      <c r="P260" s="562"/>
    </row>
    <row r="261" spans="1:16" s="6" customFormat="1" hidden="1" x14ac:dyDescent="0.2">
      <c r="A261" s="562"/>
      <c r="B261" s="562"/>
      <c r="C261" s="562"/>
      <c r="D261" s="562"/>
      <c r="E261" s="562"/>
      <c r="F261" s="562"/>
      <c r="G261" s="562"/>
      <c r="H261" s="562"/>
      <c r="I261" s="562"/>
      <c r="J261" s="562"/>
      <c r="K261" s="562"/>
      <c r="L261" s="562"/>
      <c r="M261" s="562"/>
      <c r="N261" s="562"/>
      <c r="O261" s="562"/>
      <c r="P261" s="562"/>
    </row>
    <row r="262" spans="1:16" s="6" customFormat="1" hidden="1" x14ac:dyDescent="0.2">
      <c r="A262" s="562"/>
      <c r="B262" s="562"/>
      <c r="C262" s="562"/>
      <c r="D262" s="562"/>
      <c r="E262" s="562"/>
      <c r="F262" s="562"/>
      <c r="G262" s="562"/>
      <c r="H262" s="562"/>
      <c r="I262" s="562"/>
      <c r="J262" s="562"/>
      <c r="K262" s="562"/>
      <c r="L262" s="562"/>
      <c r="M262" s="562"/>
      <c r="N262" s="562"/>
      <c r="O262" s="562"/>
      <c r="P262" s="562"/>
    </row>
    <row r="263" spans="1:16" s="6" customFormat="1" hidden="1" x14ac:dyDescent="0.2">
      <c r="A263" s="562"/>
      <c r="B263" s="562"/>
      <c r="C263" s="562"/>
      <c r="D263" s="562"/>
      <c r="E263" s="562"/>
      <c r="F263" s="562"/>
      <c r="G263" s="562"/>
      <c r="H263" s="562"/>
      <c r="I263" s="562"/>
      <c r="J263" s="562"/>
      <c r="K263" s="562"/>
      <c r="L263" s="562"/>
      <c r="M263" s="562"/>
      <c r="N263" s="562"/>
      <c r="O263" s="562"/>
      <c r="P263" s="562"/>
    </row>
    <row r="264" spans="1:16" s="6" customFormat="1" hidden="1" x14ac:dyDescent="0.2">
      <c r="A264" s="562"/>
      <c r="B264" s="562"/>
      <c r="C264" s="562"/>
      <c r="D264" s="562"/>
      <c r="E264" s="562"/>
      <c r="F264" s="562"/>
      <c r="G264" s="562"/>
      <c r="H264" s="562"/>
      <c r="I264" s="562"/>
      <c r="J264" s="562"/>
      <c r="K264" s="562"/>
      <c r="L264" s="562"/>
      <c r="M264" s="562"/>
      <c r="N264" s="562"/>
      <c r="O264" s="562"/>
      <c r="P264" s="562"/>
    </row>
    <row r="265" spans="1:16" s="6" customFormat="1" hidden="1" x14ac:dyDescent="0.2">
      <c r="A265" s="562"/>
      <c r="B265" s="562"/>
      <c r="C265" s="562"/>
      <c r="D265" s="562"/>
      <c r="E265" s="562"/>
      <c r="F265" s="562"/>
      <c r="G265" s="562"/>
      <c r="H265" s="562"/>
      <c r="I265" s="562"/>
      <c r="J265" s="562"/>
      <c r="K265" s="562"/>
      <c r="L265" s="562"/>
      <c r="M265" s="562"/>
      <c r="N265" s="562"/>
      <c r="O265" s="562"/>
      <c r="P265" s="562"/>
    </row>
    <row r="266" spans="1:16" s="6" customFormat="1" hidden="1" x14ac:dyDescent="0.2">
      <c r="A266" s="562"/>
      <c r="B266" s="562"/>
      <c r="C266" s="562"/>
      <c r="D266" s="562"/>
      <c r="E266" s="562"/>
      <c r="F266" s="562"/>
      <c r="G266" s="562"/>
      <c r="H266" s="562"/>
      <c r="I266" s="562"/>
      <c r="J266" s="562"/>
      <c r="K266" s="562"/>
      <c r="L266" s="562"/>
      <c r="M266" s="562"/>
      <c r="N266" s="562"/>
      <c r="O266" s="562"/>
      <c r="P266" s="562"/>
    </row>
    <row r="267" spans="1:16" s="6" customFormat="1" hidden="1" x14ac:dyDescent="0.2">
      <c r="A267" s="562"/>
      <c r="B267" s="562"/>
      <c r="C267" s="562"/>
      <c r="D267" s="562"/>
      <c r="E267" s="562"/>
      <c r="F267" s="562"/>
      <c r="G267" s="562"/>
      <c r="H267" s="562"/>
      <c r="I267" s="562"/>
      <c r="J267" s="562"/>
      <c r="K267" s="562"/>
      <c r="L267" s="562"/>
      <c r="M267" s="562"/>
      <c r="N267" s="562"/>
      <c r="O267" s="562"/>
      <c r="P267" s="562"/>
    </row>
    <row r="268" spans="1:16" s="6" customFormat="1" hidden="1" x14ac:dyDescent="0.2">
      <c r="A268" s="562"/>
      <c r="B268" s="562"/>
      <c r="C268" s="562"/>
      <c r="D268" s="562"/>
      <c r="E268" s="562"/>
      <c r="F268" s="562"/>
      <c r="G268" s="562"/>
      <c r="H268" s="562"/>
      <c r="I268" s="562"/>
      <c r="J268" s="562"/>
      <c r="K268" s="562"/>
      <c r="L268" s="562"/>
      <c r="M268" s="562"/>
      <c r="N268" s="562"/>
      <c r="O268" s="562"/>
      <c r="P268" s="562"/>
    </row>
    <row r="269" spans="1:16" s="6" customFormat="1" hidden="1" x14ac:dyDescent="0.2">
      <c r="A269" s="562"/>
      <c r="B269" s="562"/>
      <c r="C269" s="562"/>
      <c r="D269" s="562"/>
      <c r="E269" s="562"/>
      <c r="F269" s="562"/>
      <c r="G269" s="562"/>
      <c r="H269" s="562"/>
      <c r="I269" s="562"/>
      <c r="J269" s="562"/>
      <c r="K269" s="562"/>
      <c r="L269" s="562"/>
      <c r="M269" s="562"/>
      <c r="N269" s="562"/>
      <c r="O269" s="562"/>
      <c r="P269" s="562"/>
    </row>
    <row r="270" spans="1:16" s="6" customFormat="1" hidden="1" x14ac:dyDescent="0.2">
      <c r="A270" s="562"/>
      <c r="B270" s="562"/>
      <c r="C270" s="562"/>
      <c r="D270" s="562"/>
      <c r="E270" s="562"/>
      <c r="F270" s="562"/>
      <c r="G270" s="562"/>
      <c r="H270" s="562"/>
      <c r="I270" s="562"/>
      <c r="J270" s="562"/>
      <c r="K270" s="562"/>
      <c r="L270" s="562"/>
      <c r="M270" s="562"/>
      <c r="N270" s="562"/>
      <c r="O270" s="562"/>
      <c r="P270" s="562"/>
    </row>
    <row r="271" spans="1:16" s="6" customFormat="1" hidden="1" x14ac:dyDescent="0.2">
      <c r="A271" s="562"/>
      <c r="B271" s="562"/>
      <c r="C271" s="562"/>
      <c r="D271" s="562"/>
      <c r="E271" s="562"/>
      <c r="F271" s="562"/>
      <c r="G271" s="562"/>
      <c r="H271" s="562"/>
      <c r="I271" s="562"/>
      <c r="J271" s="562"/>
      <c r="K271" s="562"/>
      <c r="L271" s="562"/>
      <c r="M271" s="562"/>
      <c r="N271" s="562"/>
      <c r="O271" s="562"/>
      <c r="P271" s="562"/>
    </row>
    <row r="272" spans="1:16" s="6" customFormat="1" hidden="1" x14ac:dyDescent="0.2">
      <c r="A272" s="562"/>
      <c r="B272" s="562"/>
      <c r="C272" s="562"/>
      <c r="D272" s="562"/>
      <c r="E272" s="562"/>
      <c r="F272" s="562"/>
      <c r="G272" s="562"/>
      <c r="H272" s="562"/>
      <c r="I272" s="562"/>
      <c r="J272" s="562"/>
      <c r="K272" s="562"/>
      <c r="L272" s="562"/>
      <c r="M272" s="562"/>
      <c r="N272" s="562"/>
      <c r="O272" s="562"/>
      <c r="P272" s="562"/>
    </row>
    <row r="273" spans="1:16" s="6" customFormat="1" hidden="1" x14ac:dyDescent="0.2">
      <c r="A273" s="562"/>
      <c r="B273" s="562"/>
      <c r="C273" s="562"/>
      <c r="D273" s="562"/>
      <c r="E273" s="562"/>
      <c r="F273" s="562"/>
      <c r="G273" s="562"/>
      <c r="H273" s="562"/>
      <c r="I273" s="562"/>
      <c r="J273" s="562"/>
      <c r="K273" s="562"/>
      <c r="L273" s="562"/>
      <c r="M273" s="562"/>
      <c r="N273" s="562"/>
      <c r="O273" s="562"/>
      <c r="P273" s="562"/>
    </row>
    <row r="274" spans="1:16" s="6" customFormat="1" hidden="1" x14ac:dyDescent="0.2">
      <c r="A274" s="562"/>
      <c r="B274" s="562"/>
      <c r="C274" s="562"/>
      <c r="D274" s="562"/>
      <c r="E274" s="562"/>
      <c r="F274" s="562"/>
      <c r="G274" s="562"/>
      <c r="H274" s="562"/>
      <c r="I274" s="562"/>
      <c r="J274" s="562"/>
      <c r="K274" s="562"/>
      <c r="L274" s="562"/>
      <c r="M274" s="562"/>
      <c r="N274" s="562"/>
      <c r="O274" s="562"/>
      <c r="P274" s="562"/>
    </row>
    <row r="275" spans="1:16" s="6" customFormat="1" hidden="1" x14ac:dyDescent="0.2">
      <c r="A275" s="562"/>
      <c r="B275" s="562"/>
      <c r="C275" s="562"/>
      <c r="D275" s="562"/>
      <c r="E275" s="562"/>
      <c r="F275" s="562"/>
      <c r="G275" s="562"/>
      <c r="H275" s="562"/>
      <c r="I275" s="562"/>
      <c r="J275" s="562"/>
      <c r="K275" s="562"/>
      <c r="L275" s="562"/>
      <c r="M275" s="562"/>
      <c r="N275" s="562"/>
      <c r="O275" s="562"/>
      <c r="P275" s="562"/>
    </row>
    <row r="276" spans="1:16" s="6" customFormat="1" hidden="1" x14ac:dyDescent="0.2">
      <c r="A276" s="562"/>
      <c r="B276" s="562"/>
      <c r="C276" s="562"/>
      <c r="D276" s="562"/>
      <c r="E276" s="562"/>
      <c r="F276" s="562"/>
      <c r="G276" s="562"/>
      <c r="H276" s="562"/>
      <c r="I276" s="562"/>
      <c r="J276" s="562"/>
      <c r="K276" s="562"/>
      <c r="L276" s="562"/>
      <c r="M276" s="562"/>
      <c r="N276" s="562"/>
      <c r="O276" s="562"/>
      <c r="P276" s="562"/>
    </row>
    <row r="277" spans="1:16" s="6" customFormat="1" hidden="1" x14ac:dyDescent="0.2">
      <c r="A277" s="562"/>
      <c r="B277" s="562"/>
      <c r="C277" s="562"/>
      <c r="D277" s="562"/>
      <c r="E277" s="562"/>
      <c r="F277" s="562"/>
      <c r="G277" s="562"/>
      <c r="H277" s="562"/>
      <c r="I277" s="562"/>
      <c r="J277" s="562"/>
      <c r="K277" s="562"/>
      <c r="L277" s="562"/>
      <c r="M277" s="562"/>
      <c r="N277" s="562"/>
      <c r="O277" s="562"/>
      <c r="P277" s="562"/>
    </row>
    <row r="278" spans="1:16" s="6" customFormat="1" hidden="1" x14ac:dyDescent="0.2">
      <c r="A278" s="562"/>
      <c r="B278" s="562"/>
      <c r="C278" s="562"/>
      <c r="D278" s="562"/>
      <c r="E278" s="562"/>
      <c r="F278" s="562"/>
      <c r="G278" s="562"/>
      <c r="H278" s="562"/>
      <c r="I278" s="562"/>
      <c r="J278" s="562"/>
      <c r="K278" s="562"/>
      <c r="L278" s="562"/>
      <c r="M278" s="562"/>
      <c r="N278" s="562"/>
      <c r="O278" s="562"/>
      <c r="P278" s="562"/>
    </row>
    <row r="279" spans="1:16" s="6" customFormat="1" hidden="1" x14ac:dyDescent="0.2">
      <c r="A279" s="562"/>
      <c r="B279" s="562"/>
      <c r="C279" s="562"/>
      <c r="D279" s="562"/>
      <c r="E279" s="562"/>
      <c r="F279" s="562"/>
      <c r="G279" s="562"/>
      <c r="H279" s="562"/>
      <c r="I279" s="562"/>
      <c r="J279" s="562"/>
      <c r="K279" s="562"/>
      <c r="L279" s="562"/>
      <c r="M279" s="562"/>
      <c r="N279" s="562"/>
      <c r="O279" s="562"/>
      <c r="P279" s="562"/>
    </row>
    <row r="280" spans="1:16" s="6" customFormat="1" hidden="1" x14ac:dyDescent="0.2">
      <c r="A280" s="562"/>
      <c r="B280" s="562"/>
      <c r="C280" s="562"/>
      <c r="D280" s="562"/>
      <c r="E280" s="562"/>
      <c r="F280" s="562"/>
      <c r="G280" s="562"/>
      <c r="H280" s="562"/>
      <c r="I280" s="562"/>
      <c r="J280" s="562"/>
      <c r="K280" s="562"/>
      <c r="L280" s="562"/>
      <c r="M280" s="562"/>
      <c r="N280" s="562"/>
      <c r="O280" s="562"/>
      <c r="P280" s="562"/>
    </row>
    <row r="281" spans="1:16" s="6" customFormat="1" hidden="1" x14ac:dyDescent="0.2">
      <c r="A281" s="562"/>
      <c r="B281" s="562"/>
      <c r="C281" s="562"/>
      <c r="D281" s="562"/>
      <c r="E281" s="562"/>
      <c r="F281" s="562"/>
      <c r="G281" s="562"/>
      <c r="H281" s="562"/>
      <c r="I281" s="562"/>
      <c r="J281" s="562"/>
      <c r="K281" s="562"/>
      <c r="L281" s="562"/>
      <c r="M281" s="562"/>
      <c r="N281" s="562"/>
      <c r="O281" s="562"/>
      <c r="P281" s="562"/>
    </row>
    <row r="282" spans="1:16" s="6" customFormat="1" hidden="1" x14ac:dyDescent="0.2">
      <c r="A282" s="562"/>
      <c r="B282" s="562"/>
      <c r="C282" s="562"/>
      <c r="D282" s="562"/>
      <c r="E282" s="562"/>
      <c r="F282" s="562"/>
      <c r="G282" s="562"/>
      <c r="H282" s="562"/>
      <c r="I282" s="562"/>
      <c r="J282" s="562"/>
      <c r="K282" s="562"/>
      <c r="L282" s="562"/>
      <c r="M282" s="562"/>
      <c r="N282" s="562"/>
      <c r="O282" s="562"/>
      <c r="P282" s="562"/>
    </row>
    <row r="283" spans="1:16" s="6" customFormat="1" hidden="1" x14ac:dyDescent="0.2">
      <c r="A283" s="562"/>
      <c r="B283" s="562"/>
      <c r="C283" s="562"/>
      <c r="D283" s="562"/>
      <c r="E283" s="562"/>
      <c r="F283" s="562"/>
      <c r="G283" s="562"/>
      <c r="H283" s="562"/>
      <c r="I283" s="562"/>
      <c r="J283" s="562"/>
      <c r="K283" s="562"/>
      <c r="L283" s="562"/>
      <c r="M283" s="562"/>
      <c r="N283" s="562"/>
      <c r="O283" s="562"/>
      <c r="P283" s="562"/>
    </row>
    <row r="284" spans="1:16" s="6" customFormat="1" hidden="1" x14ac:dyDescent="0.2">
      <c r="A284" s="562"/>
      <c r="B284" s="562"/>
      <c r="C284" s="562"/>
      <c r="D284" s="562"/>
      <c r="E284" s="562"/>
      <c r="F284" s="562"/>
      <c r="G284" s="562"/>
      <c r="H284" s="562"/>
      <c r="I284" s="562"/>
      <c r="J284" s="562"/>
      <c r="K284" s="562"/>
      <c r="L284" s="562"/>
      <c r="M284" s="562"/>
      <c r="N284" s="562"/>
      <c r="O284" s="562"/>
      <c r="P284" s="562"/>
    </row>
    <row r="285" spans="1:16" s="6" customFormat="1" hidden="1" x14ac:dyDescent="0.2">
      <c r="A285" s="562"/>
      <c r="B285" s="562"/>
      <c r="C285" s="562"/>
      <c r="D285" s="562"/>
      <c r="E285" s="562"/>
      <c r="F285" s="562"/>
      <c r="G285" s="562"/>
      <c r="H285" s="562"/>
      <c r="I285" s="562"/>
      <c r="J285" s="562"/>
      <c r="K285" s="562"/>
      <c r="L285" s="562"/>
      <c r="M285" s="562"/>
      <c r="N285" s="562"/>
      <c r="O285" s="562"/>
      <c r="P285" s="562"/>
    </row>
    <row r="286" spans="1:16" s="6" customFormat="1" hidden="1" x14ac:dyDescent="0.2">
      <c r="A286" s="562"/>
      <c r="B286" s="562"/>
      <c r="C286" s="562"/>
      <c r="D286" s="562"/>
      <c r="E286" s="562"/>
      <c r="F286" s="562"/>
      <c r="G286" s="562"/>
      <c r="H286" s="562"/>
      <c r="I286" s="562"/>
      <c r="J286" s="562"/>
      <c r="K286" s="562"/>
      <c r="L286" s="562"/>
      <c r="M286" s="562"/>
      <c r="N286" s="562"/>
      <c r="O286" s="562"/>
      <c r="P286" s="562"/>
    </row>
    <row r="287" spans="1:16" s="6" customFormat="1" hidden="1" x14ac:dyDescent="0.2">
      <c r="A287" s="562"/>
      <c r="B287" s="562"/>
      <c r="C287" s="562"/>
      <c r="D287" s="562"/>
      <c r="E287" s="562"/>
      <c r="F287" s="562"/>
      <c r="G287" s="562"/>
      <c r="H287" s="562"/>
      <c r="I287" s="562"/>
      <c r="J287" s="562"/>
      <c r="K287" s="562"/>
      <c r="L287" s="562"/>
      <c r="M287" s="562"/>
      <c r="N287" s="562"/>
      <c r="O287" s="562"/>
      <c r="P287" s="562"/>
    </row>
    <row r="288" spans="1:16" s="6" customFormat="1" hidden="1" x14ac:dyDescent="0.2">
      <c r="A288" s="562"/>
      <c r="B288" s="562"/>
      <c r="C288" s="562"/>
      <c r="D288" s="562"/>
      <c r="E288" s="562"/>
      <c r="F288" s="562"/>
      <c r="G288" s="562"/>
      <c r="H288" s="562"/>
      <c r="I288" s="562"/>
      <c r="J288" s="562"/>
      <c r="K288" s="562"/>
      <c r="L288" s="562"/>
      <c r="M288" s="562"/>
      <c r="N288" s="562"/>
      <c r="O288" s="562"/>
      <c r="P288" s="562"/>
    </row>
    <row r="289" spans="1:16" s="6" customFormat="1" hidden="1" x14ac:dyDescent="0.2">
      <c r="A289" s="562"/>
      <c r="B289" s="562"/>
      <c r="C289" s="562"/>
      <c r="D289" s="562"/>
      <c r="E289" s="562"/>
      <c r="F289" s="562"/>
      <c r="G289" s="562"/>
      <c r="H289" s="562"/>
      <c r="I289" s="562"/>
      <c r="J289" s="562"/>
      <c r="K289" s="562"/>
      <c r="L289" s="562"/>
      <c r="M289" s="562"/>
      <c r="N289" s="562"/>
      <c r="O289" s="562"/>
      <c r="P289" s="562"/>
    </row>
    <row r="290" spans="1:16" s="6" customFormat="1" hidden="1" x14ac:dyDescent="0.2">
      <c r="A290" s="562"/>
      <c r="B290" s="562"/>
      <c r="C290" s="562"/>
      <c r="D290" s="562"/>
      <c r="E290" s="562"/>
      <c r="F290" s="562"/>
      <c r="G290" s="562"/>
      <c r="H290" s="562"/>
      <c r="I290" s="562"/>
      <c r="J290" s="562"/>
      <c r="K290" s="562"/>
      <c r="L290" s="562"/>
      <c r="M290" s="562"/>
      <c r="N290" s="562"/>
      <c r="O290" s="562"/>
      <c r="P290" s="562"/>
    </row>
    <row r="291" spans="1:16" s="6" customFormat="1" hidden="1" x14ac:dyDescent="0.2">
      <c r="A291" s="562"/>
      <c r="B291" s="562"/>
      <c r="C291" s="562"/>
      <c r="D291" s="562"/>
      <c r="E291" s="562"/>
      <c r="F291" s="562"/>
      <c r="G291" s="562"/>
      <c r="H291" s="562"/>
      <c r="I291" s="562"/>
      <c r="J291" s="562"/>
      <c r="K291" s="562"/>
      <c r="L291" s="562"/>
      <c r="M291" s="562"/>
      <c r="N291" s="562"/>
      <c r="O291" s="562"/>
      <c r="P291" s="562"/>
    </row>
    <row r="292" spans="1:16" s="6" customFormat="1" hidden="1" x14ac:dyDescent="0.2">
      <c r="A292" s="562"/>
      <c r="B292" s="562"/>
      <c r="C292" s="562"/>
      <c r="D292" s="562"/>
      <c r="E292" s="562"/>
      <c r="F292" s="562"/>
      <c r="G292" s="562"/>
      <c r="H292" s="562"/>
      <c r="I292" s="562"/>
      <c r="J292" s="562"/>
      <c r="K292" s="562"/>
      <c r="L292" s="562"/>
      <c r="M292" s="562"/>
      <c r="N292" s="562"/>
      <c r="O292" s="562"/>
      <c r="P292" s="562"/>
    </row>
    <row r="293" spans="1:16" s="6" customFormat="1" hidden="1" x14ac:dyDescent="0.2">
      <c r="A293" s="562"/>
      <c r="B293" s="562"/>
      <c r="C293" s="562"/>
      <c r="D293" s="562"/>
      <c r="E293" s="562"/>
      <c r="F293" s="562"/>
      <c r="G293" s="562"/>
      <c r="H293" s="562"/>
      <c r="I293" s="562"/>
      <c r="J293" s="562"/>
      <c r="K293" s="562"/>
      <c r="L293" s="562"/>
      <c r="M293" s="562"/>
      <c r="N293" s="562"/>
      <c r="O293" s="562"/>
      <c r="P293" s="562"/>
    </row>
    <row r="294" spans="1:16" s="6" customFormat="1" hidden="1" x14ac:dyDescent="0.2">
      <c r="A294" s="562"/>
      <c r="B294" s="562"/>
      <c r="C294" s="562"/>
      <c r="D294" s="562"/>
      <c r="E294" s="562"/>
      <c r="F294" s="562"/>
      <c r="G294" s="562"/>
      <c r="H294" s="562"/>
      <c r="I294" s="562"/>
      <c r="J294" s="562"/>
      <c r="K294" s="562"/>
      <c r="L294" s="562"/>
      <c r="M294" s="562"/>
      <c r="N294" s="562"/>
      <c r="O294" s="562"/>
      <c r="P294" s="562"/>
    </row>
    <row r="295" spans="1:16" s="6" customFormat="1" hidden="1" x14ac:dyDescent="0.2">
      <c r="A295" s="562"/>
      <c r="B295" s="562"/>
      <c r="C295" s="562"/>
      <c r="D295" s="562"/>
      <c r="E295" s="562"/>
      <c r="F295" s="562"/>
      <c r="G295" s="562"/>
      <c r="H295" s="562"/>
      <c r="I295" s="562"/>
      <c r="J295" s="562"/>
      <c r="K295" s="562"/>
      <c r="L295" s="562"/>
      <c r="M295" s="562"/>
      <c r="N295" s="562"/>
      <c r="O295" s="562"/>
      <c r="P295" s="562"/>
    </row>
    <row r="296" spans="1:16" s="6" customFormat="1" hidden="1" x14ac:dyDescent="0.2">
      <c r="A296" s="562"/>
      <c r="B296" s="562"/>
      <c r="C296" s="562"/>
      <c r="D296" s="562"/>
      <c r="E296" s="562"/>
      <c r="F296" s="562"/>
      <c r="G296" s="562"/>
      <c r="H296" s="562"/>
      <c r="I296" s="562"/>
      <c r="J296" s="562"/>
      <c r="K296" s="562"/>
      <c r="L296" s="562"/>
      <c r="M296" s="562"/>
      <c r="N296" s="562"/>
      <c r="O296" s="562"/>
      <c r="P296" s="562"/>
    </row>
    <row r="297" spans="1:16" s="6" customFormat="1" hidden="1" x14ac:dyDescent="0.2">
      <c r="A297" s="562"/>
      <c r="B297" s="562"/>
      <c r="C297" s="562"/>
      <c r="D297" s="562"/>
      <c r="E297" s="562"/>
      <c r="F297" s="562"/>
      <c r="G297" s="562"/>
      <c r="H297" s="562"/>
      <c r="I297" s="562"/>
      <c r="J297" s="562"/>
      <c r="K297" s="562"/>
      <c r="L297" s="562"/>
      <c r="M297" s="562"/>
      <c r="N297" s="562"/>
      <c r="O297" s="562"/>
      <c r="P297" s="562"/>
    </row>
    <row r="298" spans="1:16" s="6" customFormat="1" hidden="1" x14ac:dyDescent="0.2">
      <c r="A298" s="562"/>
      <c r="B298" s="562"/>
      <c r="C298" s="562"/>
      <c r="D298" s="562"/>
      <c r="E298" s="562"/>
      <c r="F298" s="562"/>
      <c r="G298" s="562"/>
      <c r="H298" s="562"/>
      <c r="I298" s="562"/>
      <c r="J298" s="562"/>
      <c r="K298" s="562"/>
      <c r="L298" s="562"/>
      <c r="M298" s="562"/>
      <c r="N298" s="562"/>
      <c r="O298" s="562"/>
      <c r="P298" s="562"/>
    </row>
    <row r="299" spans="1:16" s="6" customFormat="1" hidden="1" x14ac:dyDescent="0.2">
      <c r="A299" s="562"/>
      <c r="B299" s="562"/>
      <c r="C299" s="562"/>
      <c r="D299" s="562"/>
      <c r="E299" s="562"/>
      <c r="F299" s="562"/>
      <c r="G299" s="562"/>
      <c r="H299" s="562"/>
      <c r="I299" s="562"/>
      <c r="J299" s="562"/>
      <c r="K299" s="562"/>
      <c r="L299" s="562"/>
      <c r="M299" s="562"/>
      <c r="N299" s="562"/>
      <c r="O299" s="562"/>
      <c r="P299" s="562"/>
    </row>
    <row r="300" spans="1:16" s="6" customFormat="1" hidden="1" x14ac:dyDescent="0.2">
      <c r="A300" s="562"/>
      <c r="B300" s="562"/>
      <c r="C300" s="562"/>
      <c r="D300" s="562"/>
      <c r="E300" s="562"/>
      <c r="F300" s="562"/>
      <c r="G300" s="562"/>
      <c r="H300" s="562"/>
      <c r="I300" s="562"/>
      <c r="J300" s="562"/>
      <c r="K300" s="562"/>
      <c r="L300" s="562"/>
      <c r="M300" s="562"/>
      <c r="N300" s="562"/>
      <c r="O300" s="562"/>
      <c r="P300" s="562"/>
    </row>
    <row r="301" spans="1:16" s="6" customFormat="1" hidden="1" x14ac:dyDescent="0.2">
      <c r="A301" s="562"/>
      <c r="B301" s="562"/>
      <c r="C301" s="562"/>
      <c r="D301" s="562"/>
      <c r="E301" s="562"/>
      <c r="F301" s="562"/>
      <c r="G301" s="562"/>
      <c r="H301" s="562"/>
      <c r="I301" s="562"/>
      <c r="J301" s="562"/>
      <c r="K301" s="562"/>
      <c r="L301" s="562"/>
      <c r="M301" s="562"/>
      <c r="N301" s="562"/>
      <c r="O301" s="562"/>
      <c r="P301" s="562"/>
    </row>
    <row r="302" spans="1:16" s="6" customFormat="1" hidden="1" x14ac:dyDescent="0.2">
      <c r="A302" s="562"/>
      <c r="B302" s="562"/>
      <c r="C302" s="562"/>
      <c r="D302" s="562"/>
      <c r="E302" s="562"/>
      <c r="F302" s="562"/>
      <c r="G302" s="562"/>
      <c r="H302" s="562"/>
      <c r="I302" s="562"/>
      <c r="J302" s="562"/>
      <c r="K302" s="562"/>
      <c r="L302" s="562"/>
      <c r="M302" s="562"/>
      <c r="N302" s="562"/>
      <c r="O302" s="562"/>
      <c r="P302" s="562"/>
    </row>
    <row r="303" spans="1:16" s="6" customFormat="1" hidden="1" x14ac:dyDescent="0.2">
      <c r="A303" s="562"/>
      <c r="B303" s="562"/>
      <c r="C303" s="562"/>
      <c r="D303" s="562"/>
      <c r="E303" s="562"/>
      <c r="F303" s="562"/>
      <c r="G303" s="562"/>
      <c r="H303" s="562"/>
      <c r="I303" s="562"/>
      <c r="J303" s="562"/>
      <c r="K303" s="562"/>
      <c r="L303" s="562"/>
      <c r="M303" s="562"/>
      <c r="N303" s="562"/>
      <c r="O303" s="562"/>
      <c r="P303" s="562"/>
    </row>
    <row r="304" spans="1:16" s="6" customFormat="1" hidden="1" x14ac:dyDescent="0.2">
      <c r="A304" s="562"/>
      <c r="B304" s="562"/>
      <c r="C304" s="562"/>
      <c r="D304" s="562"/>
      <c r="E304" s="562"/>
      <c r="F304" s="562"/>
      <c r="G304" s="562"/>
      <c r="H304" s="562"/>
      <c r="I304" s="562"/>
      <c r="J304" s="562"/>
      <c r="K304" s="562"/>
      <c r="L304" s="562"/>
      <c r="M304" s="562"/>
      <c r="N304" s="562"/>
      <c r="O304" s="562"/>
      <c r="P304" s="562"/>
    </row>
    <row r="305" spans="1:16" s="6" customFormat="1" hidden="1" x14ac:dyDescent="0.2">
      <c r="A305" s="562"/>
      <c r="B305" s="562"/>
      <c r="C305" s="562"/>
      <c r="D305" s="562"/>
      <c r="E305" s="562"/>
      <c r="F305" s="562"/>
      <c r="G305" s="562"/>
      <c r="H305" s="562"/>
      <c r="I305" s="562"/>
      <c r="J305" s="562"/>
      <c r="K305" s="562"/>
      <c r="L305" s="562"/>
      <c r="M305" s="562"/>
      <c r="N305" s="562"/>
      <c r="O305" s="562"/>
      <c r="P305" s="562"/>
    </row>
    <row r="306" spans="1:16" s="6" customFormat="1" hidden="1" x14ac:dyDescent="0.2">
      <c r="A306" s="562"/>
      <c r="B306" s="562"/>
      <c r="C306" s="562"/>
      <c r="D306" s="562"/>
      <c r="E306" s="562"/>
      <c r="F306" s="562"/>
      <c r="G306" s="562"/>
      <c r="H306" s="562"/>
      <c r="I306" s="562"/>
      <c r="J306" s="562"/>
      <c r="K306" s="562"/>
      <c r="L306" s="562"/>
      <c r="M306" s="562"/>
      <c r="N306" s="562"/>
      <c r="O306" s="562"/>
      <c r="P306" s="562"/>
    </row>
    <row r="307" spans="1:16" s="6" customFormat="1" hidden="1" x14ac:dyDescent="0.2">
      <c r="A307" s="562"/>
      <c r="B307" s="562"/>
      <c r="C307" s="562"/>
      <c r="D307" s="562"/>
      <c r="E307" s="562"/>
      <c r="F307" s="562"/>
      <c r="G307" s="562"/>
      <c r="H307" s="562"/>
      <c r="I307" s="562"/>
      <c r="J307" s="562"/>
      <c r="K307" s="562"/>
      <c r="L307" s="562"/>
      <c r="M307" s="562"/>
      <c r="N307" s="562"/>
      <c r="O307" s="562"/>
      <c r="P307" s="562"/>
    </row>
    <row r="308" spans="1:16" s="6" customFormat="1" hidden="1" x14ac:dyDescent="0.2">
      <c r="A308" s="562"/>
      <c r="B308" s="562"/>
      <c r="C308" s="562"/>
      <c r="D308" s="562"/>
      <c r="E308" s="562"/>
      <c r="F308" s="562"/>
      <c r="G308" s="562"/>
      <c r="H308" s="562"/>
      <c r="I308" s="562"/>
      <c r="J308" s="562"/>
      <c r="K308" s="562"/>
      <c r="L308" s="562"/>
      <c r="M308" s="562"/>
      <c r="N308" s="562"/>
      <c r="O308" s="562"/>
      <c r="P308" s="562"/>
    </row>
    <row r="309" spans="1:16" s="6" customFormat="1" hidden="1" x14ac:dyDescent="0.2">
      <c r="A309" s="562"/>
      <c r="B309" s="562"/>
      <c r="C309" s="562"/>
      <c r="D309" s="562"/>
      <c r="E309" s="562"/>
      <c r="F309" s="562"/>
      <c r="G309" s="562"/>
      <c r="H309" s="562"/>
      <c r="I309" s="562"/>
      <c r="J309" s="562"/>
      <c r="K309" s="562"/>
      <c r="L309" s="562"/>
      <c r="M309" s="562"/>
      <c r="N309" s="562"/>
      <c r="O309" s="562"/>
      <c r="P309" s="562"/>
    </row>
    <row r="310" spans="1:16" s="6" customFormat="1" hidden="1" x14ac:dyDescent="0.2">
      <c r="A310" s="562"/>
      <c r="B310" s="562"/>
      <c r="C310" s="562"/>
      <c r="D310" s="562"/>
      <c r="E310" s="562"/>
      <c r="F310" s="562"/>
      <c r="G310" s="562"/>
      <c r="H310" s="562"/>
      <c r="I310" s="562"/>
      <c r="J310" s="562"/>
      <c r="K310" s="562"/>
      <c r="L310" s="562"/>
      <c r="M310" s="562"/>
      <c r="N310" s="562"/>
      <c r="O310" s="562"/>
      <c r="P310" s="562"/>
    </row>
    <row r="311" spans="1:16" s="6" customFormat="1" hidden="1" x14ac:dyDescent="0.2">
      <c r="A311" s="562"/>
      <c r="B311" s="562"/>
      <c r="C311" s="562"/>
      <c r="D311" s="562"/>
      <c r="E311" s="562"/>
      <c r="F311" s="562"/>
      <c r="G311" s="562"/>
      <c r="H311" s="562"/>
      <c r="I311" s="562"/>
      <c r="J311" s="562"/>
      <c r="K311" s="562"/>
      <c r="L311" s="562"/>
      <c r="M311" s="562"/>
      <c r="N311" s="562"/>
      <c r="O311" s="562"/>
      <c r="P311" s="562"/>
    </row>
    <row r="312" spans="1:16" s="6" customFormat="1" hidden="1" x14ac:dyDescent="0.2">
      <c r="A312" s="562"/>
      <c r="B312" s="562"/>
      <c r="C312" s="562"/>
      <c r="D312" s="562"/>
      <c r="E312" s="562"/>
      <c r="F312" s="562"/>
      <c r="G312" s="562"/>
      <c r="H312" s="562"/>
      <c r="I312" s="562"/>
      <c r="J312" s="562"/>
      <c r="K312" s="562"/>
      <c r="L312" s="562"/>
      <c r="M312" s="562"/>
      <c r="N312" s="562"/>
      <c r="O312" s="562"/>
      <c r="P312" s="562"/>
    </row>
    <row r="313" spans="1:16" s="6" customFormat="1" hidden="1" x14ac:dyDescent="0.2">
      <c r="A313" s="562"/>
      <c r="B313" s="562"/>
      <c r="C313" s="562"/>
      <c r="D313" s="562"/>
      <c r="E313" s="562"/>
      <c r="F313" s="562"/>
      <c r="G313" s="562"/>
      <c r="H313" s="562"/>
      <c r="I313" s="562"/>
      <c r="J313" s="562"/>
      <c r="K313" s="562"/>
      <c r="L313" s="562"/>
      <c r="M313" s="562"/>
      <c r="N313" s="562"/>
      <c r="O313" s="562"/>
      <c r="P313" s="562"/>
    </row>
    <row r="314" spans="1:16" s="6" customFormat="1" hidden="1" x14ac:dyDescent="0.2">
      <c r="A314" s="562"/>
      <c r="B314" s="562"/>
      <c r="C314" s="562"/>
      <c r="D314" s="562"/>
      <c r="E314" s="562"/>
      <c r="F314" s="562"/>
      <c r="G314" s="562"/>
      <c r="H314" s="562"/>
      <c r="I314" s="562"/>
      <c r="J314" s="562"/>
      <c r="K314" s="562"/>
      <c r="L314" s="562"/>
      <c r="M314" s="562"/>
      <c r="N314" s="562"/>
      <c r="O314" s="562"/>
      <c r="P314" s="562"/>
    </row>
    <row r="315" spans="1:16" s="6" customFormat="1" hidden="1" x14ac:dyDescent="0.2">
      <c r="A315" s="562"/>
      <c r="B315" s="562"/>
      <c r="C315" s="562"/>
      <c r="D315" s="562"/>
      <c r="E315" s="562"/>
      <c r="F315" s="562"/>
      <c r="G315" s="562"/>
      <c r="H315" s="562"/>
      <c r="I315" s="562"/>
      <c r="J315" s="562"/>
      <c r="K315" s="562"/>
      <c r="L315" s="562"/>
      <c r="M315" s="562"/>
      <c r="N315" s="562"/>
      <c r="O315" s="562"/>
      <c r="P315" s="562"/>
    </row>
    <row r="316" spans="1:16" s="6" customFormat="1" hidden="1" x14ac:dyDescent="0.2">
      <c r="A316" s="562"/>
      <c r="B316" s="562"/>
      <c r="C316" s="562"/>
      <c r="D316" s="562"/>
      <c r="E316" s="562"/>
      <c r="F316" s="562"/>
      <c r="G316" s="562"/>
      <c r="H316" s="562"/>
      <c r="I316" s="562"/>
      <c r="J316" s="562"/>
      <c r="K316" s="562"/>
      <c r="L316" s="562"/>
      <c r="M316" s="562"/>
      <c r="N316" s="562"/>
      <c r="O316" s="562"/>
      <c r="P316" s="562"/>
    </row>
    <row r="317" spans="1:16" s="6" customFormat="1" hidden="1" x14ac:dyDescent="0.2">
      <c r="A317" s="562"/>
      <c r="B317" s="562"/>
      <c r="C317" s="562"/>
      <c r="D317" s="562"/>
      <c r="E317" s="562"/>
      <c r="F317" s="562"/>
      <c r="G317" s="562"/>
      <c r="H317" s="562"/>
      <c r="I317" s="562"/>
      <c r="J317" s="562"/>
      <c r="K317" s="562"/>
      <c r="L317" s="562"/>
      <c r="M317" s="562"/>
      <c r="N317" s="562"/>
      <c r="O317" s="562"/>
      <c r="P317" s="562"/>
    </row>
    <row r="318" spans="1:16" s="6" customFormat="1" hidden="1" x14ac:dyDescent="0.2">
      <c r="A318" s="562"/>
      <c r="B318" s="562"/>
      <c r="C318" s="562"/>
      <c r="D318" s="562"/>
      <c r="E318" s="562"/>
      <c r="F318" s="562"/>
      <c r="G318" s="562"/>
      <c r="H318" s="562"/>
      <c r="I318" s="562"/>
      <c r="J318" s="562"/>
      <c r="K318" s="562"/>
      <c r="L318" s="562"/>
      <c r="M318" s="562"/>
      <c r="N318" s="562"/>
      <c r="O318" s="562"/>
      <c r="P318" s="562"/>
    </row>
    <row r="319" spans="1:16" s="6" customFormat="1" hidden="1" x14ac:dyDescent="0.2">
      <c r="A319" s="562"/>
      <c r="B319" s="562"/>
      <c r="C319" s="562"/>
      <c r="D319" s="562"/>
      <c r="E319" s="562"/>
      <c r="F319" s="562"/>
      <c r="G319" s="562"/>
      <c r="H319" s="562"/>
      <c r="I319" s="562"/>
      <c r="J319" s="562"/>
      <c r="K319" s="562"/>
      <c r="L319" s="562"/>
      <c r="M319" s="562"/>
      <c r="N319" s="562"/>
      <c r="O319" s="562"/>
      <c r="P319" s="562"/>
    </row>
    <row r="320" spans="1:16" s="6" customFormat="1" hidden="1" x14ac:dyDescent="0.2">
      <c r="A320" s="562"/>
      <c r="B320" s="562"/>
      <c r="C320" s="562"/>
      <c r="D320" s="562"/>
      <c r="E320" s="562"/>
      <c r="F320" s="562"/>
      <c r="G320" s="562"/>
      <c r="H320" s="562"/>
      <c r="I320" s="562"/>
      <c r="J320" s="562"/>
      <c r="K320" s="562"/>
      <c r="L320" s="562"/>
      <c r="M320" s="562"/>
      <c r="N320" s="562"/>
      <c r="O320" s="562"/>
      <c r="P320" s="562"/>
    </row>
    <row r="321" spans="1:16" s="6" customFormat="1" hidden="1" x14ac:dyDescent="0.2">
      <c r="A321" s="562"/>
      <c r="B321" s="562"/>
      <c r="C321" s="562"/>
      <c r="D321" s="562"/>
      <c r="E321" s="562"/>
      <c r="F321" s="562"/>
      <c r="G321" s="562"/>
      <c r="H321" s="562"/>
      <c r="I321" s="562"/>
      <c r="J321" s="562"/>
      <c r="K321" s="562"/>
      <c r="L321" s="562"/>
      <c r="M321" s="562"/>
      <c r="N321" s="562"/>
      <c r="O321" s="562"/>
      <c r="P321" s="562"/>
    </row>
    <row r="322" spans="1:16" s="6" customFormat="1" hidden="1" x14ac:dyDescent="0.2">
      <c r="A322" s="562"/>
      <c r="B322" s="562"/>
      <c r="C322" s="562"/>
      <c r="D322" s="562"/>
      <c r="E322" s="562"/>
      <c r="F322" s="562"/>
      <c r="G322" s="562"/>
      <c r="H322" s="562"/>
      <c r="I322" s="562"/>
      <c r="J322" s="562"/>
      <c r="K322" s="562"/>
      <c r="L322" s="562"/>
      <c r="M322" s="562"/>
      <c r="N322" s="562"/>
      <c r="O322" s="562"/>
      <c r="P322" s="562"/>
    </row>
    <row r="323" spans="1:16" s="6" customFormat="1" hidden="1" x14ac:dyDescent="0.2">
      <c r="A323" s="562"/>
      <c r="B323" s="562"/>
      <c r="C323" s="562"/>
      <c r="D323" s="562"/>
      <c r="E323" s="562"/>
      <c r="F323" s="562"/>
      <c r="G323" s="562"/>
      <c r="H323" s="562"/>
      <c r="I323" s="562"/>
      <c r="J323" s="562"/>
      <c r="K323" s="562"/>
      <c r="L323" s="562"/>
      <c r="M323" s="562"/>
      <c r="N323" s="562"/>
      <c r="O323" s="562"/>
      <c r="P323" s="562"/>
    </row>
    <row r="324" spans="1:16" s="6" customFormat="1" hidden="1" x14ac:dyDescent="0.2">
      <c r="A324" s="562"/>
      <c r="B324" s="562"/>
      <c r="C324" s="562"/>
      <c r="D324" s="562"/>
      <c r="E324" s="562"/>
      <c r="F324" s="562"/>
      <c r="G324" s="562"/>
      <c r="H324" s="562"/>
      <c r="I324" s="562"/>
      <c r="J324" s="562"/>
      <c r="K324" s="562"/>
      <c r="L324" s="562"/>
      <c r="M324" s="562"/>
      <c r="N324" s="562"/>
      <c r="O324" s="562"/>
      <c r="P324" s="562"/>
    </row>
    <row r="325" spans="1:16" s="6" customFormat="1" hidden="1" x14ac:dyDescent="0.2">
      <c r="A325" s="562"/>
      <c r="B325" s="562"/>
      <c r="C325" s="562"/>
      <c r="D325" s="562"/>
      <c r="E325" s="562"/>
      <c r="F325" s="562"/>
      <c r="G325" s="562"/>
      <c r="H325" s="562"/>
      <c r="I325" s="562"/>
      <c r="J325" s="562"/>
      <c r="K325" s="562"/>
      <c r="L325" s="562"/>
      <c r="M325" s="562"/>
      <c r="N325" s="562"/>
      <c r="O325" s="562"/>
      <c r="P325" s="562"/>
    </row>
    <row r="326" spans="1:16" s="6" customFormat="1" hidden="1" x14ac:dyDescent="0.2">
      <c r="A326" s="562"/>
      <c r="B326" s="562"/>
      <c r="C326" s="562"/>
      <c r="D326" s="562"/>
      <c r="E326" s="562"/>
      <c r="F326" s="562"/>
      <c r="G326" s="562"/>
      <c r="H326" s="562"/>
      <c r="I326" s="562"/>
      <c r="J326" s="562"/>
      <c r="K326" s="562"/>
      <c r="L326" s="562"/>
      <c r="M326" s="562"/>
      <c r="N326" s="562"/>
      <c r="O326" s="562"/>
      <c r="P326" s="562"/>
    </row>
    <row r="327" spans="1:16" s="6" customFormat="1" hidden="1" x14ac:dyDescent="0.2">
      <c r="A327" s="562"/>
      <c r="B327" s="562"/>
      <c r="C327" s="562"/>
      <c r="D327" s="562"/>
      <c r="E327" s="562"/>
      <c r="F327" s="562"/>
      <c r="G327" s="562"/>
      <c r="H327" s="562"/>
      <c r="I327" s="562"/>
      <c r="J327" s="562"/>
      <c r="K327" s="562"/>
      <c r="L327" s="562"/>
      <c r="M327" s="562"/>
      <c r="N327" s="562"/>
      <c r="O327" s="562"/>
      <c r="P327" s="562"/>
    </row>
    <row r="328" spans="1:16" s="6" customFormat="1" hidden="1" x14ac:dyDescent="0.2">
      <c r="A328" s="562"/>
      <c r="B328" s="562"/>
      <c r="C328" s="562"/>
      <c r="D328" s="562"/>
      <c r="E328" s="562"/>
      <c r="F328" s="562"/>
      <c r="G328" s="562"/>
      <c r="H328" s="562"/>
      <c r="I328" s="562"/>
      <c r="J328" s="562"/>
      <c r="K328" s="562"/>
      <c r="L328" s="562"/>
      <c r="M328" s="562"/>
      <c r="N328" s="562"/>
      <c r="O328" s="562"/>
      <c r="P328" s="562"/>
    </row>
    <row r="329" spans="1:16" s="6" customFormat="1" hidden="1" x14ac:dyDescent="0.2">
      <c r="A329" s="562"/>
      <c r="B329" s="562"/>
      <c r="C329" s="562"/>
      <c r="D329" s="562"/>
      <c r="E329" s="562"/>
      <c r="F329" s="562"/>
      <c r="G329" s="562"/>
      <c r="H329" s="562"/>
      <c r="I329" s="562"/>
      <c r="J329" s="562"/>
      <c r="K329" s="562"/>
      <c r="L329" s="562"/>
      <c r="M329" s="562"/>
      <c r="N329" s="562"/>
      <c r="O329" s="562"/>
      <c r="P329" s="562"/>
    </row>
    <row r="330" spans="1:16" s="6" customFormat="1" hidden="1" x14ac:dyDescent="0.2">
      <c r="A330" s="562"/>
      <c r="B330" s="562"/>
      <c r="C330" s="562"/>
      <c r="D330" s="562"/>
      <c r="E330" s="562"/>
      <c r="F330" s="562"/>
      <c r="G330" s="562"/>
      <c r="H330" s="562"/>
      <c r="I330" s="562"/>
      <c r="J330" s="562"/>
      <c r="K330" s="562"/>
      <c r="L330" s="562"/>
      <c r="M330" s="562"/>
      <c r="N330" s="562"/>
      <c r="O330" s="562"/>
      <c r="P330" s="562"/>
    </row>
    <row r="331" spans="1:16" s="6" customFormat="1" hidden="1" x14ac:dyDescent="0.2">
      <c r="A331" s="562"/>
      <c r="B331" s="562"/>
      <c r="C331" s="562"/>
      <c r="D331" s="562"/>
      <c r="E331" s="562"/>
      <c r="F331" s="562"/>
      <c r="G331" s="562"/>
      <c r="H331" s="562"/>
      <c r="I331" s="562"/>
      <c r="J331" s="562"/>
      <c r="K331" s="562"/>
      <c r="L331" s="562"/>
      <c r="M331" s="562"/>
      <c r="N331" s="562"/>
      <c r="O331" s="562"/>
      <c r="P331" s="562"/>
    </row>
    <row r="332" spans="1:16" s="6" customFormat="1" hidden="1" x14ac:dyDescent="0.2">
      <c r="A332" s="562"/>
      <c r="B332" s="562"/>
      <c r="C332" s="562"/>
      <c r="D332" s="562"/>
      <c r="E332" s="562"/>
      <c r="F332" s="562"/>
      <c r="G332" s="562"/>
      <c r="H332" s="562"/>
      <c r="I332" s="562"/>
      <c r="J332" s="562"/>
      <c r="K332" s="562"/>
      <c r="L332" s="562"/>
      <c r="M332" s="562"/>
      <c r="N332" s="562"/>
      <c r="O332" s="562"/>
      <c r="P332" s="562"/>
    </row>
    <row r="333" spans="1:16" s="6" customFormat="1" hidden="1" x14ac:dyDescent="0.2">
      <c r="A333" s="562"/>
      <c r="B333" s="562"/>
      <c r="C333" s="562"/>
      <c r="D333" s="562"/>
      <c r="E333" s="562"/>
      <c r="F333" s="562"/>
      <c r="G333" s="562"/>
      <c r="H333" s="562"/>
      <c r="I333" s="562"/>
      <c r="J333" s="562"/>
      <c r="K333" s="562"/>
      <c r="L333" s="562"/>
      <c r="M333" s="562"/>
      <c r="N333" s="562"/>
      <c r="O333" s="562"/>
      <c r="P333" s="562"/>
    </row>
    <row r="334" spans="1:16" s="6" customFormat="1" hidden="1" x14ac:dyDescent="0.2">
      <c r="A334" s="562"/>
      <c r="B334" s="562"/>
      <c r="C334" s="562"/>
      <c r="D334" s="562"/>
      <c r="E334" s="562"/>
      <c r="F334" s="562"/>
      <c r="G334" s="562"/>
      <c r="H334" s="562"/>
      <c r="I334" s="562"/>
      <c r="J334" s="562"/>
      <c r="K334" s="562"/>
      <c r="L334" s="562"/>
      <c r="M334" s="562"/>
      <c r="N334" s="562"/>
      <c r="O334" s="562"/>
      <c r="P334" s="562"/>
    </row>
    <row r="335" spans="1:16" s="6" customFormat="1" hidden="1" x14ac:dyDescent="0.2">
      <c r="A335" s="562"/>
      <c r="B335" s="562"/>
      <c r="C335" s="562"/>
      <c r="D335" s="562"/>
      <c r="E335" s="562"/>
      <c r="F335" s="562"/>
      <c r="G335" s="562"/>
      <c r="H335" s="562"/>
      <c r="I335" s="562"/>
      <c r="J335" s="562"/>
      <c r="K335" s="562"/>
      <c r="L335" s="562"/>
      <c r="M335" s="562"/>
      <c r="N335" s="562"/>
      <c r="O335" s="562"/>
      <c r="P335" s="562"/>
    </row>
    <row r="336" spans="1:16" s="6" customFormat="1" hidden="1" x14ac:dyDescent="0.2">
      <c r="A336" s="562"/>
      <c r="B336" s="562"/>
      <c r="C336" s="562"/>
      <c r="D336" s="562"/>
      <c r="E336" s="562"/>
      <c r="F336" s="562"/>
      <c r="G336" s="562"/>
      <c r="H336" s="562"/>
      <c r="I336" s="562"/>
      <c r="J336" s="562"/>
      <c r="K336" s="562"/>
      <c r="L336" s="562"/>
      <c r="M336" s="562"/>
      <c r="N336" s="562"/>
      <c r="O336" s="562"/>
      <c r="P336" s="562"/>
    </row>
    <row r="337" spans="1:16" s="6" customFormat="1" hidden="1" x14ac:dyDescent="0.2">
      <c r="A337" s="562"/>
      <c r="B337" s="562"/>
      <c r="C337" s="562"/>
      <c r="D337" s="562"/>
      <c r="E337" s="562"/>
      <c r="F337" s="562"/>
      <c r="G337" s="562"/>
      <c r="H337" s="562"/>
      <c r="I337" s="562"/>
      <c r="J337" s="562"/>
      <c r="K337" s="562"/>
      <c r="L337" s="562"/>
      <c r="M337" s="562"/>
      <c r="N337" s="562"/>
      <c r="O337" s="562"/>
      <c r="P337" s="562"/>
    </row>
    <row r="338" spans="1:16" s="6" customFormat="1" hidden="1" x14ac:dyDescent="0.2">
      <c r="A338" s="562"/>
      <c r="B338" s="562"/>
      <c r="C338" s="562"/>
      <c r="D338" s="562"/>
      <c r="E338" s="562"/>
      <c r="F338" s="562"/>
      <c r="G338" s="562"/>
      <c r="H338" s="562"/>
      <c r="I338" s="562"/>
      <c r="J338" s="562"/>
      <c r="K338" s="562"/>
      <c r="L338" s="562"/>
      <c r="M338" s="562"/>
      <c r="N338" s="562"/>
      <c r="O338" s="562"/>
      <c r="P338" s="562"/>
    </row>
    <row r="339" spans="1:16" s="6" customFormat="1" hidden="1" x14ac:dyDescent="0.2">
      <c r="A339" s="562"/>
      <c r="B339" s="562"/>
      <c r="C339" s="562"/>
      <c r="D339" s="562"/>
      <c r="E339" s="562"/>
      <c r="F339" s="562"/>
      <c r="G339" s="562"/>
      <c r="H339" s="562"/>
      <c r="I339" s="562"/>
      <c r="J339" s="562"/>
      <c r="K339" s="562"/>
      <c r="L339" s="562"/>
      <c r="M339" s="562"/>
      <c r="N339" s="562"/>
      <c r="O339" s="562"/>
      <c r="P339" s="562"/>
    </row>
    <row r="340" spans="1:16" s="6" customFormat="1" hidden="1" x14ac:dyDescent="0.2">
      <c r="A340" s="562"/>
      <c r="B340" s="562"/>
      <c r="C340" s="562"/>
      <c r="D340" s="562"/>
      <c r="E340" s="562"/>
      <c r="F340" s="562"/>
      <c r="G340" s="562"/>
      <c r="H340" s="562"/>
      <c r="I340" s="562"/>
      <c r="J340" s="562"/>
      <c r="K340" s="562"/>
      <c r="L340" s="562"/>
      <c r="M340" s="562"/>
      <c r="N340" s="562"/>
      <c r="O340" s="562"/>
      <c r="P340" s="562"/>
    </row>
    <row r="341" spans="1:16" s="6" customFormat="1" hidden="1" x14ac:dyDescent="0.2">
      <c r="A341" s="562"/>
      <c r="B341" s="562"/>
      <c r="C341" s="562"/>
      <c r="D341" s="562"/>
      <c r="E341" s="562"/>
      <c r="F341" s="562"/>
      <c r="G341" s="562"/>
      <c r="H341" s="562"/>
      <c r="I341" s="562"/>
      <c r="J341" s="562"/>
      <c r="K341" s="562"/>
      <c r="L341" s="562"/>
      <c r="M341" s="562"/>
      <c r="N341" s="562"/>
      <c r="O341" s="562"/>
      <c r="P341" s="562"/>
    </row>
    <row r="342" spans="1:16" s="6" customFormat="1" hidden="1" x14ac:dyDescent="0.2">
      <c r="A342" s="562"/>
      <c r="B342" s="562"/>
      <c r="C342" s="562"/>
      <c r="D342" s="562"/>
      <c r="E342" s="562"/>
      <c r="F342" s="562"/>
      <c r="G342" s="562"/>
      <c r="H342" s="562"/>
      <c r="I342" s="562"/>
      <c r="J342" s="562"/>
      <c r="K342" s="562"/>
      <c r="L342" s="562"/>
      <c r="M342" s="562"/>
      <c r="N342" s="562"/>
      <c r="O342" s="562"/>
      <c r="P342" s="562"/>
    </row>
    <row r="343" spans="1:16" s="6" customFormat="1" hidden="1" x14ac:dyDescent="0.2">
      <c r="A343" s="562"/>
      <c r="B343" s="562"/>
      <c r="C343" s="562"/>
      <c r="D343" s="562"/>
      <c r="E343" s="562"/>
      <c r="F343" s="562"/>
      <c r="G343" s="562"/>
      <c r="H343" s="562"/>
      <c r="I343" s="562"/>
      <c r="J343" s="562"/>
      <c r="K343" s="562"/>
      <c r="L343" s="562"/>
      <c r="M343" s="562"/>
      <c r="N343" s="562"/>
      <c r="O343" s="562"/>
      <c r="P343" s="562"/>
    </row>
    <row r="344" spans="1:16" s="6" customFormat="1" hidden="1" x14ac:dyDescent="0.2">
      <c r="A344" s="562"/>
      <c r="B344" s="562"/>
      <c r="C344" s="562"/>
      <c r="D344" s="562"/>
      <c r="E344" s="562"/>
      <c r="F344" s="562"/>
      <c r="G344" s="562"/>
      <c r="H344" s="562"/>
      <c r="I344" s="562"/>
      <c r="J344" s="562"/>
      <c r="K344" s="562"/>
      <c r="L344" s="562"/>
      <c r="M344" s="562"/>
      <c r="N344" s="562"/>
      <c r="O344" s="562"/>
      <c r="P344" s="562"/>
    </row>
    <row r="345" spans="1:16" s="6" customFormat="1" hidden="1" x14ac:dyDescent="0.2">
      <c r="A345" s="562"/>
      <c r="B345" s="562"/>
      <c r="C345" s="562"/>
      <c r="D345" s="562"/>
      <c r="E345" s="562"/>
      <c r="F345" s="562"/>
      <c r="G345" s="562"/>
      <c r="H345" s="562"/>
      <c r="I345" s="562"/>
      <c r="J345" s="562"/>
      <c r="K345" s="562"/>
      <c r="L345" s="562"/>
      <c r="M345" s="562"/>
      <c r="N345" s="562"/>
      <c r="O345" s="562"/>
      <c r="P345" s="562"/>
    </row>
    <row r="346" spans="1:16" s="6" customFormat="1" hidden="1" x14ac:dyDescent="0.2">
      <c r="A346" s="562"/>
      <c r="B346" s="562"/>
      <c r="C346" s="562"/>
      <c r="D346" s="562"/>
      <c r="E346" s="562"/>
      <c r="F346" s="562"/>
      <c r="G346" s="562"/>
      <c r="H346" s="562"/>
      <c r="I346" s="562"/>
      <c r="J346" s="562"/>
      <c r="K346" s="562"/>
      <c r="L346" s="562"/>
      <c r="M346" s="562"/>
      <c r="N346" s="562"/>
      <c r="O346" s="562"/>
      <c r="P346" s="562"/>
    </row>
    <row r="347" spans="1:16" s="6" customFormat="1" hidden="1" x14ac:dyDescent="0.2">
      <c r="A347" s="562"/>
      <c r="B347" s="562"/>
      <c r="C347" s="562"/>
      <c r="D347" s="562"/>
      <c r="E347" s="562"/>
      <c r="F347" s="562"/>
      <c r="G347" s="562"/>
      <c r="H347" s="562"/>
      <c r="I347" s="562"/>
      <c r="J347" s="562"/>
      <c r="K347" s="562"/>
      <c r="L347" s="562"/>
      <c r="M347" s="562"/>
      <c r="N347" s="562"/>
      <c r="O347" s="562"/>
      <c r="P347" s="562"/>
    </row>
    <row r="348" spans="1:16" s="6" customFormat="1" hidden="1" x14ac:dyDescent="0.2">
      <c r="A348" s="562"/>
      <c r="B348" s="562"/>
      <c r="C348" s="562"/>
      <c r="D348" s="562"/>
      <c r="E348" s="562"/>
      <c r="F348" s="562"/>
      <c r="G348" s="562"/>
      <c r="H348" s="562"/>
      <c r="I348" s="562"/>
      <c r="J348" s="562"/>
      <c r="K348" s="562"/>
      <c r="L348" s="562"/>
      <c r="M348" s="562"/>
      <c r="N348" s="562"/>
      <c r="O348" s="562"/>
      <c r="P348" s="562"/>
    </row>
    <row r="349" spans="1:16" s="6" customFormat="1" hidden="1" x14ac:dyDescent="0.2">
      <c r="A349" s="562"/>
      <c r="B349" s="562"/>
      <c r="C349" s="562"/>
      <c r="D349" s="562"/>
      <c r="E349" s="562"/>
      <c r="F349" s="562"/>
      <c r="G349" s="562"/>
      <c r="H349" s="562"/>
      <c r="I349" s="562"/>
      <c r="J349" s="562"/>
      <c r="K349" s="562"/>
      <c r="L349" s="562"/>
      <c r="M349" s="562"/>
      <c r="N349" s="562"/>
      <c r="O349" s="562"/>
      <c r="P349" s="562"/>
    </row>
    <row r="350" spans="1:16" s="6" customFormat="1" hidden="1" x14ac:dyDescent="0.2">
      <c r="A350" s="562"/>
      <c r="B350" s="562"/>
      <c r="C350" s="562"/>
      <c r="D350" s="562"/>
      <c r="E350" s="562"/>
      <c r="F350" s="562"/>
      <c r="G350" s="562"/>
      <c r="H350" s="562"/>
      <c r="I350" s="562"/>
      <c r="J350" s="562"/>
      <c r="K350" s="562"/>
      <c r="L350" s="562"/>
      <c r="M350" s="562"/>
      <c r="N350" s="562"/>
      <c r="O350" s="562"/>
      <c r="P350" s="562"/>
    </row>
    <row r="351" spans="1:16" s="6" customFormat="1" hidden="1" x14ac:dyDescent="0.2">
      <c r="A351" s="562"/>
      <c r="B351" s="562"/>
      <c r="C351" s="562"/>
      <c r="D351" s="562"/>
      <c r="E351" s="562"/>
      <c r="F351" s="562"/>
      <c r="G351" s="562"/>
      <c r="H351" s="562"/>
      <c r="I351" s="562"/>
      <c r="J351" s="562"/>
      <c r="K351" s="562"/>
      <c r="L351" s="562"/>
      <c r="M351" s="562"/>
      <c r="N351" s="562"/>
      <c r="O351" s="562"/>
      <c r="P351" s="562"/>
    </row>
    <row r="352" spans="1:16" s="6" customFormat="1" hidden="1" x14ac:dyDescent="0.2">
      <c r="A352" s="562"/>
      <c r="B352" s="562"/>
      <c r="C352" s="562"/>
      <c r="D352" s="562"/>
      <c r="E352" s="562"/>
      <c r="F352" s="562"/>
      <c r="G352" s="562"/>
      <c r="H352" s="562"/>
      <c r="I352" s="562"/>
      <c r="J352" s="562"/>
      <c r="K352" s="562"/>
      <c r="L352" s="562"/>
      <c r="M352" s="562"/>
      <c r="N352" s="562"/>
      <c r="O352" s="562"/>
      <c r="P352" s="562"/>
    </row>
    <row r="353" spans="1:16" s="6" customFormat="1" hidden="1" x14ac:dyDescent="0.2">
      <c r="A353" s="562"/>
      <c r="B353" s="562"/>
      <c r="C353" s="562"/>
      <c r="D353" s="562"/>
      <c r="E353" s="562"/>
      <c r="F353" s="562"/>
      <c r="G353" s="562"/>
      <c r="H353" s="562"/>
      <c r="I353" s="562"/>
      <c r="J353" s="562"/>
      <c r="K353" s="562"/>
      <c r="L353" s="562"/>
      <c r="M353" s="562"/>
      <c r="N353" s="562"/>
      <c r="O353" s="562"/>
      <c r="P353" s="562"/>
    </row>
    <row r="354" spans="1:16" s="6" customFormat="1" hidden="1" x14ac:dyDescent="0.2">
      <c r="A354" s="562"/>
      <c r="B354" s="562"/>
      <c r="C354" s="562"/>
      <c r="D354" s="562"/>
      <c r="E354" s="562"/>
      <c r="F354" s="562"/>
      <c r="G354" s="562"/>
      <c r="H354" s="562"/>
      <c r="I354" s="562"/>
      <c r="J354" s="562"/>
      <c r="K354" s="562"/>
      <c r="L354" s="562"/>
      <c r="M354" s="562"/>
      <c r="N354" s="562"/>
      <c r="O354" s="562"/>
      <c r="P354" s="562"/>
    </row>
    <row r="355" spans="1:16" s="6" customFormat="1" hidden="1" x14ac:dyDescent="0.2">
      <c r="A355" s="562"/>
      <c r="B355" s="562"/>
      <c r="C355" s="562"/>
      <c r="D355" s="562"/>
      <c r="E355" s="562"/>
      <c r="F355" s="562"/>
      <c r="G355" s="562"/>
      <c r="H355" s="562"/>
      <c r="I355" s="562"/>
      <c r="J355" s="562"/>
      <c r="K355" s="562"/>
      <c r="L355" s="562"/>
      <c r="M355" s="562"/>
      <c r="N355" s="562"/>
      <c r="O355" s="562"/>
      <c r="P355" s="562"/>
    </row>
    <row r="356" spans="1:16" s="6" customFormat="1" hidden="1" x14ac:dyDescent="0.2">
      <c r="A356" s="562"/>
      <c r="B356" s="562"/>
      <c r="C356" s="562"/>
      <c r="D356" s="562"/>
      <c r="E356" s="562"/>
      <c r="F356" s="562"/>
      <c r="G356" s="562"/>
      <c r="H356" s="562"/>
      <c r="I356" s="562"/>
      <c r="J356" s="562"/>
      <c r="K356" s="562"/>
      <c r="L356" s="562"/>
      <c r="M356" s="562"/>
      <c r="N356" s="562"/>
      <c r="O356" s="562"/>
      <c r="P356" s="562"/>
    </row>
    <row r="357" spans="1:16" s="6" customFormat="1" hidden="1" x14ac:dyDescent="0.2">
      <c r="A357" s="562"/>
      <c r="B357" s="562"/>
      <c r="C357" s="562"/>
      <c r="D357" s="562"/>
      <c r="E357" s="562"/>
      <c r="F357" s="562"/>
      <c r="G357" s="562"/>
      <c r="H357" s="562"/>
      <c r="I357" s="562"/>
      <c r="J357" s="562"/>
      <c r="K357" s="562"/>
      <c r="L357" s="562"/>
      <c r="M357" s="562"/>
      <c r="N357" s="562"/>
      <c r="O357" s="562"/>
      <c r="P357" s="562"/>
    </row>
    <row r="358" spans="1:16" s="6" customFormat="1" hidden="1" x14ac:dyDescent="0.2">
      <c r="A358" s="562"/>
      <c r="B358" s="562"/>
      <c r="C358" s="562"/>
      <c r="D358" s="562"/>
      <c r="E358" s="562"/>
      <c r="F358" s="562"/>
      <c r="G358" s="562"/>
      <c r="H358" s="562"/>
      <c r="I358" s="562"/>
      <c r="J358" s="562"/>
      <c r="K358" s="562"/>
      <c r="L358" s="562"/>
      <c r="M358" s="562"/>
      <c r="N358" s="562"/>
      <c r="O358" s="562"/>
      <c r="P358" s="562"/>
    </row>
    <row r="359" spans="1:16" s="6" customFormat="1" hidden="1" x14ac:dyDescent="0.2">
      <c r="A359" s="562"/>
      <c r="B359" s="562"/>
      <c r="C359" s="562"/>
      <c r="D359" s="562"/>
      <c r="E359" s="562"/>
      <c r="F359" s="562"/>
      <c r="G359" s="562"/>
      <c r="H359" s="562"/>
      <c r="I359" s="562"/>
      <c r="J359" s="562"/>
      <c r="K359" s="562"/>
      <c r="L359" s="562"/>
      <c r="M359" s="562"/>
      <c r="N359" s="562"/>
      <c r="O359" s="562"/>
      <c r="P359" s="562"/>
    </row>
    <row r="360" spans="1:16" s="6" customFormat="1" hidden="1" x14ac:dyDescent="0.2">
      <c r="A360" s="562"/>
      <c r="B360" s="562"/>
      <c r="C360" s="562"/>
      <c r="D360" s="562"/>
      <c r="E360" s="562"/>
      <c r="F360" s="562"/>
      <c r="G360" s="562"/>
      <c r="H360" s="562"/>
      <c r="I360" s="562"/>
      <c r="J360" s="562"/>
      <c r="K360" s="562"/>
      <c r="L360" s="562"/>
      <c r="M360" s="562"/>
      <c r="N360" s="562"/>
      <c r="O360" s="562"/>
      <c r="P360" s="562"/>
    </row>
    <row r="361" spans="1:16" s="6" customFormat="1" hidden="1" x14ac:dyDescent="0.2">
      <c r="A361" s="562"/>
      <c r="B361" s="562"/>
      <c r="C361" s="562"/>
      <c r="D361" s="562"/>
      <c r="E361" s="562"/>
      <c r="F361" s="562"/>
      <c r="G361" s="562"/>
      <c r="H361" s="562"/>
      <c r="I361" s="562"/>
      <c r="J361" s="562"/>
      <c r="K361" s="562"/>
      <c r="L361" s="562"/>
      <c r="M361" s="562"/>
      <c r="N361" s="562"/>
      <c r="O361" s="562"/>
      <c r="P361" s="562"/>
    </row>
    <row r="362" spans="1:16" s="6" customFormat="1" hidden="1" x14ac:dyDescent="0.2">
      <c r="A362" s="562"/>
      <c r="B362" s="562"/>
      <c r="C362" s="562"/>
      <c r="D362" s="562"/>
      <c r="E362" s="562"/>
      <c r="F362" s="562"/>
      <c r="G362" s="562"/>
      <c r="H362" s="562"/>
      <c r="I362" s="562"/>
      <c r="J362" s="562"/>
      <c r="K362" s="562"/>
      <c r="L362" s="562"/>
      <c r="M362" s="562"/>
      <c r="N362" s="562"/>
      <c r="O362" s="562"/>
      <c r="P362" s="562"/>
    </row>
    <row r="363" spans="1:16" s="6" customFormat="1" hidden="1" x14ac:dyDescent="0.2">
      <c r="A363" s="562"/>
      <c r="B363" s="562"/>
      <c r="C363" s="562"/>
      <c r="D363" s="562"/>
      <c r="E363" s="562"/>
      <c r="F363" s="562"/>
      <c r="G363" s="562"/>
      <c r="H363" s="562"/>
      <c r="I363" s="562"/>
      <c r="J363" s="562"/>
      <c r="K363" s="562"/>
      <c r="L363" s="562"/>
      <c r="M363" s="562"/>
      <c r="N363" s="562"/>
      <c r="O363" s="562"/>
      <c r="P363" s="562"/>
    </row>
    <row r="364" spans="1:16" s="6" customFormat="1" hidden="1" x14ac:dyDescent="0.2">
      <c r="A364" s="562"/>
      <c r="B364" s="562"/>
      <c r="C364" s="562"/>
      <c r="D364" s="562"/>
      <c r="E364" s="562"/>
      <c r="F364" s="562"/>
      <c r="G364" s="562"/>
      <c r="H364" s="562"/>
      <c r="I364" s="562"/>
      <c r="J364" s="562"/>
      <c r="K364" s="562"/>
      <c r="L364" s="562"/>
      <c r="M364" s="562"/>
      <c r="N364" s="562"/>
      <c r="O364" s="562"/>
      <c r="P364" s="562"/>
    </row>
    <row r="365" spans="1:16" s="6" customFormat="1" hidden="1" x14ac:dyDescent="0.2">
      <c r="A365" s="562"/>
      <c r="B365" s="562"/>
      <c r="C365" s="562"/>
      <c r="D365" s="562"/>
      <c r="E365" s="562"/>
      <c r="F365" s="562"/>
      <c r="G365" s="562"/>
      <c r="H365" s="562"/>
      <c r="I365" s="562"/>
      <c r="J365" s="562"/>
      <c r="K365" s="562"/>
      <c r="L365" s="562"/>
      <c r="M365" s="562"/>
      <c r="N365" s="562"/>
      <c r="O365" s="562"/>
      <c r="P365" s="562"/>
    </row>
    <row r="366" spans="1:16" s="6" customFormat="1" hidden="1" x14ac:dyDescent="0.2">
      <c r="A366" s="562"/>
      <c r="B366" s="562"/>
      <c r="C366" s="562"/>
      <c r="D366" s="562"/>
      <c r="E366" s="562"/>
      <c r="F366" s="562"/>
      <c r="G366" s="562"/>
      <c r="H366" s="562"/>
      <c r="I366" s="562"/>
      <c r="J366" s="562"/>
      <c r="K366" s="562"/>
      <c r="L366" s="562"/>
      <c r="M366" s="562"/>
      <c r="N366" s="562"/>
      <c r="O366" s="562"/>
      <c r="P366" s="562"/>
    </row>
    <row r="367" spans="1:16" s="6" customFormat="1" hidden="1" x14ac:dyDescent="0.2">
      <c r="A367" s="562"/>
      <c r="B367" s="562"/>
      <c r="C367" s="562"/>
      <c r="D367" s="562"/>
      <c r="E367" s="562"/>
      <c r="F367" s="562"/>
      <c r="G367" s="562"/>
      <c r="H367" s="562"/>
      <c r="I367" s="562"/>
      <c r="J367" s="562"/>
      <c r="K367" s="562"/>
      <c r="L367" s="562"/>
      <c r="M367" s="562"/>
      <c r="N367" s="562"/>
      <c r="O367" s="562"/>
      <c r="P367" s="562"/>
    </row>
    <row r="368" spans="1:16" s="6" customFormat="1" hidden="1" x14ac:dyDescent="0.2">
      <c r="A368" s="562"/>
      <c r="B368" s="562"/>
      <c r="C368" s="562"/>
      <c r="D368" s="562"/>
      <c r="E368" s="562"/>
      <c r="F368" s="562"/>
      <c r="G368" s="562"/>
      <c r="H368" s="562"/>
      <c r="I368" s="562"/>
      <c r="J368" s="562"/>
      <c r="K368" s="562"/>
      <c r="L368" s="562"/>
      <c r="M368" s="562"/>
      <c r="N368" s="562"/>
      <c r="O368" s="562"/>
      <c r="P368" s="562"/>
    </row>
    <row r="369" spans="1:16" s="6" customFormat="1" hidden="1" x14ac:dyDescent="0.2">
      <c r="A369" s="562"/>
      <c r="B369" s="562"/>
      <c r="C369" s="562"/>
      <c r="D369" s="562"/>
      <c r="E369" s="562"/>
      <c r="F369" s="562"/>
      <c r="G369" s="562"/>
      <c r="H369" s="562"/>
      <c r="I369" s="562"/>
      <c r="J369" s="562"/>
      <c r="K369" s="562"/>
      <c r="L369" s="562"/>
      <c r="M369" s="562"/>
      <c r="N369" s="562"/>
      <c r="O369" s="562"/>
      <c r="P369" s="562"/>
    </row>
    <row r="370" spans="1:16" s="6" customFormat="1" hidden="1" x14ac:dyDescent="0.2">
      <c r="A370" s="562"/>
      <c r="B370" s="562"/>
      <c r="C370" s="562"/>
      <c r="D370" s="562"/>
      <c r="E370" s="562"/>
      <c r="F370" s="562"/>
      <c r="G370" s="562"/>
      <c r="H370" s="562"/>
      <c r="I370" s="562"/>
      <c r="J370" s="562"/>
      <c r="K370" s="562"/>
      <c r="L370" s="562"/>
      <c r="M370" s="562"/>
      <c r="N370" s="562"/>
      <c r="O370" s="562"/>
      <c r="P370" s="562"/>
    </row>
    <row r="371" spans="1:16" s="6" customFormat="1" hidden="1" x14ac:dyDescent="0.2">
      <c r="A371" s="562"/>
      <c r="B371" s="562"/>
      <c r="C371" s="562"/>
      <c r="D371" s="562"/>
      <c r="E371" s="562"/>
      <c r="F371" s="562"/>
      <c r="G371" s="562"/>
      <c r="H371" s="562"/>
      <c r="I371" s="562"/>
      <c r="J371" s="562"/>
      <c r="K371" s="562"/>
      <c r="L371" s="562"/>
      <c r="M371" s="562"/>
      <c r="N371" s="562"/>
      <c r="O371" s="562"/>
      <c r="P371" s="562"/>
    </row>
    <row r="372" spans="1:16" s="6" customFormat="1" hidden="1" x14ac:dyDescent="0.2">
      <c r="A372" s="562"/>
      <c r="B372" s="562"/>
      <c r="C372" s="562"/>
      <c r="D372" s="562"/>
      <c r="E372" s="562"/>
      <c r="F372" s="562"/>
      <c r="G372" s="562"/>
      <c r="H372" s="562"/>
      <c r="I372" s="562"/>
      <c r="J372" s="562"/>
      <c r="K372" s="562"/>
      <c r="L372" s="562"/>
      <c r="M372" s="562"/>
      <c r="N372" s="562"/>
      <c r="O372" s="562"/>
      <c r="P372" s="562"/>
    </row>
    <row r="373" spans="1:16" s="6" customFormat="1" hidden="1" x14ac:dyDescent="0.2">
      <c r="A373" s="562"/>
      <c r="B373" s="562"/>
      <c r="C373" s="562"/>
      <c r="D373" s="562"/>
      <c r="E373" s="562"/>
      <c r="F373" s="562"/>
      <c r="G373" s="562"/>
      <c r="H373" s="562"/>
      <c r="I373" s="562"/>
      <c r="J373" s="562"/>
      <c r="K373" s="562"/>
      <c r="L373" s="562"/>
      <c r="M373" s="562"/>
      <c r="N373" s="562"/>
      <c r="O373" s="562"/>
      <c r="P373" s="562"/>
    </row>
    <row r="374" spans="1:16" s="6" customFormat="1" hidden="1" x14ac:dyDescent="0.2">
      <c r="A374" s="562"/>
      <c r="B374" s="562"/>
      <c r="C374" s="562"/>
      <c r="D374" s="562"/>
      <c r="E374" s="562"/>
      <c r="F374" s="562"/>
      <c r="G374" s="562"/>
      <c r="H374" s="562"/>
      <c r="I374" s="562"/>
      <c r="J374" s="562"/>
      <c r="K374" s="562"/>
      <c r="L374" s="562"/>
      <c r="M374" s="562"/>
      <c r="N374" s="562"/>
      <c r="O374" s="562"/>
      <c r="P374" s="562"/>
    </row>
    <row r="375" spans="1:16" s="6" customFormat="1" hidden="1" x14ac:dyDescent="0.2">
      <c r="A375" s="562"/>
      <c r="B375" s="562"/>
      <c r="C375" s="562"/>
      <c r="D375" s="562"/>
      <c r="E375" s="562"/>
      <c r="F375" s="562"/>
      <c r="G375" s="562"/>
      <c r="H375" s="562"/>
      <c r="I375" s="562"/>
      <c r="J375" s="562"/>
      <c r="K375" s="562"/>
      <c r="L375" s="562"/>
      <c r="M375" s="562"/>
      <c r="N375" s="562"/>
      <c r="O375" s="562"/>
      <c r="P375" s="562"/>
    </row>
    <row r="376" spans="1:16" s="6" customFormat="1" hidden="1" x14ac:dyDescent="0.2">
      <c r="A376" s="562"/>
      <c r="B376" s="562"/>
      <c r="C376" s="562"/>
      <c r="D376" s="562"/>
      <c r="E376" s="562"/>
      <c r="F376" s="562"/>
      <c r="G376" s="562"/>
      <c r="H376" s="562"/>
      <c r="I376" s="562"/>
      <c r="J376" s="562"/>
      <c r="K376" s="562"/>
      <c r="L376" s="562"/>
      <c r="M376" s="562"/>
      <c r="N376" s="562"/>
      <c r="O376" s="562"/>
      <c r="P376" s="562"/>
    </row>
    <row r="377" spans="1:16" s="6" customFormat="1" hidden="1" x14ac:dyDescent="0.2">
      <c r="A377" s="562"/>
      <c r="B377" s="562"/>
      <c r="C377" s="562"/>
      <c r="D377" s="562"/>
      <c r="E377" s="562"/>
      <c r="F377" s="562"/>
      <c r="G377" s="562"/>
      <c r="H377" s="562"/>
      <c r="I377" s="562"/>
      <c r="J377" s="562"/>
      <c r="K377" s="562"/>
      <c r="L377" s="562"/>
      <c r="M377" s="562"/>
      <c r="N377" s="562"/>
      <c r="O377" s="562"/>
      <c r="P377" s="562"/>
    </row>
    <row r="378" spans="1:16" s="6" customFormat="1" hidden="1" x14ac:dyDescent="0.2">
      <c r="A378" s="562"/>
      <c r="B378" s="562"/>
      <c r="C378" s="562"/>
      <c r="D378" s="562"/>
      <c r="E378" s="562"/>
      <c r="F378" s="562"/>
      <c r="G378" s="562"/>
      <c r="H378" s="562"/>
      <c r="I378" s="562"/>
      <c r="J378" s="562"/>
      <c r="K378" s="562"/>
      <c r="L378" s="562"/>
      <c r="M378" s="562"/>
      <c r="N378" s="562"/>
      <c r="O378" s="562"/>
      <c r="P378" s="562"/>
    </row>
    <row r="379" spans="1:16" s="6" customFormat="1" hidden="1" x14ac:dyDescent="0.2">
      <c r="A379" s="562"/>
      <c r="B379" s="562"/>
      <c r="C379" s="562"/>
      <c r="D379" s="562"/>
      <c r="E379" s="562"/>
      <c r="F379" s="562"/>
      <c r="G379" s="562"/>
      <c r="H379" s="562"/>
      <c r="I379" s="562"/>
      <c r="J379" s="562"/>
      <c r="K379" s="562"/>
      <c r="L379" s="562"/>
      <c r="M379" s="562"/>
      <c r="N379" s="562"/>
      <c r="O379" s="562"/>
      <c r="P379" s="562"/>
    </row>
    <row r="380" spans="1:16" s="6" customFormat="1" hidden="1" x14ac:dyDescent="0.2">
      <c r="A380" s="562"/>
      <c r="B380" s="562"/>
      <c r="C380" s="562"/>
      <c r="D380" s="562"/>
      <c r="E380" s="562"/>
      <c r="F380" s="562"/>
      <c r="G380" s="562"/>
      <c r="H380" s="562"/>
      <c r="I380" s="562"/>
      <c r="J380" s="562"/>
      <c r="K380" s="562"/>
      <c r="L380" s="562"/>
      <c r="M380" s="562"/>
      <c r="N380" s="562"/>
      <c r="O380" s="562"/>
      <c r="P380" s="562"/>
    </row>
    <row r="381" spans="1:16" s="6" customFormat="1" hidden="1" x14ac:dyDescent="0.2">
      <c r="A381" s="562"/>
      <c r="B381" s="562"/>
      <c r="C381" s="562"/>
      <c r="D381" s="562"/>
      <c r="E381" s="562"/>
      <c r="F381" s="562"/>
      <c r="G381" s="562"/>
      <c r="H381" s="562"/>
      <c r="I381" s="562"/>
      <c r="J381" s="562"/>
      <c r="K381" s="562"/>
      <c r="L381" s="562"/>
      <c r="M381" s="562"/>
      <c r="N381" s="562"/>
      <c r="O381" s="562"/>
      <c r="P381" s="562"/>
    </row>
    <row r="382" spans="1:16" s="6" customFormat="1" hidden="1" x14ac:dyDescent="0.2">
      <c r="A382" s="562"/>
      <c r="B382" s="562"/>
      <c r="C382" s="562"/>
      <c r="D382" s="562"/>
      <c r="E382" s="562"/>
      <c r="F382" s="562"/>
      <c r="G382" s="562"/>
      <c r="H382" s="562"/>
      <c r="I382" s="562"/>
      <c r="J382" s="562"/>
      <c r="K382" s="562"/>
      <c r="L382" s="562"/>
      <c r="M382" s="562"/>
      <c r="N382" s="562"/>
      <c r="O382" s="562"/>
      <c r="P382" s="562"/>
    </row>
    <row r="383" spans="1:16" s="6" customFormat="1" hidden="1" x14ac:dyDescent="0.2">
      <c r="A383" s="562"/>
      <c r="B383" s="562"/>
      <c r="C383" s="562"/>
      <c r="D383" s="562"/>
      <c r="E383" s="562"/>
      <c r="F383" s="562"/>
      <c r="G383" s="562"/>
      <c r="H383" s="562"/>
      <c r="I383" s="562"/>
      <c r="J383" s="562"/>
      <c r="K383" s="562"/>
      <c r="L383" s="562"/>
      <c r="M383" s="562"/>
      <c r="N383" s="562"/>
      <c r="O383" s="562"/>
      <c r="P383" s="562"/>
    </row>
    <row r="384" spans="1:16" s="6" customFormat="1" hidden="1" x14ac:dyDescent="0.2">
      <c r="A384" s="562"/>
      <c r="B384" s="562"/>
      <c r="C384" s="562"/>
      <c r="D384" s="562"/>
      <c r="E384" s="562"/>
      <c r="F384" s="562"/>
      <c r="G384" s="562"/>
      <c r="H384" s="562"/>
      <c r="I384" s="562"/>
      <c r="J384" s="562"/>
      <c r="K384" s="562"/>
      <c r="L384" s="562"/>
      <c r="M384" s="562"/>
      <c r="N384" s="562"/>
      <c r="O384" s="562"/>
      <c r="P384" s="562"/>
    </row>
    <row r="385" spans="1:16" s="6" customFormat="1" hidden="1" x14ac:dyDescent="0.2">
      <c r="A385" s="562"/>
      <c r="B385" s="562"/>
      <c r="C385" s="562"/>
      <c r="D385" s="562"/>
      <c r="E385" s="562"/>
      <c r="F385" s="562"/>
      <c r="G385" s="562"/>
      <c r="H385" s="562"/>
      <c r="I385" s="562"/>
      <c r="J385" s="562"/>
      <c r="K385" s="562"/>
      <c r="L385" s="562"/>
      <c r="M385" s="562"/>
      <c r="N385" s="562"/>
      <c r="O385" s="562"/>
      <c r="P385" s="562"/>
    </row>
    <row r="386" spans="1:16" s="6" customFormat="1" hidden="1" x14ac:dyDescent="0.2">
      <c r="A386" s="562"/>
      <c r="B386" s="562"/>
      <c r="C386" s="562"/>
      <c r="D386" s="562"/>
      <c r="E386" s="562"/>
      <c r="F386" s="562"/>
      <c r="G386" s="562"/>
      <c r="H386" s="562"/>
      <c r="I386" s="562"/>
      <c r="J386" s="562"/>
      <c r="K386" s="562"/>
      <c r="L386" s="562"/>
      <c r="M386" s="562"/>
      <c r="N386" s="562"/>
      <c r="O386" s="562"/>
      <c r="P386" s="562"/>
    </row>
    <row r="387" spans="1:16" s="6" customFormat="1" hidden="1" x14ac:dyDescent="0.2">
      <c r="A387" s="562"/>
      <c r="B387" s="562"/>
      <c r="C387" s="562"/>
      <c r="D387" s="562"/>
      <c r="E387" s="562"/>
      <c r="F387" s="562"/>
      <c r="G387" s="562"/>
      <c r="H387" s="562"/>
      <c r="I387" s="562"/>
      <c r="J387" s="562"/>
      <c r="K387" s="562"/>
      <c r="L387" s="562"/>
      <c r="M387" s="562"/>
      <c r="N387" s="562"/>
      <c r="O387" s="562"/>
      <c r="P387" s="562"/>
    </row>
    <row r="388" spans="1:16" s="6" customFormat="1" hidden="1" x14ac:dyDescent="0.2">
      <c r="A388" s="562"/>
      <c r="B388" s="562"/>
      <c r="C388" s="562"/>
      <c r="D388" s="562"/>
      <c r="E388" s="562"/>
      <c r="F388" s="562"/>
      <c r="G388" s="562"/>
      <c r="H388" s="562"/>
      <c r="I388" s="562"/>
      <c r="J388" s="562"/>
      <c r="K388" s="562"/>
      <c r="L388" s="562"/>
      <c r="M388" s="562"/>
      <c r="N388" s="562"/>
      <c r="O388" s="562"/>
      <c r="P388" s="562"/>
    </row>
    <row r="389" spans="1:16" s="6" customFormat="1" hidden="1" x14ac:dyDescent="0.2">
      <c r="A389" s="562"/>
      <c r="B389" s="562"/>
      <c r="C389" s="562"/>
      <c r="D389" s="562"/>
      <c r="E389" s="562"/>
      <c r="F389" s="562"/>
      <c r="G389" s="562"/>
      <c r="H389" s="562"/>
      <c r="I389" s="562"/>
      <c r="J389" s="562"/>
      <c r="K389" s="562"/>
      <c r="L389" s="562"/>
      <c r="M389" s="562"/>
      <c r="N389" s="562"/>
      <c r="O389" s="562"/>
      <c r="P389" s="562"/>
    </row>
    <row r="390" spans="1:16" s="6" customFormat="1" hidden="1" x14ac:dyDescent="0.2">
      <c r="A390" s="562"/>
      <c r="B390" s="562"/>
      <c r="C390" s="562"/>
      <c r="D390" s="562"/>
      <c r="E390" s="562"/>
      <c r="F390" s="562"/>
      <c r="G390" s="562"/>
      <c r="H390" s="562"/>
      <c r="I390" s="562"/>
      <c r="J390" s="562"/>
      <c r="K390" s="562"/>
      <c r="L390" s="562"/>
      <c r="M390" s="562"/>
      <c r="N390" s="562"/>
      <c r="O390" s="562"/>
      <c r="P390" s="562"/>
    </row>
    <row r="391" spans="1:16" s="6" customFormat="1" hidden="1" x14ac:dyDescent="0.2">
      <c r="A391" s="562"/>
      <c r="B391" s="562"/>
      <c r="C391" s="562"/>
      <c r="D391" s="562"/>
      <c r="E391" s="562"/>
      <c r="F391" s="562"/>
      <c r="G391" s="562"/>
      <c r="H391" s="562"/>
      <c r="I391" s="562"/>
      <c r="J391" s="562"/>
      <c r="K391" s="562"/>
      <c r="L391" s="562"/>
      <c r="M391" s="562"/>
      <c r="N391" s="562"/>
      <c r="O391" s="562"/>
      <c r="P391" s="562"/>
    </row>
    <row r="392" spans="1:16" s="6" customFormat="1" hidden="1" x14ac:dyDescent="0.2">
      <c r="A392" s="562"/>
      <c r="B392" s="562"/>
      <c r="C392" s="562"/>
      <c r="D392" s="562"/>
      <c r="E392" s="562"/>
      <c r="F392" s="562"/>
      <c r="G392" s="562"/>
      <c r="H392" s="562"/>
      <c r="I392" s="562"/>
      <c r="J392" s="562"/>
      <c r="K392" s="562"/>
      <c r="L392" s="562"/>
      <c r="M392" s="562"/>
      <c r="N392" s="562"/>
      <c r="O392" s="562"/>
      <c r="P392" s="562"/>
    </row>
    <row r="393" spans="1:16" s="6" customFormat="1" hidden="1" x14ac:dyDescent="0.2">
      <c r="A393" s="562"/>
      <c r="B393" s="562"/>
      <c r="C393" s="562"/>
      <c r="D393" s="562"/>
      <c r="E393" s="562"/>
      <c r="F393" s="562"/>
      <c r="G393" s="562"/>
      <c r="H393" s="562"/>
      <c r="I393" s="562"/>
      <c r="J393" s="562"/>
      <c r="K393" s="562"/>
      <c r="L393" s="562"/>
      <c r="M393" s="562"/>
      <c r="N393" s="562"/>
      <c r="O393" s="562"/>
      <c r="P393" s="562"/>
    </row>
    <row r="394" spans="1:16" s="6" customFormat="1" hidden="1" x14ac:dyDescent="0.2">
      <c r="A394" s="562"/>
      <c r="B394" s="562"/>
      <c r="C394" s="562"/>
      <c r="D394" s="562"/>
      <c r="E394" s="562"/>
      <c r="F394" s="562"/>
      <c r="G394" s="562"/>
      <c r="H394" s="562"/>
      <c r="I394" s="562"/>
      <c r="J394" s="562"/>
      <c r="K394" s="562"/>
      <c r="L394" s="562"/>
      <c r="M394" s="562"/>
      <c r="N394" s="562"/>
      <c r="O394" s="562"/>
      <c r="P394" s="562"/>
    </row>
    <row r="395" spans="1:16" s="6" customFormat="1" hidden="1" x14ac:dyDescent="0.2">
      <c r="A395" s="562"/>
      <c r="B395" s="562"/>
      <c r="C395" s="562"/>
      <c r="D395" s="562"/>
      <c r="E395" s="562"/>
      <c r="F395" s="562"/>
      <c r="G395" s="562"/>
      <c r="H395" s="562"/>
      <c r="I395" s="562"/>
      <c r="J395" s="562"/>
      <c r="K395" s="562"/>
      <c r="L395" s="562"/>
      <c r="M395" s="562"/>
      <c r="N395" s="562"/>
      <c r="O395" s="562"/>
      <c r="P395" s="562"/>
    </row>
    <row r="396" spans="1:16" s="6" customFormat="1" hidden="1" x14ac:dyDescent="0.2">
      <c r="A396" s="562"/>
      <c r="B396" s="562"/>
      <c r="C396" s="562"/>
      <c r="D396" s="562"/>
      <c r="E396" s="562"/>
      <c r="F396" s="562"/>
      <c r="G396" s="562"/>
      <c r="H396" s="562"/>
      <c r="I396" s="562"/>
      <c r="J396" s="562"/>
      <c r="K396" s="562"/>
      <c r="L396" s="562"/>
      <c r="M396" s="562"/>
      <c r="N396" s="562"/>
      <c r="O396" s="562"/>
      <c r="P396" s="562"/>
    </row>
    <row r="397" spans="1:16" s="6" customFormat="1" hidden="1" x14ac:dyDescent="0.2">
      <c r="A397" s="562"/>
      <c r="B397" s="562"/>
      <c r="C397" s="562"/>
      <c r="D397" s="562"/>
      <c r="E397" s="562"/>
      <c r="F397" s="562"/>
      <c r="G397" s="562"/>
      <c r="H397" s="562"/>
      <c r="I397" s="562"/>
      <c r="J397" s="562"/>
      <c r="K397" s="562"/>
      <c r="L397" s="562"/>
      <c r="M397" s="562"/>
      <c r="N397" s="562"/>
      <c r="O397" s="562"/>
      <c r="P397" s="562"/>
    </row>
    <row r="398" spans="1:16" s="6" customFormat="1" hidden="1" x14ac:dyDescent="0.2">
      <c r="A398" s="562"/>
      <c r="B398" s="562"/>
      <c r="C398" s="562"/>
      <c r="D398" s="562"/>
      <c r="E398" s="562"/>
      <c r="F398" s="562"/>
      <c r="G398" s="562"/>
      <c r="H398" s="562"/>
      <c r="I398" s="562"/>
      <c r="J398" s="562"/>
      <c r="K398" s="562"/>
      <c r="L398" s="562"/>
      <c r="M398" s="562"/>
      <c r="N398" s="562"/>
      <c r="O398" s="562"/>
      <c r="P398" s="562"/>
    </row>
    <row r="399" spans="1:16" s="6" customFormat="1" hidden="1" x14ac:dyDescent="0.2">
      <c r="A399" s="562"/>
      <c r="B399" s="562"/>
      <c r="C399" s="562"/>
      <c r="D399" s="562"/>
      <c r="E399" s="562"/>
      <c r="F399" s="562"/>
      <c r="G399" s="562"/>
      <c r="H399" s="562"/>
      <c r="I399" s="562"/>
      <c r="J399" s="562"/>
      <c r="K399" s="562"/>
      <c r="L399" s="562"/>
      <c r="M399" s="562"/>
      <c r="N399" s="562"/>
      <c r="O399" s="562"/>
      <c r="P399" s="562"/>
    </row>
    <row r="400" spans="1:16" s="6" customFormat="1" hidden="1" x14ac:dyDescent="0.2">
      <c r="A400" s="562"/>
      <c r="B400" s="562"/>
      <c r="C400" s="562"/>
      <c r="D400" s="562"/>
      <c r="E400" s="562"/>
      <c r="F400" s="562"/>
      <c r="G400" s="562"/>
      <c r="H400" s="562"/>
      <c r="I400" s="562"/>
      <c r="J400" s="562"/>
      <c r="K400" s="562"/>
      <c r="L400" s="562"/>
      <c r="M400" s="562"/>
      <c r="N400" s="562"/>
      <c r="O400" s="562"/>
      <c r="P400" s="562"/>
    </row>
    <row r="401" spans="1:16" s="6" customFormat="1" hidden="1" x14ac:dyDescent="0.2">
      <c r="A401" s="562"/>
      <c r="B401" s="562"/>
      <c r="C401" s="562"/>
      <c r="D401" s="562"/>
      <c r="E401" s="562"/>
      <c r="F401" s="562"/>
      <c r="G401" s="562"/>
      <c r="H401" s="562"/>
      <c r="I401" s="562"/>
      <c r="J401" s="562"/>
      <c r="K401" s="562"/>
      <c r="L401" s="562"/>
      <c r="M401" s="562"/>
      <c r="N401" s="562"/>
      <c r="O401" s="562"/>
      <c r="P401" s="562"/>
    </row>
    <row r="402" spans="1:16" s="6" customFormat="1" hidden="1" x14ac:dyDescent="0.2">
      <c r="A402" s="562"/>
      <c r="B402" s="562"/>
      <c r="C402" s="562"/>
      <c r="D402" s="562"/>
      <c r="E402" s="562"/>
      <c r="F402" s="562"/>
      <c r="G402" s="562"/>
      <c r="H402" s="562"/>
      <c r="I402" s="562"/>
      <c r="J402" s="562"/>
      <c r="K402" s="562"/>
      <c r="L402" s="562"/>
      <c r="M402" s="562"/>
      <c r="N402" s="562"/>
      <c r="O402" s="562"/>
      <c r="P402" s="562"/>
    </row>
    <row r="403" spans="1:16" s="6" customFormat="1" hidden="1" x14ac:dyDescent="0.2">
      <c r="A403" s="562"/>
      <c r="B403" s="562"/>
      <c r="C403" s="562"/>
      <c r="D403" s="562"/>
      <c r="E403" s="562"/>
      <c r="F403" s="562"/>
      <c r="G403" s="562"/>
      <c r="H403" s="562"/>
      <c r="I403" s="562"/>
      <c r="J403" s="562"/>
      <c r="K403" s="562"/>
      <c r="L403" s="562"/>
      <c r="M403" s="562"/>
      <c r="N403" s="562"/>
      <c r="O403" s="562"/>
      <c r="P403" s="562"/>
    </row>
    <row r="404" spans="1:16" s="6" customFormat="1" hidden="1" x14ac:dyDescent="0.2">
      <c r="A404" s="562"/>
      <c r="B404" s="562"/>
      <c r="C404" s="562"/>
      <c r="D404" s="562"/>
      <c r="E404" s="562"/>
      <c r="F404" s="562"/>
      <c r="G404" s="562"/>
      <c r="H404" s="562"/>
      <c r="I404" s="562"/>
      <c r="J404" s="562"/>
      <c r="K404" s="562"/>
      <c r="L404" s="562"/>
      <c r="M404" s="562"/>
      <c r="N404" s="562"/>
      <c r="O404" s="562"/>
      <c r="P404" s="562"/>
    </row>
    <row r="405" spans="1:16" s="6" customFormat="1" hidden="1" x14ac:dyDescent="0.2">
      <c r="A405" s="562"/>
      <c r="B405" s="562"/>
      <c r="C405" s="562"/>
      <c r="D405" s="562"/>
      <c r="E405" s="562"/>
      <c r="F405" s="562"/>
      <c r="G405" s="562"/>
      <c r="H405" s="562"/>
      <c r="I405" s="562"/>
      <c r="J405" s="562"/>
      <c r="K405" s="562"/>
      <c r="L405" s="562"/>
      <c r="M405" s="562"/>
      <c r="N405" s="562"/>
      <c r="O405" s="562"/>
      <c r="P405" s="562"/>
    </row>
    <row r="406" spans="1:16" s="6" customFormat="1" hidden="1" x14ac:dyDescent="0.2">
      <c r="A406" s="562"/>
      <c r="B406" s="562"/>
      <c r="C406" s="562"/>
      <c r="D406" s="562"/>
      <c r="E406" s="562"/>
      <c r="F406" s="562"/>
      <c r="G406" s="562"/>
      <c r="H406" s="562"/>
      <c r="I406" s="562"/>
      <c r="J406" s="562"/>
      <c r="K406" s="562"/>
      <c r="L406" s="562"/>
      <c r="M406" s="562"/>
      <c r="N406" s="562"/>
      <c r="O406" s="562"/>
      <c r="P406" s="562"/>
    </row>
    <row r="407" spans="1:16" s="6" customFormat="1" hidden="1" x14ac:dyDescent="0.2">
      <c r="A407" s="562"/>
      <c r="B407" s="562"/>
      <c r="C407" s="562"/>
      <c r="D407" s="562"/>
      <c r="E407" s="562"/>
      <c r="F407" s="562"/>
      <c r="G407" s="562"/>
      <c r="H407" s="562"/>
      <c r="I407" s="562"/>
      <c r="J407" s="562"/>
      <c r="K407" s="562"/>
      <c r="L407" s="562"/>
      <c r="M407" s="562"/>
      <c r="N407" s="562"/>
      <c r="O407" s="562"/>
      <c r="P407" s="562"/>
    </row>
    <row r="408" spans="1:16" s="6" customFormat="1" hidden="1" x14ac:dyDescent="0.2">
      <c r="A408" s="562"/>
      <c r="B408" s="562"/>
      <c r="C408" s="562"/>
      <c r="D408" s="562"/>
      <c r="E408" s="562"/>
      <c r="F408" s="562"/>
      <c r="G408" s="562"/>
      <c r="H408" s="562"/>
      <c r="I408" s="562"/>
      <c r="J408" s="562"/>
      <c r="K408" s="562"/>
      <c r="L408" s="562"/>
      <c r="M408" s="562"/>
      <c r="N408" s="562"/>
      <c r="O408" s="562"/>
      <c r="P408" s="562"/>
    </row>
    <row r="409" spans="1:16" s="6" customFormat="1" hidden="1" x14ac:dyDescent="0.2">
      <c r="A409" s="562"/>
      <c r="B409" s="562"/>
      <c r="C409" s="562"/>
      <c r="D409" s="562"/>
      <c r="E409" s="562"/>
      <c r="F409" s="562"/>
      <c r="G409" s="562"/>
      <c r="H409" s="562"/>
      <c r="I409" s="562"/>
      <c r="J409" s="562"/>
      <c r="K409" s="562"/>
      <c r="L409" s="562"/>
      <c r="M409" s="562"/>
      <c r="N409" s="562"/>
      <c r="O409" s="562"/>
      <c r="P409" s="562"/>
    </row>
    <row r="410" spans="1:16" s="6" customFormat="1" hidden="1" x14ac:dyDescent="0.2">
      <c r="A410" s="562"/>
      <c r="B410" s="562"/>
      <c r="C410" s="562"/>
      <c r="D410" s="562"/>
      <c r="E410" s="562"/>
      <c r="F410" s="562"/>
      <c r="G410" s="562"/>
      <c r="H410" s="562"/>
      <c r="I410" s="562"/>
      <c r="J410" s="562"/>
      <c r="K410" s="562"/>
      <c r="L410" s="562"/>
      <c r="M410" s="562"/>
      <c r="N410" s="562"/>
      <c r="O410" s="562"/>
      <c r="P410" s="562"/>
    </row>
    <row r="411" spans="1:16" s="6" customFormat="1" hidden="1" x14ac:dyDescent="0.2">
      <c r="A411" s="562"/>
      <c r="B411" s="562"/>
      <c r="C411" s="562"/>
      <c r="D411" s="562"/>
      <c r="E411" s="562"/>
      <c r="F411" s="562"/>
      <c r="G411" s="562"/>
      <c r="H411" s="562"/>
      <c r="I411" s="562"/>
      <c r="J411" s="562"/>
      <c r="K411" s="562"/>
      <c r="L411" s="562"/>
      <c r="M411" s="562"/>
      <c r="N411" s="562"/>
      <c r="O411" s="562"/>
      <c r="P411" s="562"/>
    </row>
    <row r="412" spans="1:16" s="6" customFormat="1" hidden="1" x14ac:dyDescent="0.2">
      <c r="A412" s="562"/>
      <c r="B412" s="562"/>
      <c r="C412" s="562"/>
      <c r="D412" s="562"/>
      <c r="E412" s="562"/>
      <c r="F412" s="562"/>
      <c r="G412" s="562"/>
      <c r="H412" s="562"/>
      <c r="I412" s="562"/>
      <c r="J412" s="562"/>
      <c r="K412" s="562"/>
      <c r="L412" s="562"/>
      <c r="M412" s="562"/>
      <c r="N412" s="562"/>
      <c r="O412" s="562"/>
      <c r="P412" s="562"/>
    </row>
    <row r="413" spans="1:16" s="6" customFormat="1" hidden="1" x14ac:dyDescent="0.2">
      <c r="A413" s="562"/>
      <c r="B413" s="562"/>
      <c r="C413" s="562"/>
      <c r="D413" s="562"/>
      <c r="E413" s="562"/>
      <c r="F413" s="562"/>
      <c r="G413" s="562"/>
      <c r="H413" s="562"/>
      <c r="I413" s="562"/>
      <c r="J413" s="562"/>
      <c r="K413" s="562"/>
      <c r="L413" s="562"/>
      <c r="M413" s="562"/>
      <c r="N413" s="562"/>
      <c r="O413" s="562"/>
      <c r="P413" s="562"/>
    </row>
    <row r="414" spans="1:16" s="6" customFormat="1" hidden="1" x14ac:dyDescent="0.2">
      <c r="A414" s="562"/>
      <c r="B414" s="562"/>
      <c r="C414" s="562"/>
      <c r="D414" s="562"/>
      <c r="E414" s="562"/>
      <c r="F414" s="562"/>
      <c r="G414" s="562"/>
      <c r="H414" s="562"/>
      <c r="I414" s="562"/>
      <c r="J414" s="562"/>
      <c r="K414" s="562"/>
      <c r="L414" s="562"/>
      <c r="M414" s="562"/>
      <c r="N414" s="562"/>
      <c r="O414" s="562"/>
      <c r="P414" s="562"/>
    </row>
    <row r="415" spans="1:16" s="6" customFormat="1" hidden="1" x14ac:dyDescent="0.2">
      <c r="A415" s="562"/>
      <c r="B415" s="562"/>
      <c r="C415" s="562"/>
      <c r="D415" s="562"/>
      <c r="E415" s="562"/>
      <c r="F415" s="562"/>
      <c r="G415" s="562"/>
      <c r="H415" s="562"/>
      <c r="I415" s="562"/>
      <c r="J415" s="562"/>
      <c r="K415" s="562"/>
      <c r="L415" s="562"/>
      <c r="M415" s="562"/>
      <c r="N415" s="562"/>
      <c r="O415" s="562"/>
      <c r="P415" s="562"/>
    </row>
    <row r="416" spans="1:16" s="6" customFormat="1" hidden="1" x14ac:dyDescent="0.2">
      <c r="A416" s="562"/>
      <c r="B416" s="562"/>
      <c r="C416" s="562"/>
      <c r="D416" s="562"/>
      <c r="E416" s="562"/>
      <c r="F416" s="562"/>
      <c r="G416" s="562"/>
      <c r="H416" s="562"/>
      <c r="I416" s="562"/>
      <c r="J416" s="562"/>
      <c r="K416" s="562"/>
      <c r="L416" s="562"/>
      <c r="M416" s="562"/>
      <c r="N416" s="562"/>
      <c r="O416" s="562"/>
      <c r="P416" s="562"/>
    </row>
    <row r="417" spans="1:16" s="6" customFormat="1" hidden="1" x14ac:dyDescent="0.2">
      <c r="A417" s="562"/>
      <c r="B417" s="562"/>
      <c r="C417" s="562"/>
      <c r="D417" s="562"/>
      <c r="E417" s="562"/>
      <c r="F417" s="562"/>
      <c r="G417" s="562"/>
      <c r="H417" s="562"/>
      <c r="I417" s="562"/>
      <c r="J417" s="562"/>
      <c r="K417" s="562"/>
      <c r="L417" s="562"/>
      <c r="M417" s="562"/>
      <c r="N417" s="562"/>
      <c r="O417" s="562"/>
      <c r="P417" s="562"/>
    </row>
    <row r="418" spans="1:16" s="6" customFormat="1" hidden="1" x14ac:dyDescent="0.2">
      <c r="A418" s="562"/>
      <c r="B418" s="562"/>
      <c r="C418" s="562"/>
      <c r="D418" s="562"/>
      <c r="E418" s="562"/>
      <c r="F418" s="562"/>
      <c r="G418" s="562"/>
      <c r="H418" s="562"/>
      <c r="I418" s="562"/>
      <c r="J418" s="562"/>
      <c r="K418" s="562"/>
      <c r="L418" s="562"/>
      <c r="M418" s="562"/>
      <c r="N418" s="562"/>
      <c r="O418" s="562"/>
      <c r="P418" s="562"/>
    </row>
    <row r="419" spans="1:16" s="6" customFormat="1" hidden="1" x14ac:dyDescent="0.2">
      <c r="A419" s="562"/>
      <c r="B419" s="562"/>
      <c r="C419" s="562"/>
      <c r="D419" s="562"/>
      <c r="E419" s="562"/>
      <c r="F419" s="562"/>
      <c r="G419" s="562"/>
      <c r="H419" s="562"/>
      <c r="I419" s="562"/>
      <c r="J419" s="562"/>
      <c r="K419" s="562"/>
      <c r="L419" s="562"/>
      <c r="M419" s="562"/>
      <c r="N419" s="562"/>
      <c r="O419" s="562"/>
      <c r="P419" s="562"/>
    </row>
    <row r="420" spans="1:16" s="6" customFormat="1" hidden="1" x14ac:dyDescent="0.2">
      <c r="A420" s="562"/>
      <c r="B420" s="562"/>
      <c r="C420" s="562"/>
      <c r="D420" s="562"/>
      <c r="E420" s="562"/>
      <c r="F420" s="562"/>
      <c r="G420" s="562"/>
      <c r="H420" s="562"/>
      <c r="I420" s="562"/>
      <c r="J420" s="562"/>
      <c r="K420" s="562"/>
      <c r="L420" s="562"/>
      <c r="M420" s="562"/>
      <c r="N420" s="562"/>
      <c r="O420" s="562"/>
      <c r="P420" s="562"/>
    </row>
    <row r="421" spans="1:16" s="6" customFormat="1" hidden="1" x14ac:dyDescent="0.2">
      <c r="A421" s="562"/>
      <c r="B421" s="562"/>
      <c r="C421" s="562"/>
      <c r="D421" s="562"/>
      <c r="E421" s="562"/>
      <c r="F421" s="562"/>
      <c r="G421" s="562"/>
      <c r="H421" s="562"/>
      <c r="I421" s="562"/>
      <c r="J421" s="562"/>
      <c r="K421" s="562"/>
      <c r="L421" s="562"/>
      <c r="M421" s="562"/>
      <c r="N421" s="562"/>
      <c r="O421" s="562"/>
      <c r="P421" s="562"/>
    </row>
    <row r="422" spans="1:16" s="6" customFormat="1" hidden="1" x14ac:dyDescent="0.2">
      <c r="A422" s="562"/>
      <c r="B422" s="562"/>
      <c r="C422" s="562"/>
      <c r="D422" s="562"/>
      <c r="E422" s="562"/>
      <c r="F422" s="562"/>
      <c r="G422" s="562"/>
      <c r="H422" s="562"/>
      <c r="I422" s="562"/>
      <c r="J422" s="562"/>
      <c r="K422" s="562"/>
      <c r="L422" s="562"/>
      <c r="M422" s="562"/>
      <c r="N422" s="562"/>
      <c r="O422" s="562"/>
      <c r="P422" s="562"/>
    </row>
    <row r="423" spans="1:16" s="6" customFormat="1" hidden="1" x14ac:dyDescent="0.2">
      <c r="A423" s="562"/>
      <c r="B423" s="562"/>
      <c r="C423" s="562"/>
      <c r="D423" s="562"/>
      <c r="E423" s="562"/>
      <c r="F423" s="562"/>
      <c r="G423" s="562"/>
      <c r="H423" s="562"/>
      <c r="I423" s="562"/>
      <c r="J423" s="562"/>
      <c r="K423" s="562"/>
      <c r="L423" s="562"/>
      <c r="M423" s="562"/>
      <c r="N423" s="562"/>
      <c r="O423" s="562"/>
      <c r="P423" s="562"/>
    </row>
    <row r="424" spans="1:16" s="6" customFormat="1" hidden="1" x14ac:dyDescent="0.2">
      <c r="A424" s="562"/>
      <c r="B424" s="562"/>
      <c r="C424" s="562"/>
      <c r="D424" s="562"/>
      <c r="E424" s="562"/>
      <c r="F424" s="562"/>
      <c r="G424" s="562"/>
      <c r="H424" s="562"/>
      <c r="I424" s="562"/>
      <c r="J424" s="562"/>
      <c r="K424" s="562"/>
      <c r="L424" s="562"/>
      <c r="M424" s="562"/>
      <c r="N424" s="562"/>
      <c r="O424" s="562"/>
      <c r="P424" s="562"/>
    </row>
    <row r="425" spans="1:16" s="6" customFormat="1" hidden="1" x14ac:dyDescent="0.2">
      <c r="A425" s="562"/>
      <c r="B425" s="562"/>
      <c r="C425" s="562"/>
      <c r="D425" s="562"/>
      <c r="E425" s="562"/>
      <c r="F425" s="562"/>
      <c r="G425" s="562"/>
      <c r="H425" s="562"/>
      <c r="I425" s="562"/>
      <c r="J425" s="562"/>
      <c r="K425" s="562"/>
      <c r="L425" s="562"/>
      <c r="M425" s="562"/>
      <c r="N425" s="562"/>
      <c r="O425" s="562"/>
      <c r="P425" s="562"/>
    </row>
    <row r="426" spans="1:16" s="6" customFormat="1" hidden="1" x14ac:dyDescent="0.2">
      <c r="A426" s="562"/>
      <c r="B426" s="562"/>
      <c r="C426" s="562"/>
      <c r="D426" s="562"/>
      <c r="E426" s="562"/>
      <c r="F426" s="562"/>
      <c r="G426" s="562"/>
      <c r="H426" s="562"/>
      <c r="I426" s="562"/>
      <c r="J426" s="562"/>
      <c r="K426" s="562"/>
      <c r="L426" s="562"/>
      <c r="M426" s="562"/>
      <c r="N426" s="562"/>
      <c r="O426" s="562"/>
      <c r="P426" s="562"/>
    </row>
    <row r="427" spans="1:16" s="6" customFormat="1" hidden="1" x14ac:dyDescent="0.2">
      <c r="A427" s="562"/>
      <c r="B427" s="562"/>
      <c r="C427" s="562"/>
      <c r="D427" s="562"/>
      <c r="E427" s="562"/>
      <c r="F427" s="562"/>
      <c r="G427" s="562"/>
      <c r="H427" s="562"/>
      <c r="I427" s="562"/>
      <c r="J427" s="562"/>
      <c r="K427" s="562"/>
      <c r="L427" s="562"/>
      <c r="M427" s="562"/>
      <c r="N427" s="562"/>
      <c r="O427" s="562"/>
      <c r="P427" s="562"/>
    </row>
    <row r="428" spans="1:16" s="6" customFormat="1" hidden="1" x14ac:dyDescent="0.2">
      <c r="A428" s="562"/>
      <c r="B428" s="562"/>
      <c r="C428" s="562"/>
      <c r="D428" s="562"/>
      <c r="E428" s="562"/>
      <c r="F428" s="562"/>
      <c r="G428" s="562"/>
      <c r="H428" s="562"/>
      <c r="I428" s="562"/>
      <c r="J428" s="562"/>
      <c r="K428" s="562"/>
      <c r="L428" s="562"/>
      <c r="M428" s="562"/>
      <c r="N428" s="562"/>
      <c r="O428" s="562"/>
      <c r="P428" s="562"/>
    </row>
    <row r="429" spans="1:16" s="6" customFormat="1" hidden="1" x14ac:dyDescent="0.2">
      <c r="A429" s="562"/>
      <c r="B429" s="562"/>
      <c r="C429" s="562"/>
      <c r="D429" s="562"/>
      <c r="E429" s="562"/>
      <c r="F429" s="562"/>
      <c r="G429" s="562"/>
      <c r="H429" s="562"/>
      <c r="I429" s="562"/>
      <c r="J429" s="562"/>
      <c r="K429" s="562"/>
      <c r="L429" s="562"/>
      <c r="M429" s="562"/>
      <c r="N429" s="562"/>
      <c r="O429" s="562"/>
      <c r="P429" s="562"/>
    </row>
    <row r="430" spans="1:16" s="6" customFormat="1" hidden="1" x14ac:dyDescent="0.2">
      <c r="A430" s="562"/>
      <c r="B430" s="562"/>
      <c r="C430" s="562"/>
      <c r="D430" s="562"/>
      <c r="E430" s="562"/>
      <c r="F430" s="562"/>
      <c r="G430" s="562"/>
      <c r="H430" s="562"/>
      <c r="I430" s="562"/>
      <c r="J430" s="562"/>
      <c r="K430" s="562"/>
      <c r="L430" s="562"/>
      <c r="M430" s="562"/>
      <c r="N430" s="562"/>
      <c r="O430" s="562"/>
      <c r="P430" s="562"/>
    </row>
    <row r="431" spans="1:16" s="6" customFormat="1" hidden="1" x14ac:dyDescent="0.2">
      <c r="A431" s="562"/>
      <c r="B431" s="562"/>
      <c r="C431" s="562"/>
      <c r="D431" s="562"/>
      <c r="E431" s="562"/>
      <c r="F431" s="562"/>
      <c r="G431" s="562"/>
      <c r="H431" s="562"/>
      <c r="I431" s="562"/>
      <c r="J431" s="562"/>
      <c r="K431" s="562"/>
      <c r="L431" s="562"/>
      <c r="M431" s="562"/>
      <c r="N431" s="562"/>
      <c r="O431" s="562"/>
      <c r="P431" s="562"/>
    </row>
    <row r="432" spans="1:16" s="6" customFormat="1" hidden="1" x14ac:dyDescent="0.2">
      <c r="A432" s="562"/>
      <c r="B432" s="562"/>
      <c r="C432" s="562"/>
      <c r="D432" s="562"/>
      <c r="E432" s="562"/>
      <c r="F432" s="562"/>
      <c r="G432" s="562"/>
      <c r="H432" s="562"/>
      <c r="I432" s="562"/>
      <c r="J432" s="562"/>
      <c r="K432" s="562"/>
      <c r="L432" s="562"/>
      <c r="M432" s="562"/>
      <c r="N432" s="562"/>
      <c r="O432" s="562"/>
      <c r="P432" s="562"/>
    </row>
    <row r="433" spans="1:16" s="6" customFormat="1" hidden="1" x14ac:dyDescent="0.2">
      <c r="A433" s="562"/>
      <c r="B433" s="562"/>
      <c r="C433" s="562"/>
      <c r="D433" s="562"/>
      <c r="E433" s="562"/>
      <c r="F433" s="562"/>
      <c r="G433" s="562"/>
      <c r="H433" s="562"/>
      <c r="I433" s="562"/>
      <c r="J433" s="562"/>
      <c r="K433" s="562"/>
      <c r="L433" s="562"/>
      <c r="M433" s="562"/>
      <c r="N433" s="562"/>
      <c r="O433" s="562"/>
      <c r="P433" s="562"/>
    </row>
    <row r="434" spans="1:16" s="6" customFormat="1" hidden="1" x14ac:dyDescent="0.2">
      <c r="A434" s="562"/>
      <c r="B434" s="562"/>
      <c r="C434" s="562"/>
      <c r="D434" s="562"/>
      <c r="E434" s="562"/>
      <c r="F434" s="562"/>
      <c r="G434" s="562"/>
      <c r="H434" s="562"/>
      <c r="I434" s="562"/>
      <c r="J434" s="562"/>
      <c r="K434" s="562"/>
      <c r="L434" s="562"/>
      <c r="M434" s="562"/>
      <c r="N434" s="562"/>
      <c r="O434" s="562"/>
      <c r="P434" s="562"/>
    </row>
    <row r="435" spans="1:16" s="6" customFormat="1" hidden="1" x14ac:dyDescent="0.2">
      <c r="A435" s="562"/>
      <c r="B435" s="562"/>
      <c r="C435" s="562"/>
      <c r="D435" s="562"/>
      <c r="E435" s="562"/>
      <c r="F435" s="562"/>
      <c r="G435" s="562"/>
      <c r="H435" s="562"/>
      <c r="I435" s="562"/>
      <c r="J435" s="562"/>
      <c r="K435" s="562"/>
      <c r="L435" s="562"/>
      <c r="M435" s="562"/>
      <c r="N435" s="562"/>
      <c r="O435" s="562"/>
      <c r="P435" s="562"/>
    </row>
    <row r="436" spans="1:16" s="6" customFormat="1" hidden="1" x14ac:dyDescent="0.2">
      <c r="A436" s="562"/>
      <c r="B436" s="562"/>
      <c r="C436" s="562"/>
      <c r="D436" s="562"/>
      <c r="E436" s="562"/>
      <c r="F436" s="562"/>
      <c r="G436" s="562"/>
      <c r="H436" s="562"/>
      <c r="I436" s="562"/>
      <c r="J436" s="562"/>
      <c r="K436" s="562"/>
      <c r="L436" s="562"/>
      <c r="M436" s="562"/>
      <c r="N436" s="562"/>
      <c r="O436" s="562"/>
      <c r="P436" s="562"/>
    </row>
    <row r="437" spans="1:16" s="6" customFormat="1" hidden="1" x14ac:dyDescent="0.2">
      <c r="A437" s="562"/>
      <c r="B437" s="562"/>
      <c r="C437" s="562"/>
      <c r="D437" s="562"/>
      <c r="E437" s="562"/>
      <c r="F437" s="562"/>
      <c r="G437" s="562"/>
      <c r="H437" s="562"/>
      <c r="I437" s="562"/>
      <c r="J437" s="562"/>
      <c r="K437" s="562"/>
      <c r="L437" s="562"/>
      <c r="M437" s="562"/>
      <c r="N437" s="562"/>
      <c r="O437" s="562"/>
      <c r="P437" s="562"/>
    </row>
    <row r="438" spans="1:16" s="6" customFormat="1" hidden="1" x14ac:dyDescent="0.2">
      <c r="A438" s="562"/>
      <c r="B438" s="562"/>
      <c r="C438" s="562"/>
      <c r="D438" s="562"/>
      <c r="E438" s="562"/>
      <c r="F438" s="562"/>
      <c r="G438" s="562"/>
      <c r="H438" s="562"/>
      <c r="I438" s="562"/>
      <c r="J438" s="562"/>
      <c r="K438" s="562"/>
      <c r="L438" s="562"/>
      <c r="M438" s="562"/>
      <c r="N438" s="562"/>
      <c r="O438" s="562"/>
      <c r="P438" s="562"/>
    </row>
    <row r="439" spans="1:16" s="6" customFormat="1" hidden="1" x14ac:dyDescent="0.2">
      <c r="A439" s="562"/>
      <c r="B439" s="562"/>
      <c r="C439" s="562"/>
      <c r="D439" s="562"/>
      <c r="E439" s="562"/>
      <c r="F439" s="562"/>
      <c r="G439" s="562"/>
      <c r="H439" s="562"/>
      <c r="I439" s="562"/>
      <c r="J439" s="562"/>
      <c r="K439" s="562"/>
      <c r="L439" s="562"/>
      <c r="M439" s="562"/>
      <c r="N439" s="562"/>
      <c r="O439" s="562"/>
      <c r="P439" s="562"/>
    </row>
    <row r="440" spans="1:16" s="6" customFormat="1" hidden="1" x14ac:dyDescent="0.2">
      <c r="A440" s="562"/>
      <c r="B440" s="562"/>
      <c r="C440" s="562"/>
      <c r="D440" s="562"/>
      <c r="E440" s="562"/>
      <c r="F440" s="562"/>
      <c r="G440" s="562"/>
      <c r="H440" s="562"/>
      <c r="I440" s="562"/>
      <c r="J440" s="562"/>
      <c r="K440" s="562"/>
      <c r="L440" s="562"/>
      <c r="M440" s="562"/>
      <c r="N440" s="562"/>
      <c r="O440" s="562"/>
      <c r="P440" s="562"/>
    </row>
    <row r="441" spans="1:16" s="6" customFormat="1" hidden="1" x14ac:dyDescent="0.2">
      <c r="A441" s="562"/>
      <c r="B441" s="562"/>
      <c r="C441" s="562"/>
      <c r="D441" s="562"/>
      <c r="E441" s="562"/>
      <c r="F441" s="562"/>
      <c r="G441" s="562"/>
      <c r="H441" s="562"/>
      <c r="I441" s="562"/>
      <c r="J441" s="562"/>
      <c r="K441" s="562"/>
      <c r="L441" s="562"/>
      <c r="M441" s="562"/>
      <c r="N441" s="562"/>
      <c r="O441" s="562"/>
      <c r="P441" s="562"/>
    </row>
    <row r="442" spans="1:16" s="6" customFormat="1" hidden="1" x14ac:dyDescent="0.2">
      <c r="A442" s="562"/>
      <c r="B442" s="562"/>
      <c r="C442" s="562"/>
      <c r="D442" s="562"/>
      <c r="E442" s="562"/>
      <c r="F442" s="562"/>
      <c r="G442" s="562"/>
      <c r="H442" s="562"/>
      <c r="I442" s="562"/>
      <c r="J442" s="562"/>
      <c r="K442" s="562"/>
      <c r="L442" s="562"/>
      <c r="M442" s="562"/>
      <c r="N442" s="562"/>
      <c r="O442" s="562"/>
      <c r="P442" s="562"/>
    </row>
    <row r="443" spans="1:16" s="6" customFormat="1" hidden="1" x14ac:dyDescent="0.2">
      <c r="A443" s="562"/>
      <c r="B443" s="562"/>
      <c r="C443" s="562"/>
      <c r="D443" s="562"/>
      <c r="E443" s="562"/>
      <c r="F443" s="562"/>
      <c r="G443" s="562"/>
      <c r="H443" s="562"/>
      <c r="I443" s="562"/>
      <c r="J443" s="562"/>
      <c r="K443" s="562"/>
      <c r="L443" s="562"/>
      <c r="M443" s="562"/>
      <c r="N443" s="562"/>
      <c r="O443" s="562"/>
      <c r="P443" s="562"/>
    </row>
    <row r="444" spans="1:16" s="6" customFormat="1" hidden="1" x14ac:dyDescent="0.2">
      <c r="A444" s="562"/>
      <c r="B444" s="562"/>
      <c r="C444" s="562"/>
      <c r="D444" s="562"/>
      <c r="E444" s="562"/>
      <c r="F444" s="562"/>
      <c r="G444" s="562"/>
      <c r="H444" s="562"/>
      <c r="I444" s="562"/>
      <c r="J444" s="562"/>
      <c r="K444" s="562"/>
      <c r="L444" s="562"/>
      <c r="M444" s="562"/>
      <c r="N444" s="562"/>
      <c r="O444" s="562"/>
      <c r="P444" s="562"/>
    </row>
    <row r="445" spans="1:16" s="6" customFormat="1" hidden="1" x14ac:dyDescent="0.2">
      <c r="A445" s="562"/>
      <c r="B445" s="562"/>
      <c r="C445" s="562"/>
      <c r="D445" s="562"/>
      <c r="E445" s="562"/>
      <c r="F445" s="562"/>
      <c r="G445" s="562"/>
      <c r="H445" s="562"/>
      <c r="I445" s="562"/>
      <c r="J445" s="562"/>
      <c r="K445" s="562"/>
      <c r="L445" s="562"/>
      <c r="M445" s="562"/>
      <c r="N445" s="562"/>
      <c r="O445" s="562"/>
      <c r="P445" s="562"/>
    </row>
    <row r="446" spans="1:16" s="6" customFormat="1" hidden="1" x14ac:dyDescent="0.2">
      <c r="A446" s="562"/>
      <c r="B446" s="562"/>
      <c r="C446" s="562"/>
      <c r="D446" s="562"/>
      <c r="E446" s="562"/>
      <c r="F446" s="562"/>
      <c r="G446" s="562"/>
      <c r="H446" s="562"/>
      <c r="I446" s="562"/>
      <c r="J446" s="562"/>
      <c r="K446" s="562"/>
      <c r="L446" s="562"/>
      <c r="M446" s="562"/>
      <c r="N446" s="562"/>
      <c r="O446" s="562"/>
      <c r="P446" s="562"/>
    </row>
    <row r="447" spans="1:16" s="6" customFormat="1" hidden="1" x14ac:dyDescent="0.2">
      <c r="A447" s="562"/>
      <c r="B447" s="562"/>
      <c r="C447" s="562"/>
      <c r="D447" s="562"/>
      <c r="E447" s="562"/>
      <c r="F447" s="562"/>
      <c r="G447" s="562"/>
      <c r="H447" s="562"/>
      <c r="I447" s="562"/>
      <c r="J447" s="562"/>
      <c r="K447" s="562"/>
      <c r="L447" s="562"/>
      <c r="M447" s="562"/>
      <c r="N447" s="562"/>
      <c r="O447" s="562"/>
      <c r="P447" s="562"/>
    </row>
    <row r="448" spans="1:16" s="6" customFormat="1" hidden="1" x14ac:dyDescent="0.2">
      <c r="A448" s="562"/>
      <c r="B448" s="562"/>
      <c r="C448" s="562"/>
      <c r="D448" s="562"/>
      <c r="E448" s="562"/>
      <c r="F448" s="562"/>
      <c r="G448" s="562"/>
      <c r="H448" s="562"/>
      <c r="I448" s="562"/>
      <c r="J448" s="562"/>
      <c r="K448" s="562"/>
      <c r="L448" s="562"/>
      <c r="M448" s="562"/>
      <c r="N448" s="562"/>
      <c r="O448" s="562"/>
      <c r="P448" s="562"/>
    </row>
    <row r="449" spans="1:16" s="6" customFormat="1" hidden="1" x14ac:dyDescent="0.2">
      <c r="A449" s="562"/>
      <c r="B449" s="562"/>
      <c r="C449" s="562"/>
      <c r="D449" s="562"/>
      <c r="E449" s="562"/>
      <c r="F449" s="562"/>
      <c r="G449" s="562"/>
      <c r="H449" s="562"/>
      <c r="I449" s="562"/>
      <c r="J449" s="562"/>
      <c r="K449" s="562"/>
      <c r="L449" s="562"/>
      <c r="M449" s="562"/>
      <c r="N449" s="562"/>
      <c r="O449" s="562"/>
      <c r="P449" s="562"/>
    </row>
    <row r="450" spans="1:16" s="6" customFormat="1" hidden="1" x14ac:dyDescent="0.2">
      <c r="A450" s="562"/>
      <c r="B450" s="562"/>
      <c r="C450" s="562"/>
      <c r="D450" s="562"/>
      <c r="E450" s="562"/>
      <c r="F450" s="562"/>
      <c r="G450" s="562"/>
      <c r="H450" s="562"/>
      <c r="I450" s="562"/>
      <c r="J450" s="562"/>
      <c r="K450" s="562"/>
      <c r="L450" s="562"/>
      <c r="M450" s="562"/>
      <c r="N450" s="562"/>
      <c r="O450" s="562"/>
      <c r="P450" s="562"/>
    </row>
    <row r="451" spans="1:16" s="6" customFormat="1" hidden="1" x14ac:dyDescent="0.2">
      <c r="A451" s="562"/>
      <c r="B451" s="562"/>
      <c r="C451" s="562"/>
      <c r="D451" s="562"/>
      <c r="E451" s="562"/>
      <c r="F451" s="562"/>
      <c r="G451" s="562"/>
      <c r="H451" s="562"/>
      <c r="I451" s="562"/>
      <c r="J451" s="562"/>
      <c r="K451" s="562"/>
      <c r="L451" s="562"/>
      <c r="M451" s="562"/>
      <c r="N451" s="562"/>
      <c r="O451" s="562"/>
      <c r="P451" s="562"/>
    </row>
    <row r="452" spans="1:16" s="6" customFormat="1" hidden="1" x14ac:dyDescent="0.2">
      <c r="A452" s="562"/>
      <c r="B452" s="562"/>
      <c r="C452" s="562"/>
      <c r="D452" s="562"/>
      <c r="E452" s="562"/>
      <c r="F452" s="562"/>
      <c r="G452" s="562"/>
      <c r="H452" s="562"/>
      <c r="I452" s="562"/>
      <c r="J452" s="562"/>
      <c r="K452" s="562"/>
      <c r="L452" s="562"/>
      <c r="M452" s="562"/>
      <c r="N452" s="562"/>
      <c r="O452" s="562"/>
      <c r="P452" s="562"/>
    </row>
    <row r="453" spans="1:16" s="6" customFormat="1" hidden="1" x14ac:dyDescent="0.2">
      <c r="A453" s="562"/>
      <c r="B453" s="562"/>
      <c r="C453" s="562"/>
      <c r="D453" s="562"/>
      <c r="E453" s="562"/>
      <c r="F453" s="562"/>
      <c r="G453" s="562"/>
      <c r="H453" s="562"/>
      <c r="I453" s="562"/>
      <c r="J453" s="562"/>
      <c r="K453" s="562"/>
      <c r="L453" s="562"/>
      <c r="M453" s="562"/>
      <c r="N453" s="562"/>
      <c r="O453" s="562"/>
      <c r="P453" s="562"/>
    </row>
    <row r="454" spans="1:16" s="6" customFormat="1" hidden="1" x14ac:dyDescent="0.2">
      <c r="A454" s="562"/>
      <c r="B454" s="562"/>
      <c r="C454" s="562"/>
      <c r="D454" s="562"/>
      <c r="E454" s="562"/>
      <c r="F454" s="562"/>
      <c r="G454" s="562"/>
      <c r="H454" s="562"/>
      <c r="I454" s="562"/>
      <c r="J454" s="562"/>
      <c r="K454" s="562"/>
      <c r="L454" s="562"/>
      <c r="M454" s="562"/>
      <c r="N454" s="562"/>
      <c r="O454" s="562"/>
      <c r="P454" s="562"/>
    </row>
    <row r="455" spans="1:16" s="6" customFormat="1" hidden="1" x14ac:dyDescent="0.2">
      <c r="A455" s="562"/>
      <c r="B455" s="562"/>
      <c r="C455" s="562"/>
      <c r="D455" s="562"/>
      <c r="E455" s="562"/>
      <c r="F455" s="562"/>
      <c r="G455" s="562"/>
      <c r="H455" s="562"/>
      <c r="I455" s="562"/>
      <c r="J455" s="562"/>
      <c r="K455" s="562"/>
      <c r="L455" s="562"/>
      <c r="M455" s="562"/>
      <c r="N455" s="562"/>
      <c r="O455" s="562"/>
      <c r="P455" s="562"/>
    </row>
    <row r="456" spans="1:16" s="6" customFormat="1" hidden="1" x14ac:dyDescent="0.2">
      <c r="A456" s="562"/>
      <c r="B456" s="562"/>
      <c r="C456" s="562"/>
      <c r="D456" s="562"/>
      <c r="E456" s="562"/>
      <c r="F456" s="562"/>
      <c r="G456" s="562"/>
      <c r="H456" s="562"/>
      <c r="I456" s="562"/>
      <c r="J456" s="562"/>
      <c r="K456" s="562"/>
      <c r="L456" s="562"/>
      <c r="M456" s="562"/>
      <c r="N456" s="562"/>
      <c r="O456" s="562"/>
      <c r="P456" s="562"/>
    </row>
    <row r="457" spans="1:16" s="6" customFormat="1" hidden="1" x14ac:dyDescent="0.2">
      <c r="A457" s="562"/>
      <c r="B457" s="562"/>
      <c r="C457" s="562"/>
      <c r="D457" s="562"/>
      <c r="E457" s="562"/>
      <c r="F457" s="562"/>
      <c r="G457" s="562"/>
      <c r="H457" s="562"/>
      <c r="I457" s="562"/>
      <c r="J457" s="562"/>
      <c r="K457" s="562"/>
      <c r="L457" s="562"/>
      <c r="M457" s="562"/>
      <c r="N457" s="562"/>
      <c r="O457" s="562"/>
      <c r="P457" s="562"/>
    </row>
    <row r="458" spans="1:16" s="6" customFormat="1" hidden="1" x14ac:dyDescent="0.2">
      <c r="A458" s="562"/>
      <c r="B458" s="562"/>
      <c r="C458" s="562"/>
      <c r="D458" s="562"/>
      <c r="E458" s="562"/>
      <c r="F458" s="562"/>
      <c r="G458" s="562"/>
      <c r="H458" s="562"/>
      <c r="I458" s="562"/>
      <c r="J458" s="562"/>
      <c r="K458" s="562"/>
      <c r="L458" s="562"/>
      <c r="M458" s="562"/>
      <c r="N458" s="562"/>
      <c r="O458" s="562"/>
      <c r="P458" s="562"/>
    </row>
    <row r="459" spans="1:16" s="6" customFormat="1" hidden="1" x14ac:dyDescent="0.2">
      <c r="A459" s="562"/>
      <c r="B459" s="562"/>
      <c r="C459" s="562"/>
      <c r="D459" s="562"/>
      <c r="E459" s="562"/>
      <c r="F459" s="562"/>
      <c r="G459" s="562"/>
      <c r="H459" s="562"/>
      <c r="I459" s="562"/>
      <c r="J459" s="562"/>
      <c r="K459" s="562"/>
      <c r="L459" s="562"/>
      <c r="M459" s="562"/>
      <c r="N459" s="562"/>
      <c r="O459" s="562"/>
      <c r="P459" s="562"/>
    </row>
    <row r="460" spans="1:16" s="6" customFormat="1" hidden="1" x14ac:dyDescent="0.2">
      <c r="A460" s="562"/>
      <c r="B460" s="562"/>
      <c r="C460" s="562"/>
      <c r="D460" s="562"/>
      <c r="E460" s="562"/>
      <c r="F460" s="562"/>
      <c r="G460" s="562"/>
      <c r="H460" s="562"/>
      <c r="I460" s="562"/>
      <c r="J460" s="562"/>
      <c r="K460" s="562"/>
      <c r="L460" s="562"/>
      <c r="M460" s="562"/>
      <c r="N460" s="562"/>
      <c r="O460" s="562"/>
      <c r="P460" s="562"/>
    </row>
    <row r="461" spans="1:16" s="6" customFormat="1" hidden="1" x14ac:dyDescent="0.2">
      <c r="A461" s="562"/>
      <c r="B461" s="562"/>
      <c r="C461" s="562"/>
      <c r="D461" s="562"/>
      <c r="E461" s="562"/>
      <c r="F461" s="562"/>
      <c r="G461" s="562"/>
      <c r="H461" s="562"/>
      <c r="I461" s="562"/>
      <c r="J461" s="562"/>
      <c r="K461" s="562"/>
      <c r="L461" s="562"/>
      <c r="M461" s="562"/>
      <c r="N461" s="562"/>
      <c r="O461" s="562"/>
      <c r="P461" s="562"/>
    </row>
    <row r="462" spans="1:16" s="6" customFormat="1" hidden="1" x14ac:dyDescent="0.2">
      <c r="A462" s="562"/>
      <c r="B462" s="562"/>
      <c r="C462" s="562"/>
      <c r="D462" s="562"/>
      <c r="E462" s="562"/>
      <c r="F462" s="562"/>
      <c r="G462" s="562"/>
      <c r="H462" s="562"/>
      <c r="I462" s="562"/>
      <c r="J462" s="562"/>
      <c r="K462" s="562"/>
      <c r="L462" s="562"/>
      <c r="M462" s="562"/>
      <c r="N462" s="562"/>
      <c r="O462" s="562"/>
      <c r="P462" s="562"/>
    </row>
    <row r="463" spans="1:16" s="6" customFormat="1" hidden="1" x14ac:dyDescent="0.2">
      <c r="A463" s="562"/>
      <c r="B463" s="562"/>
      <c r="C463" s="562"/>
      <c r="D463" s="562"/>
      <c r="E463" s="562"/>
      <c r="F463" s="562"/>
      <c r="G463" s="562"/>
      <c r="H463" s="562"/>
      <c r="I463" s="562"/>
      <c r="J463" s="562"/>
      <c r="K463" s="562"/>
      <c r="L463" s="562"/>
      <c r="M463" s="562"/>
      <c r="N463" s="562"/>
      <c r="O463" s="562"/>
      <c r="P463" s="562"/>
    </row>
    <row r="464" spans="1:16" s="6" customFormat="1" hidden="1" x14ac:dyDescent="0.2">
      <c r="A464" s="562"/>
      <c r="B464" s="562"/>
      <c r="C464" s="562"/>
      <c r="D464" s="562"/>
      <c r="E464" s="562"/>
      <c r="F464" s="562"/>
      <c r="G464" s="562"/>
      <c r="H464" s="562"/>
      <c r="I464" s="562"/>
      <c r="J464" s="562"/>
      <c r="K464" s="562"/>
      <c r="L464" s="562"/>
      <c r="M464" s="562"/>
      <c r="N464" s="562"/>
      <c r="O464" s="562"/>
      <c r="P464" s="562"/>
    </row>
    <row r="465" spans="1:16" s="6" customFormat="1" hidden="1" x14ac:dyDescent="0.2">
      <c r="A465" s="562"/>
      <c r="B465" s="562"/>
      <c r="C465" s="562"/>
      <c r="D465" s="562"/>
      <c r="E465" s="562"/>
      <c r="F465" s="562"/>
      <c r="G465" s="562"/>
      <c r="H465" s="562"/>
      <c r="I465" s="562"/>
      <c r="J465" s="562"/>
      <c r="K465" s="562"/>
      <c r="L465" s="562"/>
      <c r="M465" s="562"/>
      <c r="N465" s="562"/>
      <c r="O465" s="562"/>
      <c r="P465" s="562"/>
    </row>
    <row r="466" spans="1:16" s="6" customFormat="1" hidden="1" x14ac:dyDescent="0.2">
      <c r="A466" s="562"/>
      <c r="B466" s="562"/>
      <c r="C466" s="562"/>
      <c r="D466" s="562"/>
      <c r="E466" s="562"/>
      <c r="F466" s="562"/>
      <c r="G466" s="562"/>
      <c r="H466" s="562"/>
      <c r="I466" s="562"/>
      <c r="J466" s="562"/>
      <c r="K466" s="562"/>
      <c r="L466" s="562"/>
      <c r="M466" s="562"/>
      <c r="N466" s="562"/>
      <c r="O466" s="562"/>
      <c r="P466" s="562"/>
    </row>
    <row r="467" spans="1:16" s="6" customFormat="1" hidden="1" x14ac:dyDescent="0.2">
      <c r="A467" s="562"/>
      <c r="B467" s="562"/>
      <c r="C467" s="562"/>
      <c r="D467" s="562"/>
      <c r="E467" s="562"/>
      <c r="F467" s="562"/>
      <c r="G467" s="562"/>
      <c r="H467" s="562"/>
      <c r="I467" s="562"/>
      <c r="J467" s="562"/>
      <c r="K467" s="562"/>
      <c r="L467" s="562"/>
      <c r="M467" s="562"/>
      <c r="N467" s="562"/>
      <c r="O467" s="562"/>
      <c r="P467" s="562"/>
    </row>
    <row r="468" spans="1:16" s="6" customFormat="1" hidden="1" x14ac:dyDescent="0.2">
      <c r="A468" s="562"/>
      <c r="B468" s="562"/>
      <c r="C468" s="562"/>
      <c r="D468" s="562"/>
      <c r="E468" s="562"/>
      <c r="F468" s="562"/>
      <c r="G468" s="562"/>
      <c r="H468" s="562"/>
      <c r="I468" s="562"/>
      <c r="J468" s="562"/>
      <c r="K468" s="562"/>
      <c r="L468" s="562"/>
      <c r="M468" s="562"/>
      <c r="N468" s="562"/>
      <c r="O468" s="562"/>
      <c r="P468" s="562"/>
    </row>
    <row r="469" spans="1:16" s="6" customFormat="1" hidden="1" x14ac:dyDescent="0.2">
      <c r="A469" s="562"/>
      <c r="B469" s="562"/>
      <c r="C469" s="562"/>
      <c r="D469" s="562"/>
      <c r="E469" s="562"/>
      <c r="F469" s="562"/>
      <c r="G469" s="562"/>
      <c r="H469" s="562"/>
      <c r="I469" s="562"/>
      <c r="J469" s="562"/>
      <c r="K469" s="562"/>
      <c r="L469" s="562"/>
      <c r="M469" s="562"/>
      <c r="N469" s="562"/>
      <c r="O469" s="562"/>
      <c r="P469" s="562"/>
    </row>
    <row r="470" spans="1:16" s="6" customFormat="1" hidden="1" x14ac:dyDescent="0.2">
      <c r="A470" s="562"/>
      <c r="B470" s="562"/>
      <c r="C470" s="562"/>
      <c r="D470" s="562"/>
      <c r="E470" s="562"/>
      <c r="F470" s="562"/>
      <c r="G470" s="562"/>
      <c r="H470" s="562"/>
      <c r="I470" s="562"/>
      <c r="J470" s="562"/>
      <c r="K470" s="562"/>
      <c r="L470" s="562"/>
      <c r="M470" s="562"/>
      <c r="N470" s="562"/>
      <c r="O470" s="562"/>
      <c r="P470" s="562"/>
    </row>
    <row r="471" spans="1:16" s="6" customFormat="1" hidden="1" x14ac:dyDescent="0.2">
      <c r="A471" s="562"/>
      <c r="B471" s="562"/>
      <c r="C471" s="562"/>
      <c r="D471" s="562"/>
      <c r="E471" s="562"/>
      <c r="F471" s="562"/>
      <c r="G471" s="562"/>
      <c r="H471" s="562"/>
      <c r="I471" s="562"/>
      <c r="J471" s="562"/>
      <c r="K471" s="562"/>
      <c r="L471" s="562"/>
      <c r="M471" s="562"/>
      <c r="N471" s="562"/>
      <c r="O471" s="562"/>
      <c r="P471" s="562"/>
    </row>
    <row r="472" spans="1:16" s="6" customFormat="1" hidden="1" x14ac:dyDescent="0.2">
      <c r="A472" s="562"/>
      <c r="B472" s="562"/>
      <c r="C472" s="562"/>
      <c r="D472" s="562"/>
      <c r="E472" s="562"/>
      <c r="F472" s="562"/>
      <c r="G472" s="562"/>
      <c r="H472" s="562"/>
      <c r="I472" s="562"/>
      <c r="J472" s="562"/>
      <c r="K472" s="562"/>
      <c r="L472" s="562"/>
      <c r="M472" s="562"/>
      <c r="N472" s="562"/>
      <c r="O472" s="562"/>
      <c r="P472" s="562"/>
    </row>
    <row r="473" spans="1:16" s="6" customFormat="1" hidden="1" x14ac:dyDescent="0.2">
      <c r="A473" s="562"/>
      <c r="B473" s="562"/>
      <c r="C473" s="562"/>
      <c r="D473" s="562"/>
      <c r="E473" s="562"/>
      <c r="F473" s="562"/>
      <c r="G473" s="562"/>
      <c r="H473" s="562"/>
      <c r="I473" s="562"/>
      <c r="J473" s="562"/>
      <c r="K473" s="562"/>
      <c r="L473" s="562"/>
      <c r="M473" s="562"/>
      <c r="N473" s="562"/>
      <c r="O473" s="562"/>
      <c r="P473" s="562"/>
    </row>
    <row r="474" spans="1:16" s="6" customFormat="1" hidden="1" x14ac:dyDescent="0.2">
      <c r="A474" s="562"/>
      <c r="B474" s="562"/>
      <c r="C474" s="562"/>
      <c r="D474" s="562"/>
      <c r="E474" s="562"/>
      <c r="F474" s="562"/>
      <c r="G474" s="562"/>
      <c r="H474" s="562"/>
      <c r="I474" s="562"/>
      <c r="J474" s="562"/>
      <c r="K474" s="562"/>
      <c r="L474" s="562"/>
      <c r="M474" s="562"/>
      <c r="N474" s="562"/>
      <c r="O474" s="562"/>
      <c r="P474" s="562"/>
    </row>
    <row r="475" spans="1:16" s="6" customFormat="1" hidden="1" x14ac:dyDescent="0.2">
      <c r="A475" s="562"/>
      <c r="B475" s="562"/>
      <c r="C475" s="562"/>
      <c r="D475" s="562"/>
      <c r="E475" s="562"/>
      <c r="F475" s="562"/>
      <c r="G475" s="562"/>
      <c r="H475" s="562"/>
      <c r="I475" s="562"/>
      <c r="J475" s="562"/>
      <c r="K475" s="562"/>
      <c r="L475" s="562"/>
      <c r="M475" s="562"/>
      <c r="N475" s="562"/>
      <c r="O475" s="562"/>
      <c r="P475" s="562"/>
    </row>
    <row r="476" spans="1:16" s="6" customFormat="1" hidden="1" x14ac:dyDescent="0.2">
      <c r="A476" s="562"/>
      <c r="B476" s="562"/>
      <c r="C476" s="562"/>
      <c r="D476" s="562"/>
      <c r="E476" s="562"/>
      <c r="F476" s="562"/>
      <c r="G476" s="562"/>
      <c r="H476" s="562"/>
      <c r="I476" s="562"/>
      <c r="J476" s="562"/>
      <c r="K476" s="562"/>
      <c r="L476" s="562"/>
      <c r="M476" s="562"/>
      <c r="N476" s="562"/>
      <c r="O476" s="562"/>
      <c r="P476" s="562"/>
    </row>
    <row r="477" spans="1:16" s="6" customFormat="1" hidden="1" x14ac:dyDescent="0.2">
      <c r="A477" s="562"/>
      <c r="B477" s="562"/>
      <c r="C477" s="562"/>
      <c r="D477" s="562"/>
      <c r="E477" s="562"/>
      <c r="F477" s="562"/>
      <c r="G477" s="562"/>
      <c r="H477" s="562"/>
      <c r="I477" s="562"/>
      <c r="J477" s="562"/>
      <c r="K477" s="562"/>
      <c r="L477" s="562"/>
      <c r="M477" s="562"/>
      <c r="N477" s="562"/>
      <c r="O477" s="562"/>
      <c r="P477" s="562"/>
    </row>
    <row r="478" spans="1:16" s="6" customFormat="1" hidden="1" x14ac:dyDescent="0.2">
      <c r="A478" s="562"/>
      <c r="B478" s="562"/>
      <c r="C478" s="562"/>
      <c r="D478" s="562"/>
      <c r="E478" s="562"/>
      <c r="F478" s="562"/>
      <c r="G478" s="562"/>
      <c r="H478" s="562"/>
      <c r="I478" s="562"/>
      <c r="J478" s="562"/>
      <c r="K478" s="562"/>
      <c r="L478" s="562"/>
      <c r="M478" s="562"/>
      <c r="N478" s="562"/>
      <c r="O478" s="562"/>
      <c r="P478" s="562"/>
    </row>
    <row r="479" spans="1:16" s="6" customFormat="1" hidden="1" x14ac:dyDescent="0.2">
      <c r="A479" s="562"/>
      <c r="B479" s="562"/>
      <c r="C479" s="562"/>
      <c r="D479" s="562"/>
      <c r="E479" s="562"/>
      <c r="F479" s="562"/>
      <c r="G479" s="562"/>
      <c r="H479" s="562"/>
      <c r="I479" s="562"/>
      <c r="J479" s="562"/>
      <c r="K479" s="562"/>
      <c r="L479" s="562"/>
      <c r="M479" s="562"/>
      <c r="N479" s="562"/>
      <c r="O479" s="562"/>
      <c r="P479" s="562"/>
    </row>
    <row r="480" spans="1:16" s="6" customFormat="1" hidden="1" x14ac:dyDescent="0.2">
      <c r="A480" s="562"/>
      <c r="B480" s="562"/>
      <c r="C480" s="562"/>
      <c r="D480" s="562"/>
      <c r="E480" s="562"/>
      <c r="F480" s="562"/>
      <c r="G480" s="562"/>
      <c r="H480" s="562"/>
      <c r="I480" s="562"/>
      <c r="J480" s="562"/>
      <c r="K480" s="562"/>
      <c r="L480" s="562"/>
      <c r="M480" s="562"/>
      <c r="N480" s="562"/>
      <c r="O480" s="562"/>
      <c r="P480" s="562"/>
    </row>
    <row r="481" spans="1:16" s="6" customFormat="1" hidden="1" x14ac:dyDescent="0.2">
      <c r="A481" s="562"/>
      <c r="B481" s="562"/>
      <c r="C481" s="562"/>
      <c r="D481" s="562"/>
      <c r="E481" s="562"/>
      <c r="F481" s="562"/>
      <c r="G481" s="562"/>
      <c r="H481" s="562"/>
      <c r="I481" s="562"/>
      <c r="J481" s="562"/>
      <c r="K481" s="562"/>
      <c r="L481" s="562"/>
      <c r="M481" s="562"/>
      <c r="N481" s="562"/>
      <c r="O481" s="562"/>
      <c r="P481" s="562"/>
    </row>
    <row r="482" spans="1:16" s="6" customFormat="1" hidden="1" x14ac:dyDescent="0.2">
      <c r="A482" s="562"/>
      <c r="B482" s="562"/>
      <c r="C482" s="562"/>
      <c r="D482" s="562"/>
      <c r="E482" s="562"/>
      <c r="F482" s="562"/>
      <c r="G482" s="562"/>
      <c r="H482" s="562"/>
      <c r="I482" s="562"/>
      <c r="J482" s="562"/>
      <c r="K482" s="562"/>
      <c r="L482" s="562"/>
      <c r="M482" s="562"/>
      <c r="N482" s="562"/>
      <c r="O482" s="562"/>
      <c r="P482" s="562"/>
    </row>
    <row r="483" spans="1:16" s="6" customFormat="1" hidden="1" x14ac:dyDescent="0.2">
      <c r="A483" s="562"/>
      <c r="B483" s="562"/>
      <c r="C483" s="562"/>
      <c r="D483" s="562"/>
      <c r="E483" s="562"/>
      <c r="F483" s="562"/>
      <c r="G483" s="562"/>
      <c r="H483" s="562"/>
      <c r="I483" s="562"/>
      <c r="J483" s="562"/>
      <c r="K483" s="562"/>
      <c r="L483" s="562"/>
      <c r="M483" s="562"/>
      <c r="N483" s="562"/>
      <c r="O483" s="562"/>
      <c r="P483" s="562"/>
    </row>
    <row r="484" spans="1:16" s="6" customFormat="1" hidden="1" x14ac:dyDescent="0.2">
      <c r="A484" s="562"/>
      <c r="B484" s="562"/>
      <c r="C484" s="562"/>
      <c r="D484" s="562"/>
      <c r="E484" s="562"/>
      <c r="F484" s="562"/>
      <c r="G484" s="562"/>
      <c r="H484" s="562"/>
      <c r="I484" s="562"/>
      <c r="J484" s="562"/>
      <c r="K484" s="562"/>
      <c r="L484" s="562"/>
      <c r="M484" s="562"/>
      <c r="N484" s="562"/>
      <c r="O484" s="562"/>
      <c r="P484" s="562"/>
    </row>
    <row r="485" spans="1:16" s="6" customFormat="1" hidden="1" x14ac:dyDescent="0.2">
      <c r="A485" s="562"/>
      <c r="B485" s="562"/>
      <c r="C485" s="562"/>
      <c r="D485" s="562"/>
      <c r="E485" s="562"/>
      <c r="F485" s="562"/>
      <c r="G485" s="562"/>
      <c r="H485" s="562"/>
      <c r="I485" s="562"/>
      <c r="J485" s="562"/>
      <c r="K485" s="562"/>
      <c r="L485" s="562"/>
      <c r="M485" s="562"/>
      <c r="N485" s="562"/>
      <c r="O485" s="562"/>
      <c r="P485" s="562"/>
    </row>
    <row r="486" spans="1:16" s="6" customFormat="1" hidden="1" x14ac:dyDescent="0.2">
      <c r="A486" s="562"/>
      <c r="B486" s="562"/>
      <c r="C486" s="562"/>
      <c r="D486" s="562"/>
      <c r="E486" s="562"/>
      <c r="F486" s="562"/>
      <c r="G486" s="562"/>
      <c r="H486" s="562"/>
      <c r="I486" s="562"/>
      <c r="J486" s="562"/>
      <c r="K486" s="562"/>
      <c r="L486" s="562"/>
      <c r="M486" s="562"/>
      <c r="N486" s="562"/>
      <c r="O486" s="562"/>
      <c r="P486" s="562"/>
    </row>
    <row r="487" spans="1:16" s="6" customFormat="1" hidden="1" x14ac:dyDescent="0.2">
      <c r="A487" s="562"/>
      <c r="B487" s="562"/>
      <c r="C487" s="562"/>
      <c r="D487" s="562"/>
      <c r="E487" s="562"/>
      <c r="F487" s="562"/>
      <c r="G487" s="562"/>
      <c r="H487" s="562"/>
      <c r="I487" s="562"/>
      <c r="J487" s="562"/>
      <c r="K487" s="562"/>
      <c r="L487" s="562"/>
      <c r="M487" s="562"/>
      <c r="N487" s="562"/>
      <c r="O487" s="562"/>
      <c r="P487" s="562"/>
    </row>
    <row r="488" spans="1:16" s="6" customFormat="1" hidden="1" x14ac:dyDescent="0.2">
      <c r="A488" s="562"/>
      <c r="B488" s="562"/>
      <c r="C488" s="562"/>
      <c r="D488" s="562"/>
      <c r="E488" s="562"/>
      <c r="F488" s="562"/>
      <c r="G488" s="562"/>
      <c r="H488" s="562"/>
      <c r="I488" s="562"/>
      <c r="J488" s="562"/>
      <c r="K488" s="562"/>
      <c r="L488" s="562"/>
      <c r="M488" s="562"/>
      <c r="N488" s="562"/>
      <c r="O488" s="562"/>
      <c r="P488" s="562"/>
    </row>
    <row r="489" spans="1:16" s="6" customFormat="1" hidden="1" x14ac:dyDescent="0.2">
      <c r="A489" s="562"/>
      <c r="B489" s="562"/>
      <c r="C489" s="562"/>
      <c r="D489" s="562"/>
      <c r="E489" s="562"/>
      <c r="F489" s="562"/>
      <c r="G489" s="562"/>
      <c r="H489" s="562"/>
      <c r="I489" s="562"/>
      <c r="J489" s="562"/>
      <c r="K489" s="562"/>
      <c r="L489" s="562"/>
      <c r="M489" s="562"/>
      <c r="N489" s="562"/>
      <c r="O489" s="562"/>
      <c r="P489" s="562"/>
    </row>
    <row r="490" spans="1:16" s="6" customFormat="1" hidden="1" x14ac:dyDescent="0.2">
      <c r="A490" s="562"/>
      <c r="B490" s="562"/>
      <c r="C490" s="562"/>
      <c r="D490" s="562"/>
      <c r="E490" s="562"/>
      <c r="F490" s="562"/>
      <c r="G490" s="562"/>
      <c r="H490" s="562"/>
      <c r="I490" s="562"/>
      <c r="J490" s="562"/>
      <c r="K490" s="562"/>
      <c r="L490" s="562"/>
      <c r="M490" s="562"/>
      <c r="N490" s="562"/>
      <c r="O490" s="562"/>
      <c r="P490" s="562"/>
    </row>
    <row r="491" spans="1:16" s="6" customFormat="1" hidden="1" x14ac:dyDescent="0.2">
      <c r="A491" s="562"/>
      <c r="B491" s="562"/>
      <c r="C491" s="562"/>
      <c r="D491" s="562"/>
      <c r="E491" s="562"/>
      <c r="F491" s="562"/>
      <c r="G491" s="562"/>
      <c r="H491" s="562"/>
      <c r="I491" s="562"/>
      <c r="J491" s="562"/>
      <c r="K491" s="562"/>
      <c r="L491" s="562"/>
      <c r="M491" s="562"/>
      <c r="N491" s="562"/>
      <c r="O491" s="562"/>
      <c r="P491" s="562"/>
    </row>
    <row r="492" spans="1:16" s="6" customFormat="1" hidden="1" x14ac:dyDescent="0.2">
      <c r="A492" s="562"/>
      <c r="B492" s="562"/>
      <c r="C492" s="562"/>
      <c r="D492" s="562"/>
      <c r="E492" s="562"/>
      <c r="F492" s="562"/>
      <c r="G492" s="562"/>
      <c r="H492" s="562"/>
      <c r="I492" s="562"/>
      <c r="J492" s="562"/>
      <c r="K492" s="562"/>
      <c r="L492" s="562"/>
      <c r="M492" s="562"/>
      <c r="N492" s="562"/>
      <c r="O492" s="562"/>
      <c r="P492" s="562"/>
    </row>
    <row r="493" spans="1:16" s="6" customFormat="1" hidden="1" x14ac:dyDescent="0.2">
      <c r="A493" s="562"/>
      <c r="B493" s="562"/>
      <c r="C493" s="562"/>
      <c r="D493" s="562"/>
      <c r="E493" s="562"/>
      <c r="F493" s="562"/>
      <c r="G493" s="562"/>
      <c r="H493" s="562"/>
      <c r="I493" s="562"/>
      <c r="J493" s="562"/>
      <c r="K493" s="562"/>
      <c r="L493" s="562"/>
      <c r="M493" s="562"/>
      <c r="N493" s="562"/>
      <c r="O493" s="562"/>
      <c r="P493" s="562"/>
    </row>
    <row r="494" spans="1:16" s="6" customFormat="1" hidden="1" x14ac:dyDescent="0.2">
      <c r="A494" s="562"/>
      <c r="B494" s="562"/>
      <c r="C494" s="562"/>
      <c r="D494" s="562"/>
      <c r="E494" s="562"/>
      <c r="F494" s="562"/>
      <c r="G494" s="562"/>
      <c r="H494" s="562"/>
      <c r="I494" s="562"/>
      <c r="J494" s="562"/>
      <c r="K494" s="562"/>
      <c r="L494" s="562"/>
      <c r="M494" s="562"/>
      <c r="N494" s="562"/>
      <c r="O494" s="562"/>
      <c r="P494" s="562"/>
    </row>
    <row r="495" spans="1:16" s="6" customFormat="1" hidden="1" x14ac:dyDescent="0.2">
      <c r="A495" s="562"/>
      <c r="B495" s="562"/>
      <c r="C495" s="562"/>
      <c r="D495" s="562"/>
      <c r="E495" s="562"/>
      <c r="F495" s="562"/>
      <c r="G495" s="562"/>
      <c r="H495" s="562"/>
      <c r="I495" s="562"/>
      <c r="J495" s="562"/>
      <c r="K495" s="562"/>
      <c r="L495" s="562"/>
      <c r="M495" s="562"/>
      <c r="N495" s="562"/>
      <c r="O495" s="562"/>
      <c r="P495" s="562"/>
    </row>
    <row r="496" spans="1:16" s="6" customFormat="1" hidden="1" x14ac:dyDescent="0.2">
      <c r="A496" s="562"/>
      <c r="B496" s="562"/>
      <c r="C496" s="562"/>
      <c r="D496" s="562"/>
      <c r="E496" s="562"/>
      <c r="F496" s="562"/>
      <c r="G496" s="562"/>
      <c r="H496" s="562"/>
      <c r="I496" s="562"/>
      <c r="J496" s="562"/>
      <c r="K496" s="562"/>
      <c r="L496" s="562"/>
      <c r="M496" s="562"/>
      <c r="N496" s="562"/>
      <c r="O496" s="562"/>
      <c r="P496" s="562"/>
    </row>
    <row r="497" spans="1:16" s="6" customFormat="1" hidden="1" x14ac:dyDescent="0.2">
      <c r="A497" s="562"/>
      <c r="B497" s="562"/>
      <c r="C497" s="562"/>
      <c r="D497" s="562"/>
      <c r="E497" s="562"/>
      <c r="F497" s="562"/>
      <c r="G497" s="562"/>
      <c r="H497" s="562"/>
      <c r="I497" s="562"/>
      <c r="J497" s="562"/>
      <c r="K497" s="562"/>
      <c r="L497" s="562"/>
      <c r="M497" s="562"/>
      <c r="N497" s="562"/>
      <c r="O497" s="562"/>
      <c r="P497" s="562"/>
    </row>
    <row r="498" spans="1:16" s="6" customFormat="1" hidden="1" x14ac:dyDescent="0.2">
      <c r="A498" s="562"/>
      <c r="B498" s="562"/>
      <c r="C498" s="562"/>
      <c r="D498" s="562"/>
      <c r="E498" s="562"/>
      <c r="F498" s="562"/>
      <c r="G498" s="562"/>
      <c r="H498" s="562"/>
      <c r="I498" s="562"/>
      <c r="J498" s="562"/>
      <c r="K498" s="562"/>
      <c r="L498" s="562"/>
      <c r="M498" s="562"/>
      <c r="N498" s="562"/>
      <c r="O498" s="562"/>
      <c r="P498" s="562"/>
    </row>
    <row r="499" spans="1:16" s="6" customFormat="1" hidden="1" x14ac:dyDescent="0.2">
      <c r="A499" s="562"/>
      <c r="B499" s="562"/>
      <c r="C499" s="562"/>
      <c r="D499" s="562"/>
      <c r="E499" s="562"/>
      <c r="F499" s="562"/>
      <c r="G499" s="562"/>
      <c r="H499" s="562"/>
      <c r="I499" s="562"/>
      <c r="J499" s="562"/>
      <c r="K499" s="562"/>
      <c r="L499" s="562"/>
      <c r="M499" s="562"/>
      <c r="N499" s="562"/>
      <c r="O499" s="562"/>
      <c r="P499" s="562"/>
    </row>
    <row r="500" spans="1:16" s="6" customFormat="1" hidden="1" x14ac:dyDescent="0.2">
      <c r="A500" s="562"/>
      <c r="B500" s="562"/>
      <c r="C500" s="562"/>
      <c r="D500" s="562"/>
      <c r="E500" s="562"/>
      <c r="F500" s="562"/>
      <c r="G500" s="562"/>
      <c r="H500" s="562"/>
      <c r="I500" s="562"/>
      <c r="J500" s="562"/>
      <c r="K500" s="562"/>
      <c r="L500" s="562"/>
      <c r="M500" s="562"/>
      <c r="N500" s="562"/>
      <c r="O500" s="562"/>
      <c r="P500" s="562"/>
    </row>
    <row r="501" spans="1:16" s="6" customFormat="1" hidden="1" x14ac:dyDescent="0.2">
      <c r="A501" s="562"/>
      <c r="B501" s="562"/>
      <c r="C501" s="562"/>
      <c r="D501" s="562"/>
      <c r="E501" s="562"/>
      <c r="F501" s="562"/>
      <c r="G501" s="562"/>
      <c r="H501" s="562"/>
      <c r="I501" s="562"/>
      <c r="J501" s="562"/>
      <c r="K501" s="562"/>
      <c r="L501" s="562"/>
      <c r="M501" s="562"/>
      <c r="N501" s="562"/>
      <c r="O501" s="562"/>
      <c r="P501" s="562"/>
    </row>
    <row r="502" spans="1:16" s="6" customFormat="1" hidden="1" x14ac:dyDescent="0.2">
      <c r="A502" s="562"/>
      <c r="B502" s="562"/>
      <c r="C502" s="562"/>
      <c r="D502" s="562"/>
      <c r="E502" s="562"/>
      <c r="F502" s="562"/>
      <c r="G502" s="562"/>
      <c r="H502" s="562"/>
      <c r="I502" s="562"/>
      <c r="J502" s="562"/>
      <c r="K502" s="562"/>
      <c r="L502" s="562"/>
      <c r="M502" s="562"/>
      <c r="N502" s="562"/>
      <c r="O502" s="562"/>
      <c r="P502" s="562"/>
    </row>
    <row r="503" spans="1:16" s="6" customFormat="1" hidden="1" x14ac:dyDescent="0.2">
      <c r="A503" s="562"/>
      <c r="B503" s="562"/>
      <c r="C503" s="562"/>
      <c r="D503" s="562"/>
      <c r="E503" s="562"/>
      <c r="F503" s="562"/>
      <c r="G503" s="562"/>
      <c r="H503" s="562"/>
      <c r="I503" s="562"/>
      <c r="J503" s="562"/>
      <c r="K503" s="562"/>
      <c r="L503" s="562"/>
      <c r="M503" s="562"/>
      <c r="N503" s="562"/>
      <c r="O503" s="562"/>
      <c r="P503" s="562"/>
    </row>
    <row r="504" spans="1:16" s="6" customFormat="1" hidden="1" x14ac:dyDescent="0.2">
      <c r="A504" s="562"/>
      <c r="B504" s="562"/>
      <c r="C504" s="562"/>
      <c r="D504" s="562"/>
      <c r="E504" s="562"/>
      <c r="F504" s="562"/>
      <c r="G504" s="562"/>
      <c r="H504" s="562"/>
      <c r="I504" s="562"/>
      <c r="J504" s="562"/>
      <c r="K504" s="562"/>
      <c r="L504" s="562"/>
      <c r="M504" s="562"/>
      <c r="N504" s="562"/>
      <c r="O504" s="562"/>
      <c r="P504" s="562"/>
    </row>
    <row r="505" spans="1:16" s="6" customFormat="1" hidden="1" x14ac:dyDescent="0.2">
      <c r="A505" s="562"/>
      <c r="B505" s="562"/>
      <c r="C505" s="562"/>
      <c r="D505" s="562"/>
      <c r="E505" s="562"/>
      <c r="F505" s="562"/>
      <c r="G505" s="562"/>
      <c r="H505" s="562"/>
      <c r="I505" s="562"/>
      <c r="J505" s="562"/>
      <c r="K505" s="562"/>
      <c r="L505" s="562"/>
      <c r="M505" s="562"/>
      <c r="N505" s="562"/>
      <c r="O505" s="562"/>
      <c r="P505" s="562"/>
    </row>
    <row r="506" spans="1:16" s="6" customFormat="1" hidden="1" x14ac:dyDescent="0.2">
      <c r="A506" s="562"/>
      <c r="B506" s="562"/>
      <c r="C506" s="562"/>
      <c r="D506" s="562"/>
      <c r="E506" s="562"/>
      <c r="F506" s="562"/>
      <c r="G506" s="562"/>
      <c r="H506" s="562"/>
      <c r="I506" s="562"/>
      <c r="J506" s="562"/>
      <c r="K506" s="562"/>
      <c r="L506" s="562"/>
      <c r="M506" s="562"/>
      <c r="N506" s="562"/>
      <c r="O506" s="562"/>
      <c r="P506" s="562"/>
    </row>
    <row r="507" spans="1:16" s="6" customFormat="1" hidden="1" x14ac:dyDescent="0.2">
      <c r="A507" s="562"/>
      <c r="B507" s="562"/>
      <c r="C507" s="562"/>
      <c r="D507" s="562"/>
      <c r="E507" s="562"/>
      <c r="F507" s="562"/>
      <c r="G507" s="562"/>
      <c r="H507" s="562"/>
      <c r="I507" s="562"/>
      <c r="J507" s="562"/>
      <c r="K507" s="562"/>
      <c r="L507" s="562"/>
      <c r="M507" s="562"/>
      <c r="N507" s="562"/>
      <c r="O507" s="562"/>
      <c r="P507" s="562"/>
    </row>
    <row r="508" spans="1:16" s="6" customFormat="1" hidden="1" x14ac:dyDescent="0.2">
      <c r="A508" s="562"/>
      <c r="B508" s="562"/>
      <c r="C508" s="562"/>
      <c r="D508" s="562"/>
      <c r="E508" s="562"/>
      <c r="F508" s="562"/>
      <c r="G508" s="562"/>
      <c r="H508" s="562"/>
      <c r="I508" s="562"/>
      <c r="J508" s="562"/>
      <c r="K508" s="562"/>
      <c r="L508" s="562"/>
      <c r="M508" s="562"/>
      <c r="N508" s="562"/>
      <c r="O508" s="562"/>
      <c r="P508" s="562"/>
    </row>
    <row r="509" spans="1:16" s="6" customFormat="1" hidden="1" x14ac:dyDescent="0.2">
      <c r="A509" s="562"/>
      <c r="B509" s="562"/>
      <c r="C509" s="562"/>
      <c r="D509" s="562"/>
      <c r="E509" s="562"/>
      <c r="F509" s="562"/>
      <c r="G509" s="562"/>
      <c r="H509" s="562"/>
      <c r="I509" s="562"/>
      <c r="J509" s="562"/>
      <c r="K509" s="562"/>
      <c r="L509" s="562"/>
      <c r="M509" s="562"/>
      <c r="N509" s="562"/>
      <c r="O509" s="562"/>
      <c r="P509" s="562"/>
    </row>
    <row r="510" spans="1:16" s="6" customFormat="1" hidden="1" x14ac:dyDescent="0.2">
      <c r="A510" s="562"/>
      <c r="B510" s="562"/>
      <c r="C510" s="562"/>
      <c r="D510" s="562"/>
      <c r="E510" s="562"/>
      <c r="F510" s="562"/>
      <c r="G510" s="562"/>
      <c r="H510" s="562"/>
      <c r="I510" s="562"/>
      <c r="J510" s="562"/>
      <c r="K510" s="562"/>
      <c r="L510" s="562"/>
      <c r="M510" s="562"/>
      <c r="N510" s="562"/>
      <c r="O510" s="562"/>
      <c r="P510" s="562"/>
    </row>
    <row r="511" spans="1:16" s="6" customFormat="1" hidden="1" x14ac:dyDescent="0.2">
      <c r="A511" s="562"/>
      <c r="B511" s="562"/>
      <c r="C511" s="562"/>
      <c r="D511" s="562"/>
      <c r="E511" s="562"/>
      <c r="F511" s="562"/>
      <c r="G511" s="562"/>
      <c r="H511" s="562"/>
      <c r="I511" s="562"/>
      <c r="J511" s="562"/>
      <c r="K511" s="562"/>
      <c r="L511" s="562"/>
      <c r="M511" s="562"/>
      <c r="N511" s="562"/>
      <c r="O511" s="562"/>
      <c r="P511" s="562"/>
    </row>
    <row r="512" spans="1:16" s="6" customFormat="1" hidden="1" x14ac:dyDescent="0.2">
      <c r="A512" s="562"/>
      <c r="B512" s="562"/>
      <c r="C512" s="562"/>
      <c r="D512" s="562"/>
      <c r="E512" s="562"/>
      <c r="F512" s="562"/>
      <c r="G512" s="562"/>
      <c r="H512" s="562"/>
      <c r="I512" s="562"/>
      <c r="J512" s="562"/>
      <c r="K512" s="562"/>
      <c r="L512" s="562"/>
      <c r="M512" s="562"/>
      <c r="N512" s="562"/>
      <c r="O512" s="562"/>
      <c r="P512" s="562"/>
    </row>
    <row r="513" spans="1:16" s="6" customFormat="1" hidden="1" x14ac:dyDescent="0.2">
      <c r="A513" s="562"/>
      <c r="B513" s="562"/>
      <c r="C513" s="562"/>
      <c r="D513" s="562"/>
      <c r="E513" s="562"/>
      <c r="F513" s="562"/>
      <c r="G513" s="562"/>
      <c r="H513" s="562"/>
      <c r="I513" s="562"/>
      <c r="J513" s="562"/>
      <c r="K513" s="562"/>
      <c r="L513" s="562"/>
      <c r="M513" s="562"/>
      <c r="N513" s="562"/>
      <c r="O513" s="562"/>
      <c r="P513" s="562"/>
    </row>
    <row r="514" spans="1:16" s="6" customFormat="1" hidden="1" x14ac:dyDescent="0.2">
      <c r="A514" s="562"/>
      <c r="B514" s="562"/>
      <c r="C514" s="562"/>
      <c r="D514" s="562"/>
      <c r="E514" s="562"/>
      <c r="F514" s="562"/>
      <c r="G514" s="562"/>
      <c r="H514" s="562"/>
      <c r="I514" s="562"/>
      <c r="J514" s="562"/>
      <c r="K514" s="562"/>
      <c r="L514" s="562"/>
      <c r="M514" s="562"/>
      <c r="N514" s="562"/>
      <c r="O514" s="562"/>
      <c r="P514" s="562"/>
    </row>
    <row r="515" spans="1:16" s="6" customFormat="1" hidden="1" x14ac:dyDescent="0.2">
      <c r="A515" s="562"/>
      <c r="B515" s="562"/>
      <c r="C515" s="562"/>
      <c r="D515" s="562"/>
      <c r="E515" s="562"/>
      <c r="F515" s="562"/>
      <c r="G515" s="562"/>
      <c r="H515" s="562"/>
      <c r="I515" s="562"/>
      <c r="J515" s="562"/>
      <c r="K515" s="562"/>
      <c r="L515" s="562"/>
      <c r="M515" s="562"/>
      <c r="N515" s="562"/>
      <c r="O515" s="562"/>
      <c r="P515" s="562"/>
    </row>
    <row r="516" spans="1:16" s="6" customFormat="1" hidden="1" x14ac:dyDescent="0.2">
      <c r="A516" s="562"/>
      <c r="B516" s="562"/>
      <c r="C516" s="562"/>
      <c r="D516" s="562"/>
      <c r="E516" s="562"/>
      <c r="F516" s="562"/>
      <c r="G516" s="562"/>
      <c r="H516" s="562"/>
      <c r="I516" s="562"/>
      <c r="J516" s="562"/>
      <c r="K516" s="562"/>
      <c r="L516" s="562"/>
      <c r="M516" s="562"/>
      <c r="N516" s="562"/>
      <c r="O516" s="562"/>
      <c r="P516" s="562"/>
    </row>
    <row r="517" spans="1:16" s="6" customFormat="1" hidden="1" x14ac:dyDescent="0.2">
      <c r="A517" s="562"/>
      <c r="B517" s="562"/>
      <c r="C517" s="562"/>
      <c r="D517" s="562"/>
      <c r="E517" s="562"/>
      <c r="F517" s="562"/>
      <c r="G517" s="562"/>
      <c r="H517" s="562"/>
      <c r="I517" s="562"/>
      <c r="J517" s="562"/>
      <c r="K517" s="562"/>
      <c r="L517" s="562"/>
      <c r="M517" s="562"/>
      <c r="N517" s="562"/>
      <c r="O517" s="562"/>
      <c r="P517" s="562"/>
    </row>
    <row r="518" spans="1:16" s="6" customFormat="1" hidden="1" x14ac:dyDescent="0.2">
      <c r="A518" s="562"/>
      <c r="B518" s="562"/>
      <c r="C518" s="562"/>
      <c r="D518" s="562"/>
      <c r="E518" s="562"/>
      <c r="F518" s="562"/>
      <c r="G518" s="562"/>
      <c r="H518" s="562"/>
      <c r="I518" s="562"/>
      <c r="J518" s="562"/>
      <c r="K518" s="562"/>
      <c r="L518" s="562"/>
      <c r="M518" s="562"/>
      <c r="N518" s="562"/>
      <c r="O518" s="562"/>
      <c r="P518" s="562"/>
    </row>
    <row r="519" spans="1:16" s="6" customFormat="1" hidden="1" x14ac:dyDescent="0.2">
      <c r="A519" s="562"/>
      <c r="B519" s="562"/>
      <c r="C519" s="562"/>
      <c r="D519" s="562"/>
      <c r="E519" s="562"/>
      <c r="F519" s="562"/>
      <c r="G519" s="562"/>
      <c r="H519" s="562"/>
      <c r="I519" s="562"/>
      <c r="J519" s="562"/>
      <c r="K519" s="562"/>
      <c r="L519" s="562"/>
      <c r="M519" s="562"/>
      <c r="N519" s="562"/>
      <c r="O519" s="562"/>
      <c r="P519" s="562"/>
    </row>
    <row r="520" spans="1:16" s="6" customFormat="1" hidden="1" x14ac:dyDescent="0.2">
      <c r="A520" s="562"/>
      <c r="B520" s="562"/>
      <c r="C520" s="562"/>
      <c r="D520" s="562"/>
      <c r="E520" s="562"/>
      <c r="F520" s="562"/>
      <c r="G520" s="562"/>
      <c r="H520" s="562"/>
      <c r="I520" s="562"/>
      <c r="J520" s="562"/>
      <c r="K520" s="562"/>
      <c r="L520" s="562"/>
      <c r="M520" s="562"/>
      <c r="N520" s="562"/>
      <c r="O520" s="562"/>
      <c r="P520" s="562"/>
    </row>
    <row r="521" spans="1:16" s="6" customFormat="1" hidden="1" x14ac:dyDescent="0.2">
      <c r="A521" s="562"/>
      <c r="B521" s="562"/>
      <c r="C521" s="562"/>
      <c r="D521" s="562"/>
      <c r="E521" s="562"/>
      <c r="F521" s="562"/>
      <c r="G521" s="562"/>
      <c r="H521" s="562"/>
      <c r="I521" s="562"/>
      <c r="J521" s="562"/>
      <c r="K521" s="562"/>
      <c r="L521" s="562"/>
      <c r="M521" s="562"/>
      <c r="N521" s="562"/>
      <c r="O521" s="562"/>
      <c r="P521" s="562"/>
    </row>
    <row r="522" spans="1:16" s="6" customFormat="1" hidden="1" x14ac:dyDescent="0.2">
      <c r="A522" s="562"/>
      <c r="B522" s="562"/>
      <c r="C522" s="562"/>
      <c r="D522" s="562"/>
      <c r="E522" s="562"/>
      <c r="F522" s="562"/>
      <c r="G522" s="562"/>
      <c r="H522" s="562"/>
      <c r="I522" s="562"/>
      <c r="J522" s="562"/>
      <c r="K522" s="562"/>
      <c r="L522" s="562"/>
      <c r="M522" s="562"/>
      <c r="N522" s="562"/>
      <c r="O522" s="562"/>
      <c r="P522" s="562"/>
    </row>
    <row r="523" spans="1:16" s="6" customFormat="1" hidden="1" x14ac:dyDescent="0.2">
      <c r="A523" s="562"/>
      <c r="B523" s="562"/>
      <c r="C523" s="562"/>
      <c r="D523" s="562"/>
      <c r="E523" s="562"/>
      <c r="F523" s="562"/>
      <c r="G523" s="562"/>
      <c r="H523" s="562"/>
      <c r="I523" s="562"/>
      <c r="J523" s="562"/>
      <c r="K523" s="562"/>
      <c r="L523" s="562"/>
      <c r="M523" s="562"/>
      <c r="N523" s="562"/>
      <c r="O523" s="562"/>
      <c r="P523" s="562"/>
    </row>
    <row r="524" spans="1:16" s="6" customFormat="1" hidden="1" x14ac:dyDescent="0.2">
      <c r="A524" s="562"/>
      <c r="B524" s="562"/>
      <c r="C524" s="562"/>
      <c r="D524" s="562"/>
      <c r="E524" s="562"/>
      <c r="F524" s="562"/>
      <c r="G524" s="562"/>
      <c r="H524" s="562"/>
      <c r="I524" s="562"/>
      <c r="J524" s="562"/>
      <c r="K524" s="562"/>
      <c r="L524" s="562"/>
      <c r="M524" s="562"/>
      <c r="N524" s="562"/>
      <c r="O524" s="562"/>
      <c r="P524" s="562"/>
    </row>
    <row r="525" spans="1:16" s="6" customFormat="1" hidden="1" x14ac:dyDescent="0.2">
      <c r="A525" s="562"/>
      <c r="B525" s="562"/>
      <c r="C525" s="562"/>
      <c r="D525" s="562"/>
      <c r="E525" s="562"/>
      <c r="F525" s="562"/>
      <c r="G525" s="562"/>
      <c r="H525" s="562"/>
      <c r="I525" s="562"/>
      <c r="J525" s="562"/>
      <c r="K525" s="562"/>
      <c r="L525" s="562"/>
      <c r="M525" s="562"/>
      <c r="N525" s="562"/>
      <c r="O525" s="562"/>
      <c r="P525" s="562"/>
    </row>
    <row r="526" spans="1:16" s="6" customFormat="1" hidden="1" x14ac:dyDescent="0.2">
      <c r="A526" s="562"/>
      <c r="B526" s="562"/>
      <c r="C526" s="562"/>
      <c r="D526" s="562"/>
      <c r="E526" s="562"/>
      <c r="F526" s="562"/>
      <c r="G526" s="562"/>
      <c r="H526" s="562"/>
      <c r="I526" s="562"/>
      <c r="J526" s="562"/>
      <c r="K526" s="562"/>
      <c r="L526" s="562"/>
      <c r="M526" s="562"/>
      <c r="N526" s="562"/>
      <c r="O526" s="562"/>
      <c r="P526" s="562"/>
    </row>
    <row r="527" spans="1:16" s="6" customFormat="1" hidden="1" x14ac:dyDescent="0.2">
      <c r="A527" s="562"/>
      <c r="B527" s="562"/>
      <c r="C527" s="562"/>
      <c r="D527" s="562"/>
      <c r="E527" s="562"/>
      <c r="F527" s="562"/>
      <c r="G527" s="562"/>
      <c r="H527" s="562"/>
      <c r="I527" s="562"/>
      <c r="J527" s="562"/>
      <c r="K527" s="562"/>
      <c r="L527" s="562"/>
      <c r="M527" s="562"/>
      <c r="N527" s="562"/>
      <c r="O527" s="562"/>
      <c r="P527" s="562"/>
    </row>
    <row r="528" spans="1:16" s="6" customFormat="1" hidden="1" x14ac:dyDescent="0.2">
      <c r="A528" s="562"/>
      <c r="B528" s="562"/>
      <c r="C528" s="562"/>
      <c r="D528" s="562"/>
      <c r="E528" s="562"/>
      <c r="F528" s="562"/>
      <c r="G528" s="562"/>
      <c r="H528" s="562"/>
      <c r="I528" s="562"/>
      <c r="J528" s="562"/>
      <c r="K528" s="562"/>
      <c r="L528" s="562"/>
      <c r="M528" s="562"/>
      <c r="N528" s="562"/>
      <c r="O528" s="562"/>
      <c r="P528" s="562"/>
    </row>
    <row r="529" spans="1:16" s="6" customFormat="1" hidden="1" x14ac:dyDescent="0.2">
      <c r="A529" s="562"/>
      <c r="B529" s="562"/>
      <c r="C529" s="562"/>
      <c r="D529" s="562"/>
      <c r="E529" s="562"/>
      <c r="F529" s="562"/>
      <c r="G529" s="562"/>
      <c r="H529" s="562"/>
      <c r="I529" s="562"/>
      <c r="J529" s="562"/>
      <c r="K529" s="562"/>
      <c r="L529" s="562"/>
      <c r="M529" s="562"/>
      <c r="N529" s="562"/>
      <c r="O529" s="562"/>
      <c r="P529" s="562"/>
    </row>
    <row r="530" spans="1:16" s="6" customFormat="1" hidden="1" x14ac:dyDescent="0.2">
      <c r="A530" s="562"/>
      <c r="B530" s="562"/>
      <c r="C530" s="562"/>
      <c r="D530" s="562"/>
      <c r="E530" s="562"/>
      <c r="F530" s="562"/>
      <c r="G530" s="562"/>
      <c r="H530" s="562"/>
      <c r="I530" s="562"/>
      <c r="J530" s="562"/>
      <c r="K530" s="562"/>
      <c r="L530" s="562"/>
      <c r="M530" s="562"/>
      <c r="N530" s="562"/>
      <c r="O530" s="562"/>
      <c r="P530" s="562"/>
    </row>
    <row r="531" spans="1:16" s="6" customFormat="1" hidden="1" x14ac:dyDescent="0.2">
      <c r="A531" s="562"/>
      <c r="B531" s="562"/>
      <c r="C531" s="562"/>
      <c r="D531" s="562"/>
      <c r="E531" s="562"/>
      <c r="F531" s="562"/>
      <c r="G531" s="562"/>
      <c r="H531" s="562"/>
      <c r="I531" s="562"/>
      <c r="J531" s="562"/>
      <c r="K531" s="562"/>
      <c r="L531" s="562"/>
      <c r="M531" s="562"/>
      <c r="N531" s="562"/>
      <c r="O531" s="562"/>
      <c r="P531" s="562"/>
    </row>
    <row r="532" spans="1:16" s="6" customFormat="1" hidden="1" x14ac:dyDescent="0.2">
      <c r="A532" s="562"/>
      <c r="B532" s="562"/>
      <c r="C532" s="562"/>
      <c r="D532" s="562"/>
      <c r="E532" s="562"/>
      <c r="F532" s="562"/>
      <c r="G532" s="562"/>
      <c r="H532" s="562"/>
      <c r="I532" s="562"/>
      <c r="J532" s="562"/>
      <c r="K532" s="562"/>
      <c r="L532" s="562"/>
      <c r="M532" s="562"/>
      <c r="N532" s="562"/>
      <c r="O532" s="562"/>
      <c r="P532" s="562"/>
    </row>
    <row r="533" spans="1:16" s="6" customFormat="1" hidden="1" x14ac:dyDescent="0.2">
      <c r="A533" s="562"/>
      <c r="B533" s="562"/>
      <c r="C533" s="562"/>
      <c r="D533" s="562"/>
      <c r="E533" s="562"/>
      <c r="F533" s="562"/>
      <c r="G533" s="562"/>
      <c r="H533" s="562"/>
      <c r="I533" s="562"/>
      <c r="J533" s="562"/>
      <c r="K533" s="562"/>
      <c r="L533" s="562"/>
      <c r="M533" s="562"/>
      <c r="N533" s="562"/>
      <c r="O533" s="562"/>
      <c r="P533" s="562"/>
    </row>
    <row r="534" spans="1:16" s="6" customFormat="1" hidden="1" x14ac:dyDescent="0.2">
      <c r="A534" s="562"/>
      <c r="B534" s="562"/>
      <c r="C534" s="562"/>
      <c r="D534" s="562"/>
      <c r="E534" s="562"/>
      <c r="F534" s="562"/>
      <c r="G534" s="562"/>
      <c r="H534" s="562"/>
      <c r="I534" s="562"/>
      <c r="J534" s="562"/>
      <c r="K534" s="562"/>
      <c r="L534" s="562"/>
      <c r="M534" s="562"/>
      <c r="N534" s="562"/>
      <c r="O534" s="562"/>
      <c r="P534" s="562"/>
    </row>
    <row r="535" spans="1:16" s="6" customFormat="1" hidden="1" x14ac:dyDescent="0.2">
      <c r="A535" s="562"/>
      <c r="B535" s="562"/>
      <c r="C535" s="562"/>
      <c r="D535" s="562"/>
      <c r="E535" s="562"/>
      <c r="F535" s="562"/>
      <c r="G535" s="562"/>
      <c r="H535" s="562"/>
      <c r="I535" s="562"/>
      <c r="J535" s="562"/>
      <c r="K535" s="562"/>
      <c r="L535" s="562"/>
      <c r="M535" s="562"/>
      <c r="N535" s="562"/>
      <c r="O535" s="562"/>
      <c r="P535" s="562"/>
    </row>
    <row r="536" spans="1:16" s="6" customFormat="1" hidden="1" x14ac:dyDescent="0.2">
      <c r="A536" s="562"/>
      <c r="B536" s="562"/>
      <c r="C536" s="562"/>
      <c r="D536" s="562"/>
      <c r="E536" s="562"/>
      <c r="F536" s="562"/>
      <c r="G536" s="562"/>
      <c r="H536" s="562"/>
      <c r="I536" s="562"/>
      <c r="J536" s="562"/>
      <c r="K536" s="562"/>
      <c r="L536" s="562"/>
      <c r="M536" s="562"/>
      <c r="N536" s="562"/>
      <c r="O536" s="562"/>
      <c r="P536" s="562"/>
    </row>
    <row r="537" spans="1:16" s="6" customFormat="1" hidden="1" x14ac:dyDescent="0.2">
      <c r="A537" s="562"/>
      <c r="B537" s="562"/>
      <c r="C537" s="562"/>
      <c r="D537" s="562"/>
      <c r="E537" s="562"/>
      <c r="F537" s="562"/>
      <c r="G537" s="562"/>
      <c r="H537" s="562"/>
      <c r="I537" s="562"/>
      <c r="J537" s="562"/>
      <c r="K537" s="562"/>
      <c r="L537" s="562"/>
      <c r="M537" s="562"/>
      <c r="N537" s="562"/>
      <c r="O537" s="562"/>
      <c r="P537" s="562"/>
    </row>
    <row r="538" spans="1:16" s="6" customFormat="1" hidden="1" x14ac:dyDescent="0.2">
      <c r="A538" s="562"/>
      <c r="B538" s="562"/>
      <c r="C538" s="562"/>
      <c r="D538" s="562"/>
      <c r="E538" s="562"/>
      <c r="F538" s="562"/>
      <c r="G538" s="562"/>
      <c r="H538" s="562"/>
      <c r="I538" s="562"/>
      <c r="J538" s="562"/>
      <c r="K538" s="562"/>
      <c r="L538" s="562"/>
      <c r="M538" s="562"/>
      <c r="N538" s="562"/>
      <c r="O538" s="562"/>
      <c r="P538" s="562"/>
    </row>
    <row r="539" spans="1:16" s="6" customFormat="1" hidden="1" x14ac:dyDescent="0.2">
      <c r="A539" s="562"/>
      <c r="B539" s="562"/>
      <c r="C539" s="562"/>
      <c r="D539" s="562"/>
      <c r="E539" s="562"/>
      <c r="F539" s="562"/>
      <c r="G539" s="562"/>
      <c r="H539" s="562"/>
      <c r="I539" s="562"/>
      <c r="J539" s="562"/>
      <c r="K539" s="562"/>
      <c r="L539" s="562"/>
      <c r="M539" s="562"/>
      <c r="N539" s="562"/>
      <c r="O539" s="562"/>
      <c r="P539" s="562"/>
    </row>
    <row r="540" spans="1:16" s="6" customFormat="1" hidden="1" x14ac:dyDescent="0.2">
      <c r="A540" s="562"/>
      <c r="B540" s="562"/>
      <c r="C540" s="562"/>
      <c r="D540" s="562"/>
      <c r="E540" s="562"/>
      <c r="F540" s="562"/>
      <c r="G540" s="562"/>
      <c r="H540" s="562"/>
      <c r="I540" s="562"/>
      <c r="J540" s="562"/>
      <c r="K540" s="562"/>
      <c r="L540" s="562"/>
      <c r="M540" s="562"/>
      <c r="N540" s="562"/>
      <c r="O540" s="562"/>
      <c r="P540" s="562"/>
    </row>
    <row r="541" spans="1:16" s="6" customFormat="1" hidden="1" x14ac:dyDescent="0.2">
      <c r="A541" s="562"/>
      <c r="B541" s="562"/>
      <c r="C541" s="562"/>
      <c r="D541" s="562"/>
      <c r="E541" s="562"/>
      <c r="F541" s="562"/>
      <c r="G541" s="562"/>
      <c r="H541" s="562"/>
      <c r="I541" s="562"/>
      <c r="J541" s="562"/>
      <c r="K541" s="562"/>
      <c r="L541" s="562"/>
      <c r="M541" s="562"/>
      <c r="N541" s="562"/>
      <c r="O541" s="562"/>
      <c r="P541" s="562"/>
    </row>
    <row r="542" spans="1:16" s="6" customFormat="1" hidden="1" x14ac:dyDescent="0.2">
      <c r="A542" s="562"/>
      <c r="B542" s="562"/>
      <c r="C542" s="562"/>
      <c r="D542" s="562"/>
      <c r="E542" s="562"/>
      <c r="F542" s="562"/>
      <c r="G542" s="562"/>
      <c r="H542" s="562"/>
      <c r="I542" s="562"/>
      <c r="J542" s="562"/>
      <c r="K542" s="562"/>
      <c r="L542" s="562"/>
      <c r="M542" s="562"/>
      <c r="N542" s="562"/>
      <c r="O542" s="562"/>
      <c r="P542" s="562"/>
    </row>
    <row r="543" spans="1:16" s="6" customFormat="1" hidden="1" x14ac:dyDescent="0.2">
      <c r="A543" s="562"/>
      <c r="B543" s="562"/>
      <c r="C543" s="562"/>
      <c r="D543" s="562"/>
      <c r="E543" s="562"/>
      <c r="F543" s="562"/>
      <c r="G543" s="562"/>
      <c r="H543" s="562"/>
      <c r="I543" s="562"/>
      <c r="J543" s="562"/>
      <c r="K543" s="562"/>
      <c r="L543" s="562"/>
      <c r="M543" s="562"/>
      <c r="N543" s="562"/>
      <c r="O543" s="562"/>
      <c r="P543" s="562"/>
    </row>
    <row r="544" spans="1:16" s="6" customFormat="1" hidden="1" x14ac:dyDescent="0.2">
      <c r="A544" s="562"/>
      <c r="B544" s="562"/>
      <c r="C544" s="562"/>
      <c r="D544" s="562"/>
      <c r="E544" s="562"/>
      <c r="F544" s="562"/>
      <c r="G544" s="562"/>
      <c r="H544" s="562"/>
      <c r="I544" s="562"/>
      <c r="J544" s="562"/>
      <c r="K544" s="562"/>
      <c r="L544" s="562"/>
      <c r="M544" s="562"/>
      <c r="N544" s="562"/>
      <c r="O544" s="562"/>
      <c r="P544" s="562"/>
    </row>
    <row r="545" spans="1:16" s="6" customFormat="1" hidden="1" x14ac:dyDescent="0.2">
      <c r="A545" s="562"/>
      <c r="B545" s="562"/>
      <c r="C545" s="562"/>
      <c r="D545" s="562"/>
      <c r="E545" s="562"/>
      <c r="F545" s="562"/>
      <c r="G545" s="562"/>
      <c r="H545" s="562"/>
      <c r="I545" s="562"/>
      <c r="J545" s="562"/>
      <c r="K545" s="562"/>
      <c r="L545" s="562"/>
      <c r="M545" s="562"/>
      <c r="N545" s="562"/>
      <c r="O545" s="562"/>
      <c r="P545" s="562"/>
    </row>
    <row r="546" spans="1:16" s="6" customFormat="1" hidden="1" x14ac:dyDescent="0.2">
      <c r="A546" s="562"/>
      <c r="B546" s="562"/>
      <c r="C546" s="562"/>
      <c r="D546" s="562"/>
      <c r="E546" s="562"/>
      <c r="F546" s="562"/>
      <c r="G546" s="562"/>
      <c r="H546" s="562"/>
      <c r="I546" s="562"/>
      <c r="J546" s="562"/>
      <c r="K546" s="562"/>
      <c r="L546" s="562"/>
      <c r="M546" s="562"/>
      <c r="N546" s="562"/>
      <c r="O546" s="562"/>
      <c r="P546" s="562"/>
    </row>
    <row r="547" spans="1:16" s="6" customFormat="1" hidden="1" x14ac:dyDescent="0.2">
      <c r="A547" s="562"/>
      <c r="B547" s="562"/>
      <c r="C547" s="562"/>
      <c r="D547" s="562"/>
      <c r="E547" s="562"/>
      <c r="F547" s="562"/>
      <c r="G547" s="562"/>
      <c r="H547" s="562"/>
      <c r="I547" s="562"/>
      <c r="J547" s="562"/>
      <c r="K547" s="562"/>
      <c r="L547" s="562"/>
      <c r="M547" s="562"/>
      <c r="N547" s="562"/>
      <c r="O547" s="562"/>
      <c r="P547" s="562"/>
    </row>
    <row r="548" spans="1:16" s="6" customFormat="1" hidden="1" x14ac:dyDescent="0.2">
      <c r="A548" s="562"/>
      <c r="B548" s="562"/>
      <c r="C548" s="562"/>
      <c r="D548" s="562"/>
      <c r="E548" s="562"/>
      <c r="F548" s="562"/>
      <c r="G548" s="562"/>
      <c r="H548" s="562"/>
      <c r="I548" s="562"/>
      <c r="J548" s="562"/>
      <c r="K548" s="562"/>
      <c r="L548" s="562"/>
      <c r="M548" s="562"/>
      <c r="N548" s="562"/>
      <c r="O548" s="562"/>
      <c r="P548" s="562"/>
    </row>
    <row r="549" spans="1:16" s="6" customFormat="1" hidden="1" x14ac:dyDescent="0.2">
      <c r="A549" s="562"/>
      <c r="B549" s="562"/>
      <c r="C549" s="562"/>
      <c r="D549" s="562"/>
      <c r="E549" s="562"/>
      <c r="F549" s="562"/>
      <c r="G549" s="562"/>
      <c r="H549" s="562"/>
      <c r="I549" s="562"/>
      <c r="J549" s="562"/>
      <c r="K549" s="562"/>
      <c r="L549" s="562"/>
      <c r="M549" s="562"/>
      <c r="N549" s="562"/>
      <c r="O549" s="562"/>
      <c r="P549" s="562"/>
    </row>
    <row r="550" spans="1:16" s="6" customFormat="1" hidden="1" x14ac:dyDescent="0.2">
      <c r="A550" s="562"/>
      <c r="B550" s="562"/>
      <c r="C550" s="562"/>
      <c r="D550" s="562"/>
      <c r="E550" s="562"/>
      <c r="F550" s="562"/>
      <c r="G550" s="562"/>
      <c r="H550" s="562"/>
      <c r="I550" s="562"/>
      <c r="J550" s="562"/>
      <c r="K550" s="562"/>
      <c r="L550" s="562"/>
      <c r="M550" s="562"/>
      <c r="N550" s="562"/>
      <c r="O550" s="562"/>
      <c r="P550" s="562"/>
    </row>
    <row r="551" spans="1:16" s="6" customFormat="1" hidden="1" x14ac:dyDescent="0.2">
      <c r="A551" s="562"/>
      <c r="B551" s="562"/>
      <c r="C551" s="562"/>
      <c r="D551" s="562"/>
      <c r="E551" s="562"/>
      <c r="F551" s="562"/>
      <c r="G551" s="562"/>
      <c r="H551" s="562"/>
      <c r="I551" s="562"/>
      <c r="J551" s="562"/>
      <c r="K551" s="562"/>
      <c r="L551" s="562"/>
      <c r="M551" s="562"/>
      <c r="N551" s="562"/>
      <c r="O551" s="562"/>
      <c r="P551" s="562"/>
    </row>
    <row r="552" spans="1:16" s="6" customFormat="1" hidden="1" x14ac:dyDescent="0.2">
      <c r="A552" s="562"/>
      <c r="B552" s="562"/>
      <c r="C552" s="562"/>
      <c r="D552" s="562"/>
      <c r="E552" s="562"/>
      <c r="F552" s="562"/>
      <c r="G552" s="562"/>
      <c r="H552" s="562"/>
      <c r="I552" s="562"/>
      <c r="J552" s="562"/>
      <c r="K552" s="562"/>
      <c r="L552" s="562"/>
      <c r="M552" s="562"/>
      <c r="N552" s="562"/>
      <c r="O552" s="562"/>
      <c r="P552" s="562"/>
    </row>
    <row r="553" spans="1:16" s="6" customFormat="1" hidden="1" x14ac:dyDescent="0.2">
      <c r="A553" s="562"/>
      <c r="B553" s="562"/>
      <c r="C553" s="562"/>
      <c r="D553" s="562"/>
      <c r="E553" s="562"/>
      <c r="F553" s="562"/>
      <c r="G553" s="562"/>
      <c r="H553" s="562"/>
      <c r="I553" s="562"/>
      <c r="J553" s="562"/>
      <c r="K553" s="562"/>
      <c r="L553" s="562"/>
      <c r="M553" s="562"/>
      <c r="N553" s="562"/>
      <c r="O553" s="562"/>
      <c r="P553" s="562"/>
    </row>
    <row r="554" spans="1:16" s="6" customFormat="1" hidden="1" x14ac:dyDescent="0.2">
      <c r="A554" s="562"/>
      <c r="B554" s="562"/>
      <c r="C554" s="562"/>
      <c r="D554" s="562"/>
      <c r="E554" s="562"/>
      <c r="F554" s="562"/>
      <c r="G554" s="562"/>
      <c r="H554" s="562"/>
      <c r="I554" s="562"/>
      <c r="J554" s="562"/>
      <c r="K554" s="562"/>
      <c r="L554" s="562"/>
      <c r="M554" s="562"/>
      <c r="N554" s="562"/>
      <c r="O554" s="562"/>
      <c r="P554" s="562"/>
    </row>
    <row r="555" spans="1:16" s="6" customFormat="1" hidden="1" x14ac:dyDescent="0.2">
      <c r="A555" s="562"/>
      <c r="B555" s="562"/>
      <c r="C555" s="562"/>
      <c r="D555" s="562"/>
      <c r="E555" s="562"/>
      <c r="F555" s="562"/>
      <c r="G555" s="562"/>
      <c r="H555" s="562"/>
      <c r="I555" s="562"/>
      <c r="J555" s="562"/>
      <c r="K555" s="562"/>
      <c r="L555" s="562"/>
      <c r="M555" s="562"/>
      <c r="N555" s="562"/>
      <c r="O555" s="562"/>
      <c r="P555" s="562"/>
    </row>
    <row r="556" spans="1:16" s="6" customFormat="1" hidden="1" x14ac:dyDescent="0.2">
      <c r="A556" s="562"/>
      <c r="B556" s="562"/>
      <c r="C556" s="562"/>
      <c r="D556" s="562"/>
      <c r="E556" s="562"/>
      <c r="F556" s="562"/>
      <c r="G556" s="562"/>
      <c r="H556" s="562"/>
      <c r="I556" s="562"/>
      <c r="J556" s="562"/>
      <c r="K556" s="562"/>
      <c r="L556" s="562"/>
      <c r="M556" s="562"/>
      <c r="N556" s="562"/>
      <c r="O556" s="562"/>
      <c r="P556" s="562"/>
    </row>
    <row r="557" spans="1:16" s="6" customFormat="1" hidden="1" x14ac:dyDescent="0.2">
      <c r="A557" s="562"/>
      <c r="B557" s="562"/>
      <c r="C557" s="562"/>
      <c r="D557" s="562"/>
      <c r="E557" s="562"/>
      <c r="F557" s="562"/>
      <c r="G557" s="562"/>
      <c r="H557" s="562"/>
      <c r="I557" s="562"/>
      <c r="J557" s="562"/>
      <c r="K557" s="562"/>
      <c r="L557" s="562"/>
      <c r="M557" s="562"/>
      <c r="N557" s="562"/>
      <c r="O557" s="562"/>
      <c r="P557" s="562"/>
    </row>
    <row r="558" spans="1:16" s="6" customFormat="1" hidden="1" x14ac:dyDescent="0.2">
      <c r="A558" s="562"/>
      <c r="B558" s="562"/>
      <c r="C558" s="562"/>
      <c r="D558" s="562"/>
      <c r="E558" s="562"/>
      <c r="F558" s="562"/>
      <c r="G558" s="562"/>
      <c r="H558" s="562"/>
      <c r="I558" s="562"/>
      <c r="J558" s="562"/>
      <c r="K558" s="562"/>
      <c r="L558" s="562"/>
      <c r="M558" s="562"/>
      <c r="N558" s="562"/>
      <c r="O558" s="562"/>
      <c r="P558" s="562"/>
    </row>
    <row r="559" spans="1:16" s="6" customFormat="1" hidden="1" x14ac:dyDescent="0.2">
      <c r="A559" s="562"/>
      <c r="B559" s="562"/>
      <c r="C559" s="562"/>
      <c r="D559" s="562"/>
      <c r="E559" s="562"/>
      <c r="F559" s="562"/>
      <c r="G559" s="562"/>
      <c r="H559" s="562"/>
      <c r="I559" s="562"/>
      <c r="J559" s="562"/>
      <c r="K559" s="562"/>
      <c r="L559" s="562"/>
      <c r="M559" s="562"/>
      <c r="N559" s="562"/>
      <c r="O559" s="562"/>
      <c r="P559" s="562"/>
    </row>
    <row r="560" spans="1:16" s="6" customFormat="1" hidden="1" x14ac:dyDescent="0.2">
      <c r="A560" s="562"/>
      <c r="B560" s="562"/>
      <c r="C560" s="562"/>
      <c r="D560" s="562"/>
      <c r="E560" s="562"/>
      <c r="F560" s="562"/>
      <c r="G560" s="562"/>
      <c r="H560" s="562"/>
      <c r="I560" s="562"/>
      <c r="J560" s="562"/>
      <c r="K560" s="562"/>
      <c r="L560" s="562"/>
      <c r="M560" s="562"/>
      <c r="N560" s="562"/>
      <c r="O560" s="562"/>
      <c r="P560" s="562"/>
    </row>
    <row r="561" spans="1:16" s="6" customFormat="1" hidden="1" x14ac:dyDescent="0.2">
      <c r="A561" s="562"/>
      <c r="B561" s="562"/>
      <c r="C561" s="562"/>
      <c r="D561" s="562"/>
      <c r="E561" s="562"/>
      <c r="F561" s="562"/>
      <c r="G561" s="562"/>
      <c r="H561" s="562"/>
      <c r="I561" s="562"/>
      <c r="J561" s="562"/>
      <c r="K561" s="562"/>
      <c r="L561" s="562"/>
      <c r="M561" s="562"/>
      <c r="N561" s="562"/>
      <c r="O561" s="562"/>
      <c r="P561" s="562"/>
    </row>
    <row r="562" spans="1:16" s="6" customFormat="1" hidden="1" x14ac:dyDescent="0.2">
      <c r="A562" s="562"/>
      <c r="B562" s="562"/>
      <c r="C562" s="562"/>
      <c r="D562" s="562"/>
      <c r="E562" s="562"/>
      <c r="F562" s="562"/>
      <c r="G562" s="562"/>
      <c r="H562" s="562"/>
      <c r="I562" s="562"/>
      <c r="J562" s="562"/>
      <c r="K562" s="562"/>
      <c r="L562" s="562"/>
      <c r="M562" s="562"/>
      <c r="N562" s="562"/>
      <c r="O562" s="562"/>
      <c r="P562" s="562"/>
    </row>
    <row r="563" spans="1:16" s="6" customFormat="1" hidden="1" x14ac:dyDescent="0.2">
      <c r="A563" s="562"/>
      <c r="B563" s="562"/>
      <c r="C563" s="562"/>
      <c r="D563" s="562"/>
      <c r="E563" s="562"/>
      <c r="F563" s="562"/>
      <c r="G563" s="562"/>
      <c r="H563" s="562"/>
      <c r="I563" s="562"/>
      <c r="J563" s="562"/>
      <c r="K563" s="562"/>
      <c r="L563" s="562"/>
      <c r="M563" s="562"/>
      <c r="N563" s="562"/>
      <c r="O563" s="562"/>
      <c r="P563" s="562"/>
    </row>
    <row r="564" spans="1:16" s="6" customFormat="1" hidden="1" x14ac:dyDescent="0.2">
      <c r="A564" s="562"/>
      <c r="B564" s="562"/>
      <c r="C564" s="562"/>
      <c r="D564" s="562"/>
      <c r="E564" s="562"/>
      <c r="F564" s="562"/>
      <c r="G564" s="562"/>
      <c r="H564" s="562"/>
      <c r="I564" s="562"/>
      <c r="J564" s="562"/>
      <c r="K564" s="562"/>
      <c r="L564" s="562"/>
      <c r="M564" s="562"/>
      <c r="N564" s="562"/>
      <c r="O564" s="562"/>
      <c r="P564" s="562"/>
    </row>
    <row r="565" spans="1:16" s="6" customFormat="1" hidden="1" x14ac:dyDescent="0.2">
      <c r="A565" s="562"/>
      <c r="B565" s="562"/>
      <c r="C565" s="562"/>
      <c r="D565" s="562"/>
      <c r="E565" s="562"/>
      <c r="F565" s="562"/>
      <c r="G565" s="562"/>
      <c r="H565" s="562"/>
      <c r="I565" s="562"/>
      <c r="J565" s="562"/>
      <c r="K565" s="562"/>
      <c r="L565" s="562"/>
      <c r="M565" s="562"/>
      <c r="N565" s="562"/>
      <c r="O565" s="562"/>
      <c r="P565" s="562"/>
    </row>
    <row r="566" spans="1:16" s="6" customFormat="1" hidden="1" x14ac:dyDescent="0.2">
      <c r="A566" s="562"/>
      <c r="B566" s="562"/>
      <c r="C566" s="562"/>
      <c r="D566" s="562"/>
      <c r="E566" s="562"/>
      <c r="F566" s="562"/>
      <c r="G566" s="562"/>
      <c r="H566" s="562"/>
      <c r="I566" s="562"/>
      <c r="J566" s="562"/>
      <c r="K566" s="562"/>
      <c r="L566" s="562"/>
      <c r="M566" s="562"/>
      <c r="N566" s="562"/>
      <c r="O566" s="562"/>
      <c r="P566" s="562"/>
    </row>
    <row r="567" spans="1:16" s="6" customFormat="1" hidden="1" x14ac:dyDescent="0.2">
      <c r="A567" s="562"/>
      <c r="B567" s="562"/>
      <c r="C567" s="562"/>
      <c r="D567" s="562"/>
      <c r="E567" s="562"/>
      <c r="F567" s="562"/>
      <c r="G567" s="562"/>
      <c r="H567" s="562"/>
      <c r="I567" s="562"/>
      <c r="J567" s="562"/>
      <c r="K567" s="562"/>
      <c r="L567" s="562"/>
      <c r="M567" s="562"/>
      <c r="N567" s="562"/>
      <c r="O567" s="562"/>
      <c r="P567" s="562"/>
    </row>
    <row r="568" spans="1:16" s="6" customFormat="1" hidden="1" x14ac:dyDescent="0.2">
      <c r="A568" s="562"/>
      <c r="B568" s="562"/>
      <c r="C568" s="562"/>
      <c r="D568" s="562"/>
      <c r="E568" s="562"/>
      <c r="F568" s="562"/>
      <c r="G568" s="562"/>
      <c r="H568" s="562"/>
      <c r="I568" s="562"/>
      <c r="J568" s="562"/>
      <c r="K568" s="562"/>
      <c r="L568" s="562"/>
      <c r="M568" s="562"/>
      <c r="N568" s="562"/>
      <c r="O568" s="562"/>
      <c r="P568" s="562"/>
    </row>
    <row r="569" spans="1:16" s="6" customFormat="1" hidden="1" x14ac:dyDescent="0.2">
      <c r="A569" s="562"/>
      <c r="B569" s="562"/>
      <c r="C569" s="562"/>
      <c r="D569" s="562"/>
      <c r="E569" s="562"/>
      <c r="F569" s="562"/>
      <c r="G569" s="562"/>
      <c r="H569" s="562"/>
      <c r="I569" s="562"/>
      <c r="J569" s="562"/>
      <c r="K569" s="562"/>
      <c r="L569" s="562"/>
      <c r="M569" s="562"/>
      <c r="N569" s="562"/>
      <c r="O569" s="562"/>
      <c r="P569" s="562"/>
    </row>
    <row r="570" spans="1:16" s="6" customFormat="1" hidden="1" x14ac:dyDescent="0.2">
      <c r="A570" s="562"/>
      <c r="B570" s="562"/>
      <c r="C570" s="562"/>
      <c r="D570" s="562"/>
      <c r="E570" s="562"/>
      <c r="F570" s="562"/>
      <c r="G570" s="562"/>
      <c r="H570" s="562"/>
      <c r="I570" s="562"/>
      <c r="J570" s="562"/>
      <c r="K570" s="562"/>
      <c r="L570" s="562"/>
      <c r="M570" s="562"/>
      <c r="N570" s="562"/>
      <c r="O570" s="562"/>
      <c r="P570" s="562"/>
    </row>
    <row r="571" spans="1:16" s="6" customFormat="1" hidden="1" x14ac:dyDescent="0.2">
      <c r="A571" s="562"/>
      <c r="B571" s="562"/>
      <c r="C571" s="562"/>
      <c r="D571" s="562"/>
      <c r="E571" s="562"/>
      <c r="F571" s="562"/>
      <c r="G571" s="562"/>
      <c r="H571" s="562"/>
      <c r="I571" s="562"/>
      <c r="J571" s="562"/>
      <c r="K571" s="562"/>
      <c r="L571" s="562"/>
      <c r="M571" s="562"/>
      <c r="N571" s="562"/>
      <c r="O571" s="562"/>
      <c r="P571" s="562"/>
    </row>
    <row r="572" spans="1:16" s="6" customFormat="1" hidden="1" x14ac:dyDescent="0.2">
      <c r="A572" s="562"/>
      <c r="B572" s="562"/>
      <c r="C572" s="562"/>
      <c r="D572" s="562"/>
      <c r="E572" s="562"/>
      <c r="F572" s="562"/>
      <c r="G572" s="562"/>
      <c r="H572" s="562"/>
      <c r="I572" s="562"/>
      <c r="J572" s="562"/>
      <c r="K572" s="562"/>
      <c r="L572" s="562"/>
      <c r="M572" s="562"/>
      <c r="N572" s="562"/>
      <c r="O572" s="562"/>
      <c r="P572" s="562"/>
    </row>
    <row r="573" spans="1:16" s="6" customFormat="1" hidden="1" x14ac:dyDescent="0.2">
      <c r="A573" s="562"/>
      <c r="B573" s="562"/>
      <c r="C573" s="562"/>
      <c r="D573" s="562"/>
      <c r="E573" s="562"/>
      <c r="F573" s="562"/>
      <c r="G573" s="562"/>
      <c r="H573" s="562"/>
      <c r="I573" s="562"/>
      <c r="J573" s="562"/>
      <c r="K573" s="562"/>
      <c r="L573" s="562"/>
      <c r="M573" s="562"/>
      <c r="N573" s="562"/>
      <c r="O573" s="562"/>
      <c r="P573" s="562"/>
    </row>
    <row r="574" spans="1:16" s="6" customFormat="1" hidden="1" x14ac:dyDescent="0.2">
      <c r="A574" s="562"/>
      <c r="B574" s="562"/>
      <c r="C574" s="562"/>
      <c r="D574" s="562"/>
      <c r="E574" s="562"/>
      <c r="F574" s="562"/>
      <c r="G574" s="562"/>
      <c r="H574" s="562"/>
      <c r="I574" s="562"/>
      <c r="J574" s="562"/>
      <c r="K574" s="562"/>
      <c r="L574" s="562"/>
      <c r="M574" s="562"/>
      <c r="N574" s="562"/>
      <c r="O574" s="562"/>
      <c r="P574" s="562"/>
    </row>
    <row r="575" spans="1:16" s="6" customFormat="1" hidden="1" x14ac:dyDescent="0.2">
      <c r="A575" s="562"/>
      <c r="B575" s="562"/>
      <c r="C575" s="562"/>
      <c r="D575" s="562"/>
      <c r="E575" s="562"/>
      <c r="F575" s="562"/>
      <c r="G575" s="562"/>
      <c r="H575" s="562"/>
      <c r="I575" s="562"/>
      <c r="J575" s="562"/>
      <c r="K575" s="562"/>
      <c r="L575" s="562"/>
      <c r="M575" s="562"/>
      <c r="N575" s="562"/>
      <c r="O575" s="562"/>
      <c r="P575" s="562"/>
    </row>
    <row r="576" spans="1:16" s="6" customFormat="1" hidden="1" x14ac:dyDescent="0.2">
      <c r="A576" s="562"/>
      <c r="B576" s="562"/>
      <c r="C576" s="562"/>
      <c r="D576" s="562"/>
      <c r="E576" s="562"/>
      <c r="F576" s="562"/>
      <c r="G576" s="562"/>
      <c r="H576" s="562"/>
      <c r="I576" s="562"/>
      <c r="J576" s="562"/>
      <c r="K576" s="562"/>
      <c r="L576" s="562"/>
      <c r="M576" s="562"/>
      <c r="N576" s="562"/>
      <c r="O576" s="562"/>
      <c r="P576" s="562"/>
    </row>
    <row r="577" spans="1:16" s="6" customFormat="1" hidden="1" x14ac:dyDescent="0.2">
      <c r="A577" s="562"/>
      <c r="B577" s="562"/>
      <c r="C577" s="562"/>
      <c r="D577" s="562"/>
      <c r="E577" s="562"/>
      <c r="F577" s="562"/>
      <c r="G577" s="562"/>
      <c r="H577" s="562"/>
      <c r="I577" s="562"/>
      <c r="J577" s="562"/>
      <c r="K577" s="562"/>
      <c r="L577" s="562"/>
      <c r="M577" s="562"/>
      <c r="N577" s="562"/>
      <c r="O577" s="562"/>
      <c r="P577" s="562"/>
    </row>
    <row r="578" spans="1:16" s="6" customFormat="1" hidden="1" x14ac:dyDescent="0.2">
      <c r="A578" s="562"/>
      <c r="B578" s="562"/>
      <c r="C578" s="562"/>
      <c r="D578" s="562"/>
      <c r="E578" s="562"/>
      <c r="F578" s="562"/>
      <c r="G578" s="562"/>
      <c r="H578" s="562"/>
      <c r="I578" s="562"/>
      <c r="J578" s="562"/>
      <c r="K578" s="562"/>
      <c r="L578" s="562"/>
      <c r="M578" s="562"/>
      <c r="N578" s="562"/>
      <c r="O578" s="562"/>
      <c r="P578" s="562"/>
    </row>
    <row r="579" spans="1:16" s="6" customFormat="1" hidden="1" x14ac:dyDescent="0.2">
      <c r="A579" s="562"/>
      <c r="B579" s="562"/>
      <c r="C579" s="562"/>
      <c r="D579" s="562"/>
      <c r="E579" s="562"/>
      <c r="F579" s="562"/>
      <c r="G579" s="562"/>
      <c r="H579" s="562"/>
      <c r="I579" s="562"/>
      <c r="J579" s="562"/>
      <c r="K579" s="562"/>
      <c r="L579" s="562"/>
      <c r="M579" s="562"/>
      <c r="N579" s="562"/>
      <c r="O579" s="562"/>
      <c r="P579" s="562"/>
    </row>
    <row r="580" spans="1:16" s="6" customFormat="1" hidden="1" x14ac:dyDescent="0.2">
      <c r="A580" s="562"/>
      <c r="B580" s="562"/>
      <c r="C580" s="562"/>
      <c r="D580" s="562"/>
      <c r="E580" s="562"/>
      <c r="F580" s="562"/>
      <c r="G580" s="562"/>
      <c r="H580" s="562"/>
      <c r="I580" s="562"/>
      <c r="J580" s="562"/>
      <c r="K580" s="562"/>
      <c r="L580" s="562"/>
      <c r="M580" s="562"/>
      <c r="N580" s="562"/>
      <c r="O580" s="562"/>
      <c r="P580" s="562"/>
    </row>
    <row r="581" spans="1:16" s="6" customFormat="1" hidden="1" x14ac:dyDescent="0.2">
      <c r="A581" s="562"/>
      <c r="B581" s="562"/>
      <c r="C581" s="562"/>
      <c r="D581" s="562"/>
      <c r="E581" s="562"/>
      <c r="F581" s="562"/>
      <c r="G581" s="562"/>
      <c r="H581" s="562"/>
      <c r="I581" s="562"/>
      <c r="J581" s="562"/>
      <c r="K581" s="562"/>
      <c r="L581" s="562"/>
      <c r="M581" s="562"/>
      <c r="N581" s="562"/>
      <c r="O581" s="562"/>
      <c r="P581" s="562"/>
    </row>
    <row r="582" spans="1:16" s="6" customFormat="1" hidden="1" x14ac:dyDescent="0.2">
      <c r="A582" s="562"/>
      <c r="B582" s="562"/>
      <c r="C582" s="562"/>
      <c r="D582" s="562"/>
      <c r="E582" s="562"/>
      <c r="F582" s="562"/>
      <c r="G582" s="562"/>
      <c r="H582" s="562"/>
      <c r="I582" s="562"/>
      <c r="J582" s="562"/>
      <c r="K582" s="562"/>
      <c r="L582" s="562"/>
      <c r="M582" s="562"/>
      <c r="N582" s="562"/>
      <c r="O582" s="562"/>
      <c r="P582" s="562"/>
    </row>
    <row r="583" spans="1:16" s="6" customFormat="1" hidden="1" x14ac:dyDescent="0.2">
      <c r="A583" s="562"/>
      <c r="B583" s="562"/>
      <c r="C583" s="562"/>
      <c r="D583" s="562"/>
      <c r="E583" s="562"/>
      <c r="F583" s="562"/>
      <c r="G583" s="562"/>
      <c r="H583" s="562"/>
      <c r="I583" s="562"/>
      <c r="J583" s="562"/>
      <c r="K583" s="562"/>
      <c r="L583" s="562"/>
      <c r="M583" s="562"/>
      <c r="N583" s="562"/>
      <c r="O583" s="562"/>
      <c r="P583" s="562"/>
    </row>
    <row r="584" spans="1:16" s="6" customFormat="1" hidden="1" x14ac:dyDescent="0.2">
      <c r="A584" s="562"/>
      <c r="B584" s="562"/>
      <c r="C584" s="562"/>
      <c r="D584" s="562"/>
      <c r="E584" s="562"/>
      <c r="F584" s="562"/>
      <c r="G584" s="562"/>
      <c r="H584" s="562"/>
      <c r="I584" s="562"/>
      <c r="J584" s="562"/>
      <c r="K584" s="562"/>
      <c r="L584" s="562"/>
      <c r="M584" s="562"/>
      <c r="N584" s="562"/>
      <c r="O584" s="562"/>
      <c r="P584" s="562"/>
    </row>
    <row r="585" spans="1:16" s="6" customFormat="1" hidden="1" x14ac:dyDescent="0.2">
      <c r="A585" s="562"/>
      <c r="B585" s="562"/>
      <c r="C585" s="562"/>
      <c r="D585" s="562"/>
      <c r="E585" s="562"/>
      <c r="F585" s="562"/>
      <c r="G585" s="562"/>
      <c r="H585" s="562"/>
      <c r="I585" s="562"/>
      <c r="J585" s="562"/>
      <c r="K585" s="562"/>
      <c r="L585" s="562"/>
      <c r="M585" s="562"/>
      <c r="N585" s="562"/>
      <c r="O585" s="562"/>
      <c r="P585" s="562"/>
    </row>
    <row r="586" spans="1:16" s="6" customFormat="1" hidden="1" x14ac:dyDescent="0.2">
      <c r="A586" s="562"/>
      <c r="B586" s="562"/>
      <c r="C586" s="562"/>
      <c r="D586" s="562"/>
      <c r="E586" s="562"/>
      <c r="F586" s="562"/>
      <c r="G586" s="562"/>
      <c r="H586" s="562"/>
      <c r="I586" s="562"/>
      <c r="J586" s="562"/>
      <c r="K586" s="562"/>
      <c r="L586" s="562"/>
      <c r="M586" s="562"/>
      <c r="N586" s="562"/>
      <c r="O586" s="562"/>
      <c r="P586" s="562"/>
    </row>
    <row r="587" spans="1:16" s="6" customFormat="1" hidden="1" x14ac:dyDescent="0.2">
      <c r="A587" s="562"/>
      <c r="B587" s="562"/>
      <c r="C587" s="562"/>
      <c r="D587" s="562"/>
      <c r="E587" s="562"/>
      <c r="F587" s="562"/>
      <c r="G587" s="562"/>
      <c r="H587" s="562"/>
      <c r="I587" s="562"/>
      <c r="J587" s="562"/>
      <c r="K587" s="562"/>
      <c r="L587" s="562"/>
      <c r="M587" s="562"/>
      <c r="N587" s="562"/>
      <c r="O587" s="562"/>
      <c r="P587" s="562"/>
    </row>
    <row r="588" spans="1:16" s="6" customFormat="1" hidden="1" x14ac:dyDescent="0.2">
      <c r="A588" s="562"/>
      <c r="B588" s="562"/>
      <c r="C588" s="562"/>
      <c r="D588" s="562"/>
      <c r="E588" s="562"/>
      <c r="F588" s="562"/>
      <c r="G588" s="562"/>
      <c r="H588" s="562"/>
      <c r="I588" s="562"/>
      <c r="J588" s="562"/>
      <c r="K588" s="562"/>
      <c r="L588" s="562"/>
      <c r="M588" s="562"/>
      <c r="N588" s="562"/>
      <c r="O588" s="562"/>
      <c r="P588" s="562"/>
    </row>
    <row r="589" spans="1:16" s="6" customFormat="1" hidden="1" x14ac:dyDescent="0.2">
      <c r="A589" s="562"/>
      <c r="B589" s="562"/>
      <c r="C589" s="562"/>
      <c r="D589" s="562"/>
      <c r="E589" s="562"/>
      <c r="F589" s="562"/>
      <c r="G589" s="562"/>
      <c r="H589" s="562"/>
      <c r="I589" s="562"/>
      <c r="J589" s="562"/>
      <c r="K589" s="562"/>
      <c r="L589" s="562"/>
      <c r="M589" s="562"/>
      <c r="N589" s="562"/>
      <c r="O589" s="562"/>
      <c r="P589" s="562"/>
    </row>
    <row r="590" spans="1:16" s="6" customFormat="1" hidden="1" x14ac:dyDescent="0.2">
      <c r="A590" s="562"/>
      <c r="B590" s="562"/>
      <c r="C590" s="562"/>
      <c r="D590" s="562"/>
      <c r="E590" s="562"/>
      <c r="F590" s="562"/>
      <c r="G590" s="562"/>
      <c r="H590" s="562"/>
      <c r="I590" s="562"/>
      <c r="J590" s="562"/>
      <c r="K590" s="562"/>
      <c r="L590" s="562"/>
      <c r="M590" s="562"/>
      <c r="N590" s="562"/>
      <c r="O590" s="562"/>
      <c r="P590" s="562"/>
    </row>
    <row r="591" spans="1:16" s="6" customFormat="1" hidden="1" x14ac:dyDescent="0.2">
      <c r="A591" s="562"/>
      <c r="B591" s="562"/>
      <c r="C591" s="562"/>
      <c r="D591" s="562"/>
      <c r="E591" s="562"/>
      <c r="F591" s="562"/>
      <c r="G591" s="562"/>
      <c r="H591" s="562"/>
      <c r="I591" s="562"/>
      <c r="J591" s="562"/>
      <c r="K591" s="562"/>
      <c r="L591" s="562"/>
      <c r="M591" s="562"/>
      <c r="N591" s="562"/>
      <c r="O591" s="562"/>
      <c r="P591" s="562"/>
    </row>
    <row r="592" spans="1:16" s="6" customFormat="1" hidden="1" x14ac:dyDescent="0.2">
      <c r="A592" s="562"/>
      <c r="B592" s="562"/>
      <c r="C592" s="562"/>
      <c r="D592" s="562"/>
      <c r="E592" s="562"/>
      <c r="F592" s="562"/>
      <c r="G592" s="562"/>
      <c r="H592" s="562"/>
      <c r="I592" s="562"/>
      <c r="J592" s="562"/>
      <c r="K592" s="562"/>
      <c r="L592" s="562"/>
      <c r="M592" s="562"/>
      <c r="N592" s="562"/>
      <c r="O592" s="562"/>
      <c r="P592" s="562"/>
    </row>
    <row r="593" spans="1:16" s="6" customFormat="1" hidden="1" x14ac:dyDescent="0.2">
      <c r="A593" s="562"/>
      <c r="B593" s="562"/>
      <c r="C593" s="562"/>
      <c r="D593" s="562"/>
      <c r="E593" s="562"/>
      <c r="F593" s="562"/>
      <c r="G593" s="562"/>
      <c r="H593" s="562"/>
      <c r="I593" s="562"/>
      <c r="J593" s="562"/>
      <c r="K593" s="562"/>
      <c r="L593" s="562"/>
      <c r="M593" s="562"/>
      <c r="N593" s="562"/>
      <c r="O593" s="562"/>
      <c r="P593" s="562"/>
    </row>
    <row r="594" spans="1:16" s="6" customFormat="1" hidden="1" x14ac:dyDescent="0.2">
      <c r="A594" s="562"/>
      <c r="B594" s="562"/>
      <c r="C594" s="562"/>
      <c r="D594" s="562"/>
      <c r="E594" s="562"/>
      <c r="F594" s="562"/>
      <c r="G594" s="562"/>
      <c r="H594" s="562"/>
      <c r="I594" s="562"/>
      <c r="J594" s="562"/>
      <c r="K594" s="562"/>
      <c r="L594" s="562"/>
      <c r="M594" s="562"/>
      <c r="N594" s="562"/>
      <c r="O594" s="562"/>
      <c r="P594" s="562"/>
    </row>
    <row r="595" spans="1:16" s="6" customFormat="1" hidden="1" x14ac:dyDescent="0.2">
      <c r="A595" s="562"/>
      <c r="B595" s="562"/>
      <c r="C595" s="562"/>
      <c r="D595" s="562"/>
      <c r="E595" s="562"/>
      <c r="F595" s="562"/>
      <c r="G595" s="562"/>
      <c r="H595" s="562"/>
      <c r="I595" s="562"/>
      <c r="J595" s="562"/>
      <c r="K595" s="562"/>
      <c r="L595" s="562"/>
      <c r="M595" s="562"/>
      <c r="N595" s="562"/>
      <c r="O595" s="562"/>
      <c r="P595" s="562"/>
    </row>
    <row r="596" spans="1:16" s="6" customFormat="1" hidden="1" x14ac:dyDescent="0.2">
      <c r="A596" s="562"/>
      <c r="B596" s="562"/>
      <c r="C596" s="562"/>
      <c r="D596" s="562"/>
      <c r="E596" s="562"/>
      <c r="F596" s="562"/>
      <c r="G596" s="562"/>
      <c r="H596" s="562"/>
      <c r="I596" s="562"/>
      <c r="J596" s="562"/>
      <c r="K596" s="562"/>
      <c r="L596" s="562"/>
      <c r="M596" s="562"/>
      <c r="N596" s="562"/>
      <c r="O596" s="562"/>
      <c r="P596" s="562"/>
    </row>
    <row r="597" spans="1:16" s="6" customFormat="1" hidden="1" x14ac:dyDescent="0.2">
      <c r="A597" s="562"/>
      <c r="B597" s="562"/>
      <c r="C597" s="562"/>
      <c r="D597" s="562"/>
      <c r="E597" s="562"/>
      <c r="F597" s="562"/>
      <c r="G597" s="562"/>
      <c r="H597" s="562"/>
      <c r="I597" s="562"/>
      <c r="J597" s="562"/>
      <c r="K597" s="562"/>
      <c r="L597" s="562"/>
      <c r="M597" s="562"/>
      <c r="N597" s="562"/>
      <c r="O597" s="562"/>
      <c r="P597" s="562"/>
    </row>
    <row r="598" spans="1:16" s="6" customFormat="1" hidden="1" x14ac:dyDescent="0.2">
      <c r="A598" s="562"/>
      <c r="B598" s="562"/>
      <c r="C598" s="562"/>
      <c r="D598" s="562"/>
      <c r="E598" s="562"/>
      <c r="F598" s="562"/>
      <c r="G598" s="562"/>
      <c r="H598" s="562"/>
      <c r="I598" s="562"/>
      <c r="J598" s="562"/>
      <c r="K598" s="562"/>
      <c r="L598" s="562"/>
      <c r="M598" s="562"/>
      <c r="N598" s="562"/>
      <c r="O598" s="562"/>
      <c r="P598" s="562"/>
    </row>
    <row r="599" spans="1:16" s="6" customFormat="1" hidden="1" x14ac:dyDescent="0.2">
      <c r="A599" s="562"/>
      <c r="B599" s="562"/>
      <c r="C599" s="562"/>
      <c r="D599" s="562"/>
      <c r="E599" s="562"/>
      <c r="F599" s="562"/>
      <c r="G599" s="562"/>
      <c r="H599" s="562"/>
      <c r="I599" s="562"/>
      <c r="J599" s="562"/>
      <c r="K599" s="562"/>
      <c r="L599" s="562"/>
      <c r="M599" s="562"/>
      <c r="N599" s="562"/>
      <c r="O599" s="562"/>
      <c r="P599" s="562"/>
    </row>
    <row r="600" spans="1:16" s="6" customFormat="1" hidden="1" x14ac:dyDescent="0.2">
      <c r="A600" s="562"/>
      <c r="B600" s="562"/>
      <c r="C600" s="562"/>
      <c r="D600" s="562"/>
      <c r="E600" s="562"/>
      <c r="F600" s="562"/>
      <c r="G600" s="562"/>
      <c r="H600" s="562"/>
      <c r="I600" s="562"/>
      <c r="J600" s="562"/>
      <c r="K600" s="562"/>
      <c r="L600" s="562"/>
      <c r="M600" s="562"/>
      <c r="N600" s="562"/>
      <c r="O600" s="562"/>
      <c r="P600" s="562"/>
    </row>
    <row r="601" spans="1:16" s="6" customFormat="1" hidden="1" x14ac:dyDescent="0.2">
      <c r="A601" s="562"/>
      <c r="B601" s="562"/>
      <c r="C601" s="562"/>
      <c r="D601" s="562"/>
      <c r="E601" s="562"/>
      <c r="F601" s="562"/>
      <c r="G601" s="562"/>
      <c r="H601" s="562"/>
      <c r="I601" s="562"/>
      <c r="J601" s="562"/>
      <c r="K601" s="562"/>
      <c r="L601" s="562"/>
      <c r="M601" s="562"/>
      <c r="N601" s="562"/>
      <c r="O601" s="562"/>
      <c r="P601" s="562"/>
    </row>
    <row r="602" spans="1:16" s="6" customFormat="1" hidden="1" x14ac:dyDescent="0.2">
      <c r="A602" s="562"/>
      <c r="B602" s="562"/>
      <c r="C602" s="562"/>
      <c r="D602" s="562"/>
      <c r="E602" s="562"/>
      <c r="F602" s="562"/>
      <c r="G602" s="562"/>
      <c r="H602" s="562"/>
      <c r="I602" s="562"/>
      <c r="J602" s="562"/>
      <c r="K602" s="562"/>
      <c r="L602" s="562"/>
      <c r="M602" s="562"/>
      <c r="N602" s="562"/>
      <c r="O602" s="562"/>
      <c r="P602" s="562"/>
    </row>
    <row r="603" spans="1:16" s="6" customFormat="1" hidden="1" x14ac:dyDescent="0.2">
      <c r="A603" s="562"/>
      <c r="B603" s="562"/>
      <c r="C603" s="562"/>
      <c r="D603" s="562"/>
      <c r="E603" s="562"/>
      <c r="F603" s="562"/>
      <c r="G603" s="562"/>
      <c r="H603" s="562"/>
      <c r="I603" s="562"/>
      <c r="J603" s="562"/>
      <c r="K603" s="562"/>
      <c r="L603" s="562"/>
      <c r="M603" s="562"/>
      <c r="N603" s="562"/>
      <c r="O603" s="562"/>
      <c r="P603" s="562"/>
    </row>
    <row r="604" spans="1:16" s="6" customFormat="1" hidden="1" x14ac:dyDescent="0.2">
      <c r="A604" s="562"/>
      <c r="B604" s="562"/>
      <c r="C604" s="562"/>
      <c r="D604" s="562"/>
      <c r="E604" s="562"/>
      <c r="F604" s="562"/>
      <c r="G604" s="562"/>
      <c r="H604" s="562"/>
      <c r="I604" s="562"/>
      <c r="J604" s="562"/>
      <c r="K604" s="562"/>
      <c r="L604" s="562"/>
      <c r="M604" s="562"/>
      <c r="N604" s="562"/>
      <c r="O604" s="562"/>
      <c r="P604" s="562"/>
    </row>
    <row r="605" spans="1:16" s="6" customFormat="1" hidden="1" x14ac:dyDescent="0.2">
      <c r="A605" s="562"/>
      <c r="B605" s="562"/>
      <c r="C605" s="562"/>
      <c r="D605" s="562"/>
      <c r="E605" s="562"/>
      <c r="F605" s="562"/>
      <c r="G605" s="562"/>
      <c r="H605" s="562"/>
      <c r="I605" s="562"/>
      <c r="J605" s="562"/>
      <c r="K605" s="562"/>
      <c r="L605" s="562"/>
      <c r="M605" s="562"/>
      <c r="N605" s="562"/>
      <c r="O605" s="562"/>
      <c r="P605" s="562"/>
    </row>
    <row r="606" spans="1:16" s="6" customFormat="1" hidden="1" x14ac:dyDescent="0.2">
      <c r="A606" s="562"/>
      <c r="B606" s="562"/>
      <c r="C606" s="562"/>
      <c r="D606" s="562"/>
      <c r="E606" s="562"/>
      <c r="F606" s="562"/>
      <c r="G606" s="562"/>
      <c r="H606" s="562"/>
      <c r="I606" s="562"/>
      <c r="J606" s="562"/>
      <c r="K606" s="562"/>
      <c r="L606" s="562"/>
      <c r="M606" s="562"/>
      <c r="N606" s="562"/>
      <c r="O606" s="562"/>
      <c r="P606" s="562"/>
    </row>
    <row r="607" spans="1:16" s="6" customFormat="1" hidden="1" x14ac:dyDescent="0.2">
      <c r="A607" s="562"/>
      <c r="B607" s="562"/>
      <c r="C607" s="562"/>
      <c r="D607" s="562"/>
      <c r="E607" s="562"/>
      <c r="F607" s="562"/>
      <c r="G607" s="562"/>
      <c r="H607" s="562"/>
      <c r="I607" s="562"/>
      <c r="J607" s="562"/>
      <c r="K607" s="562"/>
      <c r="L607" s="562"/>
      <c r="M607" s="562"/>
      <c r="N607" s="562"/>
      <c r="O607" s="562"/>
      <c r="P607" s="562"/>
    </row>
    <row r="608" spans="1:16" s="6" customFormat="1" hidden="1" x14ac:dyDescent="0.2">
      <c r="A608" s="562"/>
      <c r="B608" s="562"/>
      <c r="C608" s="562"/>
      <c r="D608" s="562"/>
      <c r="E608" s="562"/>
      <c r="F608" s="562"/>
      <c r="G608" s="562"/>
      <c r="H608" s="562"/>
      <c r="I608" s="562"/>
      <c r="J608" s="562"/>
      <c r="K608" s="562"/>
      <c r="L608" s="562"/>
      <c r="M608" s="562"/>
      <c r="N608" s="562"/>
      <c r="O608" s="562"/>
      <c r="P608" s="562"/>
    </row>
    <row r="609" spans="1:16" s="6" customFormat="1" hidden="1" x14ac:dyDescent="0.2">
      <c r="A609" s="562"/>
      <c r="B609" s="562"/>
      <c r="C609" s="562"/>
      <c r="D609" s="562"/>
      <c r="E609" s="562"/>
      <c r="F609" s="562"/>
      <c r="G609" s="562"/>
      <c r="H609" s="562"/>
      <c r="I609" s="562"/>
      <c r="J609" s="562"/>
      <c r="K609" s="562"/>
      <c r="L609" s="562"/>
      <c r="M609" s="562"/>
      <c r="N609" s="562"/>
      <c r="O609" s="562"/>
      <c r="P609" s="562"/>
    </row>
    <row r="610" spans="1:16" s="6" customFormat="1" hidden="1" x14ac:dyDescent="0.2">
      <c r="A610" s="562"/>
      <c r="B610" s="562"/>
      <c r="C610" s="562"/>
      <c r="D610" s="562"/>
      <c r="E610" s="562"/>
      <c r="F610" s="562"/>
      <c r="G610" s="562"/>
      <c r="H610" s="562"/>
      <c r="I610" s="562"/>
      <c r="J610" s="562"/>
      <c r="K610" s="562"/>
      <c r="L610" s="562"/>
      <c r="M610" s="562"/>
      <c r="N610" s="562"/>
      <c r="O610" s="562"/>
      <c r="P610" s="562"/>
    </row>
    <row r="611" spans="1:16" s="6" customFormat="1" hidden="1" x14ac:dyDescent="0.2">
      <c r="A611" s="562"/>
      <c r="B611" s="562"/>
      <c r="C611" s="562"/>
      <c r="D611" s="562"/>
      <c r="E611" s="562"/>
      <c r="F611" s="562"/>
      <c r="G611" s="562"/>
      <c r="H611" s="562"/>
      <c r="I611" s="562"/>
      <c r="J611" s="562"/>
      <c r="K611" s="562"/>
      <c r="L611" s="562"/>
      <c r="M611" s="562"/>
      <c r="N611" s="562"/>
      <c r="O611" s="562"/>
      <c r="P611" s="562"/>
    </row>
    <row r="612" spans="1:16" s="6" customFormat="1" hidden="1" x14ac:dyDescent="0.2">
      <c r="A612" s="562"/>
      <c r="B612" s="562"/>
      <c r="C612" s="562"/>
      <c r="D612" s="562"/>
      <c r="E612" s="562"/>
      <c r="F612" s="562"/>
      <c r="G612" s="562"/>
      <c r="H612" s="562"/>
      <c r="I612" s="562"/>
      <c r="J612" s="562"/>
      <c r="K612" s="562"/>
      <c r="L612" s="562"/>
      <c r="M612" s="562"/>
      <c r="N612" s="562"/>
      <c r="O612" s="562"/>
      <c r="P612" s="562"/>
    </row>
    <row r="613" spans="1:16" s="6" customFormat="1" hidden="1" x14ac:dyDescent="0.2">
      <c r="A613" s="562"/>
      <c r="B613" s="562"/>
      <c r="C613" s="562"/>
      <c r="D613" s="562"/>
      <c r="E613" s="562"/>
      <c r="F613" s="562"/>
      <c r="G613" s="562"/>
      <c r="H613" s="562"/>
      <c r="I613" s="562"/>
      <c r="J613" s="562"/>
      <c r="K613" s="562"/>
      <c r="L613" s="562"/>
      <c r="M613" s="562"/>
      <c r="N613" s="562"/>
      <c r="O613" s="562"/>
      <c r="P613" s="562"/>
    </row>
    <row r="614" spans="1:16" s="6" customFormat="1" hidden="1" x14ac:dyDescent="0.2">
      <c r="A614" s="562"/>
      <c r="B614" s="562"/>
      <c r="C614" s="562"/>
      <c r="D614" s="562"/>
      <c r="E614" s="562"/>
      <c r="F614" s="562"/>
      <c r="G614" s="562"/>
      <c r="H614" s="562"/>
      <c r="I614" s="562"/>
      <c r="J614" s="562"/>
      <c r="K614" s="562"/>
      <c r="L614" s="562"/>
      <c r="M614" s="562"/>
      <c r="N614" s="562"/>
      <c r="O614" s="562"/>
      <c r="P614" s="562"/>
    </row>
    <row r="615" spans="1:16" s="6" customFormat="1" hidden="1" x14ac:dyDescent="0.2">
      <c r="A615" s="562"/>
      <c r="B615" s="562"/>
      <c r="C615" s="562"/>
      <c r="D615" s="562"/>
      <c r="E615" s="562"/>
      <c r="F615" s="562"/>
      <c r="G615" s="562"/>
      <c r="H615" s="562"/>
      <c r="I615" s="562"/>
      <c r="J615" s="562"/>
      <c r="K615" s="562"/>
      <c r="L615" s="562"/>
      <c r="M615" s="562"/>
      <c r="N615" s="562"/>
      <c r="O615" s="562"/>
      <c r="P615" s="562"/>
    </row>
    <row r="616" spans="1:16" s="6" customFormat="1" hidden="1" x14ac:dyDescent="0.2">
      <c r="A616" s="562"/>
      <c r="B616" s="562"/>
      <c r="C616" s="562"/>
      <c r="D616" s="562"/>
      <c r="E616" s="562"/>
      <c r="F616" s="562"/>
      <c r="G616" s="562"/>
      <c r="H616" s="562"/>
      <c r="I616" s="562"/>
      <c r="J616" s="562"/>
      <c r="K616" s="562"/>
      <c r="L616" s="562"/>
      <c r="M616" s="562"/>
      <c r="N616" s="562"/>
      <c r="O616" s="562"/>
      <c r="P616" s="562"/>
    </row>
    <row r="617" spans="1:16" s="6" customFormat="1" hidden="1" x14ac:dyDescent="0.2">
      <c r="A617" s="562"/>
      <c r="B617" s="562"/>
      <c r="C617" s="562"/>
      <c r="D617" s="562"/>
      <c r="E617" s="562"/>
      <c r="F617" s="562"/>
      <c r="G617" s="562"/>
      <c r="H617" s="562"/>
      <c r="I617" s="562"/>
      <c r="J617" s="562"/>
      <c r="K617" s="562"/>
      <c r="L617" s="562"/>
      <c r="M617" s="562"/>
      <c r="N617" s="562"/>
      <c r="O617" s="562"/>
      <c r="P617" s="562"/>
    </row>
    <row r="618" spans="1:16" s="6" customFormat="1" hidden="1" x14ac:dyDescent="0.2">
      <c r="A618" s="562"/>
      <c r="B618" s="562"/>
      <c r="C618" s="562"/>
      <c r="D618" s="562"/>
      <c r="E618" s="562"/>
      <c r="F618" s="562"/>
      <c r="G618" s="562"/>
      <c r="H618" s="562"/>
      <c r="I618" s="562"/>
      <c r="J618" s="562"/>
      <c r="K618" s="562"/>
      <c r="L618" s="562"/>
      <c r="M618" s="562"/>
      <c r="N618" s="562"/>
      <c r="O618" s="562"/>
      <c r="P618" s="562"/>
    </row>
    <row r="619" spans="1:16" s="6" customFormat="1" hidden="1" x14ac:dyDescent="0.2">
      <c r="A619" s="562"/>
      <c r="B619" s="562"/>
      <c r="C619" s="562"/>
      <c r="D619" s="562"/>
      <c r="E619" s="562"/>
      <c r="F619" s="562"/>
      <c r="G619" s="562"/>
      <c r="H619" s="562"/>
      <c r="I619" s="562"/>
      <c r="J619" s="562"/>
      <c r="K619" s="562"/>
      <c r="L619" s="562"/>
      <c r="M619" s="562"/>
      <c r="N619" s="562"/>
      <c r="O619" s="562"/>
      <c r="P619" s="562"/>
    </row>
    <row r="620" spans="1:16" s="6" customFormat="1" hidden="1" x14ac:dyDescent="0.2">
      <c r="A620" s="562"/>
      <c r="B620" s="562"/>
      <c r="C620" s="562"/>
      <c r="D620" s="562"/>
      <c r="E620" s="562"/>
      <c r="F620" s="562"/>
      <c r="G620" s="562"/>
      <c r="H620" s="562"/>
      <c r="I620" s="562"/>
      <c r="J620" s="562"/>
      <c r="K620" s="562"/>
      <c r="L620" s="562"/>
      <c r="M620" s="562"/>
      <c r="N620" s="562"/>
      <c r="O620" s="562"/>
      <c r="P620" s="562"/>
    </row>
    <row r="621" spans="1:16" s="6" customFormat="1" hidden="1" x14ac:dyDescent="0.2">
      <c r="A621" s="562"/>
      <c r="B621" s="562"/>
      <c r="C621" s="562"/>
      <c r="D621" s="562"/>
      <c r="E621" s="562"/>
      <c r="F621" s="562"/>
      <c r="G621" s="562"/>
      <c r="H621" s="562"/>
      <c r="I621" s="562"/>
      <c r="J621" s="562"/>
      <c r="K621" s="562"/>
      <c r="L621" s="562"/>
      <c r="M621" s="562"/>
      <c r="N621" s="562"/>
      <c r="O621" s="562"/>
      <c r="P621" s="562"/>
    </row>
    <row r="622" spans="1:16" s="6" customFormat="1" hidden="1" x14ac:dyDescent="0.2">
      <c r="A622" s="562"/>
      <c r="B622" s="562"/>
      <c r="C622" s="562"/>
      <c r="D622" s="562"/>
      <c r="E622" s="562"/>
      <c r="F622" s="562"/>
      <c r="G622" s="562"/>
      <c r="H622" s="562"/>
      <c r="I622" s="562"/>
      <c r="J622" s="562"/>
      <c r="K622" s="562"/>
      <c r="L622" s="562"/>
      <c r="M622" s="562"/>
      <c r="N622" s="562"/>
      <c r="O622" s="562"/>
      <c r="P622" s="562"/>
    </row>
    <row r="623" spans="1:16" s="6" customFormat="1" hidden="1" x14ac:dyDescent="0.2">
      <c r="A623" s="562"/>
      <c r="B623" s="562"/>
      <c r="C623" s="562"/>
      <c r="D623" s="562"/>
      <c r="E623" s="562"/>
      <c r="F623" s="562"/>
      <c r="G623" s="562"/>
      <c r="H623" s="562"/>
      <c r="I623" s="562"/>
      <c r="J623" s="562"/>
      <c r="K623" s="562"/>
      <c r="L623" s="562"/>
      <c r="M623" s="562"/>
      <c r="N623" s="562"/>
      <c r="O623" s="562"/>
      <c r="P623" s="562"/>
    </row>
    <row r="624" spans="1:16" s="6" customFormat="1" hidden="1" x14ac:dyDescent="0.2">
      <c r="A624" s="562"/>
      <c r="B624" s="562"/>
      <c r="C624" s="562"/>
      <c r="D624" s="562"/>
      <c r="E624" s="562"/>
      <c r="F624" s="562"/>
      <c r="G624" s="562"/>
      <c r="H624" s="562"/>
      <c r="I624" s="562"/>
      <c r="J624" s="562"/>
      <c r="K624" s="562"/>
      <c r="L624" s="562"/>
      <c r="M624" s="562"/>
      <c r="N624" s="562"/>
      <c r="O624" s="562"/>
      <c r="P624" s="562"/>
    </row>
    <row r="625" spans="1:16" s="6" customFormat="1" hidden="1" x14ac:dyDescent="0.2">
      <c r="A625" s="562"/>
      <c r="B625" s="562"/>
      <c r="C625" s="562"/>
      <c r="D625" s="562"/>
      <c r="E625" s="562"/>
      <c r="F625" s="562"/>
      <c r="G625" s="562"/>
      <c r="H625" s="562"/>
      <c r="I625" s="562"/>
      <c r="J625" s="562"/>
      <c r="K625" s="562"/>
      <c r="L625" s="562"/>
      <c r="M625" s="562"/>
      <c r="N625" s="562"/>
      <c r="O625" s="562"/>
      <c r="P625" s="562"/>
    </row>
    <row r="626" spans="1:16" s="6" customFormat="1" hidden="1" x14ac:dyDescent="0.2">
      <c r="A626" s="562"/>
      <c r="B626" s="562"/>
      <c r="C626" s="562"/>
      <c r="D626" s="562"/>
      <c r="E626" s="562"/>
      <c r="F626" s="562"/>
      <c r="G626" s="562"/>
      <c r="H626" s="562"/>
      <c r="I626" s="562"/>
      <c r="J626" s="562"/>
      <c r="K626" s="562"/>
      <c r="L626" s="562"/>
      <c r="M626" s="562"/>
      <c r="N626" s="562"/>
      <c r="O626" s="562"/>
      <c r="P626" s="562"/>
    </row>
    <row r="627" spans="1:16" s="6" customFormat="1" hidden="1" x14ac:dyDescent="0.2">
      <c r="A627" s="562"/>
      <c r="B627" s="562"/>
      <c r="C627" s="562"/>
      <c r="D627" s="562"/>
      <c r="E627" s="562"/>
      <c r="F627" s="562"/>
      <c r="G627" s="562"/>
      <c r="H627" s="562"/>
      <c r="I627" s="562"/>
      <c r="J627" s="562"/>
      <c r="K627" s="562"/>
      <c r="L627" s="562"/>
      <c r="M627" s="562"/>
      <c r="N627" s="562"/>
      <c r="O627" s="562"/>
      <c r="P627" s="562"/>
    </row>
    <row r="628" spans="1:16" s="6" customFormat="1" hidden="1" x14ac:dyDescent="0.2">
      <c r="A628" s="562"/>
      <c r="B628" s="562"/>
      <c r="C628" s="562"/>
      <c r="D628" s="562"/>
      <c r="E628" s="562"/>
      <c r="F628" s="562"/>
      <c r="G628" s="562"/>
      <c r="H628" s="562"/>
      <c r="I628" s="562"/>
      <c r="J628" s="562"/>
      <c r="K628" s="562"/>
      <c r="L628" s="562"/>
      <c r="M628" s="562"/>
      <c r="N628" s="562"/>
      <c r="O628" s="562"/>
      <c r="P628" s="562"/>
    </row>
    <row r="629" spans="1:16" s="6" customFormat="1" hidden="1" x14ac:dyDescent="0.2">
      <c r="A629" s="562"/>
      <c r="B629" s="562"/>
      <c r="C629" s="562"/>
      <c r="D629" s="562"/>
      <c r="E629" s="562"/>
      <c r="F629" s="562"/>
      <c r="G629" s="562"/>
      <c r="H629" s="562"/>
      <c r="I629" s="562"/>
      <c r="J629" s="562"/>
      <c r="K629" s="562"/>
      <c r="L629" s="562"/>
      <c r="M629" s="562"/>
      <c r="N629" s="562"/>
      <c r="O629" s="562"/>
      <c r="P629" s="562"/>
    </row>
    <row r="630" spans="1:16" s="6" customFormat="1" hidden="1" x14ac:dyDescent="0.2">
      <c r="A630" s="562"/>
      <c r="B630" s="562"/>
      <c r="C630" s="562"/>
      <c r="D630" s="562"/>
      <c r="E630" s="562"/>
      <c r="F630" s="562"/>
      <c r="G630" s="562"/>
      <c r="H630" s="562"/>
      <c r="I630" s="562"/>
      <c r="J630" s="562"/>
      <c r="K630" s="562"/>
      <c r="L630" s="562"/>
      <c r="M630" s="562"/>
      <c r="N630" s="562"/>
      <c r="O630" s="562"/>
      <c r="P630" s="562"/>
    </row>
    <row r="631" spans="1:16" s="6" customFormat="1" hidden="1" x14ac:dyDescent="0.2">
      <c r="A631" s="562"/>
      <c r="B631" s="562"/>
      <c r="C631" s="562"/>
      <c r="D631" s="562"/>
      <c r="E631" s="562"/>
      <c r="F631" s="562"/>
      <c r="G631" s="562"/>
      <c r="H631" s="562"/>
      <c r="I631" s="562"/>
      <c r="J631" s="562"/>
      <c r="K631" s="562"/>
      <c r="L631" s="562"/>
      <c r="M631" s="562"/>
      <c r="N631" s="562"/>
      <c r="O631" s="562"/>
      <c r="P631" s="562"/>
    </row>
    <row r="632" spans="1:16" s="6" customFormat="1" hidden="1" x14ac:dyDescent="0.2">
      <c r="A632" s="562"/>
      <c r="B632" s="562"/>
      <c r="C632" s="562"/>
      <c r="D632" s="562"/>
      <c r="E632" s="562"/>
      <c r="F632" s="562"/>
      <c r="G632" s="562"/>
      <c r="H632" s="562"/>
      <c r="I632" s="562"/>
      <c r="J632" s="562"/>
      <c r="K632" s="562"/>
      <c r="L632" s="562"/>
      <c r="M632" s="562"/>
      <c r="N632" s="562"/>
      <c r="O632" s="562"/>
      <c r="P632" s="562"/>
    </row>
    <row r="633" spans="1:16" s="6" customFormat="1" hidden="1" x14ac:dyDescent="0.2">
      <c r="A633" s="562"/>
      <c r="B633" s="562"/>
      <c r="C633" s="562"/>
      <c r="D633" s="562"/>
      <c r="E633" s="562"/>
      <c r="F633" s="562"/>
      <c r="G633" s="562"/>
      <c r="H633" s="562"/>
      <c r="I633" s="562"/>
      <c r="J633" s="562"/>
      <c r="K633" s="562"/>
      <c r="L633" s="562"/>
      <c r="M633" s="562"/>
      <c r="N633" s="562"/>
      <c r="O633" s="562"/>
      <c r="P633" s="562"/>
    </row>
    <row r="634" spans="1:16" s="6" customFormat="1" hidden="1" x14ac:dyDescent="0.2">
      <c r="A634" s="562"/>
      <c r="B634" s="562"/>
      <c r="C634" s="562"/>
      <c r="D634" s="562"/>
      <c r="E634" s="562"/>
      <c r="F634" s="562"/>
      <c r="G634" s="562"/>
      <c r="H634" s="562"/>
      <c r="I634" s="562"/>
      <c r="J634" s="562"/>
      <c r="K634" s="562"/>
      <c r="L634" s="562"/>
      <c r="M634" s="562"/>
      <c r="N634" s="562"/>
      <c r="O634" s="562"/>
      <c r="P634" s="562"/>
    </row>
    <row r="635" spans="1:16" s="6" customFormat="1" hidden="1" x14ac:dyDescent="0.2">
      <c r="A635" s="562"/>
      <c r="B635" s="562"/>
      <c r="C635" s="562"/>
      <c r="D635" s="562"/>
      <c r="E635" s="562"/>
      <c r="F635" s="562"/>
      <c r="G635" s="562"/>
      <c r="H635" s="562"/>
      <c r="I635" s="562"/>
      <c r="J635" s="562"/>
      <c r="K635" s="562"/>
      <c r="L635" s="562"/>
      <c r="M635" s="562"/>
      <c r="N635" s="562"/>
      <c r="O635" s="562"/>
      <c r="P635" s="562"/>
    </row>
    <row r="636" spans="1:16" s="6" customFormat="1" hidden="1" x14ac:dyDescent="0.2">
      <c r="A636" s="562"/>
      <c r="B636" s="562"/>
      <c r="C636" s="562"/>
      <c r="D636" s="562"/>
      <c r="E636" s="562"/>
      <c r="F636" s="562"/>
      <c r="G636" s="562"/>
      <c r="H636" s="562"/>
      <c r="I636" s="562"/>
      <c r="J636" s="562"/>
      <c r="K636" s="562"/>
      <c r="L636" s="562"/>
      <c r="M636" s="562"/>
      <c r="N636" s="562"/>
      <c r="O636" s="562"/>
      <c r="P636" s="562"/>
    </row>
    <row r="637" spans="1:16" s="6" customFormat="1" hidden="1" x14ac:dyDescent="0.2">
      <c r="A637" s="562"/>
      <c r="B637" s="562"/>
      <c r="C637" s="562"/>
      <c r="D637" s="562"/>
      <c r="E637" s="562"/>
      <c r="F637" s="562"/>
      <c r="G637" s="562"/>
      <c r="H637" s="562"/>
      <c r="I637" s="562"/>
      <c r="J637" s="562"/>
      <c r="K637" s="562"/>
      <c r="L637" s="562"/>
      <c r="M637" s="562"/>
      <c r="N637" s="562"/>
      <c r="O637" s="562"/>
      <c r="P637" s="562"/>
    </row>
    <row r="638" spans="1:16" s="6" customFormat="1" hidden="1" x14ac:dyDescent="0.2">
      <c r="A638" s="562"/>
      <c r="B638" s="562"/>
      <c r="C638" s="562"/>
      <c r="D638" s="562"/>
      <c r="E638" s="562"/>
      <c r="F638" s="562"/>
      <c r="G638" s="562"/>
      <c r="H638" s="562"/>
      <c r="I638" s="562"/>
      <c r="J638" s="562"/>
      <c r="K638" s="562"/>
      <c r="L638" s="562"/>
      <c r="M638" s="562"/>
      <c r="N638" s="562"/>
      <c r="O638" s="562"/>
      <c r="P638" s="562"/>
    </row>
    <row r="639" spans="1:16" s="6" customFormat="1" hidden="1" x14ac:dyDescent="0.2">
      <c r="A639" s="562"/>
      <c r="B639" s="562"/>
      <c r="C639" s="562"/>
      <c r="D639" s="562"/>
      <c r="E639" s="562"/>
      <c r="F639" s="562"/>
      <c r="G639" s="562"/>
      <c r="H639" s="562"/>
      <c r="I639" s="562"/>
      <c r="J639" s="562"/>
      <c r="K639" s="562"/>
      <c r="L639" s="562"/>
      <c r="M639" s="562"/>
      <c r="N639" s="562"/>
      <c r="O639" s="562"/>
      <c r="P639" s="562"/>
    </row>
    <row r="640" spans="1:16" s="6" customFormat="1" hidden="1" x14ac:dyDescent="0.2">
      <c r="A640" s="562"/>
      <c r="B640" s="562"/>
      <c r="C640" s="562"/>
      <c r="D640" s="562"/>
      <c r="E640" s="562"/>
      <c r="F640" s="562"/>
      <c r="G640" s="562"/>
      <c r="H640" s="562"/>
      <c r="I640" s="562"/>
      <c r="J640" s="562"/>
      <c r="K640" s="562"/>
      <c r="L640" s="562"/>
      <c r="M640" s="562"/>
      <c r="N640" s="562"/>
      <c r="O640" s="562"/>
      <c r="P640" s="562"/>
    </row>
    <row r="641" spans="1:16" s="6" customFormat="1" hidden="1" x14ac:dyDescent="0.2">
      <c r="A641" s="562"/>
      <c r="B641" s="562"/>
      <c r="C641" s="562"/>
      <c r="D641" s="562"/>
      <c r="E641" s="562"/>
      <c r="F641" s="562"/>
      <c r="G641" s="562"/>
      <c r="H641" s="562"/>
      <c r="I641" s="562"/>
      <c r="J641" s="562"/>
      <c r="K641" s="562"/>
      <c r="L641" s="562"/>
      <c r="M641" s="562"/>
      <c r="N641" s="562"/>
      <c r="O641" s="562"/>
      <c r="P641" s="562"/>
    </row>
    <row r="642" spans="1:16" s="6" customFormat="1" hidden="1" x14ac:dyDescent="0.2">
      <c r="A642" s="562"/>
      <c r="B642" s="562"/>
      <c r="C642" s="562"/>
      <c r="D642" s="562"/>
      <c r="E642" s="562"/>
      <c r="F642" s="562"/>
      <c r="G642" s="562"/>
      <c r="H642" s="562"/>
      <c r="I642" s="562"/>
      <c r="J642" s="562"/>
      <c r="K642" s="562"/>
      <c r="L642" s="562"/>
      <c r="M642" s="562"/>
      <c r="N642" s="562"/>
      <c r="O642" s="562"/>
      <c r="P642" s="562"/>
    </row>
    <row r="643" spans="1:16" s="6" customFormat="1" hidden="1" x14ac:dyDescent="0.2">
      <c r="A643" s="562"/>
      <c r="B643" s="562"/>
      <c r="C643" s="562"/>
      <c r="D643" s="562"/>
      <c r="E643" s="562"/>
      <c r="F643" s="562"/>
      <c r="G643" s="562"/>
      <c r="H643" s="562"/>
      <c r="I643" s="562"/>
      <c r="J643" s="562"/>
      <c r="K643" s="562"/>
      <c r="L643" s="562"/>
      <c r="M643" s="562"/>
      <c r="N643" s="562"/>
      <c r="O643" s="562"/>
      <c r="P643" s="562"/>
    </row>
    <row r="644" spans="1:16" s="6" customFormat="1" hidden="1" x14ac:dyDescent="0.2">
      <c r="A644" s="562"/>
      <c r="B644" s="562"/>
      <c r="C644" s="562"/>
      <c r="D644" s="562"/>
      <c r="E644" s="562"/>
      <c r="F644" s="562"/>
      <c r="G644" s="562"/>
      <c r="H644" s="562"/>
      <c r="I644" s="562"/>
      <c r="J644" s="562"/>
      <c r="K644" s="562"/>
      <c r="L644" s="562"/>
      <c r="M644" s="562"/>
      <c r="N644" s="562"/>
      <c r="O644" s="562"/>
      <c r="P644" s="562"/>
    </row>
    <row r="645" spans="1:16" s="6" customFormat="1" hidden="1" x14ac:dyDescent="0.2">
      <c r="A645" s="562"/>
      <c r="B645" s="562"/>
      <c r="C645" s="562"/>
      <c r="D645" s="562"/>
      <c r="E645" s="562"/>
      <c r="F645" s="562"/>
      <c r="G645" s="562"/>
      <c r="H645" s="562"/>
      <c r="I645" s="562"/>
      <c r="J645" s="562"/>
      <c r="K645" s="562"/>
      <c r="L645" s="562"/>
      <c r="M645" s="562"/>
      <c r="N645" s="562"/>
      <c r="O645" s="562"/>
      <c r="P645" s="562"/>
    </row>
    <row r="646" spans="1:16" s="6" customFormat="1" hidden="1" x14ac:dyDescent="0.2">
      <c r="A646" s="562"/>
      <c r="B646" s="562"/>
      <c r="C646" s="562"/>
      <c r="D646" s="562"/>
      <c r="E646" s="562"/>
      <c r="F646" s="562"/>
      <c r="G646" s="562"/>
      <c r="H646" s="562"/>
      <c r="I646" s="562"/>
      <c r="J646" s="562"/>
      <c r="K646" s="562"/>
      <c r="L646" s="562"/>
      <c r="M646" s="562"/>
      <c r="N646" s="562"/>
      <c r="O646" s="562"/>
      <c r="P646" s="562"/>
    </row>
    <row r="647" spans="1:16" s="6" customFormat="1" hidden="1" x14ac:dyDescent="0.2">
      <c r="A647" s="562"/>
      <c r="B647" s="562"/>
      <c r="C647" s="562"/>
      <c r="D647" s="562"/>
      <c r="E647" s="562"/>
      <c r="F647" s="562"/>
      <c r="G647" s="562"/>
      <c r="H647" s="562"/>
      <c r="I647" s="562"/>
      <c r="J647" s="562"/>
      <c r="K647" s="562"/>
      <c r="L647" s="562"/>
      <c r="M647" s="562"/>
      <c r="N647" s="562"/>
      <c r="O647" s="562"/>
      <c r="P647" s="562"/>
    </row>
    <row r="648" spans="1:16" s="6" customFormat="1" hidden="1" x14ac:dyDescent="0.2">
      <c r="A648" s="562"/>
      <c r="B648" s="562"/>
      <c r="C648" s="562"/>
      <c r="D648" s="562"/>
      <c r="E648" s="562"/>
      <c r="F648" s="562"/>
      <c r="G648" s="562"/>
      <c r="H648" s="562"/>
      <c r="I648" s="562"/>
      <c r="J648" s="562"/>
      <c r="K648" s="562"/>
      <c r="L648" s="562"/>
      <c r="M648" s="562"/>
      <c r="N648" s="562"/>
      <c r="O648" s="562"/>
      <c r="P648" s="562"/>
    </row>
    <row r="649" spans="1:16" s="6" customFormat="1" hidden="1" x14ac:dyDescent="0.2">
      <c r="A649" s="562"/>
      <c r="B649" s="562"/>
      <c r="C649" s="562"/>
      <c r="D649" s="562"/>
      <c r="E649" s="562"/>
      <c r="F649" s="562"/>
      <c r="G649" s="562"/>
      <c r="H649" s="562"/>
      <c r="I649" s="562"/>
      <c r="J649" s="562"/>
      <c r="K649" s="562"/>
      <c r="L649" s="562"/>
      <c r="M649" s="562"/>
      <c r="N649" s="562"/>
      <c r="O649" s="562"/>
      <c r="P649" s="562"/>
    </row>
    <row r="650" spans="1:16" s="6" customFormat="1" hidden="1" x14ac:dyDescent="0.2">
      <c r="A650" s="562"/>
      <c r="B650" s="562"/>
      <c r="C650" s="562"/>
      <c r="D650" s="562"/>
      <c r="E650" s="562"/>
      <c r="F650" s="562"/>
      <c r="G650" s="562"/>
      <c r="H650" s="562"/>
      <c r="I650" s="562"/>
      <c r="J650" s="562"/>
      <c r="K650" s="562"/>
      <c r="L650" s="562"/>
      <c r="M650" s="562"/>
      <c r="N650" s="562"/>
      <c r="O650" s="562"/>
      <c r="P650" s="562"/>
    </row>
    <row r="651" spans="1:16" s="6" customFormat="1" hidden="1" x14ac:dyDescent="0.2">
      <c r="A651" s="562"/>
      <c r="B651" s="562"/>
      <c r="C651" s="562"/>
      <c r="D651" s="562"/>
      <c r="E651" s="562"/>
      <c r="F651" s="562"/>
      <c r="G651" s="562"/>
      <c r="H651" s="562"/>
      <c r="I651" s="562"/>
      <c r="J651" s="562"/>
      <c r="K651" s="562"/>
      <c r="L651" s="562"/>
      <c r="M651" s="562"/>
      <c r="N651" s="562"/>
      <c r="O651" s="562"/>
      <c r="P651" s="562"/>
    </row>
    <row r="652" spans="1:16" s="6" customFormat="1" hidden="1" x14ac:dyDescent="0.2">
      <c r="A652" s="562"/>
      <c r="B652" s="562"/>
      <c r="C652" s="562"/>
      <c r="D652" s="562"/>
      <c r="E652" s="562"/>
      <c r="F652" s="562"/>
      <c r="G652" s="562"/>
      <c r="H652" s="562"/>
      <c r="I652" s="562"/>
      <c r="J652" s="562"/>
      <c r="K652" s="562"/>
      <c r="L652" s="562"/>
      <c r="M652" s="562"/>
      <c r="N652" s="562"/>
      <c r="O652" s="562"/>
      <c r="P652" s="562"/>
    </row>
    <row r="653" spans="1:16" s="6" customFormat="1" hidden="1" x14ac:dyDescent="0.2">
      <c r="A653" s="562"/>
      <c r="B653" s="562"/>
      <c r="C653" s="562"/>
      <c r="D653" s="562"/>
      <c r="E653" s="562"/>
      <c r="F653" s="562"/>
      <c r="G653" s="562"/>
      <c r="H653" s="562"/>
      <c r="I653" s="562"/>
      <c r="J653" s="562"/>
      <c r="K653" s="562"/>
      <c r="L653" s="562"/>
      <c r="M653" s="562"/>
      <c r="N653" s="562"/>
      <c r="O653" s="562"/>
      <c r="P653" s="562"/>
    </row>
    <row r="654" spans="1:16" s="6" customFormat="1" hidden="1" x14ac:dyDescent="0.2">
      <c r="A654" s="562"/>
      <c r="B654" s="562"/>
      <c r="C654" s="562"/>
      <c r="D654" s="562"/>
      <c r="E654" s="562"/>
      <c r="F654" s="562"/>
      <c r="G654" s="562"/>
      <c r="H654" s="562"/>
      <c r="I654" s="562"/>
      <c r="J654" s="562"/>
      <c r="K654" s="562"/>
      <c r="L654" s="562"/>
      <c r="M654" s="562"/>
      <c r="N654" s="562"/>
      <c r="O654" s="562"/>
      <c r="P654" s="562"/>
    </row>
    <row r="655" spans="1:16" s="6" customFormat="1" hidden="1" x14ac:dyDescent="0.2">
      <c r="A655" s="562"/>
      <c r="B655" s="562"/>
      <c r="C655" s="562"/>
      <c r="D655" s="562"/>
      <c r="E655" s="562"/>
      <c r="F655" s="562"/>
      <c r="G655" s="562"/>
      <c r="H655" s="562"/>
      <c r="I655" s="562"/>
      <c r="J655" s="562"/>
      <c r="K655" s="562"/>
      <c r="L655" s="562"/>
      <c r="M655" s="562"/>
      <c r="N655" s="562"/>
      <c r="O655" s="562"/>
      <c r="P655" s="562"/>
    </row>
    <row r="656" spans="1:16" s="6" customFormat="1" hidden="1" x14ac:dyDescent="0.2">
      <c r="A656" s="562"/>
      <c r="B656" s="562"/>
      <c r="C656" s="562"/>
      <c r="D656" s="562"/>
      <c r="E656" s="562"/>
      <c r="F656" s="562"/>
      <c r="G656" s="562"/>
      <c r="H656" s="562"/>
      <c r="I656" s="562"/>
      <c r="J656" s="562"/>
      <c r="K656" s="562"/>
      <c r="L656" s="562"/>
      <c r="M656" s="562"/>
      <c r="N656" s="562"/>
      <c r="O656" s="562"/>
      <c r="P656" s="562"/>
    </row>
    <row r="657" spans="1:16" s="6" customFormat="1" hidden="1" x14ac:dyDescent="0.2">
      <c r="A657" s="562"/>
      <c r="B657" s="562"/>
      <c r="C657" s="562"/>
      <c r="D657" s="562"/>
      <c r="E657" s="562"/>
      <c r="F657" s="562"/>
      <c r="G657" s="562"/>
      <c r="H657" s="562"/>
      <c r="I657" s="562"/>
      <c r="J657" s="562"/>
      <c r="K657" s="562"/>
      <c r="L657" s="562"/>
      <c r="M657" s="562"/>
      <c r="N657" s="562"/>
      <c r="O657" s="562"/>
      <c r="P657" s="562"/>
    </row>
    <row r="658" spans="1:16" s="6" customFormat="1" hidden="1" x14ac:dyDescent="0.2">
      <c r="A658" s="562"/>
      <c r="B658" s="562"/>
      <c r="C658" s="562"/>
      <c r="D658" s="562"/>
      <c r="E658" s="562"/>
      <c r="F658" s="562"/>
      <c r="G658" s="562"/>
      <c r="H658" s="562"/>
      <c r="I658" s="562"/>
      <c r="J658" s="562"/>
      <c r="K658" s="562"/>
      <c r="L658" s="562"/>
      <c r="M658" s="562"/>
      <c r="N658" s="562"/>
      <c r="O658" s="562"/>
      <c r="P658" s="562"/>
    </row>
    <row r="659" spans="1:16" s="6" customFormat="1" hidden="1" x14ac:dyDescent="0.2">
      <c r="A659" s="562"/>
      <c r="B659" s="562"/>
      <c r="C659" s="562"/>
      <c r="D659" s="562"/>
      <c r="E659" s="562"/>
      <c r="F659" s="562"/>
      <c r="G659" s="562"/>
      <c r="H659" s="562"/>
      <c r="I659" s="562"/>
      <c r="J659" s="562"/>
      <c r="K659" s="562"/>
      <c r="L659" s="562"/>
      <c r="M659" s="562"/>
      <c r="N659" s="562"/>
      <c r="O659" s="562"/>
      <c r="P659" s="562"/>
    </row>
    <row r="660" spans="1:16" s="6" customFormat="1" hidden="1" x14ac:dyDescent="0.2">
      <c r="A660" s="562"/>
      <c r="B660" s="562"/>
      <c r="C660" s="562"/>
      <c r="D660" s="562"/>
      <c r="E660" s="562"/>
      <c r="F660" s="562"/>
      <c r="G660" s="562"/>
      <c r="H660" s="562"/>
      <c r="I660" s="562"/>
      <c r="J660" s="562"/>
      <c r="K660" s="562"/>
      <c r="L660" s="562"/>
      <c r="M660" s="562"/>
      <c r="N660" s="562"/>
      <c r="O660" s="562"/>
      <c r="P660" s="562"/>
    </row>
    <row r="661" spans="1:16" s="6" customFormat="1" hidden="1" x14ac:dyDescent="0.2">
      <c r="A661" s="562"/>
      <c r="B661" s="562"/>
      <c r="C661" s="562"/>
      <c r="D661" s="562"/>
      <c r="E661" s="562"/>
      <c r="F661" s="562"/>
      <c r="G661" s="562"/>
      <c r="H661" s="562"/>
      <c r="I661" s="562"/>
      <c r="J661" s="562"/>
      <c r="K661" s="562"/>
      <c r="L661" s="562"/>
      <c r="M661" s="562"/>
      <c r="N661" s="562"/>
      <c r="O661" s="562"/>
      <c r="P661" s="562"/>
    </row>
    <row r="662" spans="1:16" s="6" customFormat="1" hidden="1" x14ac:dyDescent="0.2">
      <c r="A662" s="562"/>
      <c r="B662" s="562"/>
      <c r="C662" s="562"/>
      <c r="D662" s="562"/>
      <c r="E662" s="562"/>
      <c r="F662" s="562"/>
      <c r="G662" s="562"/>
      <c r="H662" s="562"/>
      <c r="I662" s="562"/>
      <c r="J662" s="562"/>
      <c r="K662" s="562"/>
      <c r="L662" s="562"/>
      <c r="M662" s="562"/>
      <c r="N662" s="562"/>
      <c r="O662" s="562"/>
      <c r="P662" s="562"/>
    </row>
    <row r="663" spans="1:16" s="6" customFormat="1" hidden="1" x14ac:dyDescent="0.2">
      <c r="A663" s="562"/>
      <c r="B663" s="562"/>
      <c r="C663" s="562"/>
      <c r="D663" s="562"/>
      <c r="E663" s="562"/>
      <c r="F663" s="562"/>
      <c r="G663" s="562"/>
      <c r="H663" s="562"/>
      <c r="I663" s="562"/>
      <c r="J663" s="562"/>
      <c r="K663" s="562"/>
      <c r="L663" s="562"/>
      <c r="M663" s="562"/>
      <c r="N663" s="562"/>
      <c r="O663" s="562"/>
      <c r="P663" s="562"/>
    </row>
    <row r="664" spans="1:16" s="6" customFormat="1" hidden="1" x14ac:dyDescent="0.2">
      <c r="A664" s="562"/>
      <c r="B664" s="562"/>
      <c r="C664" s="562"/>
      <c r="D664" s="562"/>
      <c r="E664" s="562"/>
      <c r="F664" s="562"/>
      <c r="G664" s="562"/>
      <c r="H664" s="562"/>
      <c r="I664" s="562"/>
      <c r="J664" s="562"/>
      <c r="K664" s="562"/>
      <c r="L664" s="562"/>
      <c r="M664" s="562"/>
      <c r="N664" s="562"/>
      <c r="O664" s="562"/>
      <c r="P664" s="562"/>
    </row>
    <row r="665" spans="1:16" s="6" customFormat="1" hidden="1" x14ac:dyDescent="0.2">
      <c r="A665" s="562"/>
      <c r="B665" s="562"/>
      <c r="C665" s="562"/>
      <c r="D665" s="562"/>
      <c r="E665" s="562"/>
      <c r="F665" s="562"/>
      <c r="G665" s="562"/>
      <c r="H665" s="562"/>
      <c r="I665" s="562"/>
      <c r="J665" s="562"/>
      <c r="K665" s="562"/>
      <c r="L665" s="562"/>
      <c r="M665" s="562"/>
      <c r="N665" s="562"/>
      <c r="O665" s="562"/>
      <c r="P665" s="562"/>
    </row>
    <row r="666" spans="1:16" s="6" customFormat="1" hidden="1" x14ac:dyDescent="0.2">
      <c r="A666" s="562"/>
      <c r="B666" s="562"/>
      <c r="C666" s="562"/>
      <c r="D666" s="562"/>
      <c r="E666" s="562"/>
      <c r="F666" s="562"/>
      <c r="G666" s="562"/>
      <c r="H666" s="562"/>
      <c r="I666" s="562"/>
      <c r="J666" s="562"/>
      <c r="K666" s="562"/>
      <c r="L666" s="562"/>
      <c r="M666" s="562"/>
      <c r="N666" s="562"/>
      <c r="O666" s="562"/>
      <c r="P666" s="562"/>
    </row>
    <row r="667" spans="1:16" s="6" customFormat="1" hidden="1" x14ac:dyDescent="0.2">
      <c r="A667" s="562"/>
      <c r="B667" s="562"/>
      <c r="C667" s="562"/>
      <c r="D667" s="562"/>
      <c r="E667" s="562"/>
      <c r="F667" s="562"/>
      <c r="G667" s="562"/>
      <c r="H667" s="562"/>
      <c r="I667" s="562"/>
      <c r="J667" s="562"/>
      <c r="K667" s="562"/>
      <c r="L667" s="562"/>
      <c r="M667" s="562"/>
      <c r="N667" s="562"/>
      <c r="O667" s="562"/>
      <c r="P667" s="562"/>
    </row>
    <row r="668" spans="1:16" s="6" customFormat="1" hidden="1" x14ac:dyDescent="0.2">
      <c r="A668" s="562"/>
      <c r="B668" s="562"/>
      <c r="C668" s="562"/>
      <c r="D668" s="562"/>
      <c r="E668" s="562"/>
      <c r="F668" s="562"/>
      <c r="G668" s="562"/>
      <c r="H668" s="562"/>
      <c r="I668" s="562"/>
      <c r="J668" s="562"/>
      <c r="K668" s="562"/>
      <c r="L668" s="562"/>
      <c r="M668" s="562"/>
      <c r="N668" s="562"/>
      <c r="O668" s="562"/>
      <c r="P668" s="562"/>
    </row>
    <row r="669" spans="1:16" s="6" customFormat="1" hidden="1" x14ac:dyDescent="0.2">
      <c r="A669" s="562"/>
      <c r="B669" s="562"/>
      <c r="C669" s="562"/>
      <c r="D669" s="562"/>
      <c r="E669" s="562"/>
      <c r="F669" s="562"/>
      <c r="G669" s="562"/>
      <c r="H669" s="562"/>
      <c r="I669" s="562"/>
      <c r="J669" s="562"/>
      <c r="K669" s="562"/>
      <c r="L669" s="562"/>
      <c r="M669" s="562"/>
      <c r="N669" s="562"/>
      <c r="O669" s="562"/>
      <c r="P669" s="562"/>
    </row>
    <row r="670" spans="1:16" s="6" customFormat="1" hidden="1" x14ac:dyDescent="0.2">
      <c r="A670" s="562"/>
      <c r="B670" s="562"/>
      <c r="C670" s="562"/>
      <c r="D670" s="562"/>
      <c r="E670" s="562"/>
      <c r="F670" s="562"/>
      <c r="G670" s="562"/>
      <c r="H670" s="562"/>
      <c r="I670" s="562"/>
      <c r="J670" s="562"/>
      <c r="K670" s="562"/>
      <c r="L670" s="562"/>
      <c r="M670" s="562"/>
      <c r="N670" s="562"/>
      <c r="O670" s="562"/>
      <c r="P670" s="562"/>
    </row>
    <row r="671" spans="1:16" s="6" customFormat="1" hidden="1" x14ac:dyDescent="0.2">
      <c r="A671" s="562"/>
      <c r="B671" s="562"/>
      <c r="C671" s="562"/>
      <c r="D671" s="562"/>
      <c r="E671" s="562"/>
      <c r="F671" s="562"/>
      <c r="G671" s="562"/>
      <c r="H671" s="562"/>
      <c r="I671" s="562"/>
      <c r="J671" s="562"/>
      <c r="K671" s="562"/>
      <c r="L671" s="562"/>
      <c r="M671" s="562"/>
      <c r="N671" s="562"/>
      <c r="O671" s="562"/>
      <c r="P671" s="562"/>
    </row>
    <row r="672" spans="1:16" s="6" customFormat="1" hidden="1" x14ac:dyDescent="0.2">
      <c r="A672" s="562"/>
      <c r="B672" s="562"/>
      <c r="C672" s="562"/>
      <c r="D672" s="562"/>
      <c r="E672" s="562"/>
      <c r="F672" s="562"/>
      <c r="G672" s="562"/>
      <c r="H672" s="562"/>
      <c r="I672" s="562"/>
      <c r="J672" s="562"/>
      <c r="K672" s="562"/>
      <c r="L672" s="562"/>
      <c r="M672" s="562"/>
      <c r="N672" s="562"/>
      <c r="O672" s="562"/>
      <c r="P672" s="562"/>
    </row>
    <row r="673" spans="1:16" s="6" customFormat="1" hidden="1" x14ac:dyDescent="0.2">
      <c r="A673" s="562"/>
      <c r="B673" s="562"/>
      <c r="C673" s="562"/>
      <c r="D673" s="562"/>
      <c r="E673" s="562"/>
      <c r="F673" s="562"/>
      <c r="G673" s="562"/>
      <c r="H673" s="562"/>
      <c r="I673" s="562"/>
      <c r="J673" s="562"/>
      <c r="K673" s="562"/>
      <c r="L673" s="562"/>
      <c r="M673" s="562"/>
      <c r="N673" s="562"/>
      <c r="O673" s="562"/>
      <c r="P673" s="562"/>
    </row>
    <row r="674" spans="1:16" s="6" customFormat="1" hidden="1" x14ac:dyDescent="0.2">
      <c r="A674" s="562"/>
      <c r="B674" s="562"/>
      <c r="C674" s="562"/>
      <c r="D674" s="562"/>
      <c r="E674" s="562"/>
      <c r="F674" s="562"/>
      <c r="G674" s="562"/>
      <c r="H674" s="562"/>
      <c r="I674" s="562"/>
      <c r="J674" s="562"/>
      <c r="K674" s="562"/>
      <c r="L674" s="562"/>
      <c r="M674" s="562"/>
      <c r="N674" s="562"/>
      <c r="O674" s="562"/>
      <c r="P674" s="562"/>
    </row>
    <row r="675" spans="1:16" s="6" customFormat="1" hidden="1" x14ac:dyDescent="0.2">
      <c r="A675" s="562"/>
      <c r="B675" s="562"/>
      <c r="C675" s="562"/>
      <c r="D675" s="562"/>
      <c r="E675" s="562"/>
      <c r="F675" s="562"/>
      <c r="G675" s="562"/>
      <c r="H675" s="562"/>
      <c r="I675" s="562"/>
      <c r="J675" s="562"/>
      <c r="K675" s="562"/>
      <c r="L675" s="562"/>
      <c r="M675" s="562"/>
      <c r="N675" s="562"/>
      <c r="O675" s="562"/>
      <c r="P675" s="562"/>
    </row>
    <row r="676" spans="1:16" s="6" customFormat="1" hidden="1" x14ac:dyDescent="0.2">
      <c r="A676" s="562"/>
      <c r="B676" s="562"/>
      <c r="C676" s="562"/>
      <c r="D676" s="562"/>
      <c r="E676" s="562"/>
      <c r="F676" s="562"/>
      <c r="G676" s="562"/>
      <c r="H676" s="562"/>
      <c r="I676" s="562"/>
      <c r="J676" s="562"/>
      <c r="K676" s="562"/>
      <c r="L676" s="562"/>
      <c r="M676" s="562"/>
      <c r="N676" s="562"/>
      <c r="O676" s="562"/>
      <c r="P676" s="562"/>
    </row>
    <row r="677" spans="1:16" s="6" customFormat="1" hidden="1" x14ac:dyDescent="0.2">
      <c r="A677" s="562"/>
      <c r="B677" s="562"/>
      <c r="C677" s="562"/>
      <c r="D677" s="562"/>
      <c r="E677" s="562"/>
      <c r="F677" s="562"/>
      <c r="G677" s="562"/>
      <c r="H677" s="562"/>
      <c r="I677" s="562"/>
      <c r="J677" s="562"/>
      <c r="K677" s="562"/>
      <c r="L677" s="562"/>
      <c r="M677" s="562"/>
      <c r="N677" s="562"/>
      <c r="O677" s="562"/>
      <c r="P677" s="562"/>
    </row>
    <row r="678" spans="1:16" s="6" customFormat="1" hidden="1" x14ac:dyDescent="0.2">
      <c r="A678" s="562"/>
      <c r="B678" s="562"/>
      <c r="C678" s="562"/>
      <c r="D678" s="562"/>
      <c r="E678" s="562"/>
      <c r="F678" s="562"/>
      <c r="G678" s="562"/>
      <c r="H678" s="562"/>
      <c r="I678" s="562"/>
      <c r="J678" s="562"/>
      <c r="K678" s="562"/>
      <c r="L678" s="562"/>
      <c r="M678" s="562"/>
      <c r="N678" s="562"/>
      <c r="O678" s="562"/>
      <c r="P678" s="562"/>
    </row>
    <row r="679" spans="1:16" s="6" customFormat="1" hidden="1" x14ac:dyDescent="0.2">
      <c r="A679" s="562"/>
      <c r="B679" s="562"/>
      <c r="C679" s="562"/>
      <c r="D679" s="562"/>
      <c r="E679" s="562"/>
      <c r="F679" s="562"/>
      <c r="G679" s="562"/>
      <c r="H679" s="562"/>
      <c r="I679" s="562"/>
      <c r="J679" s="562"/>
      <c r="K679" s="562"/>
      <c r="L679" s="562"/>
      <c r="M679" s="562"/>
      <c r="N679" s="562"/>
      <c r="O679" s="562"/>
      <c r="P679" s="562"/>
    </row>
    <row r="680" spans="1:16" s="6" customFormat="1" hidden="1" x14ac:dyDescent="0.2">
      <c r="A680" s="562"/>
      <c r="B680" s="562"/>
      <c r="C680" s="562"/>
      <c r="D680" s="562"/>
      <c r="E680" s="562"/>
      <c r="F680" s="562"/>
      <c r="G680" s="562"/>
      <c r="H680" s="562"/>
      <c r="I680" s="562"/>
      <c r="J680" s="562"/>
      <c r="K680" s="562"/>
      <c r="L680" s="562"/>
      <c r="M680" s="562"/>
      <c r="N680" s="562"/>
      <c r="O680" s="562"/>
      <c r="P680" s="562"/>
    </row>
    <row r="681" spans="1:16" s="6" customFormat="1" hidden="1" x14ac:dyDescent="0.2">
      <c r="A681" s="562"/>
      <c r="B681" s="562"/>
      <c r="C681" s="562"/>
      <c r="D681" s="562"/>
      <c r="E681" s="562"/>
      <c r="F681" s="562"/>
      <c r="G681" s="562"/>
      <c r="H681" s="562"/>
      <c r="I681" s="562"/>
      <c r="J681" s="562"/>
      <c r="K681" s="562"/>
      <c r="L681" s="562"/>
      <c r="M681" s="562"/>
      <c r="N681" s="562"/>
      <c r="O681" s="562"/>
      <c r="P681" s="562"/>
    </row>
    <row r="682" spans="1:16" s="6" customFormat="1" hidden="1" x14ac:dyDescent="0.2">
      <c r="A682" s="562"/>
      <c r="B682" s="562"/>
      <c r="C682" s="562"/>
      <c r="D682" s="562"/>
      <c r="E682" s="562"/>
      <c r="F682" s="562"/>
      <c r="G682" s="562"/>
      <c r="H682" s="562"/>
      <c r="I682" s="562"/>
      <c r="J682" s="562"/>
      <c r="K682" s="562"/>
      <c r="L682" s="562"/>
      <c r="M682" s="562"/>
      <c r="N682" s="562"/>
      <c r="O682" s="562"/>
      <c r="P682" s="562"/>
    </row>
    <row r="683" spans="1:16" s="6" customFormat="1" hidden="1" x14ac:dyDescent="0.2">
      <c r="A683" s="562"/>
      <c r="B683" s="562"/>
      <c r="C683" s="562"/>
      <c r="D683" s="562"/>
      <c r="E683" s="562"/>
      <c r="F683" s="562"/>
      <c r="G683" s="562"/>
      <c r="H683" s="562"/>
      <c r="I683" s="562"/>
      <c r="J683" s="562"/>
      <c r="K683" s="562"/>
      <c r="L683" s="562"/>
      <c r="M683" s="562"/>
      <c r="N683" s="562"/>
      <c r="O683" s="562"/>
      <c r="P683" s="562"/>
    </row>
    <row r="684" spans="1:16" s="6" customFormat="1" hidden="1" x14ac:dyDescent="0.2">
      <c r="A684" s="562"/>
      <c r="B684" s="562"/>
      <c r="C684" s="562"/>
      <c r="D684" s="562"/>
      <c r="E684" s="562"/>
      <c r="F684" s="562"/>
      <c r="G684" s="562"/>
      <c r="H684" s="562"/>
      <c r="I684" s="562"/>
      <c r="J684" s="562"/>
      <c r="K684" s="562"/>
      <c r="L684" s="562"/>
      <c r="M684" s="562"/>
      <c r="N684" s="562"/>
      <c r="O684" s="562"/>
      <c r="P684" s="562"/>
    </row>
    <row r="685" spans="1:16" s="6" customFormat="1" hidden="1" x14ac:dyDescent="0.2">
      <c r="A685" s="562"/>
      <c r="B685" s="562"/>
      <c r="C685" s="562"/>
      <c r="D685" s="562"/>
      <c r="E685" s="562"/>
      <c r="F685" s="562"/>
      <c r="G685" s="562"/>
      <c r="H685" s="562"/>
      <c r="I685" s="562"/>
      <c r="J685" s="562"/>
      <c r="K685" s="562"/>
      <c r="L685" s="562"/>
      <c r="M685" s="562"/>
      <c r="N685" s="562"/>
      <c r="O685" s="562"/>
      <c r="P685" s="562"/>
    </row>
    <row r="686" spans="1:16" s="6" customFormat="1" hidden="1" x14ac:dyDescent="0.2">
      <c r="A686" s="562"/>
      <c r="B686" s="562"/>
      <c r="C686" s="562"/>
      <c r="D686" s="562"/>
      <c r="E686" s="562"/>
      <c r="F686" s="562"/>
      <c r="G686" s="562"/>
      <c r="H686" s="562"/>
      <c r="I686" s="562"/>
      <c r="J686" s="562"/>
      <c r="K686" s="562"/>
      <c r="L686" s="562"/>
      <c r="M686" s="562"/>
      <c r="N686" s="562"/>
      <c r="O686" s="562"/>
      <c r="P686" s="562"/>
    </row>
    <row r="687" spans="1:16" s="6" customFormat="1" hidden="1" x14ac:dyDescent="0.2">
      <c r="A687" s="562"/>
      <c r="B687" s="562"/>
      <c r="C687" s="562"/>
      <c r="D687" s="562"/>
      <c r="E687" s="562"/>
      <c r="F687" s="562"/>
      <c r="G687" s="562"/>
      <c r="H687" s="562"/>
      <c r="I687" s="562"/>
      <c r="J687" s="562"/>
      <c r="K687" s="562"/>
      <c r="L687" s="562"/>
      <c r="M687" s="562"/>
      <c r="N687" s="562"/>
      <c r="O687" s="562"/>
      <c r="P687" s="562"/>
    </row>
    <row r="688" spans="1:16" s="6" customFormat="1" hidden="1" x14ac:dyDescent="0.2">
      <c r="A688" s="562"/>
      <c r="B688" s="562"/>
      <c r="C688" s="562"/>
      <c r="D688" s="562"/>
      <c r="E688" s="562"/>
      <c r="F688" s="562"/>
      <c r="G688" s="562"/>
      <c r="H688" s="562"/>
      <c r="I688" s="562"/>
      <c r="J688" s="562"/>
      <c r="K688" s="562"/>
      <c r="L688" s="562"/>
      <c r="M688" s="562"/>
      <c r="N688" s="562"/>
      <c r="O688" s="562"/>
      <c r="P688" s="562"/>
    </row>
    <row r="689" spans="1:16" s="6" customFormat="1" hidden="1" x14ac:dyDescent="0.2">
      <c r="A689" s="562"/>
      <c r="B689" s="562"/>
      <c r="C689" s="562"/>
      <c r="D689" s="562"/>
      <c r="E689" s="562"/>
      <c r="F689" s="562"/>
      <c r="G689" s="562"/>
      <c r="H689" s="562"/>
      <c r="I689" s="562"/>
      <c r="J689" s="562"/>
      <c r="K689" s="562"/>
      <c r="L689" s="562"/>
      <c r="M689" s="562"/>
      <c r="N689" s="562"/>
      <c r="O689" s="562"/>
      <c r="P689" s="562"/>
    </row>
    <row r="690" spans="1:16" s="6" customFormat="1" hidden="1" x14ac:dyDescent="0.2">
      <c r="A690" s="562"/>
      <c r="B690" s="562"/>
      <c r="C690" s="562"/>
      <c r="D690" s="562"/>
      <c r="E690" s="562"/>
      <c r="F690" s="562"/>
      <c r="G690" s="562"/>
      <c r="H690" s="562"/>
      <c r="I690" s="562"/>
      <c r="J690" s="562"/>
      <c r="K690" s="562"/>
      <c r="L690" s="562"/>
      <c r="M690" s="562"/>
      <c r="N690" s="562"/>
      <c r="O690" s="562"/>
      <c r="P690" s="562"/>
    </row>
    <row r="691" spans="1:16" s="6" customFormat="1" hidden="1" x14ac:dyDescent="0.2">
      <c r="A691" s="562"/>
      <c r="B691" s="562"/>
      <c r="C691" s="562"/>
      <c r="D691" s="562"/>
      <c r="E691" s="562"/>
      <c r="F691" s="562"/>
      <c r="G691" s="562"/>
      <c r="H691" s="562"/>
      <c r="I691" s="562"/>
      <c r="J691" s="562"/>
      <c r="K691" s="562"/>
      <c r="L691" s="562"/>
      <c r="M691" s="562"/>
      <c r="N691" s="562"/>
      <c r="O691" s="562"/>
      <c r="P691" s="562"/>
    </row>
    <row r="692" spans="1:16" s="6" customFormat="1" hidden="1" x14ac:dyDescent="0.2">
      <c r="A692" s="562"/>
      <c r="B692" s="562"/>
      <c r="C692" s="562"/>
      <c r="D692" s="562"/>
      <c r="E692" s="562"/>
      <c r="F692" s="562"/>
      <c r="G692" s="562"/>
      <c r="H692" s="562"/>
      <c r="I692" s="562"/>
      <c r="J692" s="562"/>
      <c r="K692" s="562"/>
      <c r="L692" s="562"/>
      <c r="M692" s="562"/>
      <c r="N692" s="562"/>
      <c r="O692" s="562"/>
      <c r="P692" s="562"/>
    </row>
    <row r="693" spans="1:16" s="6" customFormat="1" hidden="1" x14ac:dyDescent="0.2">
      <c r="A693" s="562"/>
      <c r="B693" s="562"/>
      <c r="C693" s="562"/>
      <c r="D693" s="562"/>
      <c r="E693" s="562"/>
      <c r="F693" s="562"/>
      <c r="G693" s="562"/>
      <c r="H693" s="562"/>
      <c r="I693" s="562"/>
      <c r="J693" s="562"/>
      <c r="K693" s="562"/>
      <c r="L693" s="562"/>
      <c r="M693" s="562"/>
      <c r="N693" s="562"/>
      <c r="O693" s="562"/>
      <c r="P693" s="562"/>
    </row>
    <row r="694" spans="1:16" s="6" customFormat="1" hidden="1" x14ac:dyDescent="0.2">
      <c r="A694" s="562"/>
      <c r="B694" s="562"/>
      <c r="C694" s="562"/>
      <c r="D694" s="562"/>
      <c r="E694" s="562"/>
      <c r="F694" s="562"/>
      <c r="G694" s="562"/>
      <c r="H694" s="562"/>
      <c r="I694" s="562"/>
      <c r="J694" s="562"/>
      <c r="K694" s="562"/>
      <c r="L694" s="562"/>
      <c r="M694" s="562"/>
      <c r="N694" s="562"/>
      <c r="O694" s="562"/>
      <c r="P694" s="562"/>
    </row>
    <row r="695" spans="1:16" s="6" customFormat="1" hidden="1" x14ac:dyDescent="0.2">
      <c r="A695" s="562"/>
      <c r="B695" s="562"/>
      <c r="C695" s="562"/>
      <c r="D695" s="562"/>
      <c r="E695" s="562"/>
      <c r="F695" s="562"/>
      <c r="G695" s="562"/>
      <c r="H695" s="562"/>
      <c r="I695" s="562"/>
      <c r="J695" s="562"/>
      <c r="K695" s="562"/>
      <c r="L695" s="562"/>
      <c r="M695" s="562"/>
      <c r="N695" s="562"/>
      <c r="O695" s="562"/>
      <c r="P695" s="562"/>
    </row>
    <row r="696" spans="1:16" s="6" customFormat="1" hidden="1" x14ac:dyDescent="0.2">
      <c r="A696" s="562"/>
      <c r="B696" s="562"/>
      <c r="C696" s="562"/>
      <c r="D696" s="562"/>
      <c r="E696" s="562"/>
      <c r="F696" s="562"/>
      <c r="G696" s="562"/>
      <c r="H696" s="562"/>
      <c r="I696" s="562"/>
      <c r="J696" s="562"/>
      <c r="K696" s="562"/>
      <c r="L696" s="562"/>
      <c r="M696" s="562"/>
      <c r="N696" s="562"/>
      <c r="O696" s="562"/>
      <c r="P696" s="562"/>
    </row>
    <row r="697" spans="1:16" s="6" customFormat="1" hidden="1" x14ac:dyDescent="0.2">
      <c r="A697" s="562"/>
      <c r="B697" s="562"/>
      <c r="C697" s="562"/>
      <c r="D697" s="562"/>
      <c r="E697" s="562"/>
      <c r="F697" s="562"/>
      <c r="G697" s="562"/>
      <c r="H697" s="562"/>
      <c r="I697" s="562"/>
      <c r="J697" s="562"/>
      <c r="K697" s="562"/>
      <c r="L697" s="562"/>
      <c r="M697" s="562"/>
      <c r="N697" s="562"/>
      <c r="O697" s="562"/>
      <c r="P697" s="562"/>
    </row>
    <row r="698" spans="1:16" s="6" customFormat="1" hidden="1" x14ac:dyDescent="0.2">
      <c r="A698" s="562"/>
      <c r="B698" s="562"/>
      <c r="C698" s="562"/>
      <c r="D698" s="562"/>
      <c r="E698" s="562"/>
      <c r="F698" s="562"/>
      <c r="G698" s="562"/>
      <c r="H698" s="562"/>
      <c r="I698" s="562"/>
      <c r="J698" s="562"/>
      <c r="K698" s="562"/>
      <c r="L698" s="562"/>
      <c r="M698" s="562"/>
      <c r="N698" s="562"/>
      <c r="O698" s="562"/>
      <c r="P698" s="562"/>
    </row>
    <row r="699" spans="1:16" s="6" customFormat="1" hidden="1" x14ac:dyDescent="0.2">
      <c r="A699" s="562"/>
      <c r="B699" s="562"/>
      <c r="C699" s="562"/>
      <c r="D699" s="562"/>
      <c r="E699" s="562"/>
      <c r="F699" s="562"/>
      <c r="G699" s="562"/>
      <c r="H699" s="562"/>
      <c r="I699" s="562"/>
      <c r="J699" s="562"/>
      <c r="K699" s="562"/>
      <c r="L699" s="562"/>
      <c r="M699" s="562"/>
      <c r="N699" s="562"/>
      <c r="O699" s="562"/>
      <c r="P699" s="562"/>
    </row>
    <row r="700" spans="1:16" s="6" customFormat="1" hidden="1" x14ac:dyDescent="0.2">
      <c r="A700" s="562"/>
      <c r="B700" s="562"/>
      <c r="C700" s="562"/>
      <c r="D700" s="562"/>
      <c r="E700" s="562"/>
      <c r="F700" s="562"/>
      <c r="G700" s="562"/>
      <c r="H700" s="562"/>
      <c r="I700" s="562"/>
      <c r="J700" s="562"/>
      <c r="K700" s="562"/>
      <c r="L700" s="562"/>
      <c r="M700" s="562"/>
      <c r="N700" s="562"/>
      <c r="O700" s="562"/>
      <c r="P700" s="562"/>
    </row>
    <row r="701" spans="1:16" s="6" customFormat="1" hidden="1" x14ac:dyDescent="0.2">
      <c r="A701" s="562"/>
      <c r="B701" s="562"/>
      <c r="C701" s="562"/>
      <c r="D701" s="562"/>
      <c r="E701" s="562"/>
      <c r="F701" s="562"/>
      <c r="G701" s="562"/>
      <c r="H701" s="562"/>
      <c r="I701" s="562"/>
      <c r="J701" s="562"/>
      <c r="K701" s="562"/>
      <c r="L701" s="562"/>
      <c r="M701" s="562"/>
      <c r="N701" s="562"/>
      <c r="O701" s="562"/>
      <c r="P701" s="562"/>
    </row>
    <row r="702" spans="1:16" s="6" customFormat="1" hidden="1" x14ac:dyDescent="0.2">
      <c r="A702" s="562"/>
      <c r="B702" s="562"/>
      <c r="C702" s="562"/>
      <c r="D702" s="562"/>
      <c r="E702" s="562"/>
      <c r="F702" s="562"/>
      <c r="G702" s="562"/>
      <c r="H702" s="562"/>
      <c r="I702" s="562"/>
      <c r="J702" s="562"/>
      <c r="K702" s="562"/>
      <c r="L702" s="562"/>
      <c r="M702" s="562"/>
      <c r="N702" s="562"/>
      <c r="O702" s="562"/>
      <c r="P702" s="562"/>
    </row>
    <row r="703" spans="1:16" s="6" customFormat="1" hidden="1" x14ac:dyDescent="0.2">
      <c r="A703" s="562"/>
      <c r="B703" s="562"/>
      <c r="C703" s="562"/>
      <c r="D703" s="562"/>
      <c r="E703" s="562"/>
      <c r="F703" s="562"/>
      <c r="G703" s="562"/>
      <c r="H703" s="562"/>
      <c r="I703" s="562"/>
      <c r="J703" s="562"/>
      <c r="K703" s="562"/>
      <c r="L703" s="562"/>
      <c r="M703" s="562"/>
      <c r="N703" s="562"/>
      <c r="O703" s="562"/>
      <c r="P703" s="562"/>
    </row>
    <row r="704" spans="1:16" s="6" customFormat="1" hidden="1" x14ac:dyDescent="0.2">
      <c r="A704" s="562"/>
      <c r="B704" s="562"/>
      <c r="C704" s="562"/>
      <c r="D704" s="562"/>
      <c r="E704" s="562"/>
      <c r="F704" s="562"/>
      <c r="G704" s="562"/>
      <c r="H704" s="562"/>
      <c r="I704" s="562"/>
      <c r="J704" s="562"/>
      <c r="K704" s="562"/>
      <c r="L704" s="562"/>
      <c r="M704" s="562"/>
      <c r="N704" s="562"/>
      <c r="O704" s="562"/>
      <c r="P704" s="562"/>
    </row>
    <row r="705" spans="1:16" s="6" customFormat="1" hidden="1" x14ac:dyDescent="0.2">
      <c r="A705" s="562"/>
      <c r="B705" s="562"/>
      <c r="C705" s="562"/>
      <c r="D705" s="562"/>
      <c r="E705" s="562"/>
      <c r="F705" s="562"/>
      <c r="G705" s="562"/>
      <c r="H705" s="562"/>
      <c r="I705" s="562"/>
      <c r="J705" s="562"/>
      <c r="K705" s="562"/>
      <c r="L705" s="562"/>
      <c r="M705" s="562"/>
      <c r="N705" s="562"/>
      <c r="O705" s="562"/>
      <c r="P705" s="562"/>
    </row>
    <row r="706" spans="1:16" s="6" customFormat="1" hidden="1" x14ac:dyDescent="0.2">
      <c r="A706" s="562"/>
      <c r="B706" s="562"/>
      <c r="C706" s="562"/>
      <c r="D706" s="562"/>
      <c r="E706" s="562"/>
      <c r="F706" s="562"/>
      <c r="G706" s="562"/>
      <c r="H706" s="562"/>
      <c r="I706" s="562"/>
      <c r="J706" s="562"/>
      <c r="K706" s="562"/>
      <c r="L706" s="562"/>
      <c r="M706" s="562"/>
      <c r="N706" s="562"/>
      <c r="O706" s="562"/>
      <c r="P706" s="562"/>
    </row>
    <row r="707" spans="1:16" s="6" customFormat="1" hidden="1" x14ac:dyDescent="0.2">
      <c r="A707" s="562"/>
      <c r="B707" s="562"/>
      <c r="C707" s="562"/>
      <c r="D707" s="562"/>
      <c r="E707" s="562"/>
      <c r="F707" s="562"/>
      <c r="G707" s="562"/>
      <c r="H707" s="562"/>
      <c r="I707" s="562"/>
      <c r="J707" s="562"/>
      <c r="K707" s="562"/>
      <c r="L707" s="562"/>
      <c r="M707" s="562"/>
      <c r="N707" s="562"/>
      <c r="O707" s="562"/>
      <c r="P707" s="562"/>
    </row>
    <row r="708" spans="1:16" s="6" customFormat="1" hidden="1" x14ac:dyDescent="0.2">
      <c r="A708" s="562"/>
      <c r="B708" s="562"/>
      <c r="C708" s="562"/>
      <c r="D708" s="562"/>
      <c r="E708" s="562"/>
      <c r="F708" s="562"/>
      <c r="G708" s="562"/>
      <c r="H708" s="562"/>
      <c r="I708" s="562"/>
      <c r="J708" s="562"/>
      <c r="K708" s="562"/>
      <c r="L708" s="562"/>
      <c r="M708" s="562"/>
      <c r="N708" s="562"/>
      <c r="O708" s="562"/>
      <c r="P708" s="562"/>
    </row>
    <row r="709" spans="1:16" s="6" customFormat="1" hidden="1" x14ac:dyDescent="0.2">
      <c r="A709" s="562"/>
      <c r="B709" s="562"/>
      <c r="C709" s="562"/>
      <c r="D709" s="562"/>
      <c r="E709" s="562"/>
      <c r="F709" s="562"/>
      <c r="G709" s="562"/>
      <c r="H709" s="562"/>
      <c r="I709" s="562"/>
      <c r="J709" s="562"/>
      <c r="K709" s="562"/>
      <c r="L709" s="562"/>
      <c r="M709" s="562"/>
      <c r="N709" s="562"/>
      <c r="O709" s="562"/>
      <c r="P709" s="562"/>
    </row>
    <row r="710" spans="1:16" s="6" customFormat="1" hidden="1" x14ac:dyDescent="0.2">
      <c r="A710" s="562"/>
      <c r="B710" s="562"/>
      <c r="C710" s="562"/>
      <c r="D710" s="562"/>
      <c r="E710" s="562"/>
      <c r="F710" s="562"/>
      <c r="G710" s="562"/>
      <c r="H710" s="562"/>
      <c r="I710" s="562"/>
      <c r="J710" s="562"/>
      <c r="K710" s="562"/>
      <c r="L710" s="562"/>
      <c r="M710" s="562"/>
      <c r="N710" s="562"/>
      <c r="O710" s="562"/>
      <c r="P710" s="562"/>
    </row>
    <row r="711" spans="1:16" s="6" customFormat="1" hidden="1" x14ac:dyDescent="0.2">
      <c r="A711" s="562"/>
      <c r="B711" s="562"/>
      <c r="C711" s="562"/>
      <c r="D711" s="562"/>
      <c r="E711" s="562"/>
      <c r="F711" s="562"/>
      <c r="G711" s="562"/>
      <c r="H711" s="562"/>
      <c r="I711" s="562"/>
      <c r="J711" s="562"/>
      <c r="K711" s="562"/>
      <c r="L711" s="562"/>
      <c r="M711" s="562"/>
      <c r="N711" s="562"/>
      <c r="O711" s="562"/>
      <c r="P711" s="562"/>
    </row>
    <row r="712" spans="1:16" s="6" customFormat="1" hidden="1" x14ac:dyDescent="0.2">
      <c r="A712" s="562"/>
      <c r="B712" s="562"/>
      <c r="C712" s="562"/>
      <c r="D712" s="562"/>
      <c r="E712" s="562"/>
      <c r="F712" s="562"/>
      <c r="G712" s="562"/>
      <c r="H712" s="562"/>
      <c r="I712" s="562"/>
      <c r="J712" s="562"/>
      <c r="K712" s="562"/>
      <c r="L712" s="562"/>
      <c r="M712" s="562"/>
      <c r="N712" s="562"/>
      <c r="O712" s="562"/>
      <c r="P712" s="562"/>
    </row>
    <row r="713" spans="1:16" s="6" customFormat="1" hidden="1" x14ac:dyDescent="0.2">
      <c r="A713" s="562"/>
      <c r="B713" s="562"/>
      <c r="C713" s="562"/>
      <c r="D713" s="562"/>
      <c r="E713" s="562"/>
      <c r="F713" s="562"/>
      <c r="G713" s="562"/>
      <c r="H713" s="562"/>
      <c r="I713" s="562"/>
      <c r="J713" s="562"/>
      <c r="K713" s="562"/>
      <c r="L713" s="562"/>
      <c r="M713" s="562"/>
      <c r="N713" s="562"/>
      <c r="O713" s="562"/>
      <c r="P713" s="562"/>
    </row>
    <row r="714" spans="1:16" s="6" customFormat="1" hidden="1" x14ac:dyDescent="0.2">
      <c r="A714" s="562"/>
      <c r="B714" s="562"/>
      <c r="C714" s="562"/>
      <c r="D714" s="562"/>
      <c r="E714" s="562"/>
      <c r="F714" s="562"/>
      <c r="G714" s="562"/>
      <c r="H714" s="562"/>
      <c r="I714" s="562"/>
      <c r="J714" s="562"/>
      <c r="K714" s="562"/>
      <c r="L714" s="562"/>
      <c r="M714" s="562"/>
      <c r="N714" s="562"/>
      <c r="O714" s="562"/>
      <c r="P714" s="562"/>
    </row>
    <row r="715" spans="1:16" s="6" customFormat="1" hidden="1" x14ac:dyDescent="0.2">
      <c r="A715" s="562"/>
      <c r="B715" s="562"/>
      <c r="C715" s="562"/>
      <c r="D715" s="562"/>
      <c r="E715" s="562"/>
      <c r="F715" s="562"/>
      <c r="G715" s="562"/>
      <c r="H715" s="562"/>
      <c r="I715" s="562"/>
      <c r="J715" s="562"/>
      <c r="K715" s="562"/>
      <c r="L715" s="562"/>
      <c r="M715" s="562"/>
      <c r="N715" s="562"/>
      <c r="O715" s="562"/>
      <c r="P715" s="562"/>
    </row>
    <row r="716" spans="1:16" s="6" customFormat="1" hidden="1" x14ac:dyDescent="0.2">
      <c r="A716" s="562"/>
      <c r="B716" s="562"/>
      <c r="C716" s="562"/>
      <c r="D716" s="562"/>
      <c r="E716" s="562"/>
      <c r="F716" s="562"/>
      <c r="G716" s="562"/>
      <c r="H716" s="562"/>
      <c r="I716" s="562"/>
      <c r="J716" s="562"/>
      <c r="K716" s="562"/>
      <c r="L716" s="562"/>
      <c r="M716" s="562"/>
      <c r="N716" s="562"/>
      <c r="O716" s="562"/>
      <c r="P716" s="562"/>
    </row>
    <row r="717" spans="1:16" s="6" customFormat="1" hidden="1" x14ac:dyDescent="0.2">
      <c r="A717" s="562"/>
      <c r="B717" s="562"/>
      <c r="C717" s="562"/>
      <c r="D717" s="562"/>
      <c r="E717" s="562"/>
      <c r="F717" s="562"/>
      <c r="G717" s="562"/>
      <c r="H717" s="562"/>
      <c r="I717" s="562"/>
      <c r="J717" s="562"/>
      <c r="K717" s="562"/>
      <c r="L717" s="562"/>
      <c r="M717" s="562"/>
      <c r="N717" s="562"/>
      <c r="O717" s="562"/>
      <c r="P717" s="562"/>
    </row>
    <row r="718" spans="1:16" s="6" customFormat="1" hidden="1" x14ac:dyDescent="0.2">
      <c r="A718" s="562"/>
      <c r="B718" s="562"/>
      <c r="C718" s="562"/>
      <c r="D718" s="562"/>
      <c r="E718" s="562"/>
      <c r="F718" s="562"/>
      <c r="G718" s="562"/>
      <c r="H718" s="562"/>
      <c r="I718" s="562"/>
      <c r="J718" s="562"/>
      <c r="K718" s="562"/>
      <c r="L718" s="562"/>
      <c r="M718" s="562"/>
      <c r="N718" s="562"/>
      <c r="O718" s="562"/>
      <c r="P718" s="562"/>
    </row>
    <row r="719" spans="1:16" s="6" customFormat="1" hidden="1" x14ac:dyDescent="0.2">
      <c r="A719" s="562"/>
      <c r="B719" s="562"/>
      <c r="C719" s="562"/>
      <c r="D719" s="562"/>
      <c r="E719" s="562"/>
      <c r="F719" s="562"/>
      <c r="G719" s="562"/>
      <c r="H719" s="562"/>
      <c r="I719" s="562"/>
      <c r="J719" s="562"/>
      <c r="K719" s="562"/>
      <c r="L719" s="562"/>
      <c r="M719" s="562"/>
      <c r="N719" s="562"/>
      <c r="O719" s="562"/>
      <c r="P719" s="562"/>
    </row>
    <row r="720" spans="1:16" s="6" customFormat="1" hidden="1" x14ac:dyDescent="0.2">
      <c r="A720" s="562"/>
      <c r="B720" s="562"/>
      <c r="C720" s="562"/>
      <c r="D720" s="562"/>
      <c r="E720" s="562"/>
      <c r="F720" s="562"/>
      <c r="G720" s="562"/>
      <c r="H720" s="562"/>
      <c r="I720" s="562"/>
      <c r="J720" s="562"/>
      <c r="K720" s="562"/>
      <c r="L720" s="562"/>
      <c r="M720" s="562"/>
      <c r="N720" s="562"/>
      <c r="O720" s="562"/>
      <c r="P720" s="562"/>
    </row>
    <row r="721" spans="1:16" s="6" customFormat="1" hidden="1" x14ac:dyDescent="0.2">
      <c r="A721" s="562"/>
      <c r="B721" s="562"/>
      <c r="C721" s="562"/>
      <c r="D721" s="562"/>
      <c r="E721" s="562"/>
      <c r="F721" s="562"/>
      <c r="G721" s="562"/>
      <c r="H721" s="562"/>
      <c r="I721" s="562"/>
      <c r="J721" s="562"/>
      <c r="K721" s="562"/>
      <c r="L721" s="562"/>
      <c r="M721" s="562"/>
      <c r="N721" s="562"/>
      <c r="O721" s="562"/>
      <c r="P721" s="562"/>
    </row>
    <row r="722" spans="1:16" s="6" customFormat="1" hidden="1" x14ac:dyDescent="0.2">
      <c r="A722" s="562"/>
      <c r="B722" s="562"/>
      <c r="C722" s="562"/>
      <c r="D722" s="562"/>
      <c r="E722" s="562"/>
      <c r="F722" s="562"/>
      <c r="G722" s="562"/>
      <c r="H722" s="562"/>
      <c r="I722" s="562"/>
      <c r="J722" s="562"/>
      <c r="K722" s="562"/>
      <c r="L722" s="562"/>
      <c r="M722" s="562"/>
      <c r="N722" s="562"/>
      <c r="O722" s="562"/>
      <c r="P722" s="562"/>
    </row>
    <row r="723" spans="1:16" s="6" customFormat="1" hidden="1" x14ac:dyDescent="0.2">
      <c r="A723" s="562"/>
      <c r="B723" s="562"/>
      <c r="C723" s="562"/>
      <c r="D723" s="562"/>
      <c r="E723" s="562"/>
      <c r="F723" s="562"/>
      <c r="G723" s="562"/>
      <c r="H723" s="562"/>
      <c r="I723" s="562"/>
      <c r="J723" s="562"/>
      <c r="K723" s="562"/>
      <c r="L723" s="562"/>
      <c r="M723" s="562"/>
      <c r="N723" s="562"/>
      <c r="O723" s="562"/>
      <c r="P723" s="562"/>
    </row>
    <row r="724" spans="1:16" s="6" customFormat="1" hidden="1" x14ac:dyDescent="0.2">
      <c r="A724" s="562"/>
      <c r="B724" s="562"/>
      <c r="C724" s="562"/>
      <c r="D724" s="562"/>
      <c r="E724" s="562"/>
      <c r="F724" s="562"/>
      <c r="G724" s="562"/>
      <c r="H724" s="562"/>
      <c r="I724" s="562"/>
      <c r="J724" s="562"/>
      <c r="K724" s="562"/>
      <c r="L724" s="562"/>
      <c r="M724" s="562"/>
      <c r="N724" s="562"/>
      <c r="O724" s="562"/>
      <c r="P724" s="562"/>
    </row>
    <row r="725" spans="1:16" s="6" customFormat="1" hidden="1" x14ac:dyDescent="0.2">
      <c r="A725" s="562"/>
      <c r="B725" s="562"/>
      <c r="C725" s="562"/>
      <c r="D725" s="562"/>
      <c r="E725" s="562"/>
      <c r="F725" s="562"/>
      <c r="G725" s="562"/>
      <c r="H725" s="562"/>
      <c r="I725" s="562"/>
      <c r="J725" s="562"/>
      <c r="K725" s="562"/>
      <c r="L725" s="562"/>
      <c r="M725" s="562"/>
      <c r="N725" s="562"/>
      <c r="O725" s="562"/>
      <c r="P725" s="562"/>
    </row>
    <row r="726" spans="1:16" s="6" customFormat="1" hidden="1" x14ac:dyDescent="0.2">
      <c r="A726" s="562"/>
      <c r="B726" s="562"/>
      <c r="C726" s="562"/>
      <c r="D726" s="562"/>
      <c r="E726" s="562"/>
      <c r="F726" s="562"/>
      <c r="G726" s="562"/>
      <c r="H726" s="562"/>
      <c r="I726" s="562"/>
      <c r="J726" s="562"/>
      <c r="K726" s="562"/>
      <c r="L726" s="562"/>
      <c r="M726" s="562"/>
      <c r="N726" s="562"/>
      <c r="O726" s="562"/>
      <c r="P726" s="562"/>
    </row>
    <row r="727" spans="1:16" s="6" customFormat="1" hidden="1" x14ac:dyDescent="0.2">
      <c r="A727" s="562"/>
      <c r="B727" s="562"/>
      <c r="C727" s="562"/>
      <c r="D727" s="562"/>
      <c r="E727" s="562"/>
      <c r="F727" s="562"/>
      <c r="G727" s="562"/>
      <c r="H727" s="562"/>
      <c r="I727" s="562"/>
      <c r="J727" s="562"/>
      <c r="K727" s="562"/>
      <c r="L727" s="562"/>
      <c r="M727" s="562"/>
      <c r="N727" s="562"/>
      <c r="O727" s="562"/>
      <c r="P727" s="562"/>
    </row>
    <row r="728" spans="1:16" s="6" customFormat="1" hidden="1" x14ac:dyDescent="0.2">
      <c r="A728" s="562"/>
      <c r="B728" s="562"/>
      <c r="C728" s="562"/>
      <c r="D728" s="562"/>
      <c r="E728" s="562"/>
      <c r="F728" s="562"/>
      <c r="G728" s="562"/>
      <c r="H728" s="562"/>
      <c r="I728" s="562"/>
      <c r="J728" s="562"/>
      <c r="K728" s="562"/>
      <c r="L728" s="562"/>
      <c r="M728" s="562"/>
      <c r="N728" s="562"/>
      <c r="O728" s="562"/>
      <c r="P728" s="562"/>
    </row>
    <row r="729" spans="1:16" s="6" customFormat="1" hidden="1" x14ac:dyDescent="0.2">
      <c r="A729" s="562"/>
      <c r="B729" s="562"/>
      <c r="C729" s="562"/>
      <c r="D729" s="562"/>
      <c r="E729" s="562"/>
      <c r="F729" s="562"/>
      <c r="G729" s="562"/>
      <c r="H729" s="562"/>
      <c r="I729" s="562"/>
      <c r="J729" s="562"/>
      <c r="K729" s="562"/>
      <c r="L729" s="562"/>
      <c r="M729" s="562"/>
      <c r="N729" s="562"/>
      <c r="O729" s="562"/>
      <c r="P729" s="562"/>
    </row>
    <row r="730" spans="1:16" s="6" customFormat="1" hidden="1" x14ac:dyDescent="0.2">
      <c r="A730" s="562"/>
      <c r="B730" s="562"/>
      <c r="C730" s="562"/>
      <c r="D730" s="562"/>
      <c r="E730" s="562"/>
      <c r="F730" s="562"/>
      <c r="G730" s="562"/>
      <c r="H730" s="562"/>
      <c r="I730" s="562"/>
      <c r="J730" s="562"/>
      <c r="K730" s="562"/>
      <c r="L730" s="562"/>
      <c r="M730" s="562"/>
      <c r="N730" s="562"/>
      <c r="O730" s="562"/>
      <c r="P730" s="562"/>
    </row>
    <row r="731" spans="1:16" s="6" customFormat="1" hidden="1" x14ac:dyDescent="0.2">
      <c r="A731" s="562"/>
      <c r="B731" s="562"/>
      <c r="C731" s="562"/>
      <c r="D731" s="562"/>
      <c r="E731" s="562"/>
      <c r="F731" s="562"/>
      <c r="G731" s="562"/>
      <c r="H731" s="562"/>
      <c r="I731" s="562"/>
      <c r="J731" s="562"/>
      <c r="K731" s="562"/>
      <c r="L731" s="562"/>
      <c r="M731" s="562"/>
      <c r="N731" s="562"/>
      <c r="O731" s="562"/>
      <c r="P731" s="562"/>
    </row>
    <row r="732" spans="1:16" s="6" customFormat="1" hidden="1" x14ac:dyDescent="0.2">
      <c r="A732" s="562"/>
      <c r="B732" s="562"/>
      <c r="C732" s="562"/>
      <c r="D732" s="562"/>
      <c r="E732" s="562"/>
      <c r="F732" s="562"/>
      <c r="G732" s="562"/>
      <c r="H732" s="562"/>
      <c r="I732" s="562"/>
      <c r="J732" s="562"/>
      <c r="K732" s="562"/>
      <c r="L732" s="562"/>
      <c r="M732" s="562"/>
      <c r="N732" s="562"/>
      <c r="O732" s="562"/>
      <c r="P732" s="562"/>
    </row>
    <row r="733" spans="1:16" s="6" customFormat="1" hidden="1" x14ac:dyDescent="0.2">
      <c r="A733" s="562"/>
      <c r="B733" s="562"/>
      <c r="C733" s="562"/>
      <c r="D733" s="562"/>
      <c r="E733" s="562"/>
      <c r="F733" s="562"/>
      <c r="G733" s="562"/>
      <c r="H733" s="562"/>
      <c r="I733" s="562"/>
      <c r="J733" s="562"/>
      <c r="K733" s="562"/>
      <c r="L733" s="562"/>
      <c r="M733" s="562"/>
      <c r="N733" s="562"/>
      <c r="O733" s="562"/>
      <c r="P733" s="562"/>
    </row>
    <row r="734" spans="1:16" s="6" customFormat="1" hidden="1" x14ac:dyDescent="0.2">
      <c r="A734" s="562"/>
      <c r="B734" s="562"/>
      <c r="C734" s="562"/>
      <c r="D734" s="562"/>
      <c r="E734" s="562"/>
      <c r="F734" s="562"/>
      <c r="G734" s="562"/>
      <c r="H734" s="562"/>
      <c r="I734" s="562"/>
      <c r="J734" s="562"/>
      <c r="K734" s="562"/>
      <c r="L734" s="562"/>
      <c r="M734" s="562"/>
      <c r="N734" s="562"/>
      <c r="O734" s="562"/>
      <c r="P734" s="562"/>
    </row>
    <row r="735" spans="1:16" s="6" customFormat="1" hidden="1" x14ac:dyDescent="0.2">
      <c r="A735" s="562"/>
      <c r="B735" s="562"/>
      <c r="C735" s="562"/>
      <c r="D735" s="562"/>
      <c r="E735" s="562"/>
      <c r="F735" s="562"/>
      <c r="G735" s="562"/>
      <c r="H735" s="562"/>
      <c r="I735" s="562"/>
      <c r="J735" s="562"/>
      <c r="K735" s="562"/>
      <c r="L735" s="562"/>
      <c r="M735" s="562"/>
      <c r="N735" s="562"/>
      <c r="O735" s="562"/>
      <c r="P735" s="562"/>
    </row>
    <row r="736" spans="1:16" s="6" customFormat="1" hidden="1" x14ac:dyDescent="0.2">
      <c r="A736" s="562"/>
      <c r="B736" s="562"/>
      <c r="C736" s="562"/>
      <c r="D736" s="562"/>
      <c r="E736" s="562"/>
      <c r="F736" s="562"/>
      <c r="G736" s="562"/>
      <c r="H736" s="562"/>
      <c r="I736" s="562"/>
      <c r="J736" s="562"/>
      <c r="K736" s="562"/>
      <c r="L736" s="562"/>
      <c r="M736" s="562"/>
      <c r="N736" s="562"/>
      <c r="O736" s="562"/>
      <c r="P736" s="562"/>
    </row>
    <row r="737" spans="1:16" s="6" customFormat="1" hidden="1" x14ac:dyDescent="0.2">
      <c r="A737" s="562"/>
      <c r="B737" s="562"/>
      <c r="C737" s="562"/>
      <c r="D737" s="562"/>
      <c r="E737" s="562"/>
      <c r="F737" s="562"/>
      <c r="G737" s="562"/>
      <c r="H737" s="562"/>
      <c r="I737" s="562"/>
      <c r="J737" s="562"/>
      <c r="K737" s="562"/>
      <c r="L737" s="562"/>
      <c r="M737" s="562"/>
      <c r="N737" s="562"/>
      <c r="O737" s="562"/>
      <c r="P737" s="562"/>
    </row>
    <row r="738" spans="1:16" s="6" customFormat="1" hidden="1" x14ac:dyDescent="0.2">
      <c r="A738" s="562"/>
      <c r="B738" s="562"/>
      <c r="C738" s="562"/>
      <c r="D738" s="562"/>
      <c r="E738" s="562"/>
      <c r="F738" s="562"/>
      <c r="G738" s="562"/>
      <c r="H738" s="562"/>
      <c r="I738" s="562"/>
      <c r="J738" s="562"/>
      <c r="K738" s="562"/>
      <c r="L738" s="562"/>
      <c r="M738" s="562"/>
      <c r="N738" s="562"/>
      <c r="O738" s="562"/>
      <c r="P738" s="562"/>
    </row>
    <row r="739" spans="1:16" s="6" customFormat="1" hidden="1" x14ac:dyDescent="0.2">
      <c r="A739" s="562"/>
      <c r="B739" s="562"/>
      <c r="C739" s="562"/>
      <c r="D739" s="562"/>
      <c r="E739" s="562"/>
      <c r="F739" s="562"/>
      <c r="G739" s="562"/>
      <c r="H739" s="562"/>
      <c r="I739" s="562"/>
      <c r="J739" s="562"/>
      <c r="K739" s="562"/>
      <c r="L739" s="562"/>
      <c r="M739" s="562"/>
      <c r="N739" s="562"/>
      <c r="O739" s="562"/>
      <c r="P739" s="562"/>
    </row>
    <row r="740" spans="1:16" s="6" customFormat="1" hidden="1" x14ac:dyDescent="0.2">
      <c r="A740" s="562"/>
      <c r="B740" s="562"/>
      <c r="C740" s="562"/>
      <c r="D740" s="562"/>
      <c r="E740" s="562"/>
      <c r="F740" s="562"/>
      <c r="G740" s="562"/>
      <c r="H740" s="562"/>
      <c r="I740" s="562"/>
      <c r="J740" s="562"/>
      <c r="K740" s="562"/>
      <c r="L740" s="562"/>
      <c r="M740" s="562"/>
      <c r="N740" s="562"/>
      <c r="O740" s="562"/>
      <c r="P740" s="562"/>
    </row>
    <row r="741" spans="1:16" s="6" customFormat="1" hidden="1" x14ac:dyDescent="0.2">
      <c r="A741" s="562"/>
      <c r="B741" s="562"/>
      <c r="C741" s="562"/>
      <c r="D741" s="562"/>
      <c r="E741" s="562"/>
      <c r="F741" s="562"/>
      <c r="G741" s="562"/>
      <c r="H741" s="562"/>
      <c r="I741" s="562"/>
      <c r="J741" s="562"/>
      <c r="K741" s="562"/>
      <c r="L741" s="562"/>
      <c r="M741" s="562"/>
      <c r="N741" s="562"/>
      <c r="O741" s="562"/>
      <c r="P741" s="562"/>
    </row>
    <row r="742" spans="1:16" s="6" customFormat="1" hidden="1" x14ac:dyDescent="0.2">
      <c r="A742" s="562"/>
      <c r="B742" s="562"/>
      <c r="C742" s="562"/>
      <c r="D742" s="562"/>
      <c r="E742" s="562"/>
      <c r="F742" s="562"/>
      <c r="G742" s="562"/>
      <c r="H742" s="562"/>
      <c r="I742" s="562"/>
      <c r="J742" s="562"/>
      <c r="K742" s="562"/>
      <c r="L742" s="562"/>
      <c r="M742" s="562"/>
      <c r="N742" s="562"/>
      <c r="O742" s="562"/>
      <c r="P742" s="562"/>
    </row>
    <row r="743" spans="1:16" s="6" customFormat="1" hidden="1" x14ac:dyDescent="0.2">
      <c r="A743" s="562"/>
      <c r="B743" s="562"/>
      <c r="C743" s="562"/>
      <c r="D743" s="562"/>
      <c r="E743" s="562"/>
      <c r="F743" s="562"/>
      <c r="G743" s="562"/>
      <c r="H743" s="562"/>
      <c r="I743" s="562"/>
      <c r="J743" s="562"/>
      <c r="K743" s="562"/>
      <c r="L743" s="562"/>
      <c r="M743" s="562"/>
      <c r="N743" s="562"/>
      <c r="O743" s="562"/>
      <c r="P743" s="562"/>
    </row>
    <row r="744" spans="1:16" s="6" customFormat="1" hidden="1" x14ac:dyDescent="0.2">
      <c r="A744" s="562"/>
      <c r="B744" s="562"/>
      <c r="C744" s="562"/>
      <c r="D744" s="562"/>
      <c r="E744" s="562"/>
      <c r="F744" s="562"/>
      <c r="G744" s="562"/>
      <c r="H744" s="562"/>
      <c r="I744" s="562"/>
      <c r="J744" s="562"/>
      <c r="K744" s="562"/>
      <c r="L744" s="562"/>
      <c r="M744" s="562"/>
      <c r="N744" s="562"/>
      <c r="O744" s="562"/>
      <c r="P744" s="562"/>
    </row>
    <row r="745" spans="1:16" s="6" customFormat="1" hidden="1" x14ac:dyDescent="0.2">
      <c r="A745" s="562"/>
      <c r="B745" s="562"/>
      <c r="C745" s="562"/>
      <c r="D745" s="562"/>
      <c r="E745" s="562"/>
      <c r="F745" s="562"/>
      <c r="G745" s="562"/>
      <c r="H745" s="562"/>
      <c r="I745" s="562"/>
      <c r="J745" s="562"/>
      <c r="K745" s="562"/>
      <c r="L745" s="562"/>
      <c r="M745" s="562"/>
      <c r="N745" s="562"/>
      <c r="O745" s="562"/>
      <c r="P745" s="562"/>
    </row>
    <row r="746" spans="1:16" s="6" customFormat="1" hidden="1" x14ac:dyDescent="0.2">
      <c r="A746" s="562"/>
      <c r="B746" s="562"/>
      <c r="C746" s="562"/>
      <c r="D746" s="562"/>
      <c r="E746" s="562"/>
      <c r="F746" s="562"/>
      <c r="G746" s="562"/>
      <c r="H746" s="562"/>
      <c r="I746" s="562"/>
      <c r="J746" s="562"/>
      <c r="K746" s="562"/>
      <c r="L746" s="562"/>
      <c r="M746" s="562"/>
      <c r="N746" s="562"/>
      <c r="O746" s="562"/>
      <c r="P746" s="562"/>
    </row>
    <row r="747" spans="1:16" s="6" customFormat="1" hidden="1" x14ac:dyDescent="0.2">
      <c r="A747" s="562"/>
      <c r="B747" s="562"/>
      <c r="C747" s="562"/>
      <c r="D747" s="562"/>
      <c r="E747" s="562"/>
      <c r="F747" s="562"/>
      <c r="G747" s="562"/>
      <c r="H747" s="562"/>
      <c r="I747" s="562"/>
      <c r="J747" s="562"/>
      <c r="K747" s="562"/>
      <c r="L747" s="562"/>
      <c r="M747" s="562"/>
      <c r="N747" s="562"/>
      <c r="O747" s="562"/>
      <c r="P747" s="562"/>
    </row>
    <row r="748" spans="1:16" s="6" customFormat="1" hidden="1" x14ac:dyDescent="0.2">
      <c r="A748" s="562"/>
      <c r="B748" s="562"/>
      <c r="C748" s="562"/>
      <c r="D748" s="562"/>
      <c r="E748" s="562"/>
      <c r="F748" s="562"/>
      <c r="G748" s="562"/>
      <c r="H748" s="562"/>
      <c r="I748" s="562"/>
      <c r="J748" s="562"/>
      <c r="K748" s="562"/>
      <c r="L748" s="562"/>
      <c r="M748" s="562"/>
      <c r="N748" s="562"/>
      <c r="O748" s="562"/>
      <c r="P748" s="562"/>
    </row>
    <row r="749" spans="1:16" s="6" customFormat="1" hidden="1" x14ac:dyDescent="0.2">
      <c r="A749" s="562"/>
      <c r="B749" s="562"/>
      <c r="C749" s="562"/>
      <c r="D749" s="562"/>
      <c r="E749" s="562"/>
      <c r="F749" s="562"/>
      <c r="G749" s="562"/>
      <c r="H749" s="562"/>
      <c r="I749" s="562"/>
      <c r="J749" s="562"/>
      <c r="K749" s="562"/>
      <c r="L749" s="562"/>
      <c r="M749" s="562"/>
      <c r="N749" s="562"/>
      <c r="O749" s="562"/>
      <c r="P749" s="562"/>
    </row>
    <row r="750" spans="1:16" s="6" customFormat="1" hidden="1" x14ac:dyDescent="0.2">
      <c r="A750" s="562"/>
      <c r="B750" s="562"/>
      <c r="C750" s="562"/>
      <c r="D750" s="562"/>
      <c r="E750" s="562"/>
      <c r="F750" s="562"/>
      <c r="G750" s="562"/>
      <c r="H750" s="562"/>
      <c r="I750" s="562"/>
      <c r="J750" s="562"/>
      <c r="K750" s="562"/>
      <c r="L750" s="562"/>
      <c r="M750" s="562"/>
      <c r="N750" s="562"/>
      <c r="O750" s="562"/>
      <c r="P750" s="562"/>
    </row>
    <row r="751" spans="1:16" s="6" customFormat="1" hidden="1" x14ac:dyDescent="0.2">
      <c r="A751" s="562"/>
      <c r="B751" s="562"/>
      <c r="C751" s="562"/>
      <c r="D751" s="562"/>
      <c r="E751" s="562"/>
      <c r="F751" s="562"/>
      <c r="G751" s="562"/>
      <c r="H751" s="562"/>
      <c r="I751" s="562"/>
      <c r="J751" s="562"/>
      <c r="K751" s="562"/>
      <c r="L751" s="562"/>
      <c r="M751" s="562"/>
      <c r="N751" s="562"/>
      <c r="O751" s="562"/>
      <c r="P751" s="562"/>
    </row>
    <row r="752" spans="1:16" s="6" customFormat="1" hidden="1" x14ac:dyDescent="0.2">
      <c r="A752" s="562"/>
      <c r="B752" s="562"/>
      <c r="C752" s="562"/>
      <c r="D752" s="562"/>
      <c r="E752" s="562"/>
      <c r="F752" s="562"/>
      <c r="G752" s="562"/>
      <c r="H752" s="562"/>
      <c r="I752" s="562"/>
      <c r="J752" s="562"/>
      <c r="K752" s="562"/>
      <c r="L752" s="562"/>
      <c r="M752" s="562"/>
      <c r="N752" s="562"/>
      <c r="O752" s="562"/>
      <c r="P752" s="562"/>
    </row>
    <row r="753" spans="1:16" s="6" customFormat="1" hidden="1" x14ac:dyDescent="0.2">
      <c r="A753" s="562"/>
      <c r="B753" s="562"/>
      <c r="C753" s="562"/>
      <c r="D753" s="562"/>
      <c r="E753" s="562"/>
      <c r="F753" s="562"/>
      <c r="G753" s="562"/>
      <c r="H753" s="562"/>
      <c r="I753" s="562"/>
      <c r="J753" s="562"/>
      <c r="K753" s="562"/>
      <c r="L753" s="562"/>
      <c r="M753" s="562"/>
      <c r="N753" s="562"/>
      <c r="O753" s="562"/>
      <c r="P753" s="562"/>
    </row>
    <row r="754" spans="1:16" s="6" customFormat="1" hidden="1" x14ac:dyDescent="0.2">
      <c r="A754" s="562"/>
      <c r="B754" s="562"/>
      <c r="C754" s="562"/>
      <c r="D754" s="562"/>
      <c r="E754" s="562"/>
      <c r="F754" s="562"/>
      <c r="G754" s="562"/>
      <c r="H754" s="562"/>
      <c r="I754" s="562"/>
      <c r="J754" s="562"/>
      <c r="K754" s="562"/>
      <c r="L754" s="562"/>
      <c r="M754" s="562"/>
      <c r="N754" s="562"/>
      <c r="O754" s="562"/>
      <c r="P754" s="562"/>
    </row>
    <row r="755" spans="1:16" s="6" customFormat="1" hidden="1" x14ac:dyDescent="0.2">
      <c r="A755" s="562"/>
      <c r="B755" s="562"/>
      <c r="C755" s="562"/>
      <c r="D755" s="562"/>
      <c r="E755" s="562"/>
      <c r="F755" s="562"/>
      <c r="G755" s="562"/>
      <c r="H755" s="562"/>
      <c r="I755" s="562"/>
      <c r="J755" s="562"/>
      <c r="K755" s="562"/>
      <c r="L755" s="562"/>
      <c r="M755" s="562"/>
      <c r="N755" s="562"/>
      <c r="O755" s="562"/>
      <c r="P755" s="562"/>
    </row>
    <row r="756" spans="1:16" s="6" customFormat="1" hidden="1" x14ac:dyDescent="0.2">
      <c r="A756" s="562"/>
      <c r="B756" s="562"/>
      <c r="C756" s="562"/>
      <c r="D756" s="562"/>
      <c r="E756" s="562"/>
      <c r="F756" s="562"/>
      <c r="G756" s="562"/>
      <c r="H756" s="562"/>
      <c r="I756" s="562"/>
      <c r="J756" s="562"/>
      <c r="K756" s="562"/>
      <c r="L756" s="562"/>
      <c r="M756" s="562"/>
      <c r="N756" s="562"/>
      <c r="O756" s="562"/>
      <c r="P756" s="562"/>
    </row>
    <row r="757" spans="1:16" s="6" customFormat="1" hidden="1" x14ac:dyDescent="0.2">
      <c r="A757" s="562"/>
      <c r="B757" s="562"/>
      <c r="C757" s="562"/>
      <c r="D757" s="562"/>
      <c r="E757" s="562"/>
      <c r="F757" s="562"/>
      <c r="G757" s="562"/>
      <c r="H757" s="562"/>
      <c r="I757" s="562"/>
      <c r="J757" s="562"/>
      <c r="K757" s="562"/>
      <c r="L757" s="562"/>
      <c r="M757" s="562"/>
      <c r="N757" s="562"/>
      <c r="O757" s="562"/>
      <c r="P757" s="562"/>
    </row>
    <row r="758" spans="1:16" s="6" customFormat="1" hidden="1" x14ac:dyDescent="0.2">
      <c r="A758" s="562"/>
      <c r="B758" s="562"/>
      <c r="C758" s="562"/>
      <c r="D758" s="562"/>
      <c r="E758" s="562"/>
      <c r="F758" s="562"/>
      <c r="G758" s="562"/>
      <c r="H758" s="562"/>
      <c r="I758" s="562"/>
      <c r="J758" s="562"/>
      <c r="K758" s="562"/>
      <c r="L758" s="562"/>
      <c r="M758" s="562"/>
      <c r="N758" s="562"/>
      <c r="O758" s="562"/>
      <c r="P758" s="562"/>
    </row>
    <row r="759" spans="1:16" s="6" customFormat="1" hidden="1" x14ac:dyDescent="0.2">
      <c r="A759" s="562"/>
      <c r="B759" s="562"/>
      <c r="C759" s="562"/>
      <c r="D759" s="562"/>
      <c r="E759" s="562"/>
      <c r="F759" s="562"/>
      <c r="G759" s="562"/>
      <c r="H759" s="562"/>
      <c r="I759" s="562"/>
      <c r="J759" s="562"/>
      <c r="K759" s="562"/>
      <c r="L759" s="562"/>
      <c r="M759" s="562"/>
      <c r="N759" s="562"/>
      <c r="O759" s="562"/>
      <c r="P759" s="562"/>
    </row>
    <row r="760" spans="1:16" s="6" customFormat="1" hidden="1" x14ac:dyDescent="0.2">
      <c r="A760" s="562"/>
      <c r="B760" s="562"/>
      <c r="C760" s="562"/>
      <c r="D760" s="562"/>
      <c r="E760" s="562"/>
      <c r="F760" s="562"/>
      <c r="G760" s="562"/>
      <c r="H760" s="562"/>
      <c r="I760" s="562"/>
      <c r="J760" s="562"/>
      <c r="K760" s="562"/>
      <c r="L760" s="562"/>
      <c r="M760" s="562"/>
      <c r="N760" s="562"/>
      <c r="O760" s="562"/>
      <c r="P760" s="562"/>
    </row>
    <row r="761" spans="1:16" s="6" customFormat="1" hidden="1" x14ac:dyDescent="0.2">
      <c r="A761" s="562"/>
      <c r="B761" s="562"/>
      <c r="C761" s="562"/>
      <c r="D761" s="562"/>
      <c r="E761" s="562"/>
      <c r="F761" s="562"/>
      <c r="G761" s="562"/>
      <c r="H761" s="562"/>
      <c r="I761" s="562"/>
      <c r="J761" s="562"/>
      <c r="K761" s="562"/>
      <c r="L761" s="562"/>
      <c r="M761" s="562"/>
      <c r="N761" s="562"/>
      <c r="O761" s="562"/>
      <c r="P761" s="562"/>
    </row>
    <row r="762" spans="1:16" s="6" customFormat="1" hidden="1" x14ac:dyDescent="0.2">
      <c r="A762" s="562"/>
      <c r="B762" s="562"/>
      <c r="C762" s="562"/>
      <c r="D762" s="562"/>
      <c r="E762" s="562"/>
      <c r="F762" s="562"/>
      <c r="G762" s="562"/>
      <c r="H762" s="562"/>
      <c r="I762" s="562"/>
      <c r="J762" s="562"/>
      <c r="K762" s="562"/>
      <c r="L762" s="562"/>
      <c r="M762" s="562"/>
      <c r="N762" s="562"/>
      <c r="O762" s="562"/>
      <c r="P762" s="562"/>
    </row>
    <row r="763" spans="1:16" s="6" customFormat="1" hidden="1" x14ac:dyDescent="0.2">
      <c r="A763" s="562"/>
      <c r="B763" s="562"/>
      <c r="C763" s="562"/>
      <c r="D763" s="562"/>
      <c r="E763" s="562"/>
      <c r="F763" s="562"/>
      <c r="G763" s="562"/>
      <c r="H763" s="562"/>
      <c r="I763" s="562"/>
      <c r="J763" s="562"/>
      <c r="K763" s="562"/>
      <c r="L763" s="562"/>
      <c r="M763" s="562"/>
      <c r="N763" s="562"/>
      <c r="O763" s="562"/>
      <c r="P763" s="562"/>
    </row>
    <row r="764" spans="1:16" s="6" customFormat="1" hidden="1" x14ac:dyDescent="0.2">
      <c r="A764" s="562"/>
      <c r="B764" s="562"/>
      <c r="C764" s="562"/>
      <c r="D764" s="562"/>
      <c r="E764" s="562"/>
      <c r="F764" s="562"/>
      <c r="G764" s="562"/>
      <c r="H764" s="562"/>
      <c r="I764" s="562"/>
      <c r="J764" s="562"/>
      <c r="K764" s="562"/>
      <c r="L764" s="562"/>
      <c r="M764" s="562"/>
      <c r="N764" s="562"/>
      <c r="O764" s="562"/>
      <c r="P764" s="562"/>
    </row>
    <row r="765" spans="1:16" s="6" customFormat="1" hidden="1" x14ac:dyDescent="0.2">
      <c r="A765" s="562"/>
      <c r="B765" s="562"/>
      <c r="C765" s="562"/>
      <c r="D765" s="562"/>
      <c r="E765" s="562"/>
      <c r="F765" s="562"/>
      <c r="G765" s="562"/>
      <c r="H765" s="562"/>
      <c r="I765" s="562"/>
      <c r="J765" s="562"/>
      <c r="K765" s="562"/>
      <c r="L765" s="562"/>
      <c r="M765" s="562"/>
      <c r="N765" s="562"/>
      <c r="O765" s="562"/>
      <c r="P765" s="562"/>
    </row>
    <row r="766" spans="1:16" s="6" customFormat="1" hidden="1" x14ac:dyDescent="0.2">
      <c r="A766" s="562"/>
      <c r="B766" s="562"/>
      <c r="C766" s="562"/>
      <c r="D766" s="562"/>
      <c r="E766" s="562"/>
      <c r="F766" s="562"/>
      <c r="G766" s="562"/>
      <c r="H766" s="562"/>
      <c r="I766" s="562"/>
      <c r="J766" s="562"/>
      <c r="K766" s="562"/>
      <c r="L766" s="562"/>
      <c r="M766" s="562"/>
      <c r="N766" s="562"/>
      <c r="O766" s="562"/>
      <c r="P766" s="562"/>
    </row>
    <row r="767" spans="1:16" s="6" customFormat="1" hidden="1" x14ac:dyDescent="0.2">
      <c r="A767" s="562"/>
      <c r="B767" s="562"/>
      <c r="C767" s="562"/>
      <c r="D767" s="562"/>
      <c r="E767" s="562"/>
      <c r="F767" s="562"/>
      <c r="G767" s="562"/>
      <c r="H767" s="562"/>
      <c r="I767" s="562"/>
      <c r="J767" s="562"/>
      <c r="K767" s="562"/>
      <c r="L767" s="562"/>
      <c r="M767" s="562"/>
      <c r="N767" s="562"/>
      <c r="O767" s="562"/>
      <c r="P767" s="562"/>
    </row>
    <row r="768" spans="1:16" s="6" customFormat="1" hidden="1" x14ac:dyDescent="0.2">
      <c r="A768" s="562"/>
      <c r="B768" s="562"/>
      <c r="C768" s="562"/>
      <c r="D768" s="562"/>
      <c r="E768" s="562"/>
      <c r="F768" s="562"/>
      <c r="G768" s="562"/>
      <c r="H768" s="562"/>
      <c r="I768" s="562"/>
      <c r="J768" s="562"/>
      <c r="K768" s="562"/>
      <c r="L768" s="562"/>
      <c r="M768" s="562"/>
      <c r="N768" s="562"/>
      <c r="O768" s="562"/>
      <c r="P768" s="562"/>
    </row>
    <row r="769" spans="1:16" s="6" customFormat="1" hidden="1" x14ac:dyDescent="0.2">
      <c r="A769" s="562"/>
      <c r="B769" s="562"/>
      <c r="C769" s="562"/>
      <c r="D769" s="562"/>
      <c r="E769" s="562"/>
      <c r="F769" s="562"/>
      <c r="G769" s="562"/>
      <c r="H769" s="562"/>
      <c r="I769" s="562"/>
      <c r="J769" s="562"/>
      <c r="K769" s="562"/>
      <c r="L769" s="562"/>
      <c r="M769" s="562"/>
      <c r="N769" s="562"/>
      <c r="O769" s="562"/>
      <c r="P769" s="562"/>
    </row>
    <row r="770" spans="1:16" s="6" customFormat="1" hidden="1" x14ac:dyDescent="0.2">
      <c r="A770" s="562"/>
      <c r="B770" s="562"/>
      <c r="C770" s="562"/>
      <c r="D770" s="562"/>
      <c r="E770" s="562"/>
      <c r="F770" s="562"/>
      <c r="G770" s="562"/>
      <c r="H770" s="562"/>
      <c r="I770" s="562"/>
      <c r="J770" s="562"/>
      <c r="K770" s="562"/>
      <c r="L770" s="562"/>
      <c r="M770" s="562"/>
      <c r="N770" s="562"/>
      <c r="O770" s="562"/>
      <c r="P770" s="562"/>
    </row>
    <row r="771" spans="1:16" s="6" customFormat="1" hidden="1" x14ac:dyDescent="0.2">
      <c r="A771" s="562"/>
      <c r="B771" s="562"/>
      <c r="C771" s="562"/>
      <c r="D771" s="562"/>
      <c r="E771" s="562"/>
      <c r="F771" s="562"/>
      <c r="G771" s="562"/>
      <c r="H771" s="562"/>
      <c r="I771" s="562"/>
      <c r="J771" s="562"/>
      <c r="K771" s="562"/>
      <c r="L771" s="562"/>
      <c r="M771" s="562"/>
      <c r="N771" s="562"/>
      <c r="O771" s="562"/>
      <c r="P771" s="562"/>
    </row>
    <row r="772" spans="1:16" s="6" customFormat="1" hidden="1" x14ac:dyDescent="0.2">
      <c r="A772" s="562"/>
      <c r="B772" s="562"/>
      <c r="C772" s="562"/>
      <c r="D772" s="562"/>
      <c r="E772" s="562"/>
      <c r="F772" s="562"/>
      <c r="G772" s="562"/>
      <c r="H772" s="562"/>
      <c r="I772" s="562"/>
      <c r="J772" s="562"/>
      <c r="K772" s="562"/>
      <c r="L772" s="562"/>
      <c r="M772" s="562"/>
      <c r="N772" s="562"/>
      <c r="O772" s="562"/>
      <c r="P772" s="562"/>
    </row>
    <row r="773" spans="1:16" s="6" customFormat="1" hidden="1" x14ac:dyDescent="0.2">
      <c r="A773" s="562"/>
      <c r="B773" s="562"/>
      <c r="C773" s="562"/>
      <c r="D773" s="562"/>
      <c r="E773" s="562"/>
      <c r="F773" s="562"/>
      <c r="G773" s="562"/>
      <c r="H773" s="562"/>
      <c r="I773" s="562"/>
      <c r="J773" s="562"/>
      <c r="K773" s="562"/>
      <c r="L773" s="562"/>
      <c r="M773" s="562"/>
      <c r="N773" s="562"/>
      <c r="O773" s="562"/>
      <c r="P773" s="562"/>
    </row>
    <row r="774" spans="1:16" s="6" customFormat="1" hidden="1" x14ac:dyDescent="0.2">
      <c r="A774" s="562"/>
      <c r="B774" s="562"/>
      <c r="C774" s="562"/>
      <c r="D774" s="562"/>
      <c r="E774" s="562"/>
      <c r="F774" s="562"/>
      <c r="G774" s="562"/>
      <c r="H774" s="562"/>
      <c r="I774" s="562"/>
      <c r="J774" s="562"/>
      <c r="K774" s="562"/>
      <c r="L774" s="562"/>
      <c r="M774" s="562"/>
      <c r="N774" s="562"/>
      <c r="O774" s="562"/>
      <c r="P774" s="562"/>
    </row>
    <row r="775" spans="1:16" s="6" customFormat="1" hidden="1" x14ac:dyDescent="0.2">
      <c r="A775" s="562"/>
      <c r="B775" s="562"/>
      <c r="C775" s="562"/>
      <c r="D775" s="562"/>
      <c r="E775" s="562"/>
      <c r="F775" s="562"/>
      <c r="G775" s="562"/>
      <c r="H775" s="562"/>
      <c r="I775" s="562"/>
      <c r="J775" s="562"/>
      <c r="K775" s="562"/>
      <c r="L775" s="562"/>
      <c r="M775" s="562"/>
      <c r="N775" s="562"/>
      <c r="O775" s="562"/>
      <c r="P775" s="562"/>
    </row>
    <row r="776" spans="1:16" s="6" customFormat="1" hidden="1" x14ac:dyDescent="0.2">
      <c r="A776" s="562"/>
      <c r="B776" s="562"/>
      <c r="C776" s="562"/>
      <c r="D776" s="562"/>
      <c r="E776" s="562"/>
      <c r="F776" s="562"/>
      <c r="G776" s="562"/>
      <c r="H776" s="562"/>
      <c r="I776" s="562"/>
      <c r="J776" s="562"/>
      <c r="K776" s="562"/>
      <c r="L776" s="562"/>
      <c r="M776" s="562"/>
      <c r="N776" s="562"/>
      <c r="O776" s="562"/>
      <c r="P776" s="562"/>
    </row>
    <row r="777" spans="1:16" s="6" customFormat="1" hidden="1" x14ac:dyDescent="0.2">
      <c r="A777" s="562"/>
      <c r="B777" s="562"/>
      <c r="C777" s="562"/>
      <c r="D777" s="562"/>
      <c r="E777" s="562"/>
      <c r="F777" s="562"/>
      <c r="G777" s="562"/>
      <c r="H777" s="562"/>
      <c r="I777" s="562"/>
      <c r="J777" s="562"/>
      <c r="K777" s="562"/>
      <c r="L777" s="562"/>
      <c r="M777" s="562"/>
      <c r="N777" s="562"/>
      <c r="O777" s="562"/>
      <c r="P777" s="562"/>
    </row>
    <row r="778" spans="1:16" s="6" customFormat="1" hidden="1" x14ac:dyDescent="0.2">
      <c r="A778" s="562"/>
      <c r="B778" s="562"/>
      <c r="C778" s="562"/>
      <c r="D778" s="562"/>
      <c r="E778" s="562"/>
      <c r="F778" s="562"/>
      <c r="G778" s="562"/>
      <c r="H778" s="562"/>
      <c r="I778" s="562"/>
      <c r="J778" s="562"/>
      <c r="K778" s="562"/>
      <c r="L778" s="562"/>
      <c r="M778" s="562"/>
      <c r="N778" s="562"/>
      <c r="O778" s="562"/>
      <c r="P778" s="562"/>
    </row>
    <row r="779" spans="1:16" s="6" customFormat="1" hidden="1" x14ac:dyDescent="0.2">
      <c r="A779" s="562"/>
      <c r="B779" s="562"/>
      <c r="C779" s="562"/>
      <c r="D779" s="562"/>
      <c r="E779" s="562"/>
      <c r="F779" s="562"/>
      <c r="G779" s="562"/>
      <c r="H779" s="562"/>
      <c r="I779" s="562"/>
      <c r="J779" s="562"/>
      <c r="K779" s="562"/>
      <c r="L779" s="562"/>
      <c r="M779" s="562"/>
      <c r="N779" s="562"/>
      <c r="O779" s="562"/>
      <c r="P779" s="562"/>
    </row>
    <row r="780" spans="1:16" s="6" customFormat="1" hidden="1" x14ac:dyDescent="0.2">
      <c r="A780" s="562"/>
      <c r="B780" s="562"/>
      <c r="C780" s="562"/>
      <c r="D780" s="562"/>
      <c r="E780" s="562"/>
      <c r="F780" s="562"/>
      <c r="G780" s="562"/>
      <c r="H780" s="562"/>
      <c r="I780" s="562"/>
      <c r="J780" s="562"/>
      <c r="K780" s="562"/>
      <c r="L780" s="562"/>
      <c r="M780" s="562"/>
      <c r="N780" s="562"/>
      <c r="O780" s="562"/>
      <c r="P780" s="562"/>
    </row>
    <row r="781" spans="1:16" s="6" customFormat="1" hidden="1" x14ac:dyDescent="0.2">
      <c r="A781" s="562"/>
      <c r="B781" s="562"/>
      <c r="C781" s="562"/>
      <c r="D781" s="562"/>
      <c r="E781" s="562"/>
      <c r="F781" s="562"/>
      <c r="G781" s="562"/>
      <c r="H781" s="562"/>
      <c r="I781" s="562"/>
      <c r="J781" s="562"/>
      <c r="K781" s="562"/>
      <c r="L781" s="562"/>
      <c r="M781" s="562"/>
      <c r="N781" s="562"/>
      <c r="O781" s="562"/>
      <c r="P781" s="562"/>
    </row>
    <row r="782" spans="1:16" s="6" customFormat="1" hidden="1" x14ac:dyDescent="0.2">
      <c r="A782" s="562"/>
      <c r="B782" s="562"/>
      <c r="C782" s="562"/>
      <c r="D782" s="562"/>
      <c r="E782" s="562"/>
      <c r="F782" s="562"/>
      <c r="G782" s="562"/>
      <c r="H782" s="562"/>
      <c r="I782" s="562"/>
      <c r="J782" s="562"/>
      <c r="K782" s="562"/>
      <c r="L782" s="562"/>
      <c r="M782" s="562"/>
      <c r="N782" s="562"/>
      <c r="O782" s="562"/>
      <c r="P782" s="562"/>
    </row>
    <row r="783" spans="1:16" s="6" customFormat="1" hidden="1" x14ac:dyDescent="0.2">
      <c r="A783" s="562"/>
      <c r="B783" s="562"/>
      <c r="C783" s="562"/>
      <c r="D783" s="562"/>
      <c r="E783" s="562"/>
      <c r="F783" s="562"/>
      <c r="G783" s="562"/>
      <c r="H783" s="562"/>
      <c r="I783" s="562"/>
      <c r="J783" s="562"/>
      <c r="K783" s="562"/>
      <c r="L783" s="562"/>
      <c r="M783" s="562"/>
      <c r="N783" s="562"/>
      <c r="O783" s="562"/>
      <c r="P783" s="562"/>
    </row>
    <row r="784" spans="1:16" s="6" customFormat="1" hidden="1" x14ac:dyDescent="0.2">
      <c r="A784" s="562"/>
      <c r="B784" s="562"/>
      <c r="C784" s="562"/>
      <c r="D784" s="562"/>
      <c r="E784" s="562"/>
      <c r="F784" s="562"/>
      <c r="G784" s="562"/>
      <c r="H784" s="562"/>
      <c r="I784" s="562"/>
      <c r="J784" s="562"/>
      <c r="K784" s="562"/>
      <c r="L784" s="562"/>
      <c r="M784" s="562"/>
      <c r="N784" s="562"/>
      <c r="O784" s="562"/>
      <c r="P784" s="562"/>
    </row>
    <row r="785" spans="1:16" s="6" customFormat="1" hidden="1" x14ac:dyDescent="0.2">
      <c r="A785" s="562"/>
      <c r="B785" s="562"/>
      <c r="C785" s="562"/>
      <c r="D785" s="562"/>
      <c r="E785" s="562"/>
      <c r="F785" s="562"/>
      <c r="G785" s="562"/>
      <c r="H785" s="562"/>
      <c r="I785" s="562"/>
      <c r="J785" s="562"/>
      <c r="K785" s="562"/>
      <c r="L785" s="562"/>
      <c r="M785" s="562"/>
      <c r="N785" s="562"/>
      <c r="O785" s="562"/>
      <c r="P785" s="562"/>
    </row>
    <row r="786" spans="1:16" s="6" customFormat="1" hidden="1" x14ac:dyDescent="0.2">
      <c r="A786" s="562"/>
      <c r="B786" s="562"/>
      <c r="C786" s="562"/>
      <c r="D786" s="562"/>
      <c r="E786" s="562"/>
      <c r="F786" s="562"/>
      <c r="G786" s="562"/>
      <c r="H786" s="562"/>
      <c r="I786" s="562"/>
      <c r="J786" s="562"/>
      <c r="K786" s="562"/>
      <c r="L786" s="562"/>
      <c r="M786" s="562"/>
      <c r="N786" s="562"/>
      <c r="O786" s="562"/>
      <c r="P786" s="562"/>
    </row>
    <row r="787" spans="1:16" s="6" customFormat="1" hidden="1" x14ac:dyDescent="0.2">
      <c r="A787" s="562"/>
      <c r="B787" s="562"/>
      <c r="C787" s="562"/>
      <c r="D787" s="562"/>
      <c r="E787" s="562"/>
      <c r="F787" s="562"/>
      <c r="G787" s="562"/>
      <c r="H787" s="562"/>
      <c r="I787" s="562"/>
      <c r="J787" s="562"/>
      <c r="K787" s="562"/>
      <c r="L787" s="562"/>
      <c r="M787" s="562"/>
      <c r="N787" s="562"/>
      <c r="O787" s="562"/>
      <c r="P787" s="562"/>
    </row>
    <row r="788" spans="1:16" s="6" customFormat="1" hidden="1" x14ac:dyDescent="0.2">
      <c r="A788" s="562"/>
      <c r="B788" s="562"/>
      <c r="C788" s="562"/>
      <c r="D788" s="562"/>
      <c r="E788" s="562"/>
      <c r="F788" s="562"/>
      <c r="G788" s="562"/>
      <c r="H788" s="562"/>
      <c r="I788" s="562"/>
      <c r="J788" s="562"/>
      <c r="K788" s="562"/>
      <c r="L788" s="562"/>
      <c r="M788" s="562"/>
      <c r="N788" s="562"/>
      <c r="O788" s="562"/>
      <c r="P788" s="562"/>
    </row>
    <row r="789" spans="1:16" s="6" customFormat="1" hidden="1" x14ac:dyDescent="0.2">
      <c r="A789" s="562"/>
      <c r="B789" s="562"/>
      <c r="C789" s="562"/>
      <c r="D789" s="562"/>
      <c r="E789" s="562"/>
      <c r="F789" s="562"/>
      <c r="G789" s="562"/>
      <c r="H789" s="562"/>
      <c r="I789" s="562"/>
      <c r="J789" s="562"/>
      <c r="K789" s="562"/>
      <c r="L789" s="562"/>
      <c r="M789" s="562"/>
      <c r="N789" s="562"/>
      <c r="O789" s="562"/>
      <c r="P789" s="562"/>
    </row>
    <row r="790" spans="1:16" s="6" customFormat="1" hidden="1" x14ac:dyDescent="0.2">
      <c r="A790" s="562"/>
      <c r="B790" s="562"/>
      <c r="C790" s="562"/>
      <c r="D790" s="562"/>
      <c r="E790" s="562"/>
      <c r="F790" s="562"/>
      <c r="G790" s="562"/>
      <c r="H790" s="562"/>
      <c r="I790" s="562"/>
      <c r="J790" s="562"/>
      <c r="K790" s="562"/>
      <c r="L790" s="562"/>
      <c r="M790" s="562"/>
      <c r="N790" s="562"/>
      <c r="O790" s="562"/>
      <c r="P790" s="562"/>
    </row>
    <row r="791" spans="1:16" s="6" customFormat="1" hidden="1" x14ac:dyDescent="0.2">
      <c r="A791" s="562"/>
      <c r="B791" s="562"/>
      <c r="C791" s="562"/>
      <c r="D791" s="562"/>
      <c r="E791" s="562"/>
      <c r="F791" s="562"/>
      <c r="G791" s="562"/>
      <c r="H791" s="562"/>
      <c r="I791" s="562"/>
      <c r="J791" s="562"/>
      <c r="K791" s="562"/>
      <c r="L791" s="562"/>
      <c r="M791" s="562"/>
      <c r="N791" s="562"/>
      <c r="O791" s="562"/>
      <c r="P791" s="562"/>
    </row>
    <row r="792" spans="1:16" s="6" customFormat="1" hidden="1" x14ac:dyDescent="0.2">
      <c r="A792" s="562"/>
      <c r="B792" s="562"/>
      <c r="C792" s="562"/>
      <c r="D792" s="562"/>
      <c r="E792" s="562"/>
      <c r="F792" s="562"/>
      <c r="G792" s="562"/>
      <c r="H792" s="562"/>
      <c r="I792" s="562"/>
      <c r="J792" s="562"/>
      <c r="K792" s="562"/>
      <c r="L792" s="562"/>
      <c r="M792" s="562"/>
      <c r="N792" s="562"/>
      <c r="O792" s="562"/>
      <c r="P792" s="562"/>
    </row>
    <row r="793" spans="1:16" s="6" customFormat="1" hidden="1" x14ac:dyDescent="0.2">
      <c r="A793" s="562"/>
      <c r="B793" s="562"/>
      <c r="C793" s="562"/>
      <c r="D793" s="562"/>
      <c r="E793" s="562"/>
      <c r="F793" s="562"/>
      <c r="G793" s="562"/>
      <c r="H793" s="562"/>
      <c r="I793" s="562"/>
      <c r="J793" s="562"/>
      <c r="K793" s="562"/>
      <c r="L793" s="562"/>
      <c r="M793" s="562"/>
      <c r="N793" s="562"/>
      <c r="O793" s="562"/>
      <c r="P793" s="562"/>
    </row>
    <row r="794" spans="1:16" s="6" customFormat="1" hidden="1" x14ac:dyDescent="0.2">
      <c r="A794" s="562"/>
      <c r="B794" s="562"/>
      <c r="C794" s="562"/>
      <c r="D794" s="562"/>
      <c r="E794" s="562"/>
      <c r="F794" s="562"/>
      <c r="G794" s="562"/>
      <c r="H794" s="562"/>
      <c r="I794" s="562"/>
      <c r="J794" s="562"/>
      <c r="K794" s="562"/>
      <c r="L794" s="562"/>
      <c r="M794" s="562"/>
      <c r="N794" s="562"/>
      <c r="O794" s="562"/>
      <c r="P794" s="562"/>
    </row>
    <row r="795" spans="1:16" s="6" customFormat="1" hidden="1" x14ac:dyDescent="0.2">
      <c r="A795" s="562"/>
      <c r="B795" s="562"/>
      <c r="C795" s="562"/>
      <c r="D795" s="562"/>
      <c r="E795" s="562"/>
      <c r="F795" s="562"/>
      <c r="G795" s="562"/>
      <c r="H795" s="562"/>
      <c r="I795" s="562"/>
      <c r="J795" s="562"/>
      <c r="K795" s="562"/>
      <c r="L795" s="562"/>
      <c r="M795" s="562"/>
      <c r="N795" s="562"/>
      <c r="O795" s="562"/>
      <c r="P795" s="562"/>
    </row>
    <row r="796" spans="1:16" s="6" customFormat="1" hidden="1" x14ac:dyDescent="0.2">
      <c r="A796" s="562"/>
      <c r="B796" s="562"/>
      <c r="C796" s="562"/>
      <c r="D796" s="562"/>
      <c r="E796" s="562"/>
      <c r="F796" s="562"/>
      <c r="G796" s="562"/>
      <c r="H796" s="562"/>
      <c r="I796" s="562"/>
      <c r="J796" s="562"/>
      <c r="K796" s="562"/>
      <c r="L796" s="562"/>
      <c r="M796" s="562"/>
      <c r="N796" s="562"/>
      <c r="O796" s="562"/>
      <c r="P796" s="562"/>
    </row>
    <row r="797" spans="1:16" s="6" customFormat="1" hidden="1" x14ac:dyDescent="0.2">
      <c r="A797" s="562"/>
      <c r="B797" s="562"/>
      <c r="C797" s="562"/>
      <c r="D797" s="562"/>
      <c r="E797" s="562"/>
      <c r="F797" s="562"/>
      <c r="G797" s="562"/>
      <c r="H797" s="562"/>
      <c r="I797" s="562"/>
      <c r="J797" s="562"/>
      <c r="K797" s="562"/>
      <c r="L797" s="562"/>
      <c r="M797" s="562"/>
      <c r="N797" s="562"/>
      <c r="O797" s="562"/>
      <c r="P797" s="562"/>
    </row>
    <row r="798" spans="1:16" s="6" customFormat="1" hidden="1" x14ac:dyDescent="0.2">
      <c r="A798" s="562"/>
      <c r="B798" s="562"/>
      <c r="C798" s="562"/>
      <c r="D798" s="562"/>
      <c r="E798" s="562"/>
      <c r="F798" s="562"/>
      <c r="G798" s="562"/>
      <c r="H798" s="562"/>
      <c r="I798" s="562"/>
      <c r="J798" s="562"/>
      <c r="K798" s="562"/>
      <c r="L798" s="562"/>
      <c r="M798" s="562"/>
      <c r="N798" s="562"/>
      <c r="O798" s="562"/>
      <c r="P798" s="562"/>
    </row>
    <row r="799" spans="1:16" s="6" customFormat="1" hidden="1" x14ac:dyDescent="0.2">
      <c r="A799" s="562"/>
      <c r="B799" s="562"/>
      <c r="C799" s="562"/>
      <c r="D799" s="562"/>
      <c r="E799" s="562"/>
      <c r="F799" s="562"/>
      <c r="G799" s="562"/>
      <c r="H799" s="562"/>
      <c r="I799" s="562"/>
      <c r="J799" s="562"/>
      <c r="K799" s="562"/>
      <c r="L799" s="562"/>
      <c r="M799" s="562"/>
      <c r="N799" s="562"/>
      <c r="O799" s="562"/>
      <c r="P799" s="562"/>
    </row>
    <row r="800" spans="1:16" s="6" customFormat="1" hidden="1" x14ac:dyDescent="0.2">
      <c r="A800" s="562"/>
      <c r="B800" s="562"/>
      <c r="C800" s="562"/>
      <c r="D800" s="562"/>
      <c r="E800" s="562"/>
      <c r="F800" s="562"/>
      <c r="G800" s="562"/>
      <c r="H800" s="562"/>
      <c r="I800" s="562"/>
      <c r="J800" s="562"/>
      <c r="K800" s="562"/>
      <c r="L800" s="562"/>
      <c r="M800" s="562"/>
      <c r="N800" s="562"/>
      <c r="O800" s="562"/>
      <c r="P800" s="562"/>
    </row>
    <row r="801" spans="1:16" s="6" customFormat="1" hidden="1" x14ac:dyDescent="0.2">
      <c r="A801" s="562"/>
      <c r="B801" s="562"/>
      <c r="C801" s="562"/>
      <c r="D801" s="562"/>
      <c r="E801" s="562"/>
      <c r="F801" s="562"/>
      <c r="G801" s="562"/>
      <c r="H801" s="562"/>
      <c r="I801" s="562"/>
      <c r="J801" s="562"/>
      <c r="K801" s="562"/>
      <c r="L801" s="562"/>
      <c r="M801" s="562"/>
      <c r="N801" s="562"/>
      <c r="O801" s="562"/>
      <c r="P801" s="562"/>
    </row>
    <row r="802" spans="1:16" s="6" customFormat="1" hidden="1" x14ac:dyDescent="0.2">
      <c r="A802" s="562"/>
      <c r="B802" s="562"/>
      <c r="C802" s="562"/>
      <c r="D802" s="562"/>
      <c r="E802" s="562"/>
      <c r="F802" s="562"/>
      <c r="G802" s="562"/>
      <c r="H802" s="562"/>
      <c r="I802" s="562"/>
      <c r="J802" s="562"/>
      <c r="K802" s="562"/>
      <c r="L802" s="562"/>
      <c r="M802" s="562"/>
      <c r="N802" s="562"/>
      <c r="O802" s="562"/>
      <c r="P802" s="562"/>
    </row>
    <row r="803" spans="1:16" s="6" customFormat="1" hidden="1" x14ac:dyDescent="0.2">
      <c r="A803" s="562"/>
      <c r="B803" s="562"/>
      <c r="C803" s="562"/>
      <c r="D803" s="562"/>
      <c r="E803" s="562"/>
      <c r="F803" s="562"/>
      <c r="G803" s="562"/>
      <c r="H803" s="562"/>
      <c r="I803" s="562"/>
      <c r="J803" s="562"/>
      <c r="K803" s="562"/>
      <c r="L803" s="562"/>
      <c r="M803" s="562"/>
      <c r="N803" s="562"/>
      <c r="O803" s="562"/>
      <c r="P803" s="562"/>
    </row>
    <row r="804" spans="1:16" s="6" customFormat="1" hidden="1" x14ac:dyDescent="0.2">
      <c r="A804" s="562"/>
      <c r="B804" s="562"/>
      <c r="C804" s="562"/>
      <c r="D804" s="562"/>
      <c r="E804" s="562"/>
      <c r="F804" s="562"/>
      <c r="G804" s="562"/>
      <c r="H804" s="562"/>
      <c r="I804" s="562"/>
      <c r="J804" s="562"/>
      <c r="K804" s="562"/>
      <c r="L804" s="562"/>
      <c r="M804" s="562"/>
      <c r="N804" s="562"/>
      <c r="O804" s="562"/>
      <c r="P804" s="562"/>
    </row>
    <row r="805" spans="1:16" s="6" customFormat="1" hidden="1" x14ac:dyDescent="0.2">
      <c r="A805" s="562"/>
      <c r="B805" s="562"/>
      <c r="C805" s="562"/>
      <c r="D805" s="562"/>
      <c r="E805" s="562"/>
      <c r="F805" s="562"/>
      <c r="G805" s="562"/>
      <c r="H805" s="562"/>
      <c r="I805" s="562"/>
      <c r="J805" s="562"/>
      <c r="K805" s="562"/>
      <c r="L805" s="562"/>
      <c r="M805" s="562"/>
      <c r="N805" s="562"/>
      <c r="O805" s="562"/>
      <c r="P805" s="562"/>
    </row>
    <row r="806" spans="1:16" s="6" customFormat="1" hidden="1" x14ac:dyDescent="0.2">
      <c r="A806" s="562"/>
      <c r="B806" s="562"/>
      <c r="C806" s="562"/>
      <c r="D806" s="562"/>
      <c r="E806" s="562"/>
      <c r="F806" s="562"/>
      <c r="G806" s="562"/>
      <c r="H806" s="562"/>
      <c r="I806" s="562"/>
      <c r="J806" s="562"/>
      <c r="K806" s="562"/>
      <c r="L806" s="562"/>
      <c r="M806" s="562"/>
      <c r="N806" s="562"/>
      <c r="O806" s="562"/>
      <c r="P806" s="562"/>
    </row>
    <row r="807" spans="1:16" s="6" customFormat="1" hidden="1" x14ac:dyDescent="0.2">
      <c r="A807" s="562"/>
      <c r="B807" s="562"/>
      <c r="C807" s="562"/>
      <c r="D807" s="562"/>
      <c r="E807" s="562"/>
      <c r="F807" s="562"/>
      <c r="G807" s="562"/>
      <c r="H807" s="562"/>
      <c r="I807" s="562"/>
      <c r="J807" s="562"/>
      <c r="K807" s="562"/>
      <c r="L807" s="562"/>
      <c r="M807" s="562"/>
      <c r="N807" s="562"/>
      <c r="O807" s="562"/>
      <c r="P807" s="562"/>
    </row>
    <row r="808" spans="1:16" s="6" customFormat="1" hidden="1" x14ac:dyDescent="0.2">
      <c r="A808" s="562"/>
      <c r="B808" s="562"/>
      <c r="C808" s="562"/>
      <c r="D808" s="562"/>
      <c r="E808" s="562"/>
      <c r="F808" s="562"/>
      <c r="G808" s="562"/>
      <c r="H808" s="562"/>
      <c r="I808" s="562"/>
      <c r="J808" s="562"/>
      <c r="K808" s="562"/>
      <c r="L808" s="562"/>
      <c r="M808" s="562"/>
      <c r="N808" s="562"/>
      <c r="O808" s="562"/>
      <c r="P808" s="562"/>
    </row>
    <row r="809" spans="1:16" s="6" customFormat="1" hidden="1" x14ac:dyDescent="0.2">
      <c r="A809" s="562"/>
      <c r="B809" s="562"/>
      <c r="C809" s="562"/>
      <c r="D809" s="562"/>
      <c r="E809" s="562"/>
      <c r="F809" s="562"/>
      <c r="G809" s="562"/>
      <c r="H809" s="562"/>
      <c r="I809" s="562"/>
      <c r="J809" s="562"/>
      <c r="K809" s="562"/>
      <c r="L809" s="562"/>
      <c r="M809" s="562"/>
      <c r="N809" s="562"/>
      <c r="O809" s="562"/>
      <c r="P809" s="562"/>
    </row>
    <row r="810" spans="1:16" s="6" customFormat="1" hidden="1" x14ac:dyDescent="0.2">
      <c r="A810" s="562"/>
      <c r="B810" s="562"/>
      <c r="C810" s="562"/>
      <c r="D810" s="562"/>
      <c r="E810" s="562"/>
      <c r="F810" s="562"/>
      <c r="G810" s="562"/>
      <c r="H810" s="562"/>
      <c r="I810" s="562"/>
      <c r="J810" s="562"/>
      <c r="K810" s="562"/>
      <c r="L810" s="562"/>
      <c r="M810" s="562"/>
      <c r="N810" s="562"/>
      <c r="O810" s="562"/>
      <c r="P810" s="562"/>
    </row>
    <row r="811" spans="1:16" s="6" customFormat="1" hidden="1" x14ac:dyDescent="0.2">
      <c r="A811" s="562"/>
      <c r="B811" s="562"/>
      <c r="C811" s="562"/>
      <c r="D811" s="562"/>
      <c r="E811" s="562"/>
      <c r="F811" s="562"/>
      <c r="G811" s="562"/>
      <c r="H811" s="562"/>
      <c r="I811" s="562"/>
      <c r="J811" s="562"/>
      <c r="K811" s="562"/>
      <c r="L811" s="562"/>
      <c r="M811" s="562"/>
      <c r="N811" s="562"/>
      <c r="O811" s="562"/>
      <c r="P811" s="562"/>
    </row>
    <row r="812" spans="1:16" s="6" customFormat="1" hidden="1" x14ac:dyDescent="0.2">
      <c r="A812" s="562"/>
      <c r="B812" s="562"/>
      <c r="C812" s="562"/>
      <c r="D812" s="562"/>
      <c r="E812" s="562"/>
      <c r="F812" s="562"/>
      <c r="G812" s="562"/>
      <c r="H812" s="562"/>
      <c r="I812" s="562"/>
      <c r="J812" s="562"/>
      <c r="K812" s="562"/>
      <c r="L812" s="562"/>
      <c r="M812" s="562"/>
      <c r="N812" s="562"/>
      <c r="O812" s="562"/>
      <c r="P812" s="562"/>
    </row>
    <row r="813" spans="1:16" s="6" customFormat="1" hidden="1" x14ac:dyDescent="0.2">
      <c r="A813" s="562"/>
      <c r="B813" s="562"/>
      <c r="C813" s="562"/>
      <c r="D813" s="562"/>
      <c r="E813" s="562"/>
      <c r="F813" s="562"/>
      <c r="G813" s="562"/>
      <c r="H813" s="562"/>
      <c r="I813" s="562"/>
      <c r="J813" s="562"/>
      <c r="K813" s="562"/>
      <c r="L813" s="562"/>
      <c r="M813" s="562"/>
      <c r="N813" s="562"/>
      <c r="O813" s="562"/>
      <c r="P813" s="562"/>
    </row>
    <row r="814" spans="1:16" s="6" customFormat="1" hidden="1" x14ac:dyDescent="0.2">
      <c r="A814" s="562"/>
      <c r="B814" s="562"/>
      <c r="C814" s="562"/>
      <c r="D814" s="562"/>
      <c r="E814" s="562"/>
      <c r="F814" s="562"/>
      <c r="G814" s="562"/>
      <c r="H814" s="562"/>
      <c r="I814" s="562"/>
      <c r="J814" s="562"/>
      <c r="K814" s="562"/>
      <c r="L814" s="562"/>
      <c r="M814" s="562"/>
      <c r="N814" s="562"/>
      <c r="O814" s="562"/>
      <c r="P814" s="562"/>
    </row>
    <row r="815" spans="1:16" s="6" customFormat="1" hidden="1" x14ac:dyDescent="0.2">
      <c r="A815" s="562"/>
      <c r="B815" s="562"/>
      <c r="C815" s="562"/>
      <c r="D815" s="562"/>
      <c r="E815" s="562"/>
      <c r="F815" s="562"/>
      <c r="G815" s="562"/>
      <c r="H815" s="562"/>
      <c r="I815" s="562"/>
      <c r="J815" s="562"/>
      <c r="K815" s="562"/>
      <c r="L815" s="562"/>
      <c r="M815" s="562"/>
      <c r="N815" s="562"/>
      <c r="O815" s="562"/>
      <c r="P815" s="562"/>
    </row>
    <row r="816" spans="1:16" s="6" customFormat="1" hidden="1" x14ac:dyDescent="0.2">
      <c r="A816" s="562"/>
      <c r="B816" s="562"/>
      <c r="C816" s="562"/>
      <c r="D816" s="562"/>
      <c r="E816" s="562"/>
      <c r="F816" s="562"/>
      <c r="G816" s="562"/>
      <c r="H816" s="562"/>
      <c r="I816" s="562"/>
      <c r="J816" s="562"/>
      <c r="K816" s="562"/>
      <c r="L816" s="562"/>
      <c r="M816" s="562"/>
      <c r="N816" s="562"/>
      <c r="O816" s="562"/>
      <c r="P816" s="562"/>
    </row>
    <row r="817" spans="1:16" s="6" customFormat="1" hidden="1" x14ac:dyDescent="0.2">
      <c r="A817" s="562"/>
      <c r="B817" s="562"/>
      <c r="C817" s="562"/>
      <c r="D817" s="562"/>
      <c r="E817" s="562"/>
      <c r="F817" s="562"/>
      <c r="G817" s="562"/>
      <c r="H817" s="562"/>
      <c r="I817" s="562"/>
      <c r="J817" s="562"/>
      <c r="K817" s="562"/>
      <c r="L817" s="562"/>
      <c r="M817" s="562"/>
      <c r="N817" s="562"/>
      <c r="O817" s="562"/>
      <c r="P817" s="562"/>
    </row>
    <row r="818" spans="1:16" s="6" customFormat="1" hidden="1" x14ac:dyDescent="0.2">
      <c r="A818" s="562"/>
      <c r="B818" s="562"/>
      <c r="C818" s="562"/>
      <c r="D818" s="562"/>
      <c r="E818" s="562"/>
      <c r="F818" s="562"/>
      <c r="G818" s="562"/>
      <c r="H818" s="562"/>
      <c r="I818" s="562"/>
      <c r="J818" s="562"/>
      <c r="K818" s="562"/>
      <c r="L818" s="562"/>
      <c r="M818" s="562"/>
      <c r="N818" s="562"/>
      <c r="O818" s="562"/>
      <c r="P818" s="562"/>
    </row>
    <row r="819" spans="1:16" s="6" customFormat="1" hidden="1" x14ac:dyDescent="0.2">
      <c r="A819" s="562"/>
      <c r="B819" s="562"/>
      <c r="C819" s="562"/>
      <c r="D819" s="562"/>
      <c r="E819" s="562"/>
      <c r="F819" s="562"/>
      <c r="G819" s="562"/>
      <c r="H819" s="562"/>
      <c r="I819" s="562"/>
      <c r="J819" s="562"/>
      <c r="K819" s="562"/>
      <c r="L819" s="562"/>
      <c r="M819" s="562"/>
      <c r="N819" s="562"/>
      <c r="O819" s="562"/>
      <c r="P819" s="562"/>
    </row>
    <row r="820" spans="1:16" s="6" customFormat="1" hidden="1" x14ac:dyDescent="0.2">
      <c r="A820" s="562"/>
      <c r="B820" s="562"/>
      <c r="C820" s="562"/>
      <c r="D820" s="562"/>
      <c r="E820" s="562"/>
      <c r="F820" s="562"/>
      <c r="G820" s="562"/>
      <c r="H820" s="562"/>
      <c r="I820" s="562"/>
      <c r="J820" s="562"/>
      <c r="K820" s="562"/>
      <c r="L820" s="562"/>
      <c r="M820" s="562"/>
      <c r="N820" s="562"/>
      <c r="O820" s="562"/>
      <c r="P820" s="562"/>
    </row>
    <row r="821" spans="1:16" s="6" customFormat="1" hidden="1" x14ac:dyDescent="0.2">
      <c r="A821" s="562"/>
      <c r="B821" s="562"/>
      <c r="C821" s="562"/>
      <c r="D821" s="562"/>
      <c r="E821" s="562"/>
      <c r="F821" s="562"/>
      <c r="G821" s="562"/>
      <c r="H821" s="562"/>
      <c r="I821" s="562"/>
      <c r="J821" s="562"/>
      <c r="K821" s="562"/>
      <c r="L821" s="562"/>
      <c r="M821" s="562"/>
      <c r="N821" s="562"/>
      <c r="O821" s="562"/>
      <c r="P821" s="562"/>
    </row>
    <row r="822" spans="1:16" s="6" customFormat="1" hidden="1" x14ac:dyDescent="0.2">
      <c r="A822" s="562"/>
      <c r="B822" s="562"/>
      <c r="C822" s="562"/>
      <c r="D822" s="562"/>
      <c r="E822" s="562"/>
      <c r="F822" s="562"/>
      <c r="G822" s="562"/>
      <c r="H822" s="562"/>
      <c r="I822" s="562"/>
      <c r="J822" s="562"/>
      <c r="K822" s="562"/>
      <c r="L822" s="562"/>
      <c r="M822" s="562"/>
      <c r="N822" s="562"/>
      <c r="O822" s="562"/>
      <c r="P822" s="562"/>
    </row>
    <row r="823" spans="1:16" s="6" customFormat="1" hidden="1" x14ac:dyDescent="0.2">
      <c r="A823" s="562"/>
      <c r="B823" s="562"/>
      <c r="C823" s="562"/>
      <c r="D823" s="562"/>
      <c r="E823" s="562"/>
      <c r="F823" s="562"/>
      <c r="G823" s="562"/>
      <c r="H823" s="562"/>
      <c r="I823" s="562"/>
      <c r="J823" s="562"/>
      <c r="K823" s="562"/>
      <c r="L823" s="562"/>
      <c r="M823" s="562"/>
      <c r="N823" s="562"/>
      <c r="O823" s="562"/>
      <c r="P823" s="562"/>
    </row>
    <row r="824" spans="1:16" s="6" customFormat="1" hidden="1" x14ac:dyDescent="0.2">
      <c r="A824" s="562"/>
      <c r="B824" s="562"/>
      <c r="C824" s="562"/>
      <c r="D824" s="562"/>
      <c r="E824" s="562"/>
      <c r="F824" s="562"/>
      <c r="G824" s="562"/>
      <c r="H824" s="562"/>
      <c r="I824" s="562"/>
      <c r="J824" s="562"/>
      <c r="K824" s="562"/>
      <c r="L824" s="562"/>
      <c r="M824" s="562"/>
      <c r="N824" s="562"/>
      <c r="O824" s="562"/>
      <c r="P824" s="562"/>
    </row>
    <row r="825" spans="1:16" s="6" customFormat="1" hidden="1" x14ac:dyDescent="0.2">
      <c r="A825" s="562"/>
      <c r="B825" s="562"/>
      <c r="C825" s="562"/>
      <c r="D825" s="562"/>
      <c r="E825" s="562"/>
      <c r="F825" s="562"/>
      <c r="G825" s="562"/>
      <c r="H825" s="562"/>
      <c r="I825" s="562"/>
      <c r="J825" s="562"/>
      <c r="K825" s="562"/>
      <c r="L825" s="562"/>
      <c r="M825" s="562"/>
      <c r="N825" s="562"/>
      <c r="O825" s="562"/>
      <c r="P825" s="562"/>
    </row>
    <row r="826" spans="1:16" s="6" customFormat="1" hidden="1" x14ac:dyDescent="0.2">
      <c r="A826" s="562"/>
      <c r="B826" s="562"/>
      <c r="C826" s="562"/>
      <c r="D826" s="562"/>
      <c r="E826" s="562"/>
      <c r="F826" s="562"/>
      <c r="G826" s="562"/>
      <c r="H826" s="562"/>
      <c r="I826" s="562"/>
      <c r="J826" s="562"/>
      <c r="K826" s="562"/>
      <c r="L826" s="562"/>
      <c r="M826" s="562"/>
      <c r="N826" s="562"/>
      <c r="O826" s="562"/>
      <c r="P826" s="562"/>
    </row>
    <row r="827" spans="1:16" s="6" customFormat="1" hidden="1" x14ac:dyDescent="0.2">
      <c r="A827" s="562"/>
      <c r="B827" s="562"/>
      <c r="C827" s="562"/>
      <c r="D827" s="562"/>
      <c r="E827" s="562"/>
      <c r="F827" s="562"/>
      <c r="G827" s="562"/>
      <c r="H827" s="562"/>
      <c r="I827" s="562"/>
      <c r="J827" s="562"/>
      <c r="K827" s="562"/>
      <c r="L827" s="562"/>
      <c r="M827" s="562"/>
      <c r="N827" s="562"/>
      <c r="O827" s="562"/>
      <c r="P827" s="562"/>
    </row>
    <row r="828" spans="1:16" s="6" customFormat="1" hidden="1" x14ac:dyDescent="0.2">
      <c r="A828" s="562"/>
      <c r="B828" s="562"/>
      <c r="C828" s="562"/>
      <c r="D828" s="562"/>
      <c r="E828" s="562"/>
      <c r="F828" s="562"/>
      <c r="G828" s="562"/>
      <c r="H828" s="562"/>
      <c r="I828" s="562"/>
      <c r="J828" s="562"/>
      <c r="K828" s="562"/>
      <c r="L828" s="562"/>
      <c r="M828" s="562"/>
      <c r="N828" s="562"/>
      <c r="O828" s="562"/>
      <c r="P828" s="562"/>
    </row>
    <row r="829" spans="1:16" s="6" customFormat="1" hidden="1" x14ac:dyDescent="0.2">
      <c r="A829" s="562"/>
      <c r="B829" s="562"/>
      <c r="C829" s="562"/>
      <c r="D829" s="562"/>
      <c r="E829" s="562"/>
      <c r="F829" s="562"/>
      <c r="G829" s="562"/>
      <c r="H829" s="562"/>
      <c r="I829" s="562"/>
      <c r="J829" s="562"/>
      <c r="K829" s="562"/>
      <c r="L829" s="562"/>
      <c r="M829" s="562"/>
      <c r="N829" s="562"/>
      <c r="O829" s="562"/>
      <c r="P829" s="562"/>
    </row>
    <row r="830" spans="1:16" s="6" customFormat="1" hidden="1" x14ac:dyDescent="0.2">
      <c r="A830" s="562"/>
      <c r="B830" s="562"/>
      <c r="C830" s="562"/>
      <c r="D830" s="562"/>
      <c r="E830" s="562"/>
      <c r="F830" s="562"/>
      <c r="G830" s="562"/>
      <c r="H830" s="562"/>
      <c r="I830" s="562"/>
      <c r="J830" s="562"/>
      <c r="K830" s="562"/>
      <c r="L830" s="562"/>
      <c r="M830" s="562"/>
      <c r="N830" s="562"/>
      <c r="O830" s="562"/>
      <c r="P830" s="562"/>
    </row>
    <row r="831" spans="1:16" s="6" customFormat="1" hidden="1" x14ac:dyDescent="0.2">
      <c r="A831" s="562"/>
      <c r="B831" s="562"/>
      <c r="C831" s="562"/>
      <c r="D831" s="562"/>
      <c r="E831" s="562"/>
      <c r="F831" s="562"/>
      <c r="G831" s="562"/>
      <c r="H831" s="562"/>
      <c r="I831" s="562"/>
      <c r="J831" s="562"/>
      <c r="K831" s="562"/>
      <c r="L831" s="562"/>
      <c r="M831" s="562"/>
      <c r="N831" s="562"/>
      <c r="O831" s="562"/>
      <c r="P831" s="562"/>
    </row>
    <row r="832" spans="1:16" s="6" customFormat="1" hidden="1" x14ac:dyDescent="0.2">
      <c r="A832" s="562"/>
      <c r="B832" s="562"/>
      <c r="C832" s="562"/>
      <c r="D832" s="562"/>
      <c r="E832" s="562"/>
      <c r="F832" s="562"/>
      <c r="G832" s="562"/>
      <c r="H832" s="562"/>
      <c r="I832" s="562"/>
      <c r="J832" s="562"/>
      <c r="K832" s="562"/>
      <c r="L832" s="562"/>
      <c r="M832" s="562"/>
      <c r="N832" s="562"/>
      <c r="O832" s="562"/>
      <c r="P832" s="562"/>
    </row>
    <row r="833" spans="1:16" s="6" customFormat="1" hidden="1" x14ac:dyDescent="0.2">
      <c r="A833" s="562"/>
      <c r="B833" s="562"/>
      <c r="C833" s="562"/>
      <c r="D833" s="562"/>
      <c r="E833" s="562"/>
      <c r="F833" s="562"/>
      <c r="G833" s="562"/>
      <c r="H833" s="562"/>
      <c r="I833" s="562"/>
      <c r="J833" s="562"/>
      <c r="K833" s="562"/>
      <c r="L833" s="562"/>
      <c r="M833" s="562"/>
      <c r="N833" s="562"/>
      <c r="O833" s="562"/>
      <c r="P833" s="562"/>
    </row>
    <row r="834" spans="1:16" s="6" customFormat="1" hidden="1" x14ac:dyDescent="0.2">
      <c r="A834" s="562"/>
      <c r="B834" s="562"/>
      <c r="C834" s="562"/>
      <c r="D834" s="562"/>
      <c r="E834" s="562"/>
      <c r="F834" s="562"/>
      <c r="G834" s="562"/>
      <c r="H834" s="562"/>
      <c r="I834" s="562"/>
      <c r="J834" s="562"/>
      <c r="K834" s="562"/>
      <c r="L834" s="562"/>
      <c r="M834" s="562"/>
      <c r="N834" s="562"/>
      <c r="O834" s="562"/>
      <c r="P834" s="562"/>
    </row>
    <row r="835" spans="1:16" s="6" customFormat="1" hidden="1" x14ac:dyDescent="0.2">
      <c r="A835" s="562"/>
      <c r="B835" s="562"/>
      <c r="C835" s="562"/>
      <c r="D835" s="562"/>
      <c r="E835" s="562"/>
      <c r="F835" s="562"/>
      <c r="G835" s="562"/>
      <c r="H835" s="562"/>
      <c r="I835" s="562"/>
      <c r="J835" s="562"/>
      <c r="K835" s="562"/>
      <c r="L835" s="562"/>
      <c r="M835" s="562"/>
      <c r="N835" s="562"/>
      <c r="O835" s="562"/>
      <c r="P835" s="562"/>
    </row>
    <row r="836" spans="1:16" s="6" customFormat="1" hidden="1" x14ac:dyDescent="0.2">
      <c r="A836" s="562"/>
      <c r="B836" s="562"/>
      <c r="C836" s="562"/>
      <c r="D836" s="562"/>
      <c r="E836" s="562"/>
      <c r="F836" s="562"/>
      <c r="G836" s="562"/>
      <c r="H836" s="562"/>
      <c r="I836" s="562"/>
      <c r="J836" s="562"/>
      <c r="K836" s="562"/>
      <c r="L836" s="562"/>
      <c r="M836" s="562"/>
      <c r="N836" s="562"/>
      <c r="O836" s="562"/>
      <c r="P836" s="562"/>
    </row>
    <row r="837" spans="1:16" s="6" customFormat="1" hidden="1" x14ac:dyDescent="0.2">
      <c r="A837" s="562"/>
      <c r="B837" s="562"/>
      <c r="C837" s="562"/>
      <c r="D837" s="562"/>
      <c r="E837" s="562"/>
      <c r="F837" s="562"/>
      <c r="G837" s="562"/>
      <c r="H837" s="562"/>
      <c r="I837" s="562"/>
      <c r="J837" s="562"/>
      <c r="K837" s="562"/>
      <c r="L837" s="562"/>
      <c r="M837" s="562"/>
      <c r="N837" s="562"/>
      <c r="O837" s="562"/>
      <c r="P837" s="562"/>
    </row>
    <row r="838" spans="1:16" s="6" customFormat="1" hidden="1" x14ac:dyDescent="0.2">
      <c r="A838" s="562"/>
      <c r="B838" s="562"/>
      <c r="C838" s="562"/>
      <c r="D838" s="562"/>
      <c r="E838" s="562"/>
      <c r="F838" s="562"/>
      <c r="G838" s="562"/>
      <c r="H838" s="562"/>
      <c r="I838" s="562"/>
      <c r="J838" s="562"/>
      <c r="K838" s="562"/>
      <c r="L838" s="562"/>
      <c r="M838" s="562"/>
      <c r="N838" s="562"/>
      <c r="O838" s="562"/>
      <c r="P838" s="562"/>
    </row>
    <row r="839" spans="1:16" s="6" customFormat="1" hidden="1" x14ac:dyDescent="0.2">
      <c r="A839" s="562"/>
      <c r="B839" s="562"/>
      <c r="C839" s="562"/>
      <c r="D839" s="562"/>
      <c r="E839" s="562"/>
      <c r="F839" s="562"/>
      <c r="G839" s="562"/>
      <c r="H839" s="562"/>
      <c r="I839" s="562"/>
      <c r="J839" s="562"/>
      <c r="K839" s="562"/>
      <c r="L839" s="562"/>
      <c r="M839" s="562"/>
      <c r="N839" s="562"/>
      <c r="O839" s="562"/>
      <c r="P839" s="562"/>
    </row>
    <row r="840" spans="1:16" s="6" customFormat="1" hidden="1" x14ac:dyDescent="0.2">
      <c r="A840" s="562"/>
      <c r="B840" s="562"/>
      <c r="C840" s="562"/>
      <c r="D840" s="562"/>
      <c r="E840" s="562"/>
      <c r="F840" s="562"/>
      <c r="G840" s="562"/>
      <c r="H840" s="562"/>
      <c r="I840" s="562"/>
      <c r="J840" s="562"/>
      <c r="K840" s="562"/>
      <c r="L840" s="562"/>
      <c r="M840" s="562"/>
      <c r="N840" s="562"/>
      <c r="O840" s="562"/>
      <c r="P840" s="562"/>
    </row>
    <row r="841" spans="1:16" s="6" customFormat="1" hidden="1" x14ac:dyDescent="0.2">
      <c r="A841" s="562"/>
      <c r="B841" s="562"/>
      <c r="C841" s="562"/>
      <c r="D841" s="562"/>
      <c r="E841" s="562"/>
      <c r="F841" s="562"/>
      <c r="G841" s="562"/>
      <c r="H841" s="562"/>
      <c r="I841" s="562"/>
      <c r="J841" s="562"/>
      <c r="K841" s="562"/>
      <c r="L841" s="562"/>
      <c r="M841" s="562"/>
      <c r="N841" s="562"/>
      <c r="O841" s="562"/>
      <c r="P841" s="562"/>
    </row>
    <row r="842" spans="1:16" s="6" customFormat="1" hidden="1" x14ac:dyDescent="0.2">
      <c r="A842" s="562"/>
      <c r="B842" s="562"/>
      <c r="C842" s="562"/>
      <c r="D842" s="562"/>
      <c r="E842" s="562"/>
      <c r="F842" s="562"/>
      <c r="G842" s="562"/>
      <c r="H842" s="562"/>
      <c r="I842" s="562"/>
      <c r="J842" s="562"/>
      <c r="K842" s="562"/>
      <c r="L842" s="562"/>
      <c r="M842" s="562"/>
      <c r="N842" s="562"/>
      <c r="O842" s="562"/>
      <c r="P842" s="562"/>
    </row>
    <row r="843" spans="1:16" s="6" customFormat="1" hidden="1" x14ac:dyDescent="0.2">
      <c r="A843" s="562"/>
      <c r="B843" s="562"/>
      <c r="C843" s="562"/>
      <c r="D843" s="562"/>
      <c r="E843" s="562"/>
      <c r="F843" s="562"/>
      <c r="G843" s="562"/>
      <c r="H843" s="562"/>
      <c r="I843" s="562"/>
      <c r="J843" s="562"/>
      <c r="K843" s="562"/>
      <c r="L843" s="562"/>
      <c r="M843" s="562"/>
      <c r="N843" s="562"/>
      <c r="O843" s="562"/>
      <c r="P843" s="562"/>
    </row>
    <row r="844" spans="1:16" s="6" customFormat="1" hidden="1" x14ac:dyDescent="0.2">
      <c r="A844" s="562"/>
      <c r="B844" s="562"/>
      <c r="C844" s="562"/>
      <c r="D844" s="562"/>
      <c r="E844" s="562"/>
      <c r="F844" s="562"/>
      <c r="G844" s="562"/>
      <c r="H844" s="562"/>
      <c r="I844" s="562"/>
      <c r="J844" s="562"/>
      <c r="K844" s="562"/>
      <c r="L844" s="562"/>
      <c r="M844" s="562"/>
      <c r="N844" s="562"/>
      <c r="O844" s="562"/>
      <c r="P844" s="562"/>
    </row>
    <row r="845" spans="1:16" s="6" customFormat="1" hidden="1" x14ac:dyDescent="0.2">
      <c r="A845" s="562"/>
      <c r="B845" s="562"/>
      <c r="C845" s="562"/>
      <c r="D845" s="562"/>
      <c r="E845" s="562"/>
      <c r="F845" s="562"/>
      <c r="G845" s="562"/>
      <c r="H845" s="562"/>
      <c r="I845" s="562"/>
      <c r="J845" s="562"/>
      <c r="K845" s="562"/>
      <c r="L845" s="562"/>
      <c r="M845" s="562"/>
      <c r="N845" s="562"/>
      <c r="O845" s="562"/>
      <c r="P845" s="562"/>
    </row>
    <row r="846" spans="1:16" s="6" customFormat="1" hidden="1" x14ac:dyDescent="0.2">
      <c r="A846" s="562"/>
      <c r="B846" s="562"/>
      <c r="C846" s="562"/>
      <c r="D846" s="562"/>
      <c r="E846" s="562"/>
      <c r="F846" s="562"/>
      <c r="G846" s="562"/>
      <c r="H846" s="562"/>
      <c r="I846" s="562"/>
      <c r="J846" s="562"/>
      <c r="K846" s="562"/>
      <c r="L846" s="562"/>
      <c r="M846" s="562"/>
      <c r="N846" s="562"/>
      <c r="O846" s="562"/>
      <c r="P846" s="562"/>
    </row>
    <row r="847" spans="1:16" s="6" customFormat="1" hidden="1" x14ac:dyDescent="0.2">
      <c r="A847" s="562"/>
      <c r="B847" s="562"/>
      <c r="C847" s="562"/>
      <c r="D847" s="562"/>
      <c r="E847" s="562"/>
      <c r="F847" s="562"/>
      <c r="G847" s="562"/>
      <c r="H847" s="562"/>
      <c r="I847" s="562"/>
      <c r="J847" s="562"/>
      <c r="K847" s="562"/>
      <c r="L847" s="562"/>
      <c r="M847" s="562"/>
      <c r="N847" s="562"/>
      <c r="O847" s="562"/>
      <c r="P847" s="562"/>
    </row>
    <row r="848" spans="1:16" s="6" customFormat="1" hidden="1" x14ac:dyDescent="0.2">
      <c r="A848" s="562"/>
      <c r="B848" s="562"/>
      <c r="C848" s="562"/>
      <c r="D848" s="562"/>
      <c r="E848" s="562"/>
      <c r="F848" s="562"/>
      <c r="G848" s="562"/>
      <c r="H848" s="562"/>
      <c r="I848" s="562"/>
      <c r="J848" s="562"/>
      <c r="K848" s="562"/>
      <c r="L848" s="562"/>
      <c r="M848" s="562"/>
      <c r="N848" s="562"/>
      <c r="O848" s="562"/>
      <c r="P848" s="562"/>
    </row>
    <row r="849" spans="1:16" s="6" customFormat="1" hidden="1" x14ac:dyDescent="0.2">
      <c r="A849" s="562"/>
      <c r="B849" s="562"/>
      <c r="C849" s="562"/>
      <c r="D849" s="562"/>
      <c r="E849" s="562"/>
      <c r="F849" s="562"/>
      <c r="G849" s="562"/>
      <c r="H849" s="562"/>
      <c r="I849" s="562"/>
      <c r="J849" s="562"/>
      <c r="K849" s="562"/>
      <c r="L849" s="562"/>
      <c r="M849" s="562"/>
      <c r="N849" s="562"/>
      <c r="O849" s="562"/>
      <c r="P849" s="562"/>
    </row>
    <row r="850" spans="1:16" s="6" customFormat="1" hidden="1" x14ac:dyDescent="0.2">
      <c r="A850" s="562"/>
      <c r="B850" s="562"/>
      <c r="C850" s="562"/>
      <c r="D850" s="562"/>
      <c r="E850" s="562"/>
      <c r="F850" s="562"/>
      <c r="G850" s="562"/>
      <c r="H850" s="562"/>
      <c r="I850" s="562"/>
      <c r="J850" s="562"/>
      <c r="K850" s="562"/>
      <c r="L850" s="562"/>
      <c r="M850" s="562"/>
      <c r="N850" s="562"/>
      <c r="O850" s="562"/>
      <c r="P850" s="562"/>
    </row>
    <row r="851" spans="1:16" s="6" customFormat="1" hidden="1" x14ac:dyDescent="0.2">
      <c r="A851" s="562"/>
      <c r="B851" s="562"/>
      <c r="C851" s="562"/>
      <c r="D851" s="562"/>
      <c r="E851" s="562"/>
      <c r="F851" s="562"/>
      <c r="G851" s="562"/>
      <c r="H851" s="562"/>
      <c r="I851" s="562"/>
      <c r="J851" s="562"/>
      <c r="K851" s="562"/>
      <c r="L851" s="562"/>
      <c r="M851" s="562"/>
      <c r="N851" s="562"/>
      <c r="O851" s="562"/>
      <c r="P851" s="562"/>
    </row>
    <row r="852" spans="1:16" s="6" customFormat="1" hidden="1" x14ac:dyDescent="0.2">
      <c r="A852" s="562"/>
      <c r="B852" s="562"/>
      <c r="C852" s="562"/>
      <c r="D852" s="562"/>
      <c r="E852" s="562"/>
      <c r="F852" s="562"/>
      <c r="G852" s="562"/>
      <c r="H852" s="562"/>
      <c r="I852" s="562"/>
      <c r="J852" s="562"/>
      <c r="K852" s="562"/>
      <c r="L852" s="562"/>
      <c r="M852" s="562"/>
      <c r="N852" s="562"/>
      <c r="O852" s="562"/>
      <c r="P852" s="562"/>
    </row>
    <row r="853" spans="1:16" s="6" customFormat="1" hidden="1" x14ac:dyDescent="0.2">
      <c r="A853" s="562"/>
      <c r="B853" s="562"/>
      <c r="C853" s="562"/>
      <c r="D853" s="562"/>
      <c r="E853" s="562"/>
      <c r="F853" s="562"/>
      <c r="G853" s="562"/>
      <c r="H853" s="562"/>
      <c r="I853" s="562"/>
      <c r="J853" s="562"/>
      <c r="K853" s="562"/>
      <c r="L853" s="562"/>
      <c r="M853" s="562"/>
      <c r="N853" s="562"/>
      <c r="O853" s="562"/>
      <c r="P853" s="562"/>
    </row>
    <row r="854" spans="1:16" s="6" customFormat="1" hidden="1" x14ac:dyDescent="0.2">
      <c r="A854" s="562"/>
      <c r="B854" s="562"/>
      <c r="C854" s="562"/>
      <c r="D854" s="562"/>
      <c r="E854" s="562"/>
      <c r="F854" s="562"/>
      <c r="G854" s="562"/>
      <c r="H854" s="562"/>
      <c r="I854" s="562"/>
      <c r="J854" s="562"/>
      <c r="K854" s="562"/>
      <c r="L854" s="562"/>
      <c r="M854" s="562"/>
      <c r="N854" s="562"/>
      <c r="O854" s="562"/>
      <c r="P854" s="562"/>
    </row>
    <row r="855" spans="1:16" s="6" customFormat="1" hidden="1" x14ac:dyDescent="0.2">
      <c r="A855" s="562"/>
      <c r="B855" s="562"/>
      <c r="C855" s="562"/>
      <c r="D855" s="562"/>
      <c r="E855" s="562"/>
      <c r="F855" s="562"/>
      <c r="G855" s="562"/>
      <c r="H855" s="562"/>
      <c r="I855" s="562"/>
      <c r="J855" s="562"/>
      <c r="K855" s="562"/>
      <c r="L855" s="562"/>
      <c r="M855" s="562"/>
      <c r="N855" s="562"/>
      <c r="O855" s="562"/>
      <c r="P855" s="562"/>
    </row>
    <row r="856" spans="1:16" s="6" customFormat="1" hidden="1" x14ac:dyDescent="0.2">
      <c r="A856" s="562"/>
      <c r="B856" s="562"/>
      <c r="C856" s="562"/>
      <c r="D856" s="562"/>
      <c r="E856" s="562"/>
      <c r="F856" s="562"/>
      <c r="G856" s="562"/>
      <c r="H856" s="562"/>
      <c r="I856" s="562"/>
      <c r="J856" s="562"/>
      <c r="K856" s="562"/>
      <c r="L856" s="562"/>
      <c r="M856" s="562"/>
      <c r="N856" s="562"/>
      <c r="O856" s="562"/>
      <c r="P856" s="562"/>
    </row>
    <row r="857" spans="1:16" s="6" customFormat="1" hidden="1" x14ac:dyDescent="0.2">
      <c r="A857" s="562"/>
      <c r="B857" s="562"/>
      <c r="C857" s="562"/>
      <c r="D857" s="562"/>
      <c r="E857" s="562"/>
      <c r="F857" s="562"/>
      <c r="G857" s="562"/>
      <c r="H857" s="562"/>
      <c r="I857" s="562"/>
      <c r="J857" s="562"/>
      <c r="K857" s="562"/>
      <c r="L857" s="562"/>
      <c r="M857" s="562"/>
      <c r="N857" s="562"/>
      <c r="O857" s="562"/>
      <c r="P857" s="562"/>
    </row>
    <row r="858" spans="1:16" s="6" customFormat="1" hidden="1" x14ac:dyDescent="0.2">
      <c r="A858" s="562"/>
      <c r="B858" s="562"/>
      <c r="C858" s="562"/>
      <c r="D858" s="562"/>
      <c r="E858" s="562"/>
      <c r="F858" s="562"/>
      <c r="G858" s="562"/>
      <c r="H858" s="562"/>
      <c r="I858" s="562"/>
      <c r="J858" s="562"/>
      <c r="K858" s="562"/>
      <c r="L858" s="562"/>
      <c r="M858" s="562"/>
      <c r="N858" s="562"/>
      <c r="O858" s="562"/>
      <c r="P858" s="562"/>
    </row>
    <row r="859" spans="1:16" s="6" customFormat="1" hidden="1" x14ac:dyDescent="0.2">
      <c r="A859" s="562"/>
      <c r="B859" s="562"/>
      <c r="C859" s="562"/>
      <c r="D859" s="562"/>
      <c r="E859" s="562"/>
      <c r="F859" s="562"/>
      <c r="G859" s="562"/>
      <c r="H859" s="562"/>
      <c r="I859" s="562"/>
      <c r="J859" s="562"/>
      <c r="K859" s="562"/>
      <c r="L859" s="562"/>
      <c r="M859" s="562"/>
      <c r="N859" s="562"/>
      <c r="O859" s="562"/>
      <c r="P859" s="562"/>
    </row>
    <row r="860" spans="1:16" s="6" customFormat="1" hidden="1" x14ac:dyDescent="0.2">
      <c r="A860" s="562"/>
      <c r="B860" s="562"/>
      <c r="C860" s="562"/>
      <c r="D860" s="562"/>
      <c r="E860" s="562"/>
      <c r="F860" s="562"/>
      <c r="G860" s="562"/>
      <c r="H860" s="562"/>
      <c r="I860" s="562"/>
      <c r="J860" s="562"/>
      <c r="K860" s="562"/>
      <c r="L860" s="562"/>
      <c r="M860" s="562"/>
      <c r="N860" s="562"/>
      <c r="O860" s="562"/>
      <c r="P860" s="562"/>
    </row>
    <row r="861" spans="1:16" s="6" customFormat="1" hidden="1" x14ac:dyDescent="0.2">
      <c r="A861" s="562"/>
      <c r="B861" s="562"/>
      <c r="C861" s="562"/>
      <c r="D861" s="562"/>
      <c r="E861" s="562"/>
      <c r="F861" s="562"/>
      <c r="G861" s="562"/>
      <c r="H861" s="562"/>
      <c r="I861" s="562"/>
      <c r="J861" s="562"/>
      <c r="K861" s="562"/>
      <c r="L861" s="562"/>
      <c r="M861" s="562"/>
      <c r="N861" s="562"/>
      <c r="O861" s="562"/>
      <c r="P861" s="562"/>
    </row>
    <row r="862" spans="1:16" s="6" customFormat="1" hidden="1" x14ac:dyDescent="0.2">
      <c r="A862" s="562"/>
      <c r="B862" s="562"/>
      <c r="C862" s="562"/>
      <c r="D862" s="562"/>
      <c r="E862" s="562"/>
      <c r="F862" s="562"/>
      <c r="G862" s="562"/>
      <c r="H862" s="562"/>
      <c r="I862" s="562"/>
      <c r="J862" s="562"/>
      <c r="K862" s="562"/>
      <c r="L862" s="562"/>
      <c r="M862" s="562"/>
      <c r="N862" s="562"/>
      <c r="O862" s="562"/>
      <c r="P862" s="562"/>
    </row>
    <row r="863" spans="1:16" s="6" customFormat="1" hidden="1" x14ac:dyDescent="0.2">
      <c r="A863" s="562"/>
      <c r="B863" s="562"/>
      <c r="C863" s="562"/>
      <c r="D863" s="562"/>
      <c r="E863" s="562"/>
      <c r="F863" s="562"/>
      <c r="G863" s="562"/>
      <c r="H863" s="562"/>
      <c r="I863" s="562"/>
      <c r="J863" s="562"/>
      <c r="K863" s="562"/>
      <c r="L863" s="562"/>
      <c r="M863" s="562"/>
      <c r="N863" s="562"/>
      <c r="O863" s="562"/>
      <c r="P863" s="562"/>
    </row>
    <row r="864" spans="1:16" s="6" customFormat="1" hidden="1" x14ac:dyDescent="0.2">
      <c r="A864" s="562"/>
      <c r="B864" s="562"/>
      <c r="C864" s="562"/>
      <c r="D864" s="562"/>
      <c r="E864" s="562"/>
      <c r="F864" s="562"/>
      <c r="G864" s="562"/>
      <c r="H864" s="562"/>
      <c r="I864" s="562"/>
      <c r="J864" s="562"/>
      <c r="K864" s="562"/>
      <c r="L864" s="562"/>
      <c r="M864" s="562"/>
      <c r="N864" s="562"/>
      <c r="O864" s="562"/>
      <c r="P864" s="562"/>
    </row>
    <row r="865" spans="1:16" s="6" customFormat="1" hidden="1" x14ac:dyDescent="0.2">
      <c r="A865" s="562"/>
      <c r="B865" s="562"/>
      <c r="C865" s="562"/>
      <c r="D865" s="562"/>
      <c r="E865" s="562"/>
      <c r="F865" s="562"/>
      <c r="G865" s="562"/>
      <c r="H865" s="562"/>
      <c r="I865" s="562"/>
      <c r="J865" s="562"/>
      <c r="K865" s="562"/>
      <c r="L865" s="562"/>
      <c r="M865" s="562"/>
      <c r="N865" s="562"/>
      <c r="O865" s="562"/>
      <c r="P865" s="562"/>
    </row>
    <row r="866" spans="1:16" s="6" customFormat="1" hidden="1" x14ac:dyDescent="0.2">
      <c r="A866" s="562"/>
      <c r="B866" s="562"/>
      <c r="C866" s="562"/>
      <c r="D866" s="562"/>
      <c r="E866" s="562"/>
      <c r="F866" s="562"/>
      <c r="G866" s="562"/>
      <c r="H866" s="562"/>
      <c r="I866" s="562"/>
      <c r="J866" s="562"/>
      <c r="K866" s="562"/>
      <c r="L866" s="562"/>
      <c r="M866" s="562"/>
      <c r="N866" s="562"/>
      <c r="O866" s="562"/>
      <c r="P866" s="562"/>
    </row>
    <row r="867" spans="1:16" s="6" customFormat="1" hidden="1" x14ac:dyDescent="0.2">
      <c r="A867" s="562"/>
      <c r="B867" s="562"/>
      <c r="C867" s="562"/>
      <c r="D867" s="562"/>
      <c r="E867" s="562"/>
      <c r="F867" s="562"/>
      <c r="G867" s="562"/>
      <c r="H867" s="562"/>
      <c r="I867" s="562"/>
      <c r="J867" s="562"/>
      <c r="K867" s="562"/>
      <c r="L867" s="562"/>
      <c r="M867" s="562"/>
      <c r="N867" s="562"/>
      <c r="O867" s="562"/>
      <c r="P867" s="562"/>
    </row>
    <row r="868" spans="1:16" s="6" customFormat="1" hidden="1" x14ac:dyDescent="0.2">
      <c r="A868" s="562"/>
      <c r="B868" s="562"/>
      <c r="C868" s="562"/>
      <c r="D868" s="562"/>
      <c r="E868" s="562"/>
      <c r="F868" s="562"/>
      <c r="G868" s="562"/>
      <c r="H868" s="562"/>
      <c r="I868" s="562"/>
      <c r="J868" s="562"/>
      <c r="K868" s="562"/>
      <c r="L868" s="562"/>
      <c r="M868" s="562"/>
      <c r="N868" s="562"/>
      <c r="O868" s="562"/>
      <c r="P868" s="562"/>
    </row>
    <row r="869" spans="1:16" s="6" customFormat="1" hidden="1" x14ac:dyDescent="0.2">
      <c r="A869" s="562"/>
      <c r="B869" s="562"/>
      <c r="C869" s="562"/>
      <c r="D869" s="562"/>
      <c r="E869" s="562"/>
      <c r="F869" s="562"/>
      <c r="G869" s="562"/>
      <c r="H869" s="562"/>
      <c r="I869" s="562"/>
      <c r="J869" s="562"/>
      <c r="K869" s="562"/>
      <c r="L869" s="562"/>
      <c r="M869" s="562"/>
      <c r="N869" s="562"/>
      <c r="O869" s="562"/>
      <c r="P869" s="562"/>
    </row>
    <row r="870" spans="1:16" s="6" customFormat="1" hidden="1" x14ac:dyDescent="0.2">
      <c r="A870" s="562"/>
      <c r="B870" s="562"/>
      <c r="C870" s="562"/>
      <c r="D870" s="562"/>
      <c r="E870" s="562"/>
      <c r="F870" s="562"/>
      <c r="G870" s="562"/>
      <c r="H870" s="562"/>
      <c r="I870" s="562"/>
      <c r="J870" s="562"/>
      <c r="K870" s="562"/>
      <c r="L870" s="562"/>
      <c r="M870" s="562"/>
      <c r="N870" s="562"/>
      <c r="O870" s="562"/>
      <c r="P870" s="562"/>
    </row>
    <row r="871" spans="1:16" s="6" customFormat="1" hidden="1" x14ac:dyDescent="0.2">
      <c r="A871" s="562"/>
      <c r="B871" s="562"/>
      <c r="C871" s="562"/>
      <c r="D871" s="562"/>
      <c r="E871" s="562"/>
      <c r="F871" s="562"/>
      <c r="G871" s="562"/>
      <c r="H871" s="562"/>
      <c r="I871" s="562"/>
      <c r="J871" s="562"/>
      <c r="K871" s="562"/>
      <c r="L871" s="562"/>
      <c r="M871" s="562"/>
      <c r="N871" s="562"/>
      <c r="O871" s="562"/>
      <c r="P871" s="562"/>
    </row>
    <row r="872" spans="1:16" s="6" customFormat="1" hidden="1" x14ac:dyDescent="0.2">
      <c r="A872" s="562"/>
      <c r="B872" s="562"/>
      <c r="C872" s="562"/>
      <c r="D872" s="562"/>
      <c r="E872" s="562"/>
      <c r="F872" s="562"/>
      <c r="G872" s="562"/>
      <c r="H872" s="562"/>
      <c r="I872" s="562"/>
      <c r="J872" s="562"/>
      <c r="K872" s="562"/>
      <c r="L872" s="562"/>
      <c r="M872" s="562"/>
      <c r="N872" s="562"/>
      <c r="O872" s="562"/>
      <c r="P872" s="562"/>
    </row>
    <row r="873" spans="1:16" s="6" customFormat="1" hidden="1" x14ac:dyDescent="0.2">
      <c r="A873" s="562"/>
      <c r="B873" s="562"/>
      <c r="C873" s="562"/>
      <c r="D873" s="562"/>
      <c r="E873" s="562"/>
      <c r="F873" s="562"/>
      <c r="G873" s="562"/>
      <c r="H873" s="562"/>
      <c r="I873" s="562"/>
      <c r="J873" s="562"/>
      <c r="K873" s="562"/>
      <c r="L873" s="562"/>
      <c r="M873" s="562"/>
      <c r="N873" s="562"/>
      <c r="O873" s="562"/>
      <c r="P873" s="562"/>
    </row>
    <row r="874" spans="1:16" s="6" customFormat="1" hidden="1" x14ac:dyDescent="0.2">
      <c r="A874" s="562"/>
      <c r="B874" s="562"/>
      <c r="C874" s="562"/>
      <c r="D874" s="562"/>
      <c r="E874" s="562"/>
      <c r="F874" s="562"/>
      <c r="G874" s="562"/>
      <c r="H874" s="562"/>
      <c r="I874" s="562"/>
      <c r="J874" s="562"/>
      <c r="K874" s="562"/>
      <c r="L874" s="562"/>
      <c r="M874" s="562"/>
      <c r="N874" s="562"/>
      <c r="O874" s="562"/>
      <c r="P874" s="562"/>
    </row>
    <row r="875" spans="1:16" s="6" customFormat="1" hidden="1" x14ac:dyDescent="0.2">
      <c r="A875" s="562"/>
      <c r="B875" s="562"/>
      <c r="C875" s="562"/>
      <c r="D875" s="562"/>
      <c r="E875" s="562"/>
      <c r="F875" s="562"/>
      <c r="G875" s="562"/>
      <c r="H875" s="562"/>
      <c r="I875" s="562"/>
      <c r="J875" s="562"/>
      <c r="K875" s="562"/>
      <c r="L875" s="562"/>
      <c r="M875" s="562"/>
      <c r="N875" s="562"/>
      <c r="O875" s="562"/>
      <c r="P875" s="562"/>
    </row>
    <row r="876" spans="1:16" s="6" customFormat="1" hidden="1" x14ac:dyDescent="0.2">
      <c r="A876" s="562"/>
      <c r="B876" s="562"/>
      <c r="C876" s="562"/>
      <c r="D876" s="562"/>
      <c r="E876" s="562"/>
      <c r="F876" s="562"/>
      <c r="G876" s="562"/>
      <c r="H876" s="562"/>
      <c r="I876" s="562"/>
      <c r="J876" s="562"/>
      <c r="K876" s="562"/>
      <c r="L876" s="562"/>
      <c r="M876" s="562"/>
      <c r="N876" s="562"/>
      <c r="O876" s="562"/>
      <c r="P876" s="562"/>
    </row>
    <row r="877" spans="1:16" s="6" customFormat="1" hidden="1" x14ac:dyDescent="0.2">
      <c r="A877" s="562"/>
      <c r="B877" s="562"/>
      <c r="C877" s="562"/>
      <c r="D877" s="562"/>
      <c r="E877" s="562"/>
      <c r="F877" s="562"/>
      <c r="G877" s="562"/>
      <c r="H877" s="562"/>
      <c r="I877" s="562"/>
      <c r="J877" s="562"/>
      <c r="K877" s="562"/>
      <c r="L877" s="562"/>
      <c r="M877" s="562"/>
      <c r="N877" s="562"/>
      <c r="O877" s="562"/>
      <c r="P877" s="562"/>
    </row>
    <row r="878" spans="1:16" s="6" customFormat="1" hidden="1" x14ac:dyDescent="0.2">
      <c r="A878" s="562"/>
      <c r="B878" s="562"/>
      <c r="C878" s="562"/>
      <c r="D878" s="562"/>
      <c r="E878" s="562"/>
      <c r="F878" s="562"/>
      <c r="G878" s="562"/>
      <c r="H878" s="562"/>
      <c r="I878" s="562"/>
      <c r="J878" s="562"/>
      <c r="K878" s="562"/>
      <c r="L878" s="562"/>
      <c r="M878" s="562"/>
      <c r="N878" s="562"/>
      <c r="O878" s="562"/>
      <c r="P878" s="562"/>
    </row>
    <row r="879" spans="1:16" s="6" customFormat="1" hidden="1" x14ac:dyDescent="0.2">
      <c r="A879" s="562"/>
      <c r="B879" s="562"/>
      <c r="C879" s="562"/>
      <c r="D879" s="562"/>
      <c r="E879" s="562"/>
      <c r="F879" s="562"/>
      <c r="G879" s="562"/>
      <c r="H879" s="562"/>
      <c r="I879" s="562"/>
      <c r="J879" s="562"/>
      <c r="K879" s="562"/>
      <c r="L879" s="562"/>
      <c r="M879" s="562"/>
      <c r="N879" s="562"/>
      <c r="O879" s="562"/>
      <c r="P879" s="562"/>
    </row>
    <row r="880" spans="1:16" s="6" customFormat="1" hidden="1" x14ac:dyDescent="0.2">
      <c r="A880" s="562"/>
      <c r="B880" s="562"/>
      <c r="C880" s="562"/>
      <c r="D880" s="562"/>
      <c r="E880" s="562"/>
      <c r="F880" s="562"/>
      <c r="G880" s="562"/>
      <c r="H880" s="562"/>
      <c r="I880" s="562"/>
      <c r="J880" s="562"/>
      <c r="K880" s="562"/>
      <c r="L880" s="562"/>
      <c r="M880" s="562"/>
      <c r="N880" s="562"/>
      <c r="O880" s="562"/>
      <c r="P880" s="562"/>
    </row>
    <row r="881" spans="1:16" s="6" customFormat="1" hidden="1" x14ac:dyDescent="0.2">
      <c r="A881" s="562"/>
      <c r="B881" s="562"/>
      <c r="C881" s="562"/>
      <c r="D881" s="562"/>
      <c r="E881" s="562"/>
      <c r="F881" s="562"/>
      <c r="G881" s="562"/>
      <c r="H881" s="562"/>
      <c r="I881" s="562"/>
      <c r="J881" s="562"/>
      <c r="K881" s="562"/>
      <c r="L881" s="562"/>
      <c r="M881" s="562"/>
      <c r="N881" s="562"/>
      <c r="O881" s="562"/>
      <c r="P881" s="562"/>
    </row>
    <row r="882" spans="1:16" s="6" customFormat="1" hidden="1" x14ac:dyDescent="0.2">
      <c r="A882" s="562"/>
      <c r="B882" s="562"/>
      <c r="C882" s="562"/>
      <c r="D882" s="562"/>
      <c r="E882" s="562"/>
      <c r="F882" s="562"/>
      <c r="G882" s="562"/>
      <c r="H882" s="562"/>
      <c r="I882" s="562"/>
      <c r="J882" s="562"/>
      <c r="K882" s="562"/>
      <c r="L882" s="562"/>
      <c r="M882" s="562"/>
      <c r="N882" s="562"/>
      <c r="O882" s="562"/>
      <c r="P882" s="562"/>
    </row>
    <row r="883" spans="1:16" s="6" customFormat="1" hidden="1" x14ac:dyDescent="0.2">
      <c r="A883" s="562"/>
      <c r="B883" s="562"/>
      <c r="C883" s="562"/>
      <c r="D883" s="562"/>
      <c r="E883" s="562"/>
      <c r="F883" s="562"/>
      <c r="G883" s="562"/>
      <c r="H883" s="562"/>
      <c r="I883" s="562"/>
      <c r="J883" s="562"/>
      <c r="K883" s="562"/>
      <c r="L883" s="562"/>
      <c r="M883" s="562"/>
      <c r="N883" s="562"/>
      <c r="O883" s="562"/>
      <c r="P883" s="562"/>
    </row>
    <row r="884" spans="1:16" s="6" customFormat="1" hidden="1" x14ac:dyDescent="0.2">
      <c r="A884" s="562"/>
      <c r="B884" s="562"/>
      <c r="C884" s="562"/>
      <c r="D884" s="562"/>
      <c r="E884" s="562"/>
      <c r="F884" s="562"/>
      <c r="G884" s="562"/>
      <c r="H884" s="562"/>
      <c r="I884" s="562"/>
      <c r="J884" s="562"/>
      <c r="K884" s="562"/>
      <c r="L884" s="562"/>
      <c r="M884" s="562"/>
      <c r="N884" s="562"/>
      <c r="O884" s="562"/>
      <c r="P884" s="562"/>
    </row>
    <row r="885" spans="1:16" s="6" customFormat="1" hidden="1" x14ac:dyDescent="0.2">
      <c r="A885" s="562"/>
      <c r="B885" s="562"/>
      <c r="C885" s="562"/>
      <c r="D885" s="562"/>
      <c r="E885" s="562"/>
      <c r="F885" s="562"/>
      <c r="G885" s="562"/>
      <c r="H885" s="562"/>
      <c r="I885" s="562"/>
      <c r="J885" s="562"/>
      <c r="K885" s="562"/>
      <c r="L885" s="562"/>
      <c r="M885" s="562"/>
      <c r="N885" s="562"/>
      <c r="O885" s="562"/>
      <c r="P885" s="562"/>
    </row>
    <row r="886" spans="1:16" s="6" customFormat="1" hidden="1" x14ac:dyDescent="0.2">
      <c r="A886" s="562"/>
      <c r="B886" s="562"/>
      <c r="C886" s="562"/>
      <c r="D886" s="562"/>
      <c r="E886" s="562"/>
      <c r="F886" s="562"/>
      <c r="G886" s="562"/>
      <c r="H886" s="562"/>
      <c r="I886" s="562"/>
      <c r="J886" s="562"/>
      <c r="K886" s="562"/>
      <c r="L886" s="562"/>
      <c r="M886" s="562"/>
      <c r="N886" s="562"/>
      <c r="O886" s="562"/>
      <c r="P886" s="562"/>
    </row>
    <row r="887" spans="1:16" s="6" customFormat="1" hidden="1" x14ac:dyDescent="0.2">
      <c r="A887" s="562"/>
      <c r="B887" s="562"/>
      <c r="C887" s="562"/>
      <c r="D887" s="562"/>
      <c r="E887" s="562"/>
      <c r="F887" s="562"/>
      <c r="G887" s="562"/>
      <c r="H887" s="562"/>
      <c r="I887" s="562"/>
      <c r="J887" s="562"/>
      <c r="K887" s="562"/>
      <c r="L887" s="562"/>
      <c r="M887" s="562"/>
      <c r="N887" s="562"/>
      <c r="O887" s="562"/>
      <c r="P887" s="562"/>
    </row>
    <row r="888" spans="1:16" s="6" customFormat="1" hidden="1" x14ac:dyDescent="0.2">
      <c r="A888" s="562"/>
      <c r="B888" s="562"/>
      <c r="C888" s="562"/>
      <c r="D888" s="562"/>
      <c r="E888" s="562"/>
      <c r="F888" s="562"/>
      <c r="G888" s="562"/>
      <c r="H888" s="562"/>
      <c r="I888" s="562"/>
      <c r="J888" s="562"/>
      <c r="K888" s="562"/>
      <c r="L888" s="562"/>
      <c r="M888" s="562"/>
      <c r="N888" s="562"/>
      <c r="O888" s="562"/>
      <c r="P888" s="562"/>
    </row>
    <row r="889" spans="1:16" s="6" customFormat="1" hidden="1" x14ac:dyDescent="0.2">
      <c r="A889" s="562"/>
      <c r="B889" s="562"/>
      <c r="C889" s="562"/>
      <c r="D889" s="562"/>
      <c r="E889" s="562"/>
      <c r="F889" s="562"/>
      <c r="G889" s="562"/>
      <c r="H889" s="562"/>
      <c r="I889" s="562"/>
      <c r="J889" s="562"/>
      <c r="K889" s="562"/>
      <c r="L889" s="562"/>
      <c r="M889" s="562"/>
      <c r="N889" s="562"/>
      <c r="O889" s="562"/>
      <c r="P889" s="562"/>
    </row>
    <row r="890" spans="1:16" s="6" customFormat="1" hidden="1" x14ac:dyDescent="0.2">
      <c r="A890" s="562"/>
      <c r="B890" s="562"/>
      <c r="C890" s="562"/>
      <c r="D890" s="562"/>
      <c r="E890" s="562"/>
      <c r="F890" s="562"/>
      <c r="G890" s="562"/>
      <c r="H890" s="562"/>
      <c r="I890" s="562"/>
      <c r="J890" s="562"/>
      <c r="K890" s="562"/>
      <c r="L890" s="562"/>
      <c r="M890" s="562"/>
      <c r="N890" s="562"/>
      <c r="O890" s="562"/>
      <c r="P890" s="562"/>
    </row>
    <row r="891" spans="1:16" s="6" customFormat="1" hidden="1" x14ac:dyDescent="0.2">
      <c r="A891" s="562"/>
      <c r="B891" s="562"/>
      <c r="C891" s="562"/>
      <c r="D891" s="562"/>
      <c r="E891" s="562"/>
      <c r="F891" s="562"/>
      <c r="G891" s="562"/>
      <c r="H891" s="562"/>
      <c r="I891" s="562"/>
      <c r="J891" s="562"/>
      <c r="K891" s="562"/>
      <c r="L891" s="562"/>
      <c r="M891" s="562"/>
      <c r="N891" s="562"/>
      <c r="O891" s="562"/>
      <c r="P891" s="562"/>
    </row>
    <row r="892" spans="1:16" s="6" customFormat="1" hidden="1" x14ac:dyDescent="0.2">
      <c r="A892" s="562"/>
      <c r="B892" s="562"/>
      <c r="C892" s="562"/>
      <c r="D892" s="562"/>
      <c r="E892" s="562"/>
      <c r="F892" s="562"/>
      <c r="G892" s="562"/>
      <c r="H892" s="562"/>
      <c r="I892" s="562"/>
      <c r="J892" s="562"/>
      <c r="K892" s="562"/>
      <c r="L892" s="562"/>
      <c r="M892" s="562"/>
      <c r="N892" s="562"/>
      <c r="O892" s="562"/>
      <c r="P892" s="562"/>
    </row>
    <row r="893" spans="1:16" s="6" customFormat="1" hidden="1" x14ac:dyDescent="0.2">
      <c r="A893" s="562"/>
      <c r="B893" s="562"/>
      <c r="C893" s="562"/>
      <c r="D893" s="562"/>
      <c r="E893" s="562"/>
      <c r="F893" s="562"/>
      <c r="G893" s="562"/>
      <c r="H893" s="562"/>
      <c r="I893" s="562"/>
      <c r="J893" s="562"/>
      <c r="K893" s="562"/>
      <c r="L893" s="562"/>
      <c r="M893" s="562"/>
      <c r="N893" s="562"/>
      <c r="O893" s="562"/>
      <c r="P893" s="562"/>
    </row>
    <row r="894" spans="1:16" s="6" customFormat="1" hidden="1" x14ac:dyDescent="0.2">
      <c r="A894" s="562"/>
      <c r="B894" s="562"/>
      <c r="C894" s="562"/>
      <c r="D894" s="562"/>
      <c r="E894" s="562"/>
      <c r="F894" s="562"/>
      <c r="G894" s="562"/>
      <c r="H894" s="562"/>
      <c r="I894" s="562"/>
      <c r="J894" s="562"/>
      <c r="K894" s="562"/>
      <c r="L894" s="562"/>
      <c r="M894" s="562"/>
      <c r="N894" s="562"/>
      <c r="O894" s="562"/>
      <c r="P894" s="562"/>
    </row>
  </sheetData>
  <sheetProtection selectLockedCells="1"/>
  <dataConsolidate/>
  <mergeCells count="74">
    <mergeCell ref="D11:F11"/>
    <mergeCell ref="D45:F45"/>
    <mergeCell ref="B10:F10"/>
    <mergeCell ref="G8:G9"/>
    <mergeCell ref="N8:N9"/>
    <mergeCell ref="I8:I9"/>
    <mergeCell ref="M8:M9"/>
    <mergeCell ref="L8:L9"/>
    <mergeCell ref="J8:J9"/>
    <mergeCell ref="A1:P1"/>
    <mergeCell ref="A2:P2"/>
    <mergeCell ref="A4:C4"/>
    <mergeCell ref="D4:F4"/>
    <mergeCell ref="P8:P9"/>
    <mergeCell ref="A5:F5"/>
    <mergeCell ref="O8:O9"/>
    <mergeCell ref="K8:K9"/>
    <mergeCell ref="H8:H9"/>
    <mergeCell ref="A7:F9"/>
    <mergeCell ref="D48:F48"/>
    <mergeCell ref="C22:F22"/>
    <mergeCell ref="D34:F34"/>
    <mergeCell ref="D14:F14"/>
    <mergeCell ref="D23:F23"/>
    <mergeCell ref="D28:F28"/>
    <mergeCell ref="D31:F31"/>
    <mergeCell ref="D15:F15"/>
    <mergeCell ref="D30:F30"/>
    <mergeCell ref="D17:F17"/>
    <mergeCell ref="C19:F19"/>
    <mergeCell ref="D33:F33"/>
    <mergeCell ref="C25:F25"/>
    <mergeCell ref="D16:F16"/>
    <mergeCell ref="D18:F18"/>
    <mergeCell ref="D12:F12"/>
    <mergeCell ref="D27:F27"/>
    <mergeCell ref="D13:F13"/>
    <mergeCell ref="D32:F32"/>
    <mergeCell ref="B20:F20"/>
    <mergeCell ref="B26:F26"/>
    <mergeCell ref="D29:F29"/>
    <mergeCell ref="C21:F21"/>
    <mergeCell ref="D46:F46"/>
    <mergeCell ref="D37:F37"/>
    <mergeCell ref="C39:F39"/>
    <mergeCell ref="C38:F38"/>
    <mergeCell ref="N75:P75"/>
    <mergeCell ref="D56:F56"/>
    <mergeCell ref="D65:F65"/>
    <mergeCell ref="D67:F67"/>
    <mergeCell ref="D63:F63"/>
    <mergeCell ref="D55:F55"/>
    <mergeCell ref="M71:P71"/>
    <mergeCell ref="N72:P72"/>
    <mergeCell ref="N73:P73"/>
    <mergeCell ref="A73:F73"/>
    <mergeCell ref="B43:F43"/>
    <mergeCell ref="D64:F64"/>
    <mergeCell ref="D66:F66"/>
    <mergeCell ref="D59:F59"/>
    <mergeCell ref="A72:F72"/>
    <mergeCell ref="N74:P74"/>
    <mergeCell ref="B47:F47"/>
    <mergeCell ref="A71:C71"/>
    <mergeCell ref="D62:F62"/>
    <mergeCell ref="D61:F61"/>
    <mergeCell ref="D49:F49"/>
    <mergeCell ref="D50:F50"/>
    <mergeCell ref="D51:F51"/>
    <mergeCell ref="D52:F52"/>
    <mergeCell ref="D60:F60"/>
    <mergeCell ref="B58:F58"/>
    <mergeCell ref="D53:F53"/>
    <mergeCell ref="D54:F54"/>
  </mergeCells>
  <phoneticPr fontId="4" type="noConversion"/>
  <conditionalFormatting sqref="G39">
    <cfRule type="containsText" dxfId="4" priority="3" operator="containsText" text="ERROR">
      <formula>NOT(ISERROR(SEARCH("ERROR",G39)))</formula>
    </cfRule>
  </conditionalFormatting>
  <conditionalFormatting sqref="H39">
    <cfRule type="containsText" dxfId="3" priority="2" operator="containsText" text="ERROR">
      <formula>NOT(ISERROR(SEARCH("ERROR",H39)))</formula>
    </cfRule>
  </conditionalFormatting>
  <conditionalFormatting sqref="G39:N39">
    <cfRule type="containsText" dxfId="2" priority="1" operator="containsText" text="ERROR">
      <formula>NOT(ISERROR(SEARCH("ERROR",G39)))</formula>
    </cfRule>
  </conditionalFormatting>
  <dataValidations xWindow="940" yWindow="316" count="6">
    <dataValidation type="whole" operator="lessThanOrEqual" showInputMessage="1" showErrorMessage="1" errorTitle="Prudent Reserve Balance Exceeded" error="Combined transfers to CSS &amp; PEI cannot exceed available Prudent Reserve (PR) balance (Unspent PR+Interest). Enter whole numbers only." sqref="H21" xr:uid="{00000000-0002-0000-0600-000000000000}">
      <formula1>O19+O24-G21</formula1>
    </dataValidation>
    <dataValidation type="whole" operator="lessThanOrEqual" showInputMessage="1" showErrorMessage="1" errorTitle="Prudent Reserve Balance Exceeded" error="Combined transfers to CSS &amp; PEI cannot exceed available Prudent Reserve (PR) balance (Unspent PR+Interest). Enter whole numbers only." sqref="G21" xr:uid="{00000000-0002-0000-0600-000001000000}">
      <formula1>SUM(O19+O24-H21)</formula1>
    </dataValidation>
    <dataValidation type="whole" operator="lessThanOrEqual" showInputMessage="1" showErrorMessage="1" errorTitle="CSS Balance Exceeded" error="Combined transfers to the Local Prudent Reserve, WET or CFTN cannot exceed available CSS balance for this FY. Enter whole numbers only.             " sqref="J46" xr:uid="{00000000-0002-0000-0600-000002000000}">
      <formula1>G21+G23-G33+G55-K46-O46</formula1>
    </dataValidation>
    <dataValidation type="whole" operator="lessThanOrEqual" showInputMessage="1" showErrorMessage="1" errorTitle="CSS Balance Exceeded" error="Combined transfers to the Local Prudent Reserve, WET or CFTN cannot exceed available CSS balance for this FY. Enter whole numbers only.             " sqref="K46" xr:uid="{00000000-0002-0000-0600-000003000000}">
      <formula1>G21+G23-G33+G55-J46-O46</formula1>
    </dataValidation>
    <dataValidation type="whole" operator="lessThanOrEqual" showInputMessage="1" showErrorMessage="1" errorTitle="CSS Balance Exceeded" error="Combined transfers to the Local Prudent Reserve, WET or CFTN cannot exceed available CSS balance for this FY. Enter whole numbers only.             " sqref="K44:K45" xr:uid="{00000000-0002-0000-0600-000004000000}">
      <formula1>G16-G31+G53-J44-O44</formula1>
    </dataValidation>
    <dataValidation type="whole" operator="lessThanOrEqual" showInputMessage="1" showErrorMessage="1" errorTitle="CSS Balance Exceeded" error="Combined transfers to the Local Prudent Reserve, WET or CFTN cannot exceed available CSS balance for this FY. Enter whole numbers only.             " sqref="J44:J45" xr:uid="{00000000-0002-0000-0600-000005000000}">
      <formula1>G16-G31+G53-K44-O44</formula1>
    </dataValidation>
  </dataValidations>
  <printOptions horizontalCentered="1"/>
  <pageMargins left="0.5" right="0.5" top="0.75" bottom="0.75" header="0.5" footer="0.5"/>
  <pageSetup scale="51" fitToHeight="2" orientation="landscape" r:id="rId1"/>
  <headerFooter alignWithMargins="0">
    <oddHeader>&amp;R&amp;"Arial,Bold"&amp;12Enclosure 3</oddHeader>
    <oddFooter>&amp;LUpdated: 12/02/2014</oddFooter>
  </headerFooter>
  <rowBreaks count="1" manualBreakCount="1">
    <brk id="42" max="15" man="1"/>
  </rowBreaks>
  <ignoredErrors>
    <ignoredError sqref="H63:I63 H62:I62 L62:N62 L63:N63"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25"/>
  <sheetViews>
    <sheetView tabSelected="1" topLeftCell="A14" zoomScaleNormal="100" zoomScaleSheetLayoutView="100" workbookViewId="0">
      <selection activeCell="A25" sqref="A25:C25"/>
    </sheetView>
  </sheetViews>
  <sheetFormatPr defaultColWidth="0" defaultRowHeight="14.25" zeroHeight="1" x14ac:dyDescent="0.2"/>
  <cols>
    <col min="1" max="1" width="11.85546875" style="23" customWidth="1"/>
    <col min="2" max="2" width="19.140625" style="23" customWidth="1"/>
    <col min="3" max="3" width="63.7109375" style="23" customWidth="1"/>
    <col min="4" max="6" width="12.5703125" style="23" hidden="1" customWidth="1"/>
    <col min="7" max="16384" width="0" style="23" hidden="1"/>
  </cols>
  <sheetData>
    <row r="1" spans="1:3" ht="57" customHeight="1" x14ac:dyDescent="0.2">
      <c r="A1" s="680" t="s">
        <v>1035</v>
      </c>
      <c r="B1" s="680"/>
      <c r="C1" s="680"/>
    </row>
    <row r="2" spans="1:3" ht="32.1" customHeight="1" x14ac:dyDescent="0.25">
      <c r="A2" s="553" t="s">
        <v>8</v>
      </c>
      <c r="B2" s="571" t="str">
        <f>CSS!D2</f>
        <v>Nevada</v>
      </c>
      <c r="C2" s="589"/>
    </row>
    <row r="3" spans="1:3" ht="20.100000000000001" customHeight="1" x14ac:dyDescent="0.25">
      <c r="A3" s="553" t="s">
        <v>9</v>
      </c>
      <c r="B3" s="554">
        <f>CSS!G2</f>
        <v>43259</v>
      </c>
      <c r="C3" s="590"/>
    </row>
    <row r="4" spans="1:3" ht="15" customHeight="1" x14ac:dyDescent="0.25">
      <c r="A4" s="591"/>
      <c r="B4" s="591"/>
      <c r="C4" s="582"/>
    </row>
    <row r="5" spans="1:3" ht="15" x14ac:dyDescent="0.2">
      <c r="A5" s="582"/>
      <c r="B5" s="582"/>
      <c r="C5" s="582"/>
    </row>
    <row r="6" spans="1:3" ht="15" customHeight="1" x14ac:dyDescent="0.25">
      <c r="A6" s="585" t="s">
        <v>106</v>
      </c>
      <c r="B6" s="585" t="s">
        <v>113</v>
      </c>
      <c r="C6" s="586" t="s">
        <v>129</v>
      </c>
    </row>
    <row r="7" spans="1:3" ht="15" x14ac:dyDescent="0.2">
      <c r="A7" s="572" t="s">
        <v>1030</v>
      </c>
      <c r="B7" s="573">
        <v>-4406</v>
      </c>
      <c r="C7" s="574" t="s">
        <v>1031</v>
      </c>
    </row>
    <row r="8" spans="1:3" ht="15" x14ac:dyDescent="0.2">
      <c r="A8" s="575" t="s">
        <v>1030</v>
      </c>
      <c r="B8" s="576">
        <v>-33800</v>
      </c>
      <c r="C8" s="577" t="s">
        <v>1033</v>
      </c>
    </row>
    <row r="9" spans="1:3" ht="15" x14ac:dyDescent="0.2">
      <c r="A9" s="575" t="s">
        <v>1032</v>
      </c>
      <c r="B9" s="576">
        <v>33800</v>
      </c>
      <c r="C9" s="577" t="s">
        <v>1034</v>
      </c>
    </row>
    <row r="10" spans="1:3" ht="15" x14ac:dyDescent="0.2">
      <c r="A10" s="578"/>
      <c r="B10" s="576"/>
      <c r="C10" s="577"/>
    </row>
    <row r="11" spans="1:3" ht="15" x14ac:dyDescent="0.2">
      <c r="A11" s="578"/>
      <c r="B11" s="576"/>
      <c r="C11" s="577"/>
    </row>
    <row r="12" spans="1:3" ht="15" x14ac:dyDescent="0.2">
      <c r="A12" s="578"/>
      <c r="B12" s="576"/>
      <c r="C12" s="577"/>
    </row>
    <row r="13" spans="1:3" ht="15" x14ac:dyDescent="0.2">
      <c r="A13" s="578"/>
      <c r="B13" s="576"/>
      <c r="C13" s="577"/>
    </row>
    <row r="14" spans="1:3" ht="15" x14ac:dyDescent="0.2">
      <c r="A14" s="578"/>
      <c r="B14" s="576"/>
      <c r="C14" s="577"/>
    </row>
    <row r="15" spans="1:3" ht="15" x14ac:dyDescent="0.2">
      <c r="A15" s="578"/>
      <c r="B15" s="576"/>
      <c r="C15" s="577"/>
    </row>
    <row r="16" spans="1:3" ht="15" x14ac:dyDescent="0.2">
      <c r="A16" s="578"/>
      <c r="B16" s="576"/>
      <c r="C16" s="577"/>
    </row>
    <row r="17" spans="1:4" ht="15" x14ac:dyDescent="0.2">
      <c r="A17" s="578"/>
      <c r="B17" s="576"/>
      <c r="C17" s="577"/>
    </row>
    <row r="18" spans="1:4" ht="15" x14ac:dyDescent="0.2">
      <c r="A18" s="578"/>
      <c r="B18" s="576"/>
      <c r="C18" s="577"/>
    </row>
    <row r="19" spans="1:4" ht="15" x14ac:dyDescent="0.2">
      <c r="A19" s="578"/>
      <c r="B19" s="576"/>
      <c r="C19" s="577"/>
    </row>
    <row r="20" spans="1:4" ht="15" x14ac:dyDescent="0.2">
      <c r="A20" s="578"/>
      <c r="B20" s="576"/>
      <c r="C20" s="577"/>
    </row>
    <row r="21" spans="1:4" ht="15" x14ac:dyDescent="0.2">
      <c r="A21" s="579"/>
      <c r="B21" s="580"/>
      <c r="C21" s="577"/>
    </row>
    <row r="22" spans="1:4" ht="15" customHeight="1" x14ac:dyDescent="0.25">
      <c r="A22" s="566" t="s">
        <v>100</v>
      </c>
      <c r="B22" s="587">
        <f>SUM(B7:B21)</f>
        <v>-4406</v>
      </c>
      <c r="C22" s="588"/>
      <c r="D22" s="24"/>
    </row>
    <row r="23" spans="1:4" ht="15.75" x14ac:dyDescent="0.25">
      <c r="A23" s="581"/>
      <c r="B23" s="583">
        <f>IF(B22='RER Summary'!P57,'RER Summary'!P57,"ERROR")</f>
        <v>-4406</v>
      </c>
      <c r="C23" s="582"/>
    </row>
    <row r="24" spans="1:4" ht="15" x14ac:dyDescent="0.2">
      <c r="A24" s="582"/>
      <c r="B24" s="582"/>
      <c r="C24" s="582"/>
    </row>
    <row r="25" spans="1:4" ht="36.6" customHeight="1" x14ac:dyDescent="0.2">
      <c r="A25" s="817" t="s">
        <v>130</v>
      </c>
      <c r="B25" s="817"/>
      <c r="C25" s="817"/>
    </row>
  </sheetData>
  <sheetProtection selectLockedCells="1"/>
  <mergeCells count="2">
    <mergeCell ref="A1:C1"/>
    <mergeCell ref="A25:C25"/>
  </mergeCells>
  <conditionalFormatting sqref="B23">
    <cfRule type="containsText" dxfId="1" priority="2" operator="containsText" text="ERROR">
      <formula>NOT(ISERROR(SEARCH("ERROR",B23)))</formula>
    </cfRule>
  </conditionalFormatting>
  <conditionalFormatting sqref="B23">
    <cfRule type="containsText" dxfId="0" priority="1" operator="containsText" text="ERROR">
      <formula>NOT(ISERROR(SEARCH("ERROR",B23)))</formula>
    </cfRule>
  </conditionalFormatting>
  <printOptions horizontalCentered="1"/>
  <pageMargins left="0.5" right="0.5" top="0.75" bottom="0.75" header="0.5" footer="0.5"/>
  <pageSetup orientation="portrait" r:id="rId1"/>
  <headerFooter alignWithMargins="0">
    <oddHeader>&amp;R&amp;"Arial,Bold"&amp;12Enclosure 3</oddHeader>
    <oddFooter>&amp;LUpdated: 09/05/2013</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sheetPr>
  <dimension ref="A1:BN738"/>
  <sheetViews>
    <sheetView zoomScale="75" zoomScaleNormal="75" workbookViewId="0">
      <pane ySplit="18" topLeftCell="A19" activePane="bottomLeft" state="frozen"/>
      <selection pane="bottomLeft" activeCell="F82" sqref="F82"/>
    </sheetView>
  </sheetViews>
  <sheetFormatPr defaultRowHeight="15" x14ac:dyDescent="0.2"/>
  <cols>
    <col min="1" max="1" width="14.42578125" style="28" customWidth="1"/>
    <col min="2" max="2" width="9.28515625" style="28" customWidth="1"/>
    <col min="3" max="3" width="32" style="28" customWidth="1"/>
    <col min="4" max="4" width="13.5703125" style="28" customWidth="1"/>
    <col min="5" max="5" width="14.5703125" style="28" customWidth="1"/>
    <col min="6" max="6" width="13.140625" style="28" customWidth="1"/>
    <col min="7" max="7" width="12.85546875" style="28" customWidth="1"/>
    <col min="8" max="8" width="13" style="28" customWidth="1"/>
    <col min="9" max="9" width="3.85546875" style="28" customWidth="1"/>
    <col min="10" max="10" width="11" style="28" customWidth="1"/>
    <col min="11" max="11" width="13.5703125" style="28" customWidth="1"/>
    <col min="12" max="12" width="15" style="28" customWidth="1"/>
    <col min="13" max="13" width="10.28515625" style="28" customWidth="1"/>
    <col min="14" max="14" width="12.7109375" style="28" customWidth="1"/>
    <col min="15" max="15" width="10.28515625" style="28" customWidth="1"/>
    <col min="16" max="17" width="11.140625" style="28" customWidth="1"/>
    <col min="18" max="18" width="11.140625" style="29" customWidth="1"/>
    <col min="19" max="19" width="3.140625" style="28" customWidth="1"/>
    <col min="20" max="20" width="12" style="30" customWidth="1"/>
    <col min="21" max="21" width="9.85546875" style="28" customWidth="1"/>
    <col min="22" max="22" width="10.42578125" style="29" customWidth="1"/>
    <col min="23" max="23" width="3.85546875" style="28" customWidth="1"/>
    <col min="24" max="27" width="10.42578125" style="28" customWidth="1"/>
    <col min="28" max="29" width="12.140625" style="28" customWidth="1"/>
    <col min="30" max="30" width="10.7109375" style="28" customWidth="1"/>
    <col min="31" max="31" width="11.42578125" style="28" customWidth="1"/>
    <col min="32" max="32" width="3.85546875" style="28" customWidth="1"/>
    <col min="33" max="33" width="12.7109375" style="28" customWidth="1"/>
    <col min="34" max="34" width="11.28515625" style="28" customWidth="1"/>
    <col min="35" max="35" width="11.7109375" style="31" customWidth="1"/>
    <col min="36" max="36" width="11.28515625" style="28" customWidth="1"/>
    <col min="37" max="37" width="13.140625" style="28" customWidth="1"/>
    <col min="38" max="40" width="10.140625" style="28" customWidth="1"/>
    <col min="41" max="41" width="11" style="28" customWidth="1"/>
    <col min="42" max="42" width="14.85546875" style="28" customWidth="1"/>
    <col min="43" max="43" width="13.140625" style="28" customWidth="1"/>
    <col min="44" max="45" width="14.140625" style="28" customWidth="1"/>
    <col min="46" max="46" width="13.140625" style="28" customWidth="1"/>
    <col min="47" max="47" width="3.85546875" style="28" customWidth="1"/>
    <col min="48" max="48" width="14.140625" style="28" customWidth="1"/>
    <col min="49" max="49" width="14.85546875" style="31" customWidth="1"/>
    <col min="50" max="50" width="10.7109375" style="28" customWidth="1"/>
    <col min="51" max="51" width="10.28515625" style="28" customWidth="1"/>
    <col min="52" max="52" width="12.28515625" style="28" customWidth="1"/>
    <col min="53" max="57" width="10.42578125" style="28" customWidth="1"/>
    <col min="58" max="63" width="12.85546875" style="28" customWidth="1"/>
    <col min="64" max="64" width="11.140625" style="28" customWidth="1"/>
    <col min="65" max="65" width="14.5703125" style="28" customWidth="1"/>
    <col min="66" max="66" width="16.5703125" style="29" customWidth="1"/>
    <col min="67" max="67" width="3.140625" style="28" customWidth="1"/>
    <col min="68" max="16384" width="9.140625" style="28"/>
  </cols>
  <sheetData>
    <row r="1" spans="3:66" ht="15.75" x14ac:dyDescent="0.25">
      <c r="C1" s="807" t="s">
        <v>139</v>
      </c>
      <c r="D1" s="807"/>
      <c r="E1" s="807"/>
    </row>
    <row r="2" spans="3:66" ht="15.75" x14ac:dyDescent="0.25">
      <c r="C2" s="807" t="s">
        <v>140</v>
      </c>
      <c r="D2" s="807"/>
      <c r="E2" s="807"/>
    </row>
    <row r="3" spans="3:66" ht="15.75" x14ac:dyDescent="0.25">
      <c r="C3" s="27"/>
      <c r="D3" s="32"/>
      <c r="E3" s="32"/>
    </row>
    <row r="4" spans="3:66" x14ac:dyDescent="0.2">
      <c r="C4" s="33"/>
      <c r="D4" s="33"/>
      <c r="E4" s="33"/>
      <c r="F4" s="33"/>
      <c r="G4" s="33"/>
      <c r="H4" s="33"/>
      <c r="I4" s="33"/>
      <c r="J4" s="33"/>
    </row>
    <row r="5" spans="3:66" ht="15.75" x14ac:dyDescent="0.25">
      <c r="C5" s="34" t="s">
        <v>141</v>
      </c>
      <c r="D5" s="35"/>
      <c r="E5" s="36">
        <v>4275391.3899999997</v>
      </c>
      <c r="G5" s="34" t="s">
        <v>142</v>
      </c>
    </row>
    <row r="6" spans="3:66" ht="15.75" x14ac:dyDescent="0.25">
      <c r="C6" s="28" t="s">
        <v>143</v>
      </c>
      <c r="D6" s="37"/>
      <c r="E6" s="36">
        <v>4005992.01</v>
      </c>
      <c r="G6" s="28" t="s">
        <v>144</v>
      </c>
    </row>
    <row r="7" spans="3:66" x14ac:dyDescent="0.2">
      <c r="C7" s="28" t="s">
        <v>145</v>
      </c>
      <c r="D7" s="37"/>
      <c r="E7" s="38">
        <v>269399.37999999989</v>
      </c>
      <c r="G7" s="28" t="s">
        <v>146</v>
      </c>
    </row>
    <row r="8" spans="3:66" x14ac:dyDescent="0.2">
      <c r="D8" s="37"/>
      <c r="E8" s="38"/>
      <c r="G8" s="28" t="s">
        <v>147</v>
      </c>
    </row>
    <row r="9" spans="3:66" ht="15.75" x14ac:dyDescent="0.25">
      <c r="C9" s="27" t="s">
        <v>148</v>
      </c>
      <c r="D9" s="37"/>
      <c r="E9" s="38"/>
      <c r="G9" s="28" t="s">
        <v>149</v>
      </c>
    </row>
    <row r="10" spans="3:66" ht="15.75" x14ac:dyDescent="0.25">
      <c r="C10" s="28" t="s">
        <v>150</v>
      </c>
      <c r="D10" s="37"/>
      <c r="E10" s="36">
        <v>-62936</v>
      </c>
      <c r="G10" s="28" t="s">
        <v>151</v>
      </c>
    </row>
    <row r="11" spans="3:66" ht="15.75" x14ac:dyDescent="0.25">
      <c r="C11" s="28" t="s">
        <v>152</v>
      </c>
      <c r="D11" s="37"/>
      <c r="E11" s="36">
        <v>-209590.21</v>
      </c>
    </row>
    <row r="12" spans="3:66" ht="15.75" x14ac:dyDescent="0.25">
      <c r="C12" s="28" t="s">
        <v>153</v>
      </c>
      <c r="D12" s="37"/>
      <c r="E12" s="36">
        <v>1031.1299999999901</v>
      </c>
    </row>
    <row r="13" spans="3:66" x14ac:dyDescent="0.2">
      <c r="D13" s="37"/>
      <c r="E13" s="38">
        <v>-271495.07999999996</v>
      </c>
    </row>
    <row r="14" spans="3:66" x14ac:dyDescent="0.2">
      <c r="D14" s="37"/>
      <c r="E14" s="38"/>
    </row>
    <row r="15" spans="3:66" ht="15.75" x14ac:dyDescent="0.25">
      <c r="C15" s="34" t="s">
        <v>154</v>
      </c>
      <c r="D15" s="35"/>
      <c r="E15" s="36">
        <v>-2095.7000000000698</v>
      </c>
    </row>
    <row r="16" spans="3:66" s="39" customFormat="1" x14ac:dyDescent="0.2">
      <c r="D16" s="40"/>
      <c r="E16" s="40"/>
      <c r="J16" s="806" t="s">
        <v>155</v>
      </c>
      <c r="K16" s="806"/>
      <c r="L16" s="806"/>
      <c r="M16" s="806"/>
      <c r="N16" s="806"/>
      <c r="O16" s="806"/>
      <c r="P16" s="806"/>
      <c r="Q16" s="806"/>
      <c r="R16" s="806"/>
      <c r="T16" s="806" t="s">
        <v>156</v>
      </c>
      <c r="U16" s="806"/>
      <c r="V16" s="42"/>
      <c r="X16" s="806"/>
      <c r="Y16" s="806"/>
      <c r="Z16" s="806"/>
      <c r="AA16" s="806"/>
      <c r="AB16" s="806"/>
      <c r="AC16" s="806"/>
      <c r="AD16" s="806"/>
      <c r="AE16" s="806"/>
      <c r="AG16" s="806"/>
      <c r="AH16" s="806"/>
      <c r="AI16" s="806"/>
      <c r="AJ16" s="806"/>
      <c r="AK16" s="806"/>
      <c r="AL16" s="806"/>
      <c r="AM16" s="806"/>
      <c r="AN16" s="806"/>
      <c r="AO16" s="806"/>
      <c r="AP16" s="806"/>
      <c r="AQ16" s="806"/>
      <c r="AR16" s="806"/>
      <c r="AS16" s="806"/>
      <c r="AT16" s="806"/>
      <c r="AV16" s="806" t="s">
        <v>157</v>
      </c>
      <c r="AW16" s="806"/>
      <c r="AX16" s="806"/>
      <c r="AY16" s="806"/>
      <c r="AZ16" s="806"/>
      <c r="BA16" s="806"/>
      <c r="BB16" s="806"/>
      <c r="BC16" s="806"/>
      <c r="BD16" s="806"/>
      <c r="BE16" s="806"/>
      <c r="BF16" s="806"/>
      <c r="BG16" s="806"/>
      <c r="BH16" s="806"/>
      <c r="BI16" s="806"/>
      <c r="BJ16" s="806"/>
      <c r="BK16" s="806"/>
      <c r="BL16" s="806"/>
      <c r="BM16" s="806"/>
      <c r="BN16" s="806"/>
    </row>
    <row r="17" spans="1:66" s="43" customFormat="1" ht="11.25" x14ac:dyDescent="0.2">
      <c r="J17" s="44">
        <v>49303400</v>
      </c>
      <c r="K17" s="44">
        <v>49303514</v>
      </c>
      <c r="L17" s="44">
        <v>49303515</v>
      </c>
      <c r="M17" s="44">
        <v>49303517</v>
      </c>
      <c r="N17" s="44">
        <v>49303516</v>
      </c>
      <c r="O17" s="44">
        <v>49303518</v>
      </c>
      <c r="P17" s="44">
        <v>49303300</v>
      </c>
      <c r="Q17" s="44">
        <v>49310201</v>
      </c>
      <c r="R17" s="44" t="s">
        <v>158</v>
      </c>
      <c r="T17" s="44">
        <v>49305500</v>
      </c>
      <c r="U17" s="44" t="s">
        <v>159</v>
      </c>
      <c r="V17" s="45" t="s">
        <v>160</v>
      </c>
      <c r="X17" s="44">
        <v>49305210</v>
      </c>
      <c r="Y17" s="44">
        <v>49305401</v>
      </c>
      <c r="Z17" s="44">
        <v>49305400</v>
      </c>
      <c r="AA17" s="44">
        <v>49320020</v>
      </c>
      <c r="AB17" s="44">
        <v>49305700</v>
      </c>
      <c r="AC17" s="44">
        <v>49320011</v>
      </c>
      <c r="AD17" s="44" t="s">
        <v>161</v>
      </c>
      <c r="AE17" s="44" t="s">
        <v>162</v>
      </c>
      <c r="AG17" s="44">
        <v>49304510</v>
      </c>
      <c r="AH17" s="44">
        <v>49304514</v>
      </c>
      <c r="AI17" s="46">
        <v>49304515</v>
      </c>
      <c r="AJ17" s="44">
        <v>49304516</v>
      </c>
      <c r="AK17" s="44">
        <v>49304518</v>
      </c>
      <c r="AL17" s="44">
        <v>49310901</v>
      </c>
      <c r="AM17" s="44">
        <v>49304501</v>
      </c>
      <c r="AN17" s="44">
        <v>49304101</v>
      </c>
      <c r="AO17" s="44">
        <v>49320030</v>
      </c>
      <c r="AP17" s="44">
        <v>49304163</v>
      </c>
      <c r="AQ17" s="44">
        <v>49304502</v>
      </c>
      <c r="AR17" s="44">
        <v>49304500</v>
      </c>
      <c r="AS17" s="44" t="s">
        <v>163</v>
      </c>
      <c r="AT17" s="44" t="s">
        <v>164</v>
      </c>
      <c r="AV17" s="44">
        <v>49310510</v>
      </c>
      <c r="AW17" s="46">
        <v>49310512</v>
      </c>
      <c r="AX17" s="44">
        <v>49310514</v>
      </c>
      <c r="AY17" s="44">
        <v>49310515</v>
      </c>
      <c r="AZ17" s="44">
        <v>49310517</v>
      </c>
      <c r="BA17" s="44">
        <v>49310516</v>
      </c>
      <c r="BB17" s="44">
        <v>49310518</v>
      </c>
      <c r="BC17" s="44">
        <v>49310630</v>
      </c>
      <c r="BD17" s="44">
        <v>49310105</v>
      </c>
      <c r="BE17" s="44">
        <v>49310106</v>
      </c>
      <c r="BF17" s="44">
        <v>49310109</v>
      </c>
      <c r="BG17" s="44">
        <v>49310620</v>
      </c>
      <c r="BH17" s="44">
        <v>49310802</v>
      </c>
      <c r="BI17" s="44">
        <v>49310000</v>
      </c>
      <c r="BJ17" s="44">
        <v>49320040</v>
      </c>
      <c r="BK17" s="44">
        <v>49310120</v>
      </c>
      <c r="BL17" s="44">
        <v>49320080</v>
      </c>
      <c r="BM17" s="44" t="s">
        <v>165</v>
      </c>
      <c r="BN17" s="44" t="s">
        <v>166</v>
      </c>
    </row>
    <row r="18" spans="1:66" s="48" customFormat="1" ht="63" x14ac:dyDescent="0.25">
      <c r="A18" s="47"/>
      <c r="B18" s="47" t="s">
        <v>167</v>
      </c>
      <c r="C18" s="47" t="s">
        <v>168</v>
      </c>
      <c r="D18" s="47" t="s">
        <v>169</v>
      </c>
      <c r="E18" s="47" t="s">
        <v>170</v>
      </c>
      <c r="F18" s="47" t="s">
        <v>171</v>
      </c>
      <c r="G18" s="47" t="s">
        <v>172</v>
      </c>
      <c r="H18" s="47" t="s">
        <v>173</v>
      </c>
      <c r="J18" s="47" t="s">
        <v>174</v>
      </c>
      <c r="K18" s="47" t="s">
        <v>175</v>
      </c>
      <c r="L18" s="47" t="s">
        <v>176</v>
      </c>
      <c r="M18" s="47" t="s">
        <v>177</v>
      </c>
      <c r="N18" s="47" t="s">
        <v>178</v>
      </c>
      <c r="O18" s="47" t="s">
        <v>179</v>
      </c>
      <c r="P18" s="47" t="s">
        <v>180</v>
      </c>
      <c r="Q18" s="47" t="s">
        <v>181</v>
      </c>
      <c r="R18" s="49" t="s">
        <v>158</v>
      </c>
      <c r="T18" s="47" t="s">
        <v>182</v>
      </c>
      <c r="U18" s="47" t="s">
        <v>159</v>
      </c>
      <c r="V18" s="49" t="s">
        <v>160</v>
      </c>
      <c r="X18" s="47" t="s">
        <v>183</v>
      </c>
      <c r="Y18" s="47" t="s">
        <v>184</v>
      </c>
      <c r="Z18" s="47" t="s">
        <v>185</v>
      </c>
      <c r="AA18" s="47" t="s">
        <v>186</v>
      </c>
      <c r="AB18" s="47" t="s">
        <v>187</v>
      </c>
      <c r="AC18" s="47" t="s">
        <v>188</v>
      </c>
      <c r="AD18" s="47" t="s">
        <v>161</v>
      </c>
      <c r="AE18" s="49" t="s">
        <v>162</v>
      </c>
      <c r="AG18" s="47" t="s">
        <v>189</v>
      </c>
      <c r="AH18" s="47" t="s">
        <v>190</v>
      </c>
      <c r="AI18" s="50" t="s">
        <v>191</v>
      </c>
      <c r="AJ18" s="47" t="s">
        <v>192</v>
      </c>
      <c r="AK18" s="47" t="s">
        <v>193</v>
      </c>
      <c r="AL18" s="47" t="s">
        <v>194</v>
      </c>
      <c r="AM18" s="47" t="s">
        <v>195</v>
      </c>
      <c r="AN18" s="47" t="s">
        <v>196</v>
      </c>
      <c r="AO18" s="47" t="s">
        <v>197</v>
      </c>
      <c r="AP18" s="47" t="s">
        <v>198</v>
      </c>
      <c r="AQ18" s="47" t="s">
        <v>199</v>
      </c>
      <c r="AR18" s="47" t="s">
        <v>200</v>
      </c>
      <c r="AS18" s="47" t="s">
        <v>163</v>
      </c>
      <c r="AT18" s="49" t="s">
        <v>164</v>
      </c>
      <c r="AV18" s="47" t="s">
        <v>201</v>
      </c>
      <c r="AW18" s="50" t="s">
        <v>202</v>
      </c>
      <c r="AX18" s="47" t="s">
        <v>203</v>
      </c>
      <c r="AY18" s="47" t="s">
        <v>204</v>
      </c>
      <c r="AZ18" s="47" t="s">
        <v>205</v>
      </c>
      <c r="BA18" s="47" t="s">
        <v>206</v>
      </c>
      <c r="BB18" s="47" t="s">
        <v>207</v>
      </c>
      <c r="BC18" s="47" t="s">
        <v>208</v>
      </c>
      <c r="BD18" s="47" t="s">
        <v>209</v>
      </c>
      <c r="BE18" s="47" t="s">
        <v>210</v>
      </c>
      <c r="BF18" s="47" t="s">
        <v>211</v>
      </c>
      <c r="BG18" s="47" t="s">
        <v>212</v>
      </c>
      <c r="BH18" s="47" t="s">
        <v>213</v>
      </c>
      <c r="BI18" s="47" t="s">
        <v>214</v>
      </c>
      <c r="BJ18" s="47" t="s">
        <v>215</v>
      </c>
      <c r="BK18" s="47" t="s">
        <v>216</v>
      </c>
      <c r="BL18" s="47" t="s">
        <v>217</v>
      </c>
      <c r="BM18" s="47" t="s">
        <v>165</v>
      </c>
      <c r="BN18" s="49" t="s">
        <v>166</v>
      </c>
    </row>
    <row r="19" spans="1:66" s="55" customFormat="1" x14ac:dyDescent="0.2">
      <c r="A19" s="51" t="s">
        <v>218</v>
      </c>
      <c r="B19" s="51">
        <v>1</v>
      </c>
      <c r="C19" s="51" t="s">
        <v>219</v>
      </c>
      <c r="D19" s="52">
        <v>75349.899999999994</v>
      </c>
      <c r="E19" s="52">
        <v>80450.757973254658</v>
      </c>
      <c r="F19" s="53">
        <v>80450.757973254658</v>
      </c>
      <c r="G19" s="53">
        <v>50613.735514665183</v>
      </c>
      <c r="H19" s="52">
        <v>29837.022458589465</v>
      </c>
      <c r="I19" s="53"/>
      <c r="J19" s="52">
        <v>42203.75589791016</v>
      </c>
      <c r="K19" s="52">
        <v>373.80752853855176</v>
      </c>
      <c r="L19" s="52">
        <v>4431.3061462883734</v>
      </c>
      <c r="M19" s="52">
        <v>209.76795584606307</v>
      </c>
      <c r="N19" s="52">
        <v>0</v>
      </c>
      <c r="O19" s="52">
        <v>0</v>
      </c>
      <c r="P19" s="52">
        <v>2529.9419674676765</v>
      </c>
      <c r="Q19" s="52">
        <v>0</v>
      </c>
      <c r="R19" s="54">
        <v>49748.579496050821</v>
      </c>
      <c r="S19" s="53"/>
      <c r="T19" s="52">
        <v>0</v>
      </c>
      <c r="U19" s="52">
        <v>0</v>
      </c>
      <c r="V19" s="54">
        <v>0</v>
      </c>
      <c r="X19" s="52">
        <v>0</v>
      </c>
      <c r="Y19" s="52">
        <v>0</v>
      </c>
      <c r="Z19" s="52">
        <v>0</v>
      </c>
      <c r="AA19" s="52">
        <v>0</v>
      </c>
      <c r="AB19" s="52">
        <v>0</v>
      </c>
      <c r="AC19" s="52">
        <v>0</v>
      </c>
      <c r="AD19" s="52">
        <v>848.9228354845302</v>
      </c>
      <c r="AE19" s="54">
        <v>848.9228354845302</v>
      </c>
      <c r="AG19" s="52">
        <v>0</v>
      </c>
      <c r="AH19" s="52">
        <v>0</v>
      </c>
      <c r="AI19" s="52">
        <v>0</v>
      </c>
      <c r="AJ19" s="52">
        <v>0</v>
      </c>
      <c r="AK19" s="52">
        <v>0</v>
      </c>
      <c r="AL19" s="52">
        <v>0</v>
      </c>
      <c r="AM19" s="52">
        <v>0</v>
      </c>
      <c r="AN19" s="52">
        <v>0</v>
      </c>
      <c r="AO19" s="52">
        <v>0</v>
      </c>
      <c r="AP19" s="52">
        <v>0</v>
      </c>
      <c r="AQ19" s="52">
        <v>0</v>
      </c>
      <c r="AR19" s="52">
        <v>0</v>
      </c>
      <c r="AS19" s="52">
        <v>15678.947204293981</v>
      </c>
      <c r="AT19" s="54">
        <v>15678.947204293981</v>
      </c>
      <c r="AV19" s="52">
        <v>0</v>
      </c>
      <c r="AW19" s="52">
        <v>0</v>
      </c>
      <c r="AX19" s="52">
        <v>0</v>
      </c>
      <c r="AY19" s="52">
        <v>0</v>
      </c>
      <c r="AZ19" s="52">
        <v>0</v>
      </c>
      <c r="BA19" s="52">
        <v>0</v>
      </c>
      <c r="BB19" s="52">
        <v>0</v>
      </c>
      <c r="BC19" s="52">
        <v>563.87315602930482</v>
      </c>
      <c r="BD19" s="52">
        <v>301.28286258505983</v>
      </c>
      <c r="BE19" s="52">
        <v>0</v>
      </c>
      <c r="BF19" s="52">
        <v>0</v>
      </c>
      <c r="BG19" s="52">
        <v>0</v>
      </c>
      <c r="BH19" s="52">
        <v>0</v>
      </c>
      <c r="BI19" s="52">
        <v>0</v>
      </c>
      <c r="BJ19" s="52">
        <v>0</v>
      </c>
      <c r="BK19" s="52">
        <v>0</v>
      </c>
      <c r="BL19" s="52">
        <v>0</v>
      </c>
      <c r="BM19" s="52">
        <v>13309.152418810951</v>
      </c>
      <c r="BN19" s="54">
        <v>14174.308437425316</v>
      </c>
    </row>
    <row r="20" spans="1:66" s="55" customFormat="1" x14ac:dyDescent="0.2">
      <c r="A20" s="56" t="s">
        <v>220</v>
      </c>
      <c r="B20" s="56">
        <v>4</v>
      </c>
      <c r="C20" s="56" t="s">
        <v>221</v>
      </c>
      <c r="D20" s="52">
        <v>229188.76</v>
      </c>
      <c r="E20" s="52">
        <v>244629.65103163678</v>
      </c>
      <c r="F20" s="53">
        <v>244629.65103163675</v>
      </c>
      <c r="G20" s="53">
        <v>55440.708610382928</v>
      </c>
      <c r="H20" s="52">
        <v>189188.94242125383</v>
      </c>
      <c r="I20" s="53"/>
      <c r="J20" s="52">
        <v>0</v>
      </c>
      <c r="K20" s="52">
        <v>0</v>
      </c>
      <c r="L20" s="52">
        <v>0</v>
      </c>
      <c r="M20" s="52">
        <v>0</v>
      </c>
      <c r="N20" s="52">
        <v>0</v>
      </c>
      <c r="O20" s="52">
        <v>4340.2092351496512</v>
      </c>
      <c r="P20" s="52">
        <v>1123.8126766123908</v>
      </c>
      <c r="Q20" s="52">
        <v>0</v>
      </c>
      <c r="R20" s="54">
        <v>5464.0219117620418</v>
      </c>
      <c r="S20" s="53"/>
      <c r="T20" s="52">
        <v>0</v>
      </c>
      <c r="U20" s="52">
        <v>0</v>
      </c>
      <c r="V20" s="54">
        <v>0</v>
      </c>
      <c r="X20" s="52">
        <v>0</v>
      </c>
      <c r="Y20" s="52">
        <v>0</v>
      </c>
      <c r="Z20" s="52">
        <v>0</v>
      </c>
      <c r="AA20" s="52">
        <v>0</v>
      </c>
      <c r="AB20" s="52">
        <v>0</v>
      </c>
      <c r="AC20" s="52">
        <v>0</v>
      </c>
      <c r="AD20" s="52">
        <v>0</v>
      </c>
      <c r="AE20" s="54">
        <v>0</v>
      </c>
      <c r="AG20" s="52">
        <v>0</v>
      </c>
      <c r="AH20" s="52">
        <v>0</v>
      </c>
      <c r="AI20" s="52">
        <v>0</v>
      </c>
      <c r="AJ20" s="52">
        <v>0</v>
      </c>
      <c r="AK20" s="52">
        <v>0</v>
      </c>
      <c r="AL20" s="52">
        <v>0</v>
      </c>
      <c r="AM20" s="52">
        <v>0</v>
      </c>
      <c r="AN20" s="52">
        <v>0</v>
      </c>
      <c r="AO20" s="52">
        <v>0</v>
      </c>
      <c r="AP20" s="52">
        <v>0</v>
      </c>
      <c r="AQ20" s="52">
        <v>0</v>
      </c>
      <c r="AR20" s="52">
        <v>0</v>
      </c>
      <c r="AS20" s="52">
        <v>0</v>
      </c>
      <c r="AT20" s="54">
        <v>0</v>
      </c>
      <c r="AV20" s="52">
        <v>32462.947764914308</v>
      </c>
      <c r="AW20" s="52">
        <v>0</v>
      </c>
      <c r="AX20" s="52">
        <v>120.40850106561329</v>
      </c>
      <c r="AY20" s="52">
        <v>0</v>
      </c>
      <c r="AZ20" s="52">
        <v>0</v>
      </c>
      <c r="BA20" s="52">
        <v>0</v>
      </c>
      <c r="BB20" s="52">
        <v>14378.613092668056</v>
      </c>
      <c r="BC20" s="52">
        <v>3014.7173399729086</v>
      </c>
      <c r="BD20" s="52">
        <v>0</v>
      </c>
      <c r="BE20" s="52">
        <v>0</v>
      </c>
      <c r="BF20" s="52">
        <v>0</v>
      </c>
      <c r="BG20" s="52">
        <v>0</v>
      </c>
      <c r="BH20" s="52">
        <v>0</v>
      </c>
      <c r="BI20" s="52">
        <v>0</v>
      </c>
      <c r="BJ20" s="52">
        <v>0</v>
      </c>
      <c r="BK20" s="52">
        <v>0</v>
      </c>
      <c r="BL20" s="52">
        <v>0</v>
      </c>
      <c r="BM20" s="52">
        <v>189188.94242125383</v>
      </c>
      <c r="BN20" s="54">
        <v>239165.62911987471</v>
      </c>
    </row>
    <row r="21" spans="1:66" s="55" customFormat="1" x14ac:dyDescent="0.2">
      <c r="A21" s="56" t="s">
        <v>220</v>
      </c>
      <c r="B21" s="57">
        <v>5</v>
      </c>
      <c r="C21" s="57" t="s">
        <v>222</v>
      </c>
      <c r="D21" s="52">
        <v>58829.12000000001</v>
      </c>
      <c r="E21" s="52">
        <v>62980.867550506722</v>
      </c>
      <c r="F21" s="53">
        <v>62980.867550506722</v>
      </c>
      <c r="G21" s="53">
        <v>21395.267138785504</v>
      </c>
      <c r="H21" s="52">
        <v>41585.600411721221</v>
      </c>
      <c r="I21" s="53"/>
      <c r="J21" s="52">
        <v>0</v>
      </c>
      <c r="K21" s="52">
        <v>0</v>
      </c>
      <c r="L21" s="52">
        <v>0</v>
      </c>
      <c r="M21" s="52">
        <v>0</v>
      </c>
      <c r="N21" s="52">
        <v>0</v>
      </c>
      <c r="O21" s="52">
        <v>0</v>
      </c>
      <c r="P21" s="52">
        <v>0</v>
      </c>
      <c r="Q21" s="52">
        <v>0</v>
      </c>
      <c r="R21" s="54">
        <v>0</v>
      </c>
      <c r="S21" s="53"/>
      <c r="T21" s="52">
        <v>0</v>
      </c>
      <c r="U21" s="52">
        <v>0</v>
      </c>
      <c r="V21" s="54">
        <v>0</v>
      </c>
      <c r="X21" s="52">
        <v>0</v>
      </c>
      <c r="Y21" s="52">
        <v>0</v>
      </c>
      <c r="Z21" s="52">
        <v>0</v>
      </c>
      <c r="AA21" s="52">
        <v>0</v>
      </c>
      <c r="AB21" s="52">
        <v>0</v>
      </c>
      <c r="AC21" s="52">
        <v>0</v>
      </c>
      <c r="AD21" s="52">
        <v>0</v>
      </c>
      <c r="AE21" s="54">
        <v>0</v>
      </c>
      <c r="AG21" s="52">
        <v>0</v>
      </c>
      <c r="AH21" s="52">
        <v>0</v>
      </c>
      <c r="AI21" s="52">
        <v>0</v>
      </c>
      <c r="AJ21" s="52">
        <v>0</v>
      </c>
      <c r="AK21" s="52">
        <v>0</v>
      </c>
      <c r="AL21" s="52">
        <v>0</v>
      </c>
      <c r="AM21" s="52">
        <v>0</v>
      </c>
      <c r="AN21" s="52">
        <v>0</v>
      </c>
      <c r="AO21" s="52">
        <v>0</v>
      </c>
      <c r="AP21" s="52">
        <v>0</v>
      </c>
      <c r="AQ21" s="52">
        <v>0</v>
      </c>
      <c r="AR21" s="52">
        <v>0</v>
      </c>
      <c r="AS21" s="52">
        <v>0</v>
      </c>
      <c r="AT21" s="54">
        <v>0</v>
      </c>
      <c r="AV21" s="52">
        <v>3074.0708341864811</v>
      </c>
      <c r="AW21" s="52">
        <v>755.59479373527461</v>
      </c>
      <c r="AX21" s="52">
        <v>11022.669294430627</v>
      </c>
      <c r="AY21" s="52">
        <v>0</v>
      </c>
      <c r="AZ21" s="52">
        <v>0</v>
      </c>
      <c r="BA21" s="52">
        <v>0</v>
      </c>
      <c r="BB21" s="52">
        <v>0</v>
      </c>
      <c r="BC21" s="52">
        <v>56.829154498015399</v>
      </c>
      <c r="BD21" s="52">
        <v>0</v>
      </c>
      <c r="BE21" s="52">
        <v>146.07738026713736</v>
      </c>
      <c r="BF21" s="52">
        <v>951.02009724760728</v>
      </c>
      <c r="BG21" s="52">
        <v>0</v>
      </c>
      <c r="BH21" s="52">
        <v>0</v>
      </c>
      <c r="BI21" s="52">
        <v>0</v>
      </c>
      <c r="BJ21" s="52">
        <v>5207.2886439553422</v>
      </c>
      <c r="BK21" s="52">
        <v>0</v>
      </c>
      <c r="BL21" s="52">
        <v>181.71694046501773</v>
      </c>
      <c r="BM21" s="52">
        <v>41585.600411721221</v>
      </c>
      <c r="BN21" s="54">
        <v>62980.867550506722</v>
      </c>
    </row>
    <row r="22" spans="1:66" s="55" customFormat="1" x14ac:dyDescent="0.2">
      <c r="A22" s="56" t="s">
        <v>220</v>
      </c>
      <c r="B22" s="56">
        <v>3</v>
      </c>
      <c r="C22" s="57" t="s">
        <v>223</v>
      </c>
      <c r="D22" s="52">
        <v>7031.4400000000005</v>
      </c>
      <c r="E22" s="52">
        <v>7365.9072685832143</v>
      </c>
      <c r="F22" s="53">
        <v>7365.9072685832152</v>
      </c>
      <c r="G22" s="53">
        <v>4504.2921830452833</v>
      </c>
      <c r="H22" s="52">
        <v>2861.6150855379319</v>
      </c>
      <c r="I22" s="53"/>
      <c r="J22" s="52">
        <v>0</v>
      </c>
      <c r="K22" s="52">
        <v>0</v>
      </c>
      <c r="L22" s="52">
        <v>0</v>
      </c>
      <c r="M22" s="52">
        <v>0</v>
      </c>
      <c r="N22" s="52">
        <v>0</v>
      </c>
      <c r="O22" s="52">
        <v>0</v>
      </c>
      <c r="P22" s="52">
        <v>0</v>
      </c>
      <c r="Q22" s="52">
        <v>0</v>
      </c>
      <c r="R22" s="54">
        <v>0</v>
      </c>
      <c r="S22" s="53"/>
      <c r="T22" s="52">
        <v>0</v>
      </c>
      <c r="U22" s="52">
        <v>0</v>
      </c>
      <c r="V22" s="54">
        <v>0</v>
      </c>
      <c r="X22" s="52">
        <v>0</v>
      </c>
      <c r="Y22" s="52">
        <v>138.40631081007564</v>
      </c>
      <c r="Z22" s="52">
        <v>0</v>
      </c>
      <c r="AA22" s="52">
        <v>0</v>
      </c>
      <c r="AB22" s="52">
        <v>0</v>
      </c>
      <c r="AC22" s="52">
        <v>0</v>
      </c>
      <c r="AD22" s="52">
        <v>0</v>
      </c>
      <c r="AE22" s="54">
        <v>138.40631081007564</v>
      </c>
      <c r="AG22" s="52">
        <v>0</v>
      </c>
      <c r="AH22" s="52">
        <v>0</v>
      </c>
      <c r="AI22" s="52">
        <v>0</v>
      </c>
      <c r="AJ22" s="52">
        <v>0</v>
      </c>
      <c r="AK22" s="52">
        <v>0</v>
      </c>
      <c r="AL22" s="52">
        <v>0</v>
      </c>
      <c r="AM22" s="52">
        <v>0</v>
      </c>
      <c r="AN22" s="52">
        <v>0</v>
      </c>
      <c r="AO22" s="52">
        <v>0</v>
      </c>
      <c r="AP22" s="52">
        <v>0</v>
      </c>
      <c r="AQ22" s="52">
        <v>0</v>
      </c>
      <c r="AR22" s="52">
        <v>0</v>
      </c>
      <c r="AS22" s="52">
        <v>0</v>
      </c>
      <c r="AT22" s="54">
        <v>0</v>
      </c>
      <c r="AV22" s="52">
        <v>107.80224765868893</v>
      </c>
      <c r="AW22" s="52">
        <v>4015.8725806588868</v>
      </c>
      <c r="AX22" s="52">
        <v>121.1055219588162</v>
      </c>
      <c r="AY22" s="52">
        <v>0</v>
      </c>
      <c r="AZ22" s="52">
        <v>0</v>
      </c>
      <c r="BA22" s="52">
        <v>0</v>
      </c>
      <c r="BB22" s="52">
        <v>0</v>
      </c>
      <c r="BC22" s="52">
        <v>0</v>
      </c>
      <c r="BD22" s="52">
        <v>0</v>
      </c>
      <c r="BE22" s="52">
        <v>0</v>
      </c>
      <c r="BF22" s="52">
        <v>0</v>
      </c>
      <c r="BG22" s="52">
        <v>0</v>
      </c>
      <c r="BH22" s="52">
        <v>0</v>
      </c>
      <c r="BI22" s="52">
        <v>0</v>
      </c>
      <c r="BJ22" s="52">
        <v>121.1055219588162</v>
      </c>
      <c r="BK22" s="52">
        <v>0</v>
      </c>
      <c r="BL22" s="52">
        <v>0</v>
      </c>
      <c r="BM22" s="52">
        <v>2861.6150855379319</v>
      </c>
      <c r="BN22" s="54">
        <v>7227.5009577731398</v>
      </c>
    </row>
    <row r="23" spans="1:66" s="55" customFormat="1" x14ac:dyDescent="0.2">
      <c r="A23" s="56" t="s">
        <v>218</v>
      </c>
      <c r="B23" s="56">
        <v>1</v>
      </c>
      <c r="C23" s="57" t="s">
        <v>224</v>
      </c>
      <c r="D23" s="52">
        <v>25593.1</v>
      </c>
      <c r="E23" s="52">
        <v>27329.504260994905</v>
      </c>
      <c r="F23" s="53">
        <v>27329.504260994905</v>
      </c>
      <c r="G23" s="53">
        <v>13692.210527825282</v>
      </c>
      <c r="H23" s="52">
        <v>13637.293733169623</v>
      </c>
      <c r="I23" s="53"/>
      <c r="J23" s="52">
        <v>5468.1044788908766</v>
      </c>
      <c r="K23" s="52">
        <v>0</v>
      </c>
      <c r="L23" s="52">
        <v>0</v>
      </c>
      <c r="M23" s="52">
        <v>0</v>
      </c>
      <c r="N23" s="52">
        <v>1005.6053804603035</v>
      </c>
      <c r="O23" s="52">
        <v>0</v>
      </c>
      <c r="P23" s="52">
        <v>101.76306626186988</v>
      </c>
      <c r="Q23" s="52">
        <v>0</v>
      </c>
      <c r="R23" s="54">
        <v>6575.4729256130504</v>
      </c>
      <c r="S23" s="53"/>
      <c r="T23" s="52">
        <v>0</v>
      </c>
      <c r="U23" s="52">
        <v>0</v>
      </c>
      <c r="V23" s="54">
        <v>0</v>
      </c>
      <c r="X23" s="52">
        <v>0</v>
      </c>
      <c r="Y23" s="52">
        <v>0</v>
      </c>
      <c r="Z23" s="52">
        <v>0</v>
      </c>
      <c r="AA23" s="52">
        <v>0</v>
      </c>
      <c r="AB23" s="52">
        <v>0</v>
      </c>
      <c r="AC23" s="52">
        <v>7116.7376022122316</v>
      </c>
      <c r="AD23" s="52">
        <v>436.29228913493677</v>
      </c>
      <c r="AE23" s="54">
        <v>7553.0298913471688</v>
      </c>
      <c r="AG23" s="52">
        <v>0</v>
      </c>
      <c r="AH23" s="52">
        <v>0</v>
      </c>
      <c r="AI23" s="52">
        <v>0</v>
      </c>
      <c r="AJ23" s="52">
        <v>0</v>
      </c>
      <c r="AK23" s="52">
        <v>0</v>
      </c>
      <c r="AL23" s="52">
        <v>0</v>
      </c>
      <c r="AM23" s="52">
        <v>0</v>
      </c>
      <c r="AN23" s="52">
        <v>0</v>
      </c>
      <c r="AO23" s="52">
        <v>0</v>
      </c>
      <c r="AP23" s="52">
        <v>0</v>
      </c>
      <c r="AQ23" s="52">
        <v>0</v>
      </c>
      <c r="AR23" s="52">
        <v>0</v>
      </c>
      <c r="AS23" s="52">
        <v>7224.9754327841392</v>
      </c>
      <c r="AT23" s="54">
        <v>7224.9754327841392</v>
      </c>
      <c r="AV23" s="52">
        <v>0</v>
      </c>
      <c r="AW23" s="52">
        <v>0</v>
      </c>
      <c r="AX23" s="52">
        <v>0</v>
      </c>
      <c r="AY23" s="52">
        <v>0</v>
      </c>
      <c r="AZ23" s="52">
        <v>0</v>
      </c>
      <c r="BA23" s="52">
        <v>0</v>
      </c>
      <c r="BB23" s="52">
        <v>0</v>
      </c>
      <c r="BC23" s="52">
        <v>0</v>
      </c>
      <c r="BD23" s="52">
        <v>0</v>
      </c>
      <c r="BE23" s="52">
        <v>0</v>
      </c>
      <c r="BF23" s="52">
        <v>0</v>
      </c>
      <c r="BG23" s="52">
        <v>0</v>
      </c>
      <c r="BH23" s="52">
        <v>0</v>
      </c>
      <c r="BI23" s="52">
        <v>0</v>
      </c>
      <c r="BJ23" s="52">
        <v>0</v>
      </c>
      <c r="BK23" s="52">
        <v>0</v>
      </c>
      <c r="BL23" s="52">
        <v>0</v>
      </c>
      <c r="BM23" s="52">
        <v>5976.0260112505457</v>
      </c>
      <c r="BN23" s="54">
        <v>5976.0260112505457</v>
      </c>
    </row>
    <row r="24" spans="1:66" s="55" customFormat="1" x14ac:dyDescent="0.2">
      <c r="A24" s="56" t="s">
        <v>225</v>
      </c>
      <c r="B24" s="56">
        <v>5</v>
      </c>
      <c r="C24" s="58" t="s">
        <v>226</v>
      </c>
      <c r="D24" s="52">
        <v>22388.21</v>
      </c>
      <c r="E24" s="52">
        <v>23907.012230322591</v>
      </c>
      <c r="F24" s="53">
        <v>23907.012230322594</v>
      </c>
      <c r="G24" s="53">
        <v>7572.0039595673461</v>
      </c>
      <c r="H24" s="52">
        <v>16335.008270755246</v>
      </c>
      <c r="I24" s="53"/>
      <c r="J24" s="52">
        <v>0</v>
      </c>
      <c r="K24" s="52">
        <v>0</v>
      </c>
      <c r="L24" s="52">
        <v>0</v>
      </c>
      <c r="M24" s="52">
        <v>0</v>
      </c>
      <c r="N24" s="52">
        <v>0</v>
      </c>
      <c r="O24" s="52">
        <v>0</v>
      </c>
      <c r="P24" s="52">
        <v>0</v>
      </c>
      <c r="Q24" s="52">
        <v>0</v>
      </c>
      <c r="R24" s="54">
        <v>0</v>
      </c>
      <c r="S24" s="53"/>
      <c r="T24" s="52">
        <v>0</v>
      </c>
      <c r="U24" s="52">
        <v>0</v>
      </c>
      <c r="V24" s="54">
        <v>0</v>
      </c>
      <c r="X24" s="52">
        <v>0</v>
      </c>
      <c r="Y24" s="52">
        <v>0</v>
      </c>
      <c r="Z24" s="52">
        <v>0</v>
      </c>
      <c r="AA24" s="52">
        <v>0</v>
      </c>
      <c r="AB24" s="52">
        <v>0</v>
      </c>
      <c r="AC24" s="52">
        <v>0</v>
      </c>
      <c r="AD24" s="52">
        <v>0</v>
      </c>
      <c r="AE24" s="54">
        <v>0</v>
      </c>
      <c r="AG24" s="52">
        <v>75.392460971713092</v>
      </c>
      <c r="AH24" s="52">
        <v>0</v>
      </c>
      <c r="AI24" s="52">
        <v>0</v>
      </c>
      <c r="AJ24" s="52">
        <v>0</v>
      </c>
      <c r="AK24" s="52">
        <v>0</v>
      </c>
      <c r="AL24" s="52">
        <v>0</v>
      </c>
      <c r="AM24" s="52">
        <v>0</v>
      </c>
      <c r="AN24" s="52">
        <v>0</v>
      </c>
      <c r="AO24" s="52">
        <v>1633.9260742538502</v>
      </c>
      <c r="AP24" s="52">
        <v>0</v>
      </c>
      <c r="AQ24" s="52">
        <v>5862.6854243417829</v>
      </c>
      <c r="AR24" s="52">
        <v>0</v>
      </c>
      <c r="AS24" s="52">
        <v>16335.008270755246</v>
      </c>
      <c r="AT24" s="54">
        <v>23907.012230322594</v>
      </c>
      <c r="AV24" s="52">
        <v>0</v>
      </c>
      <c r="AW24" s="52">
        <v>0</v>
      </c>
      <c r="AX24" s="52">
        <v>0</v>
      </c>
      <c r="AY24" s="52">
        <v>0</v>
      </c>
      <c r="AZ24" s="52">
        <v>0</v>
      </c>
      <c r="BA24" s="52">
        <v>0</v>
      </c>
      <c r="BB24" s="52">
        <v>0</v>
      </c>
      <c r="BC24" s="52">
        <v>0</v>
      </c>
      <c r="BD24" s="52">
        <v>0</v>
      </c>
      <c r="BE24" s="52">
        <v>0</v>
      </c>
      <c r="BF24" s="52">
        <v>0</v>
      </c>
      <c r="BG24" s="52">
        <v>0</v>
      </c>
      <c r="BH24" s="52">
        <v>0</v>
      </c>
      <c r="BI24" s="52">
        <v>0</v>
      </c>
      <c r="BJ24" s="52">
        <v>0</v>
      </c>
      <c r="BK24" s="52">
        <v>0</v>
      </c>
      <c r="BL24" s="52">
        <v>0</v>
      </c>
      <c r="BM24" s="52">
        <v>0</v>
      </c>
      <c r="BN24" s="54">
        <v>0</v>
      </c>
    </row>
    <row r="25" spans="1:66" s="55" customFormat="1" x14ac:dyDescent="0.2">
      <c r="A25" s="56" t="s">
        <v>218</v>
      </c>
      <c r="B25" s="56">
        <v>1</v>
      </c>
      <c r="C25" s="57" t="s">
        <v>227</v>
      </c>
      <c r="D25" s="52">
        <v>66524.820000000007</v>
      </c>
      <c r="E25" s="52">
        <v>70982.895116261003</v>
      </c>
      <c r="F25" s="53">
        <v>70982.895116261003</v>
      </c>
      <c r="G25" s="53">
        <v>6886.0791828486945</v>
      </c>
      <c r="H25" s="52">
        <v>64096.815933412305</v>
      </c>
      <c r="I25" s="53"/>
      <c r="J25" s="52">
        <v>4590.7194552324627</v>
      </c>
      <c r="K25" s="52">
        <v>0</v>
      </c>
      <c r="L25" s="52">
        <v>0</v>
      </c>
      <c r="M25" s="52">
        <v>0</v>
      </c>
      <c r="N25" s="52">
        <v>0</v>
      </c>
      <c r="O25" s="52">
        <v>0</v>
      </c>
      <c r="P25" s="52">
        <v>0</v>
      </c>
      <c r="Q25" s="52">
        <v>0</v>
      </c>
      <c r="R25" s="54">
        <v>4590.7194552324627</v>
      </c>
      <c r="S25" s="53"/>
      <c r="T25" s="52">
        <v>0</v>
      </c>
      <c r="U25" s="52">
        <v>0</v>
      </c>
      <c r="V25" s="54">
        <v>0</v>
      </c>
      <c r="X25" s="52">
        <v>0</v>
      </c>
      <c r="Y25" s="52">
        <v>0</v>
      </c>
      <c r="Z25" s="52">
        <v>0</v>
      </c>
      <c r="AA25" s="52">
        <v>0</v>
      </c>
      <c r="AB25" s="52">
        <v>0</v>
      </c>
      <c r="AC25" s="52">
        <v>2295.3597276162313</v>
      </c>
      <c r="AD25" s="52">
        <v>1821.9750934281506</v>
      </c>
      <c r="AE25" s="54">
        <v>4117.3348210443819</v>
      </c>
      <c r="AG25" s="52">
        <v>0</v>
      </c>
      <c r="AH25" s="52">
        <v>0</v>
      </c>
      <c r="AI25" s="52">
        <v>0</v>
      </c>
      <c r="AJ25" s="52">
        <v>0</v>
      </c>
      <c r="AK25" s="52">
        <v>0</v>
      </c>
      <c r="AL25" s="52">
        <v>0</v>
      </c>
      <c r="AM25" s="52">
        <v>0</v>
      </c>
      <c r="AN25" s="52">
        <v>0</v>
      </c>
      <c r="AO25" s="52">
        <v>0</v>
      </c>
      <c r="AP25" s="52">
        <v>0</v>
      </c>
      <c r="AQ25" s="52">
        <v>0</v>
      </c>
      <c r="AR25" s="52">
        <v>0</v>
      </c>
      <c r="AS25" s="52">
        <v>33618.23609011127</v>
      </c>
      <c r="AT25" s="54">
        <v>33618.23609011127</v>
      </c>
      <c r="AV25" s="52">
        <v>0</v>
      </c>
      <c r="AW25" s="52">
        <v>0</v>
      </c>
      <c r="AX25" s="52">
        <v>0</v>
      </c>
      <c r="AY25" s="52">
        <v>0</v>
      </c>
      <c r="AZ25" s="52">
        <v>0</v>
      </c>
      <c r="BA25" s="52">
        <v>0</v>
      </c>
      <c r="BB25" s="52">
        <v>0</v>
      </c>
      <c r="BC25" s="52">
        <v>0</v>
      </c>
      <c r="BD25" s="52">
        <v>0</v>
      </c>
      <c r="BE25" s="52">
        <v>0</v>
      </c>
      <c r="BF25" s="52">
        <v>0</v>
      </c>
      <c r="BG25" s="52">
        <v>0</v>
      </c>
      <c r="BH25" s="52">
        <v>0</v>
      </c>
      <c r="BI25" s="52">
        <v>0</v>
      </c>
      <c r="BJ25" s="52">
        <v>0</v>
      </c>
      <c r="BK25" s="52">
        <v>0</v>
      </c>
      <c r="BL25" s="52">
        <v>0</v>
      </c>
      <c r="BM25" s="52">
        <v>28656.60474987288</v>
      </c>
      <c r="BN25" s="54">
        <v>28656.60474987288</v>
      </c>
    </row>
    <row r="26" spans="1:66" s="55" customFormat="1" x14ac:dyDescent="0.2">
      <c r="A26" s="56" t="s">
        <v>220</v>
      </c>
      <c r="B26" s="56">
        <v>3</v>
      </c>
      <c r="C26" s="57" t="s">
        <v>228</v>
      </c>
      <c r="D26" s="52">
        <v>111194.62999999999</v>
      </c>
      <c r="E26" s="52">
        <v>118656.95258582306</v>
      </c>
      <c r="F26" s="53">
        <v>118656.95258582306</v>
      </c>
      <c r="G26" s="53">
        <v>53948.292332508747</v>
      </c>
      <c r="H26" s="52">
        <v>64708.660253314309</v>
      </c>
      <c r="I26" s="53"/>
      <c r="J26" s="52">
        <v>0</v>
      </c>
      <c r="K26" s="52">
        <v>0</v>
      </c>
      <c r="L26" s="52">
        <v>0</v>
      </c>
      <c r="M26" s="52">
        <v>0</v>
      </c>
      <c r="N26" s="52">
        <v>0</v>
      </c>
      <c r="O26" s="52">
        <v>0</v>
      </c>
      <c r="P26" s="52">
        <v>0</v>
      </c>
      <c r="Q26" s="52">
        <v>0</v>
      </c>
      <c r="R26" s="54">
        <v>0</v>
      </c>
      <c r="S26" s="53"/>
      <c r="T26" s="52">
        <v>0</v>
      </c>
      <c r="U26" s="52">
        <v>0</v>
      </c>
      <c r="V26" s="54">
        <v>0</v>
      </c>
      <c r="X26" s="52">
        <v>0</v>
      </c>
      <c r="Y26" s="52">
        <v>0</v>
      </c>
      <c r="Z26" s="52">
        <v>0</v>
      </c>
      <c r="AA26" s="52">
        <v>0</v>
      </c>
      <c r="AB26" s="52">
        <v>0</v>
      </c>
      <c r="AC26" s="52">
        <v>0</v>
      </c>
      <c r="AD26" s="52">
        <v>0</v>
      </c>
      <c r="AE26" s="54">
        <v>0</v>
      </c>
      <c r="AG26" s="52">
        <v>0</v>
      </c>
      <c r="AH26" s="52">
        <v>6139.8601006543349</v>
      </c>
      <c r="AI26" s="52">
        <v>0</v>
      </c>
      <c r="AJ26" s="52">
        <v>0</v>
      </c>
      <c r="AK26" s="52">
        <v>0</v>
      </c>
      <c r="AL26" s="52">
        <v>0</v>
      </c>
      <c r="AM26" s="52">
        <v>0</v>
      </c>
      <c r="AN26" s="52">
        <v>0</v>
      </c>
      <c r="AO26" s="52">
        <v>0</v>
      </c>
      <c r="AP26" s="52">
        <v>0</v>
      </c>
      <c r="AQ26" s="52">
        <v>0</v>
      </c>
      <c r="AR26" s="52">
        <v>0</v>
      </c>
      <c r="AS26" s="52">
        <v>0</v>
      </c>
      <c r="AT26" s="54">
        <v>6139.8601006543349</v>
      </c>
      <c r="AV26" s="52">
        <v>24799.107990174212</v>
      </c>
      <c r="AW26" s="52">
        <v>0</v>
      </c>
      <c r="AX26" s="52">
        <v>6063.6235512733065</v>
      </c>
      <c r="AY26" s="52">
        <v>0</v>
      </c>
      <c r="AZ26" s="52">
        <v>0</v>
      </c>
      <c r="BA26" s="52">
        <v>0</v>
      </c>
      <c r="BB26" s="52">
        <v>1724.3648874174373</v>
      </c>
      <c r="BC26" s="52">
        <v>0</v>
      </c>
      <c r="BD26" s="52">
        <v>0</v>
      </c>
      <c r="BE26" s="52">
        <v>0</v>
      </c>
      <c r="BF26" s="52">
        <v>0</v>
      </c>
      <c r="BG26" s="52">
        <v>0</v>
      </c>
      <c r="BH26" s="52">
        <v>0</v>
      </c>
      <c r="BI26" s="52">
        <v>0</v>
      </c>
      <c r="BJ26" s="52">
        <v>0</v>
      </c>
      <c r="BK26" s="52">
        <v>0</v>
      </c>
      <c r="BL26" s="52">
        <v>15221.335802989455</v>
      </c>
      <c r="BM26" s="52">
        <v>64708.660253314316</v>
      </c>
      <c r="BN26" s="54">
        <v>112517.09248516873</v>
      </c>
    </row>
    <row r="27" spans="1:66" s="55" customFormat="1" x14ac:dyDescent="0.2">
      <c r="A27" s="56" t="s">
        <v>225</v>
      </c>
      <c r="B27" s="56">
        <v>5</v>
      </c>
      <c r="C27" s="57" t="s">
        <v>229</v>
      </c>
      <c r="D27" s="52">
        <v>98711.58</v>
      </c>
      <c r="E27" s="52">
        <v>105325.53525497727</v>
      </c>
      <c r="F27" s="53">
        <v>105325.53525497727</v>
      </c>
      <c r="G27" s="53">
        <v>31610.210079822613</v>
      </c>
      <c r="H27" s="52">
        <v>73715.325175154649</v>
      </c>
      <c r="I27" s="53"/>
      <c r="J27" s="52">
        <v>0</v>
      </c>
      <c r="K27" s="52">
        <v>0</v>
      </c>
      <c r="L27" s="52">
        <v>0</v>
      </c>
      <c r="M27" s="52">
        <v>0</v>
      </c>
      <c r="N27" s="52">
        <v>0</v>
      </c>
      <c r="O27" s="52">
        <v>0</v>
      </c>
      <c r="P27" s="52">
        <v>0</v>
      </c>
      <c r="Q27" s="52">
        <v>0</v>
      </c>
      <c r="R27" s="54">
        <v>0</v>
      </c>
      <c r="S27" s="53"/>
      <c r="T27" s="52">
        <v>0</v>
      </c>
      <c r="U27" s="52">
        <v>0</v>
      </c>
      <c r="V27" s="54">
        <v>0</v>
      </c>
      <c r="X27" s="52">
        <v>0</v>
      </c>
      <c r="Y27" s="52">
        <v>0</v>
      </c>
      <c r="Z27" s="52">
        <v>0</v>
      </c>
      <c r="AA27" s="52">
        <v>0</v>
      </c>
      <c r="AB27" s="52">
        <v>0</v>
      </c>
      <c r="AC27" s="52">
        <v>0</v>
      </c>
      <c r="AD27" s="52">
        <v>0</v>
      </c>
      <c r="AE27" s="54">
        <v>0</v>
      </c>
      <c r="AG27" s="52">
        <v>25290.108822056241</v>
      </c>
      <c r="AH27" s="52">
        <v>0</v>
      </c>
      <c r="AI27" s="52">
        <v>0</v>
      </c>
      <c r="AJ27" s="52">
        <v>0</v>
      </c>
      <c r="AK27" s="52">
        <v>0</v>
      </c>
      <c r="AL27" s="52">
        <v>0</v>
      </c>
      <c r="AM27" s="52">
        <v>0</v>
      </c>
      <c r="AN27" s="52">
        <v>0</v>
      </c>
      <c r="AO27" s="52">
        <v>764.64745071130892</v>
      </c>
      <c r="AP27" s="52">
        <v>0</v>
      </c>
      <c r="AQ27" s="52">
        <v>5555.4538070550625</v>
      </c>
      <c r="AR27" s="52">
        <v>0</v>
      </c>
      <c r="AS27" s="52">
        <v>73715.325175154649</v>
      </c>
      <c r="AT27" s="54">
        <v>105325.53525497727</v>
      </c>
      <c r="AV27" s="52">
        <v>0</v>
      </c>
      <c r="AW27" s="52">
        <v>0</v>
      </c>
      <c r="AX27" s="52">
        <v>0</v>
      </c>
      <c r="AY27" s="52">
        <v>0</v>
      </c>
      <c r="AZ27" s="52">
        <v>0</v>
      </c>
      <c r="BA27" s="52">
        <v>0</v>
      </c>
      <c r="BB27" s="52">
        <v>0</v>
      </c>
      <c r="BC27" s="52">
        <v>0</v>
      </c>
      <c r="BD27" s="52">
        <v>0</v>
      </c>
      <c r="BE27" s="52">
        <v>0</v>
      </c>
      <c r="BF27" s="52">
        <v>0</v>
      </c>
      <c r="BG27" s="52">
        <v>0</v>
      </c>
      <c r="BH27" s="52">
        <v>0</v>
      </c>
      <c r="BI27" s="52">
        <v>0</v>
      </c>
      <c r="BJ27" s="52">
        <v>0</v>
      </c>
      <c r="BK27" s="52">
        <v>0</v>
      </c>
      <c r="BL27" s="52">
        <v>0</v>
      </c>
      <c r="BM27" s="52">
        <v>0</v>
      </c>
      <c r="BN27" s="54">
        <v>0</v>
      </c>
    </row>
    <row r="28" spans="1:66" s="55" customFormat="1" x14ac:dyDescent="0.2">
      <c r="A28" s="56" t="s">
        <v>225</v>
      </c>
      <c r="B28" s="56">
        <v>5</v>
      </c>
      <c r="C28" s="57" t="s">
        <v>230</v>
      </c>
      <c r="D28" s="52">
        <v>102123.13</v>
      </c>
      <c r="E28" s="52">
        <v>108972.83482115914</v>
      </c>
      <c r="F28" s="53">
        <v>108972.83482115912</v>
      </c>
      <c r="G28" s="53">
        <v>42237.230459844192</v>
      </c>
      <c r="H28" s="52">
        <v>66735.604361314938</v>
      </c>
      <c r="I28" s="53"/>
      <c r="J28" s="52">
        <v>0</v>
      </c>
      <c r="K28" s="52">
        <v>0</v>
      </c>
      <c r="L28" s="52">
        <v>0</v>
      </c>
      <c r="M28" s="52">
        <v>0</v>
      </c>
      <c r="N28" s="52">
        <v>0</v>
      </c>
      <c r="O28" s="52">
        <v>0</v>
      </c>
      <c r="P28" s="52">
        <v>0</v>
      </c>
      <c r="Q28" s="52">
        <v>0</v>
      </c>
      <c r="R28" s="54">
        <v>0</v>
      </c>
      <c r="S28" s="53"/>
      <c r="T28" s="52">
        <v>0</v>
      </c>
      <c r="U28" s="52">
        <v>0</v>
      </c>
      <c r="V28" s="54">
        <v>0</v>
      </c>
      <c r="X28" s="52">
        <v>0</v>
      </c>
      <c r="Y28" s="52">
        <v>0</v>
      </c>
      <c r="Z28" s="52">
        <v>0</v>
      </c>
      <c r="AA28" s="52">
        <v>0</v>
      </c>
      <c r="AB28" s="52">
        <v>0</v>
      </c>
      <c r="AC28" s="52">
        <v>0</v>
      </c>
      <c r="AD28" s="52">
        <v>0</v>
      </c>
      <c r="AE28" s="54">
        <v>0</v>
      </c>
      <c r="AG28" s="52">
        <v>41826.180320161977</v>
      </c>
      <c r="AH28" s="52">
        <v>0</v>
      </c>
      <c r="AI28" s="52">
        <v>0</v>
      </c>
      <c r="AJ28" s="52">
        <v>0</v>
      </c>
      <c r="AK28" s="52">
        <v>0</v>
      </c>
      <c r="AL28" s="52">
        <v>0</v>
      </c>
      <c r="AM28" s="52">
        <v>0</v>
      </c>
      <c r="AN28" s="52">
        <v>0</v>
      </c>
      <c r="AO28" s="52">
        <v>0</v>
      </c>
      <c r="AP28" s="52">
        <v>0</v>
      </c>
      <c r="AQ28" s="52">
        <v>0</v>
      </c>
      <c r="AR28" s="52">
        <v>0</v>
      </c>
      <c r="AS28" s="52">
        <v>66735.604361314938</v>
      </c>
      <c r="AT28" s="54">
        <v>108561.78468147691</v>
      </c>
      <c r="AV28" s="52">
        <v>0</v>
      </c>
      <c r="AW28" s="52">
        <v>0</v>
      </c>
      <c r="AX28" s="52">
        <v>0</v>
      </c>
      <c r="AY28" s="52">
        <v>0</v>
      </c>
      <c r="AZ28" s="52">
        <v>0</v>
      </c>
      <c r="BA28" s="52">
        <v>0</v>
      </c>
      <c r="BB28" s="52">
        <v>0</v>
      </c>
      <c r="BC28" s="52">
        <v>0</v>
      </c>
      <c r="BD28" s="52">
        <v>0</v>
      </c>
      <c r="BE28" s="52">
        <v>0</v>
      </c>
      <c r="BF28" s="52">
        <v>411.05013968221158</v>
      </c>
      <c r="BG28" s="52">
        <v>0</v>
      </c>
      <c r="BH28" s="52">
        <v>0</v>
      </c>
      <c r="BI28" s="52">
        <v>0</v>
      </c>
      <c r="BJ28" s="52">
        <v>0</v>
      </c>
      <c r="BK28" s="52">
        <v>0</v>
      </c>
      <c r="BL28" s="52">
        <v>0</v>
      </c>
      <c r="BM28" s="52">
        <v>0</v>
      </c>
      <c r="BN28" s="54">
        <v>411.05013968221158</v>
      </c>
    </row>
    <row r="29" spans="1:66" s="55" customFormat="1" x14ac:dyDescent="0.2">
      <c r="A29" s="56" t="s">
        <v>220</v>
      </c>
      <c r="B29" s="56">
        <v>5</v>
      </c>
      <c r="C29" s="57" t="s">
        <v>231</v>
      </c>
      <c r="D29" s="52">
        <v>144753.82</v>
      </c>
      <c r="E29" s="52">
        <v>154380.601048743</v>
      </c>
      <c r="F29" s="53">
        <v>154380.60104874297</v>
      </c>
      <c r="G29" s="53">
        <v>113354.76916268372</v>
      </c>
      <c r="H29" s="52">
        <v>41025.831886059263</v>
      </c>
      <c r="I29" s="53"/>
      <c r="J29" s="52">
        <v>0</v>
      </c>
      <c r="K29" s="52">
        <v>0</v>
      </c>
      <c r="L29" s="52">
        <v>0</v>
      </c>
      <c r="M29" s="52">
        <v>0</v>
      </c>
      <c r="N29" s="52">
        <v>0</v>
      </c>
      <c r="O29" s="52">
        <v>0</v>
      </c>
      <c r="P29" s="52">
        <v>0</v>
      </c>
      <c r="Q29" s="52">
        <v>0</v>
      </c>
      <c r="R29" s="54">
        <v>0</v>
      </c>
      <c r="S29" s="53"/>
      <c r="T29" s="52">
        <v>0</v>
      </c>
      <c r="U29" s="52">
        <v>0</v>
      </c>
      <c r="V29" s="54">
        <v>0</v>
      </c>
      <c r="X29" s="52">
        <v>0</v>
      </c>
      <c r="Y29" s="52">
        <v>0</v>
      </c>
      <c r="Z29" s="52">
        <v>0</v>
      </c>
      <c r="AA29" s="52">
        <v>0</v>
      </c>
      <c r="AB29" s="52">
        <v>0</v>
      </c>
      <c r="AC29" s="52">
        <v>0</v>
      </c>
      <c r="AD29" s="52">
        <v>0</v>
      </c>
      <c r="AE29" s="54">
        <v>0</v>
      </c>
      <c r="AG29" s="52">
        <v>0</v>
      </c>
      <c r="AH29" s="52">
        <v>0</v>
      </c>
      <c r="AI29" s="52">
        <v>0</v>
      </c>
      <c r="AJ29" s="52">
        <v>0</v>
      </c>
      <c r="AK29" s="52">
        <v>0</v>
      </c>
      <c r="AL29" s="52">
        <v>0</v>
      </c>
      <c r="AM29" s="52">
        <v>0</v>
      </c>
      <c r="AN29" s="52">
        <v>0</v>
      </c>
      <c r="AO29" s="52">
        <v>0</v>
      </c>
      <c r="AP29" s="52">
        <v>0</v>
      </c>
      <c r="AQ29" s="52">
        <v>0</v>
      </c>
      <c r="AR29" s="52">
        <v>0</v>
      </c>
      <c r="AS29" s="52">
        <v>0</v>
      </c>
      <c r="AT29" s="54">
        <v>0</v>
      </c>
      <c r="AV29" s="52">
        <v>22894.592985509655</v>
      </c>
      <c r="AW29" s="52">
        <v>0</v>
      </c>
      <c r="AX29" s="52">
        <v>6404.014229728894</v>
      </c>
      <c r="AY29" s="52">
        <v>8318.4025522421107</v>
      </c>
      <c r="AZ29" s="52">
        <v>135.66766774495278</v>
      </c>
      <c r="BA29" s="52">
        <v>10355.5460012043</v>
      </c>
      <c r="BB29" s="52">
        <v>2578.3464132974623</v>
      </c>
      <c r="BC29" s="52">
        <v>23938.396719709061</v>
      </c>
      <c r="BD29" s="52">
        <v>0</v>
      </c>
      <c r="BE29" s="52">
        <v>0</v>
      </c>
      <c r="BF29" s="52">
        <v>2487.2405753241346</v>
      </c>
      <c r="BG29" s="52">
        <v>0</v>
      </c>
      <c r="BH29" s="52">
        <v>0</v>
      </c>
      <c r="BI29" s="52">
        <v>0</v>
      </c>
      <c r="BJ29" s="52">
        <v>3747.2110599511329</v>
      </c>
      <c r="BK29" s="52">
        <v>0</v>
      </c>
      <c r="BL29" s="52">
        <v>32495.350957972034</v>
      </c>
      <c r="BM29" s="52">
        <v>41025.831886059263</v>
      </c>
      <c r="BN29" s="54">
        <v>154380.60104874297</v>
      </c>
    </row>
    <row r="30" spans="1:66" s="55" customFormat="1" x14ac:dyDescent="0.2">
      <c r="A30" s="56" t="s">
        <v>218</v>
      </c>
      <c r="B30" s="56">
        <v>1</v>
      </c>
      <c r="C30" s="57" t="s">
        <v>232</v>
      </c>
      <c r="D30" s="52">
        <v>59627.560000000005</v>
      </c>
      <c r="E30" s="52">
        <v>63680.056901909673</v>
      </c>
      <c r="F30" s="53">
        <v>63680.05690190968</v>
      </c>
      <c r="G30" s="53">
        <v>63547.781384522299</v>
      </c>
      <c r="H30" s="52">
        <v>132.27551738737384</v>
      </c>
      <c r="I30" s="53"/>
      <c r="J30" s="52">
        <v>31765.919850209448</v>
      </c>
      <c r="K30" s="52">
        <v>0</v>
      </c>
      <c r="L30" s="52">
        <v>0</v>
      </c>
      <c r="M30" s="52">
        <v>0</v>
      </c>
      <c r="N30" s="52">
        <v>0</v>
      </c>
      <c r="O30" s="52">
        <v>0</v>
      </c>
      <c r="P30" s="52">
        <v>352.73471303299317</v>
      </c>
      <c r="Q30" s="52">
        <v>0</v>
      </c>
      <c r="R30" s="54">
        <v>32118.654563242442</v>
      </c>
      <c r="S30" s="53"/>
      <c r="T30" s="52">
        <v>0</v>
      </c>
      <c r="U30" s="52">
        <v>0</v>
      </c>
      <c r="V30" s="54">
        <v>0</v>
      </c>
      <c r="X30" s="52">
        <v>0</v>
      </c>
      <c r="Y30" s="52">
        <v>0</v>
      </c>
      <c r="Z30" s="52">
        <v>0</v>
      </c>
      <c r="AA30" s="52">
        <v>0</v>
      </c>
      <c r="AB30" s="52">
        <v>31429.12682127986</v>
      </c>
      <c r="AC30" s="52">
        <v>0</v>
      </c>
      <c r="AD30" s="52">
        <v>2.2460301569751957</v>
      </c>
      <c r="AE30" s="54">
        <v>31431.372851436834</v>
      </c>
      <c r="AG30" s="52">
        <v>0</v>
      </c>
      <c r="AH30" s="52">
        <v>0</v>
      </c>
      <c r="AI30" s="52">
        <v>0</v>
      </c>
      <c r="AJ30" s="52">
        <v>0</v>
      </c>
      <c r="AK30" s="52">
        <v>0</v>
      </c>
      <c r="AL30" s="52">
        <v>0</v>
      </c>
      <c r="AM30" s="52">
        <v>0</v>
      </c>
      <c r="AN30" s="52">
        <v>0</v>
      </c>
      <c r="AO30" s="52">
        <v>0</v>
      </c>
      <c r="AP30" s="52">
        <v>0</v>
      </c>
      <c r="AQ30" s="52">
        <v>0</v>
      </c>
      <c r="AR30" s="52">
        <v>0</v>
      </c>
      <c r="AS30" s="52">
        <v>74.000657242161097</v>
      </c>
      <c r="AT30" s="54">
        <v>74.000657242161097</v>
      </c>
      <c r="AV30" s="52">
        <v>0</v>
      </c>
      <c r="AW30" s="52">
        <v>0</v>
      </c>
      <c r="AX30" s="52">
        <v>0</v>
      </c>
      <c r="AY30" s="52">
        <v>0</v>
      </c>
      <c r="AZ30" s="52">
        <v>0</v>
      </c>
      <c r="BA30" s="52">
        <v>0</v>
      </c>
      <c r="BB30" s="52">
        <v>0</v>
      </c>
      <c r="BC30" s="52">
        <v>0</v>
      </c>
      <c r="BD30" s="52">
        <v>0</v>
      </c>
      <c r="BE30" s="52">
        <v>0</v>
      </c>
      <c r="BF30" s="52">
        <v>0</v>
      </c>
      <c r="BG30" s="52">
        <v>0</v>
      </c>
      <c r="BH30" s="52">
        <v>0</v>
      </c>
      <c r="BI30" s="52">
        <v>0</v>
      </c>
      <c r="BJ30" s="52">
        <v>0</v>
      </c>
      <c r="BK30" s="52">
        <v>0</v>
      </c>
      <c r="BL30" s="52">
        <v>0</v>
      </c>
      <c r="BM30" s="52">
        <v>56.028829988237547</v>
      </c>
      <c r="BN30" s="54">
        <v>56.028829988237547</v>
      </c>
    </row>
    <row r="31" spans="1:66" s="55" customFormat="1" x14ac:dyDescent="0.2">
      <c r="A31" s="56" t="s">
        <v>220</v>
      </c>
      <c r="B31" s="56">
        <v>3</v>
      </c>
      <c r="C31" s="57" t="s">
        <v>233</v>
      </c>
      <c r="D31" s="52">
        <v>75294.14</v>
      </c>
      <c r="E31" s="52">
        <v>80350.018312440588</v>
      </c>
      <c r="F31" s="53">
        <v>80350.018312440588</v>
      </c>
      <c r="G31" s="53">
        <v>68081.755015671355</v>
      </c>
      <c r="H31" s="52">
        <v>12268.263296769232</v>
      </c>
      <c r="I31" s="53"/>
      <c r="J31" s="52">
        <v>0</v>
      </c>
      <c r="K31" s="52">
        <v>0</v>
      </c>
      <c r="L31" s="52">
        <v>0</v>
      </c>
      <c r="M31" s="52">
        <v>0</v>
      </c>
      <c r="N31" s="52">
        <v>0</v>
      </c>
      <c r="O31" s="52">
        <v>0</v>
      </c>
      <c r="P31" s="52">
        <v>0</v>
      </c>
      <c r="Q31" s="52">
        <v>0</v>
      </c>
      <c r="R31" s="54">
        <v>0</v>
      </c>
      <c r="S31" s="53"/>
      <c r="T31" s="52">
        <v>0</v>
      </c>
      <c r="U31" s="52">
        <v>0</v>
      </c>
      <c r="V31" s="54">
        <v>0</v>
      </c>
      <c r="X31" s="52">
        <v>0</v>
      </c>
      <c r="Y31" s="52">
        <v>0</v>
      </c>
      <c r="Z31" s="52">
        <v>0</v>
      </c>
      <c r="AA31" s="52">
        <v>0</v>
      </c>
      <c r="AB31" s="52">
        <v>0</v>
      </c>
      <c r="AC31" s="52">
        <v>0</v>
      </c>
      <c r="AD31" s="52">
        <v>0</v>
      </c>
      <c r="AE31" s="54">
        <v>0</v>
      </c>
      <c r="AG31" s="52">
        <v>0</v>
      </c>
      <c r="AH31" s="52">
        <v>0</v>
      </c>
      <c r="AI31" s="52">
        <v>0</v>
      </c>
      <c r="AJ31" s="52">
        <v>0</v>
      </c>
      <c r="AK31" s="52">
        <v>0</v>
      </c>
      <c r="AL31" s="52">
        <v>0</v>
      </c>
      <c r="AM31" s="52">
        <v>0</v>
      </c>
      <c r="AN31" s="52">
        <v>0</v>
      </c>
      <c r="AO31" s="52">
        <v>0</v>
      </c>
      <c r="AP31" s="52">
        <v>0</v>
      </c>
      <c r="AQ31" s="52">
        <v>0</v>
      </c>
      <c r="AR31" s="52">
        <v>0</v>
      </c>
      <c r="AS31" s="52">
        <v>0</v>
      </c>
      <c r="AT31" s="54">
        <v>0</v>
      </c>
      <c r="AV31" s="52">
        <v>1988.0780868974273</v>
      </c>
      <c r="AW31" s="52">
        <v>65204.533048870231</v>
      </c>
      <c r="AX31" s="52">
        <v>32.956042229187346</v>
      </c>
      <c r="AY31" s="52">
        <v>0</v>
      </c>
      <c r="AZ31" s="52">
        <v>0</v>
      </c>
      <c r="BA31" s="52">
        <v>0</v>
      </c>
      <c r="BB31" s="52">
        <v>0</v>
      </c>
      <c r="BC31" s="52">
        <v>0</v>
      </c>
      <c r="BD31" s="52">
        <v>116.85733575895389</v>
      </c>
      <c r="BE31" s="52">
        <v>0</v>
      </c>
      <c r="BF31" s="52">
        <v>395.47250675024821</v>
      </c>
      <c r="BG31" s="52">
        <v>0</v>
      </c>
      <c r="BH31" s="52">
        <v>0</v>
      </c>
      <c r="BI31" s="52">
        <v>0</v>
      </c>
      <c r="BJ31" s="52">
        <v>343.85799516531927</v>
      </c>
      <c r="BK31" s="52">
        <v>0</v>
      </c>
      <c r="BL31" s="52">
        <v>0</v>
      </c>
      <c r="BM31" s="52">
        <v>12268.263296769232</v>
      </c>
      <c r="BN31" s="54">
        <v>80350.018312440588</v>
      </c>
    </row>
    <row r="32" spans="1:66" s="55" customFormat="1" x14ac:dyDescent="0.2">
      <c r="A32" s="56" t="s">
        <v>220</v>
      </c>
      <c r="B32" s="56">
        <v>5</v>
      </c>
      <c r="C32" s="57" t="s">
        <v>234</v>
      </c>
      <c r="D32" s="52">
        <v>86425.069999999992</v>
      </c>
      <c r="E32" s="52">
        <v>92229.704922317571</v>
      </c>
      <c r="F32" s="53">
        <v>92229.704922317585</v>
      </c>
      <c r="G32" s="53">
        <v>15615.55422557967</v>
      </c>
      <c r="H32" s="52">
        <v>76614.150696737895</v>
      </c>
      <c r="I32" s="53"/>
      <c r="J32" s="52">
        <v>0</v>
      </c>
      <c r="K32" s="52">
        <v>0</v>
      </c>
      <c r="L32" s="52">
        <v>0</v>
      </c>
      <c r="M32" s="52">
        <v>0</v>
      </c>
      <c r="N32" s="52">
        <v>0</v>
      </c>
      <c r="O32" s="52">
        <v>0</v>
      </c>
      <c r="P32" s="52">
        <v>0</v>
      </c>
      <c r="Q32" s="52">
        <v>0</v>
      </c>
      <c r="R32" s="54">
        <v>0</v>
      </c>
      <c r="S32" s="53"/>
      <c r="T32" s="52">
        <v>0</v>
      </c>
      <c r="U32" s="52">
        <v>0</v>
      </c>
      <c r="V32" s="54">
        <v>0</v>
      </c>
      <c r="X32" s="52">
        <v>0</v>
      </c>
      <c r="Y32" s="52">
        <v>0</v>
      </c>
      <c r="Z32" s="52">
        <v>0</v>
      </c>
      <c r="AA32" s="52">
        <v>0</v>
      </c>
      <c r="AB32" s="52">
        <v>0</v>
      </c>
      <c r="AC32" s="52">
        <v>0</v>
      </c>
      <c r="AD32" s="52">
        <v>0</v>
      </c>
      <c r="AE32" s="54">
        <v>0</v>
      </c>
      <c r="AG32" s="52">
        <v>0</v>
      </c>
      <c r="AH32" s="52">
        <v>0</v>
      </c>
      <c r="AI32" s="52">
        <v>0</v>
      </c>
      <c r="AJ32" s="52">
        <v>0</v>
      </c>
      <c r="AK32" s="52">
        <v>0</v>
      </c>
      <c r="AL32" s="52">
        <v>0</v>
      </c>
      <c r="AM32" s="52">
        <v>0</v>
      </c>
      <c r="AN32" s="52">
        <v>0</v>
      </c>
      <c r="AO32" s="52">
        <v>0</v>
      </c>
      <c r="AP32" s="52">
        <v>0</v>
      </c>
      <c r="AQ32" s="52">
        <v>0</v>
      </c>
      <c r="AR32" s="52">
        <v>0</v>
      </c>
      <c r="AS32" s="52">
        <v>0</v>
      </c>
      <c r="AT32" s="54">
        <v>0</v>
      </c>
      <c r="AV32" s="52">
        <v>272.91890071601478</v>
      </c>
      <c r="AW32" s="52">
        <v>30.324322301779418</v>
      </c>
      <c r="AX32" s="52">
        <v>2296.5358720161184</v>
      </c>
      <c r="AY32" s="52">
        <v>0</v>
      </c>
      <c r="AZ32" s="52">
        <v>0</v>
      </c>
      <c r="BA32" s="52">
        <v>0</v>
      </c>
      <c r="BB32" s="52">
        <v>0</v>
      </c>
      <c r="BC32" s="52">
        <v>0</v>
      </c>
      <c r="BD32" s="52">
        <v>0</v>
      </c>
      <c r="BE32" s="52">
        <v>0</v>
      </c>
      <c r="BF32" s="52">
        <v>1008.8678051939614</v>
      </c>
      <c r="BG32" s="52">
        <v>0</v>
      </c>
      <c r="BH32" s="52">
        <v>0</v>
      </c>
      <c r="BI32" s="52">
        <v>0</v>
      </c>
      <c r="BJ32" s="52">
        <v>11953.911015408397</v>
      </c>
      <c r="BK32" s="52">
        <v>0</v>
      </c>
      <c r="BL32" s="52">
        <v>52.996309943399503</v>
      </c>
      <c r="BM32" s="52">
        <v>76614.15069673791</v>
      </c>
      <c r="BN32" s="54">
        <v>92229.704922317585</v>
      </c>
    </row>
    <row r="33" spans="1:66" s="55" customFormat="1" x14ac:dyDescent="0.2">
      <c r="A33" s="56" t="s">
        <v>225</v>
      </c>
      <c r="B33" s="56">
        <v>5</v>
      </c>
      <c r="C33" s="59" t="s">
        <v>235</v>
      </c>
      <c r="D33" s="52">
        <v>3370.96</v>
      </c>
      <c r="E33" s="52">
        <v>3761.021136129164</v>
      </c>
      <c r="F33" s="53">
        <v>3761.021136129164</v>
      </c>
      <c r="G33" s="53">
        <v>655.65366187413258</v>
      </c>
      <c r="H33" s="52">
        <v>3105.3674742550315</v>
      </c>
      <c r="I33" s="53"/>
      <c r="J33" s="52">
        <v>0</v>
      </c>
      <c r="K33" s="52">
        <v>0</v>
      </c>
      <c r="L33" s="52">
        <v>0</v>
      </c>
      <c r="M33" s="52">
        <v>0</v>
      </c>
      <c r="N33" s="52">
        <v>0</v>
      </c>
      <c r="O33" s="52">
        <v>0</v>
      </c>
      <c r="P33" s="52">
        <v>0</v>
      </c>
      <c r="Q33" s="52">
        <v>0</v>
      </c>
      <c r="R33" s="54">
        <v>0</v>
      </c>
      <c r="S33" s="53"/>
      <c r="T33" s="52">
        <v>0</v>
      </c>
      <c r="U33" s="52">
        <v>0</v>
      </c>
      <c r="V33" s="54">
        <v>0</v>
      </c>
      <c r="X33" s="52">
        <v>0</v>
      </c>
      <c r="Y33" s="52">
        <v>0</v>
      </c>
      <c r="Z33" s="52">
        <v>0</v>
      </c>
      <c r="AA33" s="52">
        <v>0</v>
      </c>
      <c r="AB33" s="52">
        <v>0</v>
      </c>
      <c r="AC33" s="52">
        <v>0</v>
      </c>
      <c r="AD33" s="52">
        <v>0</v>
      </c>
      <c r="AE33" s="54">
        <v>0</v>
      </c>
      <c r="AG33" s="52">
        <v>0</v>
      </c>
      <c r="AH33" s="52">
        <v>0</v>
      </c>
      <c r="AI33" s="52">
        <v>0</v>
      </c>
      <c r="AJ33" s="52">
        <v>0</v>
      </c>
      <c r="AK33" s="52">
        <v>0</v>
      </c>
      <c r="AL33" s="52">
        <v>0</v>
      </c>
      <c r="AM33" s="52">
        <v>0</v>
      </c>
      <c r="AN33" s="52">
        <v>0</v>
      </c>
      <c r="AO33" s="52">
        <v>0</v>
      </c>
      <c r="AP33" s="52">
        <v>0</v>
      </c>
      <c r="AQ33" s="52">
        <v>0</v>
      </c>
      <c r="AR33" s="52">
        <v>0</v>
      </c>
      <c r="AS33" s="52">
        <v>3105.3674742550315</v>
      </c>
      <c r="AT33" s="54">
        <v>3105.3674742550315</v>
      </c>
      <c r="AV33" s="52">
        <v>0</v>
      </c>
      <c r="AW33" s="52">
        <v>0</v>
      </c>
      <c r="AX33" s="52">
        <v>53.068573154303152</v>
      </c>
      <c r="AY33" s="52">
        <v>0</v>
      </c>
      <c r="AZ33" s="52">
        <v>0</v>
      </c>
      <c r="BA33" s="52">
        <v>0</v>
      </c>
      <c r="BB33" s="52">
        <v>0</v>
      </c>
      <c r="BC33" s="52">
        <v>0</v>
      </c>
      <c r="BD33" s="52">
        <v>0</v>
      </c>
      <c r="BE33" s="52">
        <v>0</v>
      </c>
      <c r="BF33" s="52">
        <v>0</v>
      </c>
      <c r="BG33" s="52">
        <v>0</v>
      </c>
      <c r="BH33" s="52">
        <v>0</v>
      </c>
      <c r="BI33" s="52">
        <v>0</v>
      </c>
      <c r="BJ33" s="52">
        <v>602.5850887198294</v>
      </c>
      <c r="BK33" s="52">
        <v>0</v>
      </c>
      <c r="BL33" s="52">
        <v>0</v>
      </c>
      <c r="BM33" s="52">
        <v>0</v>
      </c>
      <c r="BN33" s="54">
        <v>655.65366187413258</v>
      </c>
    </row>
    <row r="34" spans="1:66" s="55" customFormat="1" x14ac:dyDescent="0.2">
      <c r="A34" s="56" t="s">
        <v>225</v>
      </c>
      <c r="B34" s="56">
        <v>1</v>
      </c>
      <c r="C34" s="57" t="s">
        <v>236</v>
      </c>
      <c r="D34" s="52">
        <v>61495.920000000013</v>
      </c>
      <c r="E34" s="52">
        <v>65657.354200709131</v>
      </c>
      <c r="F34" s="53">
        <v>65657.354200709146</v>
      </c>
      <c r="G34" s="53">
        <v>57585.240278138175</v>
      </c>
      <c r="H34" s="52">
        <v>8072.1139225709612</v>
      </c>
      <c r="I34" s="53"/>
      <c r="J34" s="52">
        <v>0</v>
      </c>
      <c r="K34" s="52">
        <v>0</v>
      </c>
      <c r="L34" s="52">
        <v>0</v>
      </c>
      <c r="M34" s="52">
        <v>0</v>
      </c>
      <c r="N34" s="52">
        <v>0</v>
      </c>
      <c r="O34" s="52">
        <v>0</v>
      </c>
      <c r="P34" s="52">
        <v>24513.971358818257</v>
      </c>
      <c r="Q34" s="52">
        <v>0</v>
      </c>
      <c r="R34" s="54">
        <v>24513.971358818257</v>
      </c>
      <c r="S34" s="53"/>
      <c r="T34" s="52">
        <v>0</v>
      </c>
      <c r="U34" s="52">
        <v>0</v>
      </c>
      <c r="V34" s="54">
        <v>0</v>
      </c>
      <c r="X34" s="52">
        <v>0</v>
      </c>
      <c r="Y34" s="52">
        <v>0</v>
      </c>
      <c r="Z34" s="52">
        <v>0</v>
      </c>
      <c r="AA34" s="52">
        <v>0</v>
      </c>
      <c r="AB34" s="52">
        <v>0</v>
      </c>
      <c r="AC34" s="52">
        <v>0</v>
      </c>
      <c r="AD34" s="52">
        <v>0</v>
      </c>
      <c r="AE34" s="54">
        <v>0</v>
      </c>
      <c r="AG34" s="52">
        <v>0</v>
      </c>
      <c r="AH34" s="52">
        <v>0</v>
      </c>
      <c r="AI34" s="52">
        <v>0</v>
      </c>
      <c r="AJ34" s="52">
        <v>0</v>
      </c>
      <c r="AK34" s="52">
        <v>0</v>
      </c>
      <c r="AL34" s="52">
        <v>0</v>
      </c>
      <c r="AM34" s="52">
        <v>1675.8830846041701</v>
      </c>
      <c r="AN34" s="52">
        <v>4126.2774079798492</v>
      </c>
      <c r="AO34" s="52">
        <v>7148.4308792150423</v>
      </c>
      <c r="AP34" s="52">
        <v>8216.1244457415414</v>
      </c>
      <c r="AQ34" s="52">
        <v>3788.1083375492826</v>
      </c>
      <c r="AR34" s="52">
        <v>8116.4447642300365</v>
      </c>
      <c r="AS34" s="52">
        <v>8072.1139225709612</v>
      </c>
      <c r="AT34" s="54">
        <v>41143.382841890882</v>
      </c>
      <c r="AV34" s="52">
        <v>0</v>
      </c>
      <c r="AW34" s="52">
        <v>0</v>
      </c>
      <c r="AX34" s="52">
        <v>0</v>
      </c>
      <c r="AY34" s="52">
        <v>0</v>
      </c>
      <c r="AZ34" s="52">
        <v>0</v>
      </c>
      <c r="BA34" s="52">
        <v>0</v>
      </c>
      <c r="BB34" s="52">
        <v>0</v>
      </c>
      <c r="BC34" s="52">
        <v>0</v>
      </c>
      <c r="BD34" s="52">
        <v>0</v>
      </c>
      <c r="BE34" s="52">
        <v>0</v>
      </c>
      <c r="BF34" s="52">
        <v>0</v>
      </c>
      <c r="BG34" s="52">
        <v>0</v>
      </c>
      <c r="BH34" s="52">
        <v>0</v>
      </c>
      <c r="BI34" s="52">
        <v>0</v>
      </c>
      <c r="BJ34" s="52">
        <v>0</v>
      </c>
      <c r="BK34" s="52">
        <v>0</v>
      </c>
      <c r="BL34" s="52">
        <v>0</v>
      </c>
      <c r="BM34" s="52">
        <v>0</v>
      </c>
      <c r="BN34" s="54">
        <v>0</v>
      </c>
    </row>
    <row r="35" spans="1:66" s="55" customFormat="1" x14ac:dyDescent="0.2">
      <c r="A35" s="56" t="s">
        <v>225</v>
      </c>
      <c r="B35" s="56">
        <v>5</v>
      </c>
      <c r="C35" s="57" t="s">
        <v>237</v>
      </c>
      <c r="D35" s="52">
        <v>99357.97</v>
      </c>
      <c r="E35" s="52">
        <v>106032.5653130062</v>
      </c>
      <c r="F35" s="53">
        <v>106032.5653130062</v>
      </c>
      <c r="G35" s="53">
        <v>21764.548118218645</v>
      </c>
      <c r="H35" s="52">
        <v>84268.017194787535</v>
      </c>
      <c r="I35" s="53"/>
      <c r="J35" s="52">
        <v>0</v>
      </c>
      <c r="K35" s="52">
        <v>0</v>
      </c>
      <c r="L35" s="52">
        <v>0</v>
      </c>
      <c r="M35" s="52">
        <v>0</v>
      </c>
      <c r="N35" s="52">
        <v>0</v>
      </c>
      <c r="O35" s="52">
        <v>0</v>
      </c>
      <c r="P35" s="52">
        <v>0</v>
      </c>
      <c r="Q35" s="52">
        <v>0</v>
      </c>
      <c r="R35" s="54">
        <v>0</v>
      </c>
      <c r="S35" s="53"/>
      <c r="T35" s="52">
        <v>0</v>
      </c>
      <c r="U35" s="52">
        <v>0</v>
      </c>
      <c r="V35" s="54">
        <v>0</v>
      </c>
      <c r="X35" s="52">
        <v>0</v>
      </c>
      <c r="Y35" s="52">
        <v>0</v>
      </c>
      <c r="Z35" s="52">
        <v>0</v>
      </c>
      <c r="AA35" s="52">
        <v>0</v>
      </c>
      <c r="AB35" s="52">
        <v>0</v>
      </c>
      <c r="AC35" s="52">
        <v>0</v>
      </c>
      <c r="AD35" s="52">
        <v>0</v>
      </c>
      <c r="AE35" s="54">
        <v>0</v>
      </c>
      <c r="AG35" s="52">
        <v>869.3070304925634</v>
      </c>
      <c r="AH35" s="52">
        <v>0</v>
      </c>
      <c r="AI35" s="52">
        <v>0</v>
      </c>
      <c r="AJ35" s="52">
        <v>0</v>
      </c>
      <c r="AK35" s="52">
        <v>0</v>
      </c>
      <c r="AL35" s="52">
        <v>0</v>
      </c>
      <c r="AM35" s="52">
        <v>0</v>
      </c>
      <c r="AN35" s="52">
        <v>0</v>
      </c>
      <c r="AO35" s="52">
        <v>3675.7462353505925</v>
      </c>
      <c r="AP35" s="52">
        <v>0</v>
      </c>
      <c r="AQ35" s="52">
        <v>17219.49485237549</v>
      </c>
      <c r="AR35" s="52">
        <v>0</v>
      </c>
      <c r="AS35" s="52">
        <v>84268.01719478755</v>
      </c>
      <c r="AT35" s="54">
        <v>106032.5653130062</v>
      </c>
      <c r="AV35" s="52">
        <v>0</v>
      </c>
      <c r="AW35" s="52">
        <v>0</v>
      </c>
      <c r="AX35" s="52">
        <v>0</v>
      </c>
      <c r="AY35" s="52">
        <v>0</v>
      </c>
      <c r="AZ35" s="52">
        <v>0</v>
      </c>
      <c r="BA35" s="52">
        <v>0</v>
      </c>
      <c r="BB35" s="52">
        <v>0</v>
      </c>
      <c r="BC35" s="52">
        <v>0</v>
      </c>
      <c r="BD35" s="52">
        <v>0</v>
      </c>
      <c r="BE35" s="52">
        <v>0</v>
      </c>
      <c r="BF35" s="52">
        <v>0</v>
      </c>
      <c r="BG35" s="52">
        <v>0</v>
      </c>
      <c r="BH35" s="52">
        <v>0</v>
      </c>
      <c r="BI35" s="52">
        <v>0</v>
      </c>
      <c r="BJ35" s="52">
        <v>0</v>
      </c>
      <c r="BK35" s="52">
        <v>0</v>
      </c>
      <c r="BL35" s="52">
        <v>0</v>
      </c>
      <c r="BM35" s="52">
        <v>0</v>
      </c>
      <c r="BN35" s="54">
        <v>0</v>
      </c>
    </row>
    <row r="36" spans="1:66" s="55" customFormat="1" x14ac:dyDescent="0.2">
      <c r="A36" s="56" t="s">
        <v>220</v>
      </c>
      <c r="B36" s="56">
        <v>5</v>
      </c>
      <c r="C36" s="57" t="s">
        <v>238</v>
      </c>
      <c r="D36" s="52">
        <v>12352.980000000001</v>
      </c>
      <c r="E36" s="52">
        <v>13136.990402516216</v>
      </c>
      <c r="F36" s="53">
        <v>13136.990402516216</v>
      </c>
      <c r="G36" s="53">
        <v>3475.9266916514189</v>
      </c>
      <c r="H36" s="52">
        <v>9661.063710864797</v>
      </c>
      <c r="I36" s="53"/>
      <c r="J36" s="52">
        <v>0</v>
      </c>
      <c r="K36" s="52">
        <v>0</v>
      </c>
      <c r="L36" s="52">
        <v>0</v>
      </c>
      <c r="M36" s="52">
        <v>0</v>
      </c>
      <c r="N36" s="52">
        <v>0</v>
      </c>
      <c r="O36" s="52">
        <v>0</v>
      </c>
      <c r="P36" s="52">
        <v>0</v>
      </c>
      <c r="Q36" s="52">
        <v>0</v>
      </c>
      <c r="R36" s="54">
        <v>0</v>
      </c>
      <c r="S36" s="53"/>
      <c r="T36" s="52">
        <v>0</v>
      </c>
      <c r="U36" s="52">
        <v>0</v>
      </c>
      <c r="V36" s="54">
        <v>0</v>
      </c>
      <c r="X36" s="52">
        <v>0</v>
      </c>
      <c r="Y36" s="52">
        <v>0</v>
      </c>
      <c r="Z36" s="52">
        <v>0</v>
      </c>
      <c r="AA36" s="52">
        <v>0</v>
      </c>
      <c r="AB36" s="52">
        <v>0</v>
      </c>
      <c r="AC36" s="52">
        <v>0</v>
      </c>
      <c r="AD36" s="52">
        <v>0</v>
      </c>
      <c r="AE36" s="54">
        <v>0</v>
      </c>
      <c r="AG36" s="52">
        <v>0</v>
      </c>
      <c r="AH36" s="52">
        <v>0</v>
      </c>
      <c r="AI36" s="52">
        <v>0</v>
      </c>
      <c r="AJ36" s="52">
        <v>0</v>
      </c>
      <c r="AK36" s="52">
        <v>0</v>
      </c>
      <c r="AL36" s="52">
        <v>0</v>
      </c>
      <c r="AM36" s="52">
        <v>0</v>
      </c>
      <c r="AN36" s="52">
        <v>0</v>
      </c>
      <c r="AO36" s="52">
        <v>0</v>
      </c>
      <c r="AP36" s="52">
        <v>0</v>
      </c>
      <c r="AQ36" s="52">
        <v>0</v>
      </c>
      <c r="AR36" s="52">
        <v>0</v>
      </c>
      <c r="AS36" s="52">
        <v>0</v>
      </c>
      <c r="AT36" s="54">
        <v>0</v>
      </c>
      <c r="AV36" s="52">
        <v>0</v>
      </c>
      <c r="AW36" s="52">
        <v>3475.9266916514189</v>
      </c>
      <c r="AX36" s="52">
        <v>0</v>
      </c>
      <c r="AY36" s="52">
        <v>0</v>
      </c>
      <c r="AZ36" s="52">
        <v>0</v>
      </c>
      <c r="BA36" s="52">
        <v>0</v>
      </c>
      <c r="BB36" s="52">
        <v>0</v>
      </c>
      <c r="BC36" s="52">
        <v>0</v>
      </c>
      <c r="BD36" s="52">
        <v>0</v>
      </c>
      <c r="BE36" s="52">
        <v>0</v>
      </c>
      <c r="BF36" s="52">
        <v>0</v>
      </c>
      <c r="BG36" s="52">
        <v>0</v>
      </c>
      <c r="BH36" s="52">
        <v>0</v>
      </c>
      <c r="BI36" s="52">
        <v>0</v>
      </c>
      <c r="BJ36" s="52">
        <v>0</v>
      </c>
      <c r="BK36" s="52">
        <v>0</v>
      </c>
      <c r="BL36" s="52">
        <v>0</v>
      </c>
      <c r="BM36" s="52">
        <v>9661.063710864797</v>
      </c>
      <c r="BN36" s="54">
        <v>13136.990402516216</v>
      </c>
    </row>
    <row r="37" spans="1:66" s="55" customFormat="1" x14ac:dyDescent="0.2">
      <c r="A37" s="56" t="s">
        <v>239</v>
      </c>
      <c r="B37" s="56">
        <v>5</v>
      </c>
      <c r="C37" s="57" t="s">
        <v>240</v>
      </c>
      <c r="D37" s="52">
        <v>99507.83</v>
      </c>
      <c r="E37" s="52">
        <v>106192.73771010505</v>
      </c>
      <c r="F37" s="53">
        <v>106192.73771010507</v>
      </c>
      <c r="G37" s="53">
        <v>94896.104066034124</v>
      </c>
      <c r="H37" s="52">
        <v>11296.633644070942</v>
      </c>
      <c r="I37" s="53"/>
      <c r="J37" s="52">
        <v>0</v>
      </c>
      <c r="K37" s="52">
        <v>0</v>
      </c>
      <c r="L37" s="52">
        <v>0</v>
      </c>
      <c r="M37" s="52">
        <v>0</v>
      </c>
      <c r="N37" s="52">
        <v>0</v>
      </c>
      <c r="O37" s="52">
        <v>0</v>
      </c>
      <c r="P37" s="52">
        <v>0</v>
      </c>
      <c r="Q37" s="52">
        <v>0</v>
      </c>
      <c r="R37" s="54">
        <v>0</v>
      </c>
      <c r="S37" s="53"/>
      <c r="T37" s="52">
        <v>1881.3533235291934</v>
      </c>
      <c r="U37" s="52">
        <v>0</v>
      </c>
      <c r="V37" s="54">
        <v>1881.3533235291934</v>
      </c>
      <c r="X37" s="52">
        <v>0</v>
      </c>
      <c r="Y37" s="52">
        <v>91670.185645143996</v>
      </c>
      <c r="Z37" s="52">
        <v>0</v>
      </c>
      <c r="AA37" s="52">
        <v>0</v>
      </c>
      <c r="AB37" s="52">
        <v>0</v>
      </c>
      <c r="AC37" s="52">
        <v>0</v>
      </c>
      <c r="AD37" s="52">
        <v>11296.633644070942</v>
      </c>
      <c r="AE37" s="54">
        <v>102966.81928921494</v>
      </c>
      <c r="AG37" s="52">
        <v>0</v>
      </c>
      <c r="AH37" s="52">
        <v>0</v>
      </c>
      <c r="AI37" s="52">
        <v>0</v>
      </c>
      <c r="AJ37" s="52">
        <v>0</v>
      </c>
      <c r="AK37" s="52">
        <v>0</v>
      </c>
      <c r="AL37" s="52">
        <v>0</v>
      </c>
      <c r="AM37" s="52">
        <v>0</v>
      </c>
      <c r="AN37" s="52">
        <v>0</v>
      </c>
      <c r="AO37" s="52">
        <v>0</v>
      </c>
      <c r="AP37" s="52">
        <v>0</v>
      </c>
      <c r="AQ37" s="52">
        <v>0</v>
      </c>
      <c r="AR37" s="52">
        <v>0</v>
      </c>
      <c r="AS37" s="52">
        <v>0</v>
      </c>
      <c r="AT37" s="54">
        <v>0</v>
      </c>
      <c r="AV37" s="52">
        <v>0</v>
      </c>
      <c r="AW37" s="52">
        <v>0</v>
      </c>
      <c r="AX37" s="52">
        <v>0</v>
      </c>
      <c r="AY37" s="52">
        <v>0</v>
      </c>
      <c r="AZ37" s="52">
        <v>0</v>
      </c>
      <c r="BA37" s="52">
        <v>0</v>
      </c>
      <c r="BB37" s="52">
        <v>0</v>
      </c>
      <c r="BC37" s="52">
        <v>0</v>
      </c>
      <c r="BD37" s="52">
        <v>827.4246752990299</v>
      </c>
      <c r="BE37" s="52">
        <v>0</v>
      </c>
      <c r="BF37" s="52">
        <v>0</v>
      </c>
      <c r="BG37" s="52">
        <v>0</v>
      </c>
      <c r="BH37" s="52">
        <v>0</v>
      </c>
      <c r="BI37" s="52">
        <v>0</v>
      </c>
      <c r="BJ37" s="52">
        <v>517.14042206189367</v>
      </c>
      <c r="BK37" s="52">
        <v>0</v>
      </c>
      <c r="BL37" s="52">
        <v>0</v>
      </c>
      <c r="BM37" s="52">
        <v>0</v>
      </c>
      <c r="BN37" s="54">
        <v>1344.5650973609236</v>
      </c>
    </row>
    <row r="38" spans="1:66" s="55" customFormat="1" x14ac:dyDescent="0.2">
      <c r="A38" s="56" t="s">
        <v>220</v>
      </c>
      <c r="B38" s="56">
        <v>5</v>
      </c>
      <c r="C38" s="57" t="s">
        <v>241</v>
      </c>
      <c r="D38" s="52">
        <v>11511.74</v>
      </c>
      <c r="E38" s="52">
        <v>12308.061881766909</v>
      </c>
      <c r="F38" s="53">
        <v>12308.061881766909</v>
      </c>
      <c r="G38" s="53">
        <v>0</v>
      </c>
      <c r="H38" s="52">
        <v>12308.061881766909</v>
      </c>
      <c r="I38" s="53"/>
      <c r="J38" s="52">
        <v>0</v>
      </c>
      <c r="K38" s="52">
        <v>0</v>
      </c>
      <c r="L38" s="52">
        <v>0</v>
      </c>
      <c r="M38" s="52">
        <v>0</v>
      </c>
      <c r="N38" s="52">
        <v>0</v>
      </c>
      <c r="O38" s="52">
        <v>0</v>
      </c>
      <c r="P38" s="52">
        <v>0</v>
      </c>
      <c r="Q38" s="52">
        <v>0</v>
      </c>
      <c r="R38" s="54">
        <v>0</v>
      </c>
      <c r="S38" s="53"/>
      <c r="T38" s="52">
        <v>0</v>
      </c>
      <c r="U38" s="52">
        <v>0</v>
      </c>
      <c r="V38" s="54">
        <v>0</v>
      </c>
      <c r="X38" s="52">
        <v>0</v>
      </c>
      <c r="Y38" s="52">
        <v>0</v>
      </c>
      <c r="Z38" s="52">
        <v>0</v>
      </c>
      <c r="AA38" s="52">
        <v>0</v>
      </c>
      <c r="AB38" s="52">
        <v>0</v>
      </c>
      <c r="AC38" s="52">
        <v>0</v>
      </c>
      <c r="AD38" s="52">
        <v>0</v>
      </c>
      <c r="AE38" s="54">
        <v>0</v>
      </c>
      <c r="AG38" s="52">
        <v>0</v>
      </c>
      <c r="AH38" s="52">
        <v>0</v>
      </c>
      <c r="AI38" s="52">
        <v>0</v>
      </c>
      <c r="AJ38" s="52">
        <v>0</v>
      </c>
      <c r="AK38" s="52">
        <v>0</v>
      </c>
      <c r="AL38" s="52">
        <v>0</v>
      </c>
      <c r="AM38" s="52">
        <v>0</v>
      </c>
      <c r="AN38" s="52">
        <v>0</v>
      </c>
      <c r="AO38" s="52">
        <v>0</v>
      </c>
      <c r="AP38" s="52">
        <v>0</v>
      </c>
      <c r="AQ38" s="52">
        <v>0</v>
      </c>
      <c r="AR38" s="52">
        <v>0</v>
      </c>
      <c r="AS38" s="52">
        <v>0</v>
      </c>
      <c r="AT38" s="54">
        <v>0</v>
      </c>
      <c r="AV38" s="52">
        <v>0</v>
      </c>
      <c r="AW38" s="52">
        <v>0</v>
      </c>
      <c r="AX38" s="52">
        <v>0</v>
      </c>
      <c r="AY38" s="52">
        <v>0</v>
      </c>
      <c r="AZ38" s="52">
        <v>0</v>
      </c>
      <c r="BA38" s="52">
        <v>0</v>
      </c>
      <c r="BB38" s="52">
        <v>0</v>
      </c>
      <c r="BC38" s="52">
        <v>0</v>
      </c>
      <c r="BD38" s="52">
        <v>0</v>
      </c>
      <c r="BE38" s="52">
        <v>0</v>
      </c>
      <c r="BF38" s="52">
        <v>0</v>
      </c>
      <c r="BG38" s="52">
        <v>0</v>
      </c>
      <c r="BH38" s="52">
        <v>0</v>
      </c>
      <c r="BI38" s="52">
        <v>0</v>
      </c>
      <c r="BJ38" s="52">
        <v>0</v>
      </c>
      <c r="BK38" s="52">
        <v>0</v>
      </c>
      <c r="BL38" s="52">
        <v>0</v>
      </c>
      <c r="BM38" s="52">
        <v>12308.061881766909</v>
      </c>
      <c r="BN38" s="54">
        <v>12308.061881766909</v>
      </c>
    </row>
    <row r="39" spans="1:66" s="55" customFormat="1" x14ac:dyDescent="0.2">
      <c r="A39" s="56" t="s">
        <v>225</v>
      </c>
      <c r="B39" s="56">
        <v>5</v>
      </c>
      <c r="C39" s="57" t="s">
        <v>242</v>
      </c>
      <c r="D39" s="52">
        <v>27487.699999999997</v>
      </c>
      <c r="E39" s="52">
        <v>29292.919737652825</v>
      </c>
      <c r="F39" s="53">
        <v>29292.919737652825</v>
      </c>
      <c r="G39" s="53">
        <v>15613.912513382831</v>
      </c>
      <c r="H39" s="52">
        <v>13679.007224269995</v>
      </c>
      <c r="I39" s="53"/>
      <c r="J39" s="52">
        <v>0</v>
      </c>
      <c r="K39" s="52">
        <v>0</v>
      </c>
      <c r="L39" s="52">
        <v>0</v>
      </c>
      <c r="M39" s="52">
        <v>0</v>
      </c>
      <c r="N39" s="52">
        <v>0</v>
      </c>
      <c r="O39" s="52">
        <v>0</v>
      </c>
      <c r="P39" s="52">
        <v>0</v>
      </c>
      <c r="Q39" s="52">
        <v>0</v>
      </c>
      <c r="R39" s="54">
        <v>0</v>
      </c>
      <c r="S39" s="53"/>
      <c r="T39" s="52">
        <v>0</v>
      </c>
      <c r="U39" s="52">
        <v>0</v>
      </c>
      <c r="V39" s="54">
        <v>0</v>
      </c>
      <c r="X39" s="52">
        <v>2682.4393838604592</v>
      </c>
      <c r="Y39" s="52">
        <v>0</v>
      </c>
      <c r="Z39" s="52">
        <v>0</v>
      </c>
      <c r="AA39" s="52">
        <v>0</v>
      </c>
      <c r="AB39" s="52">
        <v>0</v>
      </c>
      <c r="AC39" s="52">
        <v>0</v>
      </c>
      <c r="AD39" s="52">
        <v>0</v>
      </c>
      <c r="AE39" s="54">
        <v>2682.4393838604592</v>
      </c>
      <c r="AG39" s="52">
        <v>9454.6061579657671</v>
      </c>
      <c r="AH39" s="52">
        <v>0</v>
      </c>
      <c r="AI39" s="52">
        <v>0</v>
      </c>
      <c r="AJ39" s="52">
        <v>0</v>
      </c>
      <c r="AK39" s="52">
        <v>0</v>
      </c>
      <c r="AL39" s="52">
        <v>0</v>
      </c>
      <c r="AM39" s="52">
        <v>0</v>
      </c>
      <c r="AN39" s="52">
        <v>0</v>
      </c>
      <c r="AO39" s="52">
        <v>98.643836822228479</v>
      </c>
      <c r="AP39" s="52">
        <v>0</v>
      </c>
      <c r="AQ39" s="52">
        <v>3378.2231347343768</v>
      </c>
      <c r="AR39" s="52">
        <v>0</v>
      </c>
      <c r="AS39" s="52">
        <v>13679.007224269995</v>
      </c>
      <c r="AT39" s="54">
        <v>26610.480353792365</v>
      </c>
      <c r="AV39" s="52">
        <v>0</v>
      </c>
      <c r="AW39" s="52">
        <v>0</v>
      </c>
      <c r="AX39" s="52">
        <v>0</v>
      </c>
      <c r="AY39" s="52">
        <v>0</v>
      </c>
      <c r="AZ39" s="52">
        <v>0</v>
      </c>
      <c r="BA39" s="52">
        <v>0</v>
      </c>
      <c r="BB39" s="52">
        <v>0</v>
      </c>
      <c r="BC39" s="52">
        <v>0</v>
      </c>
      <c r="BD39" s="52">
        <v>0</v>
      </c>
      <c r="BE39" s="52">
        <v>0</v>
      </c>
      <c r="BF39" s="52">
        <v>0</v>
      </c>
      <c r="BG39" s="52">
        <v>0</v>
      </c>
      <c r="BH39" s="52">
        <v>0</v>
      </c>
      <c r="BI39" s="52">
        <v>0</v>
      </c>
      <c r="BJ39" s="52">
        <v>0</v>
      </c>
      <c r="BK39" s="52">
        <v>0</v>
      </c>
      <c r="BL39" s="52">
        <v>0</v>
      </c>
      <c r="BM39" s="52">
        <v>0</v>
      </c>
      <c r="BN39" s="54">
        <v>0</v>
      </c>
    </row>
    <row r="40" spans="1:66" s="55" customFormat="1" x14ac:dyDescent="0.2">
      <c r="A40" s="56" t="s">
        <v>218</v>
      </c>
      <c r="B40" s="56">
        <v>1</v>
      </c>
      <c r="C40" s="57" t="s">
        <v>243</v>
      </c>
      <c r="D40" s="52">
        <v>72264.41</v>
      </c>
      <c r="E40" s="52">
        <v>77127.296368621101</v>
      </c>
      <c r="F40" s="53">
        <v>77127.296368621115</v>
      </c>
      <c r="G40" s="53">
        <v>51808.030836214297</v>
      </c>
      <c r="H40" s="52">
        <v>25319.265532406811</v>
      </c>
      <c r="I40" s="53"/>
      <c r="J40" s="52">
        <v>35171.352621934609</v>
      </c>
      <c r="K40" s="52">
        <v>0</v>
      </c>
      <c r="L40" s="52">
        <v>0</v>
      </c>
      <c r="M40" s="52">
        <v>0</v>
      </c>
      <c r="N40" s="52">
        <v>4626.3735822003637</v>
      </c>
      <c r="O40" s="52">
        <v>0</v>
      </c>
      <c r="P40" s="52">
        <v>1186.1915407135655</v>
      </c>
      <c r="Q40" s="52">
        <v>0</v>
      </c>
      <c r="R40" s="54">
        <v>40983.917744848542</v>
      </c>
      <c r="S40" s="53"/>
      <c r="T40" s="52">
        <v>0</v>
      </c>
      <c r="U40" s="52">
        <v>0</v>
      </c>
      <c r="V40" s="54">
        <v>0</v>
      </c>
      <c r="X40" s="52">
        <v>0</v>
      </c>
      <c r="Y40" s="52">
        <v>0</v>
      </c>
      <c r="Z40" s="52">
        <v>0</v>
      </c>
      <c r="AA40" s="52">
        <v>0</v>
      </c>
      <c r="AB40" s="52">
        <v>8593.2517554903643</v>
      </c>
      <c r="AC40" s="52">
        <v>0</v>
      </c>
      <c r="AD40" s="52">
        <v>765.41235634537554</v>
      </c>
      <c r="AE40" s="54">
        <v>9358.6641118357402</v>
      </c>
      <c r="AG40" s="52">
        <v>0</v>
      </c>
      <c r="AH40" s="52">
        <v>0</v>
      </c>
      <c r="AI40" s="52">
        <v>0</v>
      </c>
      <c r="AJ40" s="52">
        <v>0</v>
      </c>
      <c r="AK40" s="52">
        <v>0</v>
      </c>
      <c r="AL40" s="52">
        <v>0</v>
      </c>
      <c r="AM40" s="52">
        <v>0</v>
      </c>
      <c r="AN40" s="52">
        <v>0</v>
      </c>
      <c r="AO40" s="52">
        <v>0</v>
      </c>
      <c r="AP40" s="52">
        <v>0</v>
      </c>
      <c r="AQ40" s="52">
        <v>0</v>
      </c>
      <c r="AR40" s="52">
        <v>0</v>
      </c>
      <c r="AS40" s="52">
        <v>13204.107840152594</v>
      </c>
      <c r="AT40" s="54">
        <v>13204.107840152594</v>
      </c>
      <c r="AV40" s="52">
        <v>0</v>
      </c>
      <c r="AW40" s="52">
        <v>0</v>
      </c>
      <c r="AX40" s="52">
        <v>0</v>
      </c>
      <c r="AY40" s="52">
        <v>0</v>
      </c>
      <c r="AZ40" s="52">
        <v>0</v>
      </c>
      <c r="BA40" s="52">
        <v>444.59677941639802</v>
      </c>
      <c r="BB40" s="52">
        <v>118.23070025466714</v>
      </c>
      <c r="BC40" s="52">
        <v>1668.0338562043275</v>
      </c>
      <c r="BD40" s="52">
        <v>0</v>
      </c>
      <c r="BE40" s="52">
        <v>0</v>
      </c>
      <c r="BF40" s="52">
        <v>0</v>
      </c>
      <c r="BG40" s="52">
        <v>0</v>
      </c>
      <c r="BH40" s="52">
        <v>0</v>
      </c>
      <c r="BI40" s="52">
        <v>0</v>
      </c>
      <c r="BJ40" s="52">
        <v>0</v>
      </c>
      <c r="BK40" s="52">
        <v>0</v>
      </c>
      <c r="BL40" s="52">
        <v>0</v>
      </c>
      <c r="BM40" s="52">
        <v>11349.745335908841</v>
      </c>
      <c r="BN40" s="54">
        <v>13580.606671784233</v>
      </c>
    </row>
    <row r="41" spans="1:66" s="55" customFormat="1" x14ac:dyDescent="0.2">
      <c r="A41" s="56" t="s">
        <v>220</v>
      </c>
      <c r="B41" s="56">
        <v>5</v>
      </c>
      <c r="C41" s="57" t="s">
        <v>244</v>
      </c>
      <c r="D41" s="52">
        <v>68000.430000000008</v>
      </c>
      <c r="E41" s="52">
        <v>72588.10724352645</v>
      </c>
      <c r="F41" s="53">
        <v>72588.10724352645</v>
      </c>
      <c r="G41" s="53">
        <v>26625.523152247293</v>
      </c>
      <c r="H41" s="52">
        <v>45962.584091279161</v>
      </c>
      <c r="I41" s="53"/>
      <c r="J41" s="52">
        <v>0</v>
      </c>
      <c r="K41" s="52">
        <v>0</v>
      </c>
      <c r="L41" s="52">
        <v>0</v>
      </c>
      <c r="M41" s="52">
        <v>0</v>
      </c>
      <c r="N41" s="52">
        <v>0</v>
      </c>
      <c r="O41" s="52">
        <v>0</v>
      </c>
      <c r="P41" s="52">
        <v>0</v>
      </c>
      <c r="Q41" s="52">
        <v>0</v>
      </c>
      <c r="R41" s="54">
        <v>0</v>
      </c>
      <c r="S41" s="53"/>
      <c r="T41" s="52">
        <v>0</v>
      </c>
      <c r="U41" s="52">
        <v>0</v>
      </c>
      <c r="V41" s="54">
        <v>0</v>
      </c>
      <c r="X41" s="52">
        <v>0</v>
      </c>
      <c r="Y41" s="52">
        <v>0</v>
      </c>
      <c r="Z41" s="52">
        <v>0</v>
      </c>
      <c r="AA41" s="52">
        <v>0</v>
      </c>
      <c r="AB41" s="52">
        <v>0</v>
      </c>
      <c r="AC41" s="52">
        <v>0</v>
      </c>
      <c r="AD41" s="52">
        <v>0</v>
      </c>
      <c r="AE41" s="54">
        <v>0</v>
      </c>
      <c r="AG41" s="52">
        <v>0</v>
      </c>
      <c r="AH41" s="52">
        <v>0</v>
      </c>
      <c r="AI41" s="52">
        <v>0</v>
      </c>
      <c r="AJ41" s="52">
        <v>0</v>
      </c>
      <c r="AK41" s="52">
        <v>0</v>
      </c>
      <c r="AL41" s="52">
        <v>0</v>
      </c>
      <c r="AM41" s="52">
        <v>0</v>
      </c>
      <c r="AN41" s="52">
        <v>0</v>
      </c>
      <c r="AO41" s="52">
        <v>0</v>
      </c>
      <c r="AP41" s="52">
        <v>0</v>
      </c>
      <c r="AQ41" s="52">
        <v>0</v>
      </c>
      <c r="AR41" s="52">
        <v>0</v>
      </c>
      <c r="AS41" s="52">
        <v>0</v>
      </c>
      <c r="AT41" s="54">
        <v>0</v>
      </c>
      <c r="AV41" s="52">
        <v>1297.2874930442629</v>
      </c>
      <c r="AW41" s="52">
        <v>24246.827877590113</v>
      </c>
      <c r="AX41" s="52">
        <v>771.83041567088253</v>
      </c>
      <c r="AY41" s="52">
        <v>0</v>
      </c>
      <c r="AZ41" s="52">
        <v>0</v>
      </c>
      <c r="BA41" s="52">
        <v>0</v>
      </c>
      <c r="BB41" s="52">
        <v>0</v>
      </c>
      <c r="BC41" s="52">
        <v>0</v>
      </c>
      <c r="BD41" s="52">
        <v>0</v>
      </c>
      <c r="BE41" s="52">
        <v>106.46192535784296</v>
      </c>
      <c r="BF41" s="52">
        <v>0</v>
      </c>
      <c r="BG41" s="52">
        <v>0</v>
      </c>
      <c r="BH41" s="52">
        <v>0</v>
      </c>
      <c r="BI41" s="52">
        <v>0</v>
      </c>
      <c r="BJ41" s="52">
        <v>203.1154405841919</v>
      </c>
      <c r="BK41" s="52">
        <v>0</v>
      </c>
      <c r="BL41" s="52">
        <v>0</v>
      </c>
      <c r="BM41" s="52">
        <v>45962.584091279161</v>
      </c>
      <c r="BN41" s="54">
        <v>72588.10724352645</v>
      </c>
    </row>
    <row r="42" spans="1:66" s="55" customFormat="1" x14ac:dyDescent="0.2">
      <c r="A42" s="56" t="s">
        <v>220</v>
      </c>
      <c r="B42" s="56">
        <v>3</v>
      </c>
      <c r="C42" s="57" t="s">
        <v>245</v>
      </c>
      <c r="D42" s="52">
        <v>103205.30999999998</v>
      </c>
      <c r="E42" s="52">
        <v>110317.86973375127</v>
      </c>
      <c r="F42" s="53">
        <v>110317.86973375127</v>
      </c>
      <c r="G42" s="53">
        <v>77681.290781683259</v>
      </c>
      <c r="H42" s="52">
        <v>32636.578952068015</v>
      </c>
      <c r="I42" s="53"/>
      <c r="J42" s="52">
        <v>0</v>
      </c>
      <c r="K42" s="52">
        <v>0</v>
      </c>
      <c r="L42" s="52">
        <v>0</v>
      </c>
      <c r="M42" s="52">
        <v>0</v>
      </c>
      <c r="N42" s="52">
        <v>0</v>
      </c>
      <c r="O42" s="52">
        <v>0</v>
      </c>
      <c r="P42" s="52">
        <v>0</v>
      </c>
      <c r="Q42" s="52">
        <v>0</v>
      </c>
      <c r="R42" s="54">
        <v>0</v>
      </c>
      <c r="S42" s="53"/>
      <c r="T42" s="52">
        <v>0</v>
      </c>
      <c r="U42" s="52">
        <v>0</v>
      </c>
      <c r="V42" s="54">
        <v>0</v>
      </c>
      <c r="X42" s="52">
        <v>0</v>
      </c>
      <c r="Y42" s="52">
        <v>0</v>
      </c>
      <c r="Z42" s="52">
        <v>0</v>
      </c>
      <c r="AA42" s="52">
        <v>0</v>
      </c>
      <c r="AB42" s="52">
        <v>0</v>
      </c>
      <c r="AC42" s="52">
        <v>0</v>
      </c>
      <c r="AD42" s="52">
        <v>0</v>
      </c>
      <c r="AE42" s="54">
        <v>0</v>
      </c>
      <c r="AG42" s="52">
        <v>0</v>
      </c>
      <c r="AH42" s="52">
        <v>0</v>
      </c>
      <c r="AI42" s="52">
        <v>0</v>
      </c>
      <c r="AJ42" s="52">
        <v>0</v>
      </c>
      <c r="AK42" s="52">
        <v>0</v>
      </c>
      <c r="AL42" s="52">
        <v>0</v>
      </c>
      <c r="AM42" s="52">
        <v>0</v>
      </c>
      <c r="AN42" s="52">
        <v>0</v>
      </c>
      <c r="AO42" s="52">
        <v>0</v>
      </c>
      <c r="AP42" s="52">
        <v>0</v>
      </c>
      <c r="AQ42" s="52">
        <v>0</v>
      </c>
      <c r="AR42" s="52">
        <v>0</v>
      </c>
      <c r="AS42" s="52">
        <v>0</v>
      </c>
      <c r="AT42" s="54">
        <v>0</v>
      </c>
      <c r="AV42" s="52">
        <v>11822.232140838456</v>
      </c>
      <c r="AW42" s="52">
        <v>65859.0586408448</v>
      </c>
      <c r="AX42" s="52">
        <v>0</v>
      </c>
      <c r="AY42" s="52">
        <v>0</v>
      </c>
      <c r="AZ42" s="52">
        <v>0</v>
      </c>
      <c r="BA42" s="52">
        <v>0</v>
      </c>
      <c r="BB42" s="52">
        <v>0</v>
      </c>
      <c r="BC42" s="52">
        <v>0</v>
      </c>
      <c r="BD42" s="52">
        <v>0</v>
      </c>
      <c r="BE42" s="52">
        <v>0</v>
      </c>
      <c r="BF42" s="52">
        <v>0</v>
      </c>
      <c r="BG42" s="52">
        <v>0</v>
      </c>
      <c r="BH42" s="52">
        <v>0</v>
      </c>
      <c r="BI42" s="52">
        <v>0</v>
      </c>
      <c r="BJ42" s="52">
        <v>0</v>
      </c>
      <c r="BK42" s="52">
        <v>0</v>
      </c>
      <c r="BL42" s="52">
        <v>0</v>
      </c>
      <c r="BM42" s="52">
        <v>32636.578952068015</v>
      </c>
      <c r="BN42" s="54">
        <v>110317.86973375127</v>
      </c>
    </row>
    <row r="43" spans="1:66" s="55" customFormat="1" x14ac:dyDescent="0.2">
      <c r="A43" s="56" t="s">
        <v>220</v>
      </c>
      <c r="B43" s="56">
        <v>5</v>
      </c>
      <c r="C43" s="57" t="s">
        <v>246</v>
      </c>
      <c r="D43" s="52">
        <v>88022.5</v>
      </c>
      <c r="E43" s="52">
        <v>93975.379404892417</v>
      </c>
      <c r="F43" s="53">
        <v>93975.379404892417</v>
      </c>
      <c r="G43" s="53">
        <v>45316.901163763643</v>
      </c>
      <c r="H43" s="52">
        <v>48658.478241128774</v>
      </c>
      <c r="I43" s="53"/>
      <c r="J43" s="52">
        <v>0</v>
      </c>
      <c r="K43" s="52">
        <v>0</v>
      </c>
      <c r="L43" s="52">
        <v>0</v>
      </c>
      <c r="M43" s="52">
        <v>0</v>
      </c>
      <c r="N43" s="52">
        <v>0</v>
      </c>
      <c r="O43" s="52">
        <v>0</v>
      </c>
      <c r="P43" s="52">
        <v>0</v>
      </c>
      <c r="Q43" s="52">
        <v>0</v>
      </c>
      <c r="R43" s="54">
        <v>0</v>
      </c>
      <c r="S43" s="53"/>
      <c r="T43" s="52">
        <v>0</v>
      </c>
      <c r="U43" s="52">
        <v>0</v>
      </c>
      <c r="V43" s="54">
        <v>0</v>
      </c>
      <c r="X43" s="52">
        <v>0</v>
      </c>
      <c r="Y43" s="52">
        <v>0</v>
      </c>
      <c r="Z43" s="52">
        <v>0</v>
      </c>
      <c r="AA43" s="52">
        <v>0</v>
      </c>
      <c r="AB43" s="52">
        <v>0</v>
      </c>
      <c r="AC43" s="52">
        <v>0</v>
      </c>
      <c r="AD43" s="52">
        <v>0</v>
      </c>
      <c r="AE43" s="54">
        <v>0</v>
      </c>
      <c r="AG43" s="52">
        <v>0</v>
      </c>
      <c r="AH43" s="52">
        <v>0</v>
      </c>
      <c r="AI43" s="52">
        <v>0</v>
      </c>
      <c r="AJ43" s="52">
        <v>0</v>
      </c>
      <c r="AK43" s="52">
        <v>0</v>
      </c>
      <c r="AL43" s="52">
        <v>0</v>
      </c>
      <c r="AM43" s="52">
        <v>0</v>
      </c>
      <c r="AN43" s="52">
        <v>0</v>
      </c>
      <c r="AO43" s="52">
        <v>0</v>
      </c>
      <c r="AP43" s="52">
        <v>0</v>
      </c>
      <c r="AQ43" s="52">
        <v>0</v>
      </c>
      <c r="AR43" s="52">
        <v>0</v>
      </c>
      <c r="AS43" s="52">
        <v>0</v>
      </c>
      <c r="AT43" s="54">
        <v>0</v>
      </c>
      <c r="AV43" s="52">
        <v>13664.084171173998</v>
      </c>
      <c r="AW43" s="52">
        <v>7226.8838972380654</v>
      </c>
      <c r="AX43" s="52">
        <v>9974.1505793632932</v>
      </c>
      <c r="AY43" s="52">
        <v>0</v>
      </c>
      <c r="AZ43" s="52">
        <v>0</v>
      </c>
      <c r="BA43" s="52">
        <v>0</v>
      </c>
      <c r="BB43" s="52">
        <v>0</v>
      </c>
      <c r="BC43" s="52">
        <v>0</v>
      </c>
      <c r="BD43" s="52">
        <v>0</v>
      </c>
      <c r="BE43" s="52">
        <v>0</v>
      </c>
      <c r="BF43" s="52">
        <v>0</v>
      </c>
      <c r="BG43" s="52">
        <v>0</v>
      </c>
      <c r="BH43" s="52">
        <v>0</v>
      </c>
      <c r="BI43" s="52">
        <v>0</v>
      </c>
      <c r="BJ43" s="52">
        <v>623.02458539989516</v>
      </c>
      <c r="BK43" s="52">
        <v>0</v>
      </c>
      <c r="BL43" s="52">
        <v>13828.757930588396</v>
      </c>
      <c r="BM43" s="52">
        <v>48658.478241128774</v>
      </c>
      <c r="BN43" s="54">
        <v>93975.379404892417</v>
      </c>
    </row>
    <row r="44" spans="1:66" s="55" customFormat="1" x14ac:dyDescent="0.2">
      <c r="A44" s="56" t="s">
        <v>220</v>
      </c>
      <c r="B44" s="56">
        <v>5</v>
      </c>
      <c r="C44" s="57" t="s">
        <v>247</v>
      </c>
      <c r="D44" s="52">
        <v>50257.350000000006</v>
      </c>
      <c r="E44" s="52">
        <v>53619.262071109057</v>
      </c>
      <c r="F44" s="53">
        <v>53619.262071109057</v>
      </c>
      <c r="G44" s="53">
        <v>2219.4559688932973</v>
      </c>
      <c r="H44" s="52">
        <v>51399.806102215764</v>
      </c>
      <c r="I44" s="53"/>
      <c r="J44" s="52">
        <v>0</v>
      </c>
      <c r="K44" s="52">
        <v>0</v>
      </c>
      <c r="L44" s="52">
        <v>0</v>
      </c>
      <c r="M44" s="52">
        <v>0</v>
      </c>
      <c r="N44" s="52">
        <v>0</v>
      </c>
      <c r="O44" s="52">
        <v>0</v>
      </c>
      <c r="P44" s="52">
        <v>0</v>
      </c>
      <c r="Q44" s="52">
        <v>0</v>
      </c>
      <c r="R44" s="54">
        <v>0</v>
      </c>
      <c r="S44" s="53"/>
      <c r="T44" s="52">
        <v>0</v>
      </c>
      <c r="U44" s="52">
        <v>0</v>
      </c>
      <c r="V44" s="54">
        <v>0</v>
      </c>
      <c r="X44" s="52">
        <v>0</v>
      </c>
      <c r="Y44" s="52">
        <v>0</v>
      </c>
      <c r="Z44" s="52">
        <v>0</v>
      </c>
      <c r="AA44" s="52">
        <v>0</v>
      </c>
      <c r="AB44" s="52">
        <v>0</v>
      </c>
      <c r="AC44" s="52">
        <v>0</v>
      </c>
      <c r="AD44" s="52">
        <v>0</v>
      </c>
      <c r="AE44" s="54">
        <v>0</v>
      </c>
      <c r="AG44" s="52">
        <v>0</v>
      </c>
      <c r="AH44" s="52">
        <v>0</v>
      </c>
      <c r="AI44" s="52">
        <v>0</v>
      </c>
      <c r="AJ44" s="52">
        <v>0</v>
      </c>
      <c r="AK44" s="52">
        <v>0</v>
      </c>
      <c r="AL44" s="52">
        <v>0</v>
      </c>
      <c r="AM44" s="52">
        <v>0</v>
      </c>
      <c r="AN44" s="52">
        <v>0</v>
      </c>
      <c r="AO44" s="52">
        <v>0</v>
      </c>
      <c r="AP44" s="52">
        <v>0</v>
      </c>
      <c r="AQ44" s="52">
        <v>0</v>
      </c>
      <c r="AR44" s="52">
        <v>0</v>
      </c>
      <c r="AS44" s="52">
        <v>0</v>
      </c>
      <c r="AT44" s="54">
        <v>0</v>
      </c>
      <c r="AV44" s="52">
        <v>1193.2266012751716</v>
      </c>
      <c r="AW44" s="52">
        <v>0</v>
      </c>
      <c r="AX44" s="52">
        <v>33.857976970075867</v>
      </c>
      <c r="AY44" s="52">
        <v>0</v>
      </c>
      <c r="AZ44" s="52">
        <v>0</v>
      </c>
      <c r="BA44" s="52">
        <v>0</v>
      </c>
      <c r="BB44" s="52">
        <v>0</v>
      </c>
      <c r="BC44" s="52">
        <v>0</v>
      </c>
      <c r="BD44" s="52">
        <v>0</v>
      </c>
      <c r="BE44" s="52">
        <v>0</v>
      </c>
      <c r="BF44" s="52">
        <v>431.94063379912967</v>
      </c>
      <c r="BG44" s="52">
        <v>0</v>
      </c>
      <c r="BH44" s="52">
        <v>0</v>
      </c>
      <c r="BI44" s="52">
        <v>0</v>
      </c>
      <c r="BJ44" s="52">
        <v>560.43075684892017</v>
      </c>
      <c r="BK44" s="52">
        <v>0</v>
      </c>
      <c r="BL44" s="52">
        <v>0</v>
      </c>
      <c r="BM44" s="52">
        <v>51399.806102215756</v>
      </c>
      <c r="BN44" s="54">
        <v>53619.262071109057</v>
      </c>
    </row>
    <row r="45" spans="1:66" s="55" customFormat="1" x14ac:dyDescent="0.2">
      <c r="A45" s="56" t="s">
        <v>225</v>
      </c>
      <c r="B45" s="56">
        <v>5</v>
      </c>
      <c r="C45" s="57" t="s">
        <v>248</v>
      </c>
      <c r="D45" s="52">
        <v>103811.32999999999</v>
      </c>
      <c r="E45" s="52">
        <v>110778.53078939165</v>
      </c>
      <c r="F45" s="53">
        <v>110778.53078939166</v>
      </c>
      <c r="G45" s="53">
        <v>57264.128189794952</v>
      </c>
      <c r="H45" s="52">
        <v>53514.402599596695</v>
      </c>
      <c r="I45" s="53"/>
      <c r="J45" s="52">
        <v>0</v>
      </c>
      <c r="K45" s="52">
        <v>0</v>
      </c>
      <c r="L45" s="52">
        <v>0</v>
      </c>
      <c r="M45" s="52">
        <v>0</v>
      </c>
      <c r="N45" s="52">
        <v>0</v>
      </c>
      <c r="O45" s="52">
        <v>0</v>
      </c>
      <c r="P45" s="52">
        <v>0</v>
      </c>
      <c r="Q45" s="52">
        <v>0</v>
      </c>
      <c r="R45" s="54">
        <v>0</v>
      </c>
      <c r="S45" s="53"/>
      <c r="T45" s="52">
        <v>0</v>
      </c>
      <c r="U45" s="52">
        <v>0</v>
      </c>
      <c r="V45" s="54">
        <v>0</v>
      </c>
      <c r="X45" s="52">
        <v>72.946569529535111</v>
      </c>
      <c r="Y45" s="52">
        <v>0</v>
      </c>
      <c r="Z45" s="52">
        <v>0</v>
      </c>
      <c r="AA45" s="52">
        <v>0</v>
      </c>
      <c r="AB45" s="52">
        <v>0</v>
      </c>
      <c r="AC45" s="52">
        <v>0</v>
      </c>
      <c r="AD45" s="52">
        <v>0</v>
      </c>
      <c r="AE45" s="54">
        <v>72.946569529535111</v>
      </c>
      <c r="AG45" s="52">
        <v>9468.41016424183</v>
      </c>
      <c r="AH45" s="52">
        <v>0</v>
      </c>
      <c r="AI45" s="52">
        <v>0</v>
      </c>
      <c r="AJ45" s="52">
        <v>0</v>
      </c>
      <c r="AK45" s="52">
        <v>0</v>
      </c>
      <c r="AL45" s="52">
        <v>0</v>
      </c>
      <c r="AM45" s="52">
        <v>1506.7715137484747</v>
      </c>
      <c r="AN45" s="52">
        <v>0</v>
      </c>
      <c r="AO45" s="52">
        <v>43760.675622348688</v>
      </c>
      <c r="AP45" s="52">
        <v>0</v>
      </c>
      <c r="AQ45" s="52">
        <v>2455.3243199264248</v>
      </c>
      <c r="AR45" s="52">
        <v>0</v>
      </c>
      <c r="AS45" s="52">
        <v>53514.402599596702</v>
      </c>
      <c r="AT45" s="54">
        <v>110705.58421986212</v>
      </c>
      <c r="AV45" s="52">
        <v>0</v>
      </c>
      <c r="AW45" s="52">
        <v>0</v>
      </c>
      <c r="AX45" s="52">
        <v>0</v>
      </c>
      <c r="AY45" s="52">
        <v>0</v>
      </c>
      <c r="AZ45" s="52">
        <v>0</v>
      </c>
      <c r="BA45" s="52">
        <v>0</v>
      </c>
      <c r="BB45" s="52">
        <v>0</v>
      </c>
      <c r="BC45" s="52">
        <v>0</v>
      </c>
      <c r="BD45" s="52">
        <v>0</v>
      </c>
      <c r="BE45" s="52">
        <v>0</v>
      </c>
      <c r="BF45" s="52">
        <v>0</v>
      </c>
      <c r="BG45" s="52">
        <v>0</v>
      </c>
      <c r="BH45" s="52">
        <v>0</v>
      </c>
      <c r="BI45" s="52">
        <v>0</v>
      </c>
      <c r="BJ45" s="52">
        <v>0</v>
      </c>
      <c r="BK45" s="52">
        <v>0</v>
      </c>
      <c r="BL45" s="52">
        <v>0</v>
      </c>
      <c r="BM45" s="52">
        <v>0</v>
      </c>
      <c r="BN45" s="54">
        <v>0</v>
      </c>
    </row>
    <row r="46" spans="1:66" s="55" customFormat="1" x14ac:dyDescent="0.2">
      <c r="A46" s="56" t="s">
        <v>218</v>
      </c>
      <c r="B46" s="56">
        <v>1</v>
      </c>
      <c r="C46" s="57" t="s">
        <v>249</v>
      </c>
      <c r="D46" s="52">
        <v>61448.820000000007</v>
      </c>
      <c r="E46" s="52">
        <v>65524.978060985843</v>
      </c>
      <c r="F46" s="53">
        <v>65524.978060985843</v>
      </c>
      <c r="G46" s="53">
        <v>12195.150821627132</v>
      </c>
      <c r="H46" s="52">
        <v>53329.82723935871</v>
      </c>
      <c r="I46" s="53"/>
      <c r="J46" s="52">
        <v>1133.0717341621414</v>
      </c>
      <c r="K46" s="52">
        <v>0</v>
      </c>
      <c r="L46" s="52">
        <v>0</v>
      </c>
      <c r="M46" s="52">
        <v>0</v>
      </c>
      <c r="N46" s="52">
        <v>0</v>
      </c>
      <c r="O46" s="52">
        <v>0</v>
      </c>
      <c r="P46" s="52">
        <v>0</v>
      </c>
      <c r="Q46" s="52">
        <v>0</v>
      </c>
      <c r="R46" s="54">
        <v>1133.0717341621414</v>
      </c>
      <c r="S46" s="53"/>
      <c r="T46" s="52">
        <v>0</v>
      </c>
      <c r="U46" s="52">
        <v>0</v>
      </c>
      <c r="V46" s="54">
        <v>0</v>
      </c>
      <c r="X46" s="52">
        <v>0</v>
      </c>
      <c r="Y46" s="52">
        <v>0</v>
      </c>
      <c r="Z46" s="52">
        <v>0</v>
      </c>
      <c r="AA46" s="52">
        <v>0</v>
      </c>
      <c r="AB46" s="52">
        <v>0</v>
      </c>
      <c r="AC46" s="52">
        <v>4828.7921304427564</v>
      </c>
      <c r="AD46" s="52">
        <v>1466.4811163701579</v>
      </c>
      <c r="AE46" s="54">
        <v>6295.2732468129143</v>
      </c>
      <c r="AG46" s="52">
        <v>5859.9877297784096</v>
      </c>
      <c r="AH46" s="52">
        <v>0</v>
      </c>
      <c r="AI46" s="52">
        <v>0</v>
      </c>
      <c r="AJ46" s="52">
        <v>0</v>
      </c>
      <c r="AK46" s="52">
        <v>0</v>
      </c>
      <c r="AL46" s="52">
        <v>0</v>
      </c>
      <c r="AM46" s="52">
        <v>0</v>
      </c>
      <c r="AN46" s="52">
        <v>0</v>
      </c>
      <c r="AO46" s="52">
        <v>0</v>
      </c>
      <c r="AP46" s="52">
        <v>0</v>
      </c>
      <c r="AQ46" s="52">
        <v>0</v>
      </c>
      <c r="AR46" s="52">
        <v>0</v>
      </c>
      <c r="AS46" s="52">
        <v>27972.096300728012</v>
      </c>
      <c r="AT46" s="54">
        <v>33832.084030506419</v>
      </c>
      <c r="AV46" s="52">
        <v>0</v>
      </c>
      <c r="AW46" s="52">
        <v>0</v>
      </c>
      <c r="AX46" s="52">
        <v>0</v>
      </c>
      <c r="AY46" s="52">
        <v>0</v>
      </c>
      <c r="AZ46" s="52">
        <v>0</v>
      </c>
      <c r="BA46" s="52">
        <v>0</v>
      </c>
      <c r="BB46" s="52">
        <v>0</v>
      </c>
      <c r="BC46" s="52">
        <v>373.29922724382379</v>
      </c>
      <c r="BD46" s="52">
        <v>0</v>
      </c>
      <c r="BE46" s="52">
        <v>0</v>
      </c>
      <c r="BF46" s="52">
        <v>0</v>
      </c>
      <c r="BG46" s="52">
        <v>0</v>
      </c>
      <c r="BH46" s="52">
        <v>0</v>
      </c>
      <c r="BI46" s="52">
        <v>0</v>
      </c>
      <c r="BJ46" s="52">
        <v>0</v>
      </c>
      <c r="BK46" s="52">
        <v>0</v>
      </c>
      <c r="BL46" s="52">
        <v>0</v>
      </c>
      <c r="BM46" s="52">
        <v>23891.249822260543</v>
      </c>
      <c r="BN46" s="54">
        <v>24264.549049504367</v>
      </c>
    </row>
    <row r="47" spans="1:66" s="55" customFormat="1" x14ac:dyDescent="0.2">
      <c r="A47" s="56" t="s">
        <v>220</v>
      </c>
      <c r="B47" s="56">
        <v>5</v>
      </c>
      <c r="C47" s="57" t="s">
        <v>250</v>
      </c>
      <c r="D47" s="52">
        <v>98259.549999999988</v>
      </c>
      <c r="E47" s="52">
        <v>104851.52260007491</v>
      </c>
      <c r="F47" s="53">
        <v>104851.52260007491</v>
      </c>
      <c r="G47" s="53">
        <v>19217.518128658667</v>
      </c>
      <c r="H47" s="52">
        <v>85634.004471416236</v>
      </c>
      <c r="I47" s="53"/>
      <c r="J47" s="52">
        <v>0</v>
      </c>
      <c r="K47" s="52">
        <v>0</v>
      </c>
      <c r="L47" s="52">
        <v>0</v>
      </c>
      <c r="M47" s="52">
        <v>0</v>
      </c>
      <c r="N47" s="52">
        <v>0</v>
      </c>
      <c r="O47" s="52">
        <v>0</v>
      </c>
      <c r="P47" s="52">
        <v>0</v>
      </c>
      <c r="Q47" s="52">
        <v>0</v>
      </c>
      <c r="R47" s="54">
        <v>0</v>
      </c>
      <c r="S47" s="53"/>
      <c r="T47" s="52">
        <v>0</v>
      </c>
      <c r="U47" s="52">
        <v>0</v>
      </c>
      <c r="V47" s="54">
        <v>0</v>
      </c>
      <c r="X47" s="52">
        <v>0</v>
      </c>
      <c r="Y47" s="52">
        <v>0</v>
      </c>
      <c r="Z47" s="52">
        <v>0</v>
      </c>
      <c r="AA47" s="52">
        <v>0</v>
      </c>
      <c r="AB47" s="52">
        <v>0</v>
      </c>
      <c r="AC47" s="52">
        <v>0</v>
      </c>
      <c r="AD47" s="52">
        <v>0</v>
      </c>
      <c r="AE47" s="54">
        <v>0</v>
      </c>
      <c r="AG47" s="52">
        <v>0</v>
      </c>
      <c r="AH47" s="52">
        <v>0</v>
      </c>
      <c r="AI47" s="52">
        <v>0</v>
      </c>
      <c r="AJ47" s="52">
        <v>0</v>
      </c>
      <c r="AK47" s="52">
        <v>0</v>
      </c>
      <c r="AL47" s="52">
        <v>0</v>
      </c>
      <c r="AM47" s="52">
        <v>0</v>
      </c>
      <c r="AN47" s="52">
        <v>0</v>
      </c>
      <c r="AO47" s="52">
        <v>0</v>
      </c>
      <c r="AP47" s="52">
        <v>0</v>
      </c>
      <c r="AQ47" s="52">
        <v>0</v>
      </c>
      <c r="AR47" s="52">
        <v>0</v>
      </c>
      <c r="AS47" s="52">
        <v>0</v>
      </c>
      <c r="AT47" s="54">
        <v>0</v>
      </c>
      <c r="AV47" s="52">
        <v>1167.1034862117276</v>
      </c>
      <c r="AW47" s="52">
        <v>0</v>
      </c>
      <c r="AX47" s="52">
        <v>3947.616367370953</v>
      </c>
      <c r="AY47" s="52">
        <v>0</v>
      </c>
      <c r="AZ47" s="52">
        <v>0</v>
      </c>
      <c r="BA47" s="52">
        <v>0</v>
      </c>
      <c r="BB47" s="52">
        <v>7993.2812133679072</v>
      </c>
      <c r="BC47" s="52">
        <v>0</v>
      </c>
      <c r="BD47" s="52">
        <v>0</v>
      </c>
      <c r="BE47" s="52">
        <v>0</v>
      </c>
      <c r="BF47" s="52">
        <v>0</v>
      </c>
      <c r="BG47" s="52">
        <v>0</v>
      </c>
      <c r="BH47" s="52">
        <v>0</v>
      </c>
      <c r="BI47" s="52">
        <v>0</v>
      </c>
      <c r="BJ47" s="52">
        <v>0</v>
      </c>
      <c r="BK47" s="52">
        <v>0</v>
      </c>
      <c r="BL47" s="52">
        <v>6109.5170617080803</v>
      </c>
      <c r="BM47" s="52">
        <v>85634.004471416236</v>
      </c>
      <c r="BN47" s="54">
        <v>104851.52260007491</v>
      </c>
    </row>
    <row r="48" spans="1:66" s="55" customFormat="1" x14ac:dyDescent="0.2">
      <c r="A48" s="56" t="s">
        <v>220</v>
      </c>
      <c r="B48" s="56">
        <v>5</v>
      </c>
      <c r="C48" s="59" t="s">
        <v>251</v>
      </c>
      <c r="D48" s="52">
        <v>5197.6400000000012</v>
      </c>
      <c r="E48" s="52">
        <v>5799.0702642542165</v>
      </c>
      <c r="F48" s="53">
        <v>5799.0702642542165</v>
      </c>
      <c r="G48" s="53">
        <v>1311.8404191864718</v>
      </c>
      <c r="H48" s="52">
        <v>4487.2298450677445</v>
      </c>
      <c r="I48" s="53"/>
      <c r="J48" s="52">
        <v>993.07545751499265</v>
      </c>
      <c r="K48" s="52">
        <v>0</v>
      </c>
      <c r="L48" s="52">
        <v>0</v>
      </c>
      <c r="M48" s="52">
        <v>0</v>
      </c>
      <c r="N48" s="52">
        <v>0</v>
      </c>
      <c r="O48" s="52">
        <v>0</v>
      </c>
      <c r="P48" s="52">
        <v>0</v>
      </c>
      <c r="Q48" s="52">
        <v>0</v>
      </c>
      <c r="R48" s="54">
        <v>993.07545751499265</v>
      </c>
      <c r="S48" s="53"/>
      <c r="T48" s="52">
        <v>0</v>
      </c>
      <c r="U48" s="52">
        <v>0</v>
      </c>
      <c r="V48" s="54">
        <v>0</v>
      </c>
      <c r="X48" s="52">
        <v>0</v>
      </c>
      <c r="Y48" s="52">
        <v>0</v>
      </c>
      <c r="Z48" s="52">
        <v>0</v>
      </c>
      <c r="AA48" s="52">
        <v>0</v>
      </c>
      <c r="AB48" s="52">
        <v>0</v>
      </c>
      <c r="AC48" s="52">
        <v>318.76496167147911</v>
      </c>
      <c r="AD48" s="52">
        <v>0</v>
      </c>
      <c r="AE48" s="54">
        <v>318.76496167147911</v>
      </c>
      <c r="AG48" s="52">
        <v>0</v>
      </c>
      <c r="AH48" s="52">
        <v>0</v>
      </c>
      <c r="AI48" s="52">
        <v>0</v>
      </c>
      <c r="AJ48" s="52">
        <v>0</v>
      </c>
      <c r="AK48" s="52">
        <v>0</v>
      </c>
      <c r="AL48" s="52">
        <v>0</v>
      </c>
      <c r="AM48" s="52">
        <v>0</v>
      </c>
      <c r="AN48" s="52">
        <v>0</v>
      </c>
      <c r="AO48" s="52">
        <v>0</v>
      </c>
      <c r="AP48" s="52">
        <v>0</v>
      </c>
      <c r="AQ48" s="52">
        <v>0</v>
      </c>
      <c r="AR48" s="52">
        <v>0</v>
      </c>
      <c r="AS48" s="52">
        <v>0</v>
      </c>
      <c r="AT48" s="54">
        <v>0</v>
      </c>
      <c r="AV48" s="52">
        <v>0</v>
      </c>
      <c r="AW48" s="52">
        <v>0</v>
      </c>
      <c r="AX48" s="52">
        <v>0</v>
      </c>
      <c r="AY48" s="52">
        <v>0</v>
      </c>
      <c r="AZ48" s="52">
        <v>0</v>
      </c>
      <c r="BA48" s="52">
        <v>0</v>
      </c>
      <c r="BB48" s="52">
        <v>0</v>
      </c>
      <c r="BC48" s="52">
        <v>0</v>
      </c>
      <c r="BD48" s="52">
        <v>0</v>
      </c>
      <c r="BE48" s="52">
        <v>0</v>
      </c>
      <c r="BF48" s="52">
        <v>0</v>
      </c>
      <c r="BG48" s="52">
        <v>0</v>
      </c>
      <c r="BH48" s="52">
        <v>0</v>
      </c>
      <c r="BI48" s="52">
        <v>0</v>
      </c>
      <c r="BJ48" s="52">
        <v>0</v>
      </c>
      <c r="BK48" s="52">
        <v>0</v>
      </c>
      <c r="BL48" s="52">
        <v>0</v>
      </c>
      <c r="BM48" s="52">
        <v>4487.2298450677445</v>
      </c>
      <c r="BN48" s="54">
        <v>4487.2298450677445</v>
      </c>
    </row>
    <row r="49" spans="1:66" s="55" customFormat="1" x14ac:dyDescent="0.2">
      <c r="A49" s="56" t="s">
        <v>218</v>
      </c>
      <c r="B49" s="56">
        <v>1</v>
      </c>
      <c r="C49" s="57" t="s">
        <v>252</v>
      </c>
      <c r="D49" s="52">
        <v>69075.460000000021</v>
      </c>
      <c r="E49" s="52">
        <v>73706.793988795325</v>
      </c>
      <c r="F49" s="53">
        <v>73706.793988795325</v>
      </c>
      <c r="G49" s="53">
        <v>19976.686863439245</v>
      </c>
      <c r="H49" s="52">
        <v>53730.107125356088</v>
      </c>
      <c r="I49" s="53"/>
      <c r="J49" s="52">
        <v>15635.489129135052</v>
      </c>
      <c r="K49" s="52">
        <v>0</v>
      </c>
      <c r="L49" s="52">
        <v>0</v>
      </c>
      <c r="M49" s="52">
        <v>0</v>
      </c>
      <c r="N49" s="52">
        <v>0</v>
      </c>
      <c r="O49" s="52">
        <v>0</v>
      </c>
      <c r="P49" s="52">
        <v>0</v>
      </c>
      <c r="Q49" s="52">
        <v>0</v>
      </c>
      <c r="R49" s="54">
        <v>15635.489129135052</v>
      </c>
      <c r="S49" s="53"/>
      <c r="T49" s="52">
        <v>0</v>
      </c>
      <c r="U49" s="52">
        <v>0</v>
      </c>
      <c r="V49" s="54">
        <v>0</v>
      </c>
      <c r="X49" s="52">
        <v>0</v>
      </c>
      <c r="Y49" s="52">
        <v>0</v>
      </c>
      <c r="Z49" s="52">
        <v>0</v>
      </c>
      <c r="AA49" s="52">
        <v>0</v>
      </c>
      <c r="AB49" s="52">
        <v>0</v>
      </c>
      <c r="AC49" s="52">
        <v>4341.1977343041945</v>
      </c>
      <c r="AD49" s="52">
        <v>1537.8983057023484</v>
      </c>
      <c r="AE49" s="54">
        <v>5879.0960400065433</v>
      </c>
      <c r="AG49" s="52">
        <v>0</v>
      </c>
      <c r="AH49" s="52">
        <v>0</v>
      </c>
      <c r="AI49" s="52">
        <v>0</v>
      </c>
      <c r="AJ49" s="52">
        <v>0</v>
      </c>
      <c r="AK49" s="52">
        <v>0</v>
      </c>
      <c r="AL49" s="52">
        <v>0</v>
      </c>
      <c r="AM49" s="52">
        <v>0</v>
      </c>
      <c r="AN49" s="52">
        <v>0</v>
      </c>
      <c r="AO49" s="52">
        <v>0</v>
      </c>
      <c r="AP49" s="52">
        <v>0</v>
      </c>
      <c r="AQ49" s="52">
        <v>0</v>
      </c>
      <c r="AR49" s="52">
        <v>0</v>
      </c>
      <c r="AS49" s="52">
        <v>28132.612308990712</v>
      </c>
      <c r="AT49" s="54">
        <v>28132.612308990712</v>
      </c>
      <c r="AV49" s="52">
        <v>0</v>
      </c>
      <c r="AW49" s="52">
        <v>0</v>
      </c>
      <c r="AX49" s="52">
        <v>0</v>
      </c>
      <c r="AY49" s="52">
        <v>0</v>
      </c>
      <c r="AZ49" s="52">
        <v>0</v>
      </c>
      <c r="BA49" s="52">
        <v>0</v>
      </c>
      <c r="BB49" s="52">
        <v>0</v>
      </c>
      <c r="BC49" s="52">
        <v>0</v>
      </c>
      <c r="BD49" s="52">
        <v>0</v>
      </c>
      <c r="BE49" s="52">
        <v>0</v>
      </c>
      <c r="BF49" s="52">
        <v>0</v>
      </c>
      <c r="BG49" s="52">
        <v>0</v>
      </c>
      <c r="BH49" s="52">
        <v>0</v>
      </c>
      <c r="BI49" s="52">
        <v>0</v>
      </c>
      <c r="BJ49" s="52">
        <v>0</v>
      </c>
      <c r="BK49" s="52">
        <v>0</v>
      </c>
      <c r="BL49" s="52">
        <v>0</v>
      </c>
      <c r="BM49" s="52">
        <v>24059.596510663021</v>
      </c>
      <c r="BN49" s="54">
        <v>24059.596510663021</v>
      </c>
    </row>
    <row r="50" spans="1:66" s="55" customFormat="1" x14ac:dyDescent="0.2">
      <c r="A50" s="60" t="s">
        <v>220</v>
      </c>
      <c r="B50" s="56">
        <v>5</v>
      </c>
      <c r="C50" s="59" t="s">
        <v>253</v>
      </c>
      <c r="D50" s="52">
        <v>4701.74</v>
      </c>
      <c r="E50" s="52">
        <v>5245.7885933336311</v>
      </c>
      <c r="F50" s="53">
        <v>5245.7885933336311</v>
      </c>
      <c r="G50" s="53">
        <v>1186.6794492319207</v>
      </c>
      <c r="H50" s="52">
        <v>4059.1091441017106</v>
      </c>
      <c r="I50" s="53"/>
      <c r="J50" s="52">
        <v>898.32743353070634</v>
      </c>
      <c r="K50" s="52">
        <v>0</v>
      </c>
      <c r="L50" s="52">
        <v>0</v>
      </c>
      <c r="M50" s="52">
        <v>0</v>
      </c>
      <c r="N50" s="52">
        <v>0</v>
      </c>
      <c r="O50" s="52">
        <v>0</v>
      </c>
      <c r="P50" s="52">
        <v>0</v>
      </c>
      <c r="Q50" s="52">
        <v>0</v>
      </c>
      <c r="R50" s="54">
        <v>898.32743353070634</v>
      </c>
      <c r="S50" s="53"/>
      <c r="T50" s="52">
        <v>0</v>
      </c>
      <c r="U50" s="52">
        <v>0</v>
      </c>
      <c r="V50" s="54">
        <v>0</v>
      </c>
      <c r="X50" s="52">
        <v>0</v>
      </c>
      <c r="Y50" s="52">
        <v>0</v>
      </c>
      <c r="Z50" s="52">
        <v>0</v>
      </c>
      <c r="AA50" s="52">
        <v>0</v>
      </c>
      <c r="AB50" s="52">
        <v>0</v>
      </c>
      <c r="AC50" s="52">
        <v>288.35201570121438</v>
      </c>
      <c r="AD50" s="52">
        <v>0</v>
      </c>
      <c r="AE50" s="54">
        <v>288.35201570121438</v>
      </c>
      <c r="AG50" s="52">
        <v>0</v>
      </c>
      <c r="AH50" s="52">
        <v>0</v>
      </c>
      <c r="AI50" s="52">
        <v>0</v>
      </c>
      <c r="AJ50" s="52">
        <v>0</v>
      </c>
      <c r="AK50" s="52">
        <v>0</v>
      </c>
      <c r="AL50" s="52">
        <v>0</v>
      </c>
      <c r="AM50" s="52">
        <v>0</v>
      </c>
      <c r="AN50" s="52">
        <v>0</v>
      </c>
      <c r="AO50" s="52">
        <v>0</v>
      </c>
      <c r="AP50" s="52">
        <v>0</v>
      </c>
      <c r="AQ50" s="52">
        <v>0</v>
      </c>
      <c r="AR50" s="52">
        <v>0</v>
      </c>
      <c r="AS50" s="52">
        <v>0</v>
      </c>
      <c r="AT50" s="54">
        <v>0</v>
      </c>
      <c r="AV50" s="52">
        <v>0</v>
      </c>
      <c r="AW50" s="52">
        <v>0</v>
      </c>
      <c r="AX50" s="52">
        <v>0</v>
      </c>
      <c r="AY50" s="52">
        <v>0</v>
      </c>
      <c r="AZ50" s="52">
        <v>0</v>
      </c>
      <c r="BA50" s="52">
        <v>0</v>
      </c>
      <c r="BB50" s="52">
        <v>0</v>
      </c>
      <c r="BC50" s="52">
        <v>0</v>
      </c>
      <c r="BD50" s="52">
        <v>0</v>
      </c>
      <c r="BE50" s="52">
        <v>0</v>
      </c>
      <c r="BF50" s="52">
        <v>0</v>
      </c>
      <c r="BG50" s="52">
        <v>0</v>
      </c>
      <c r="BH50" s="52">
        <v>0</v>
      </c>
      <c r="BI50" s="52">
        <v>0</v>
      </c>
      <c r="BJ50" s="52">
        <v>0</v>
      </c>
      <c r="BK50" s="52">
        <v>0</v>
      </c>
      <c r="BL50" s="52">
        <v>0</v>
      </c>
      <c r="BM50" s="52">
        <v>4059.1091441017106</v>
      </c>
      <c r="BN50" s="54">
        <v>4059.1091441017106</v>
      </c>
    </row>
    <row r="51" spans="1:66" s="55" customFormat="1" x14ac:dyDescent="0.2">
      <c r="A51" s="60" t="s">
        <v>220</v>
      </c>
      <c r="B51" s="56">
        <v>5</v>
      </c>
      <c r="C51" s="57" t="s">
        <v>254</v>
      </c>
      <c r="D51" s="52">
        <v>108362.33</v>
      </c>
      <c r="E51" s="52">
        <v>115596.30483606984</v>
      </c>
      <c r="F51" s="53">
        <v>115596.30483606984</v>
      </c>
      <c r="G51" s="53">
        <v>83853.322596214392</v>
      </c>
      <c r="H51" s="52">
        <v>31742.982239855457</v>
      </c>
      <c r="I51" s="53"/>
      <c r="J51" s="52">
        <v>0</v>
      </c>
      <c r="K51" s="52">
        <v>0</v>
      </c>
      <c r="L51" s="52">
        <v>0</v>
      </c>
      <c r="M51" s="52">
        <v>0</v>
      </c>
      <c r="N51" s="52">
        <v>0</v>
      </c>
      <c r="O51" s="52">
        <v>0</v>
      </c>
      <c r="P51" s="52">
        <v>0</v>
      </c>
      <c r="Q51" s="52">
        <v>0</v>
      </c>
      <c r="R51" s="54">
        <v>0</v>
      </c>
      <c r="S51" s="53"/>
      <c r="T51" s="52">
        <v>0</v>
      </c>
      <c r="U51" s="52">
        <v>0</v>
      </c>
      <c r="V51" s="54">
        <v>0</v>
      </c>
      <c r="X51" s="52">
        <v>0</v>
      </c>
      <c r="Y51" s="52">
        <v>0</v>
      </c>
      <c r="Z51" s="52">
        <v>0</v>
      </c>
      <c r="AA51" s="52">
        <v>0</v>
      </c>
      <c r="AB51" s="52">
        <v>0</v>
      </c>
      <c r="AC51" s="52">
        <v>0</v>
      </c>
      <c r="AD51" s="52">
        <v>0</v>
      </c>
      <c r="AE51" s="54">
        <v>0</v>
      </c>
      <c r="AG51" s="52">
        <v>0</v>
      </c>
      <c r="AH51" s="52">
        <v>0</v>
      </c>
      <c r="AI51" s="52">
        <v>0</v>
      </c>
      <c r="AJ51" s="52">
        <v>0</v>
      </c>
      <c r="AK51" s="52">
        <v>0</v>
      </c>
      <c r="AL51" s="52">
        <v>0</v>
      </c>
      <c r="AM51" s="52">
        <v>0</v>
      </c>
      <c r="AN51" s="52">
        <v>0</v>
      </c>
      <c r="AO51" s="52">
        <v>0</v>
      </c>
      <c r="AP51" s="52">
        <v>0</v>
      </c>
      <c r="AQ51" s="52">
        <v>0</v>
      </c>
      <c r="AR51" s="52">
        <v>0</v>
      </c>
      <c r="AS51" s="52">
        <v>0</v>
      </c>
      <c r="AT51" s="54">
        <v>0</v>
      </c>
      <c r="AV51" s="52">
        <v>0</v>
      </c>
      <c r="AW51" s="52">
        <v>0</v>
      </c>
      <c r="AX51" s="52">
        <v>0</v>
      </c>
      <c r="AY51" s="52">
        <v>0</v>
      </c>
      <c r="AZ51" s="52">
        <v>0</v>
      </c>
      <c r="BA51" s="52">
        <v>0</v>
      </c>
      <c r="BB51" s="52">
        <v>0</v>
      </c>
      <c r="BC51" s="52">
        <v>0</v>
      </c>
      <c r="BD51" s="52">
        <v>0</v>
      </c>
      <c r="BE51" s="52">
        <v>0</v>
      </c>
      <c r="BF51" s="52">
        <v>0</v>
      </c>
      <c r="BG51" s="52">
        <v>0</v>
      </c>
      <c r="BH51" s="52">
        <v>0</v>
      </c>
      <c r="BI51" s="52">
        <v>0</v>
      </c>
      <c r="BJ51" s="52">
        <v>0</v>
      </c>
      <c r="BK51" s="52">
        <v>0</v>
      </c>
      <c r="BL51" s="52">
        <v>83853.322596214392</v>
      </c>
      <c r="BM51" s="52">
        <v>31742.982239855457</v>
      </c>
      <c r="BN51" s="54">
        <v>115596.30483606984</v>
      </c>
    </row>
    <row r="52" spans="1:66" s="55" customFormat="1" x14ac:dyDescent="0.2">
      <c r="A52" s="60" t="s">
        <v>220</v>
      </c>
      <c r="B52" s="56">
        <v>5</v>
      </c>
      <c r="C52" s="59" t="s">
        <v>255</v>
      </c>
      <c r="D52" s="52">
        <v>4986.4599999999991</v>
      </c>
      <c r="E52" s="52">
        <v>5563.4541657161844</v>
      </c>
      <c r="F52" s="53">
        <v>5563.4541657161844</v>
      </c>
      <c r="G52" s="53">
        <v>263.91085884326901</v>
      </c>
      <c r="H52" s="52">
        <v>5299.5433068729153</v>
      </c>
      <c r="I52" s="53"/>
      <c r="J52" s="52">
        <v>0</v>
      </c>
      <c r="K52" s="52">
        <v>0</v>
      </c>
      <c r="L52" s="52">
        <v>0</v>
      </c>
      <c r="M52" s="52">
        <v>0</v>
      </c>
      <c r="N52" s="52">
        <v>0</v>
      </c>
      <c r="O52" s="52">
        <v>0</v>
      </c>
      <c r="P52" s="52">
        <v>0</v>
      </c>
      <c r="Q52" s="52">
        <v>0</v>
      </c>
      <c r="R52" s="54">
        <v>0</v>
      </c>
      <c r="S52" s="53"/>
      <c r="T52" s="52">
        <v>0</v>
      </c>
      <c r="U52" s="52">
        <v>0</v>
      </c>
      <c r="V52" s="54">
        <v>0</v>
      </c>
      <c r="X52" s="52">
        <v>0</v>
      </c>
      <c r="Y52" s="52">
        <v>0</v>
      </c>
      <c r="Z52" s="52">
        <v>0</v>
      </c>
      <c r="AA52" s="52">
        <v>0</v>
      </c>
      <c r="AB52" s="52">
        <v>0</v>
      </c>
      <c r="AC52" s="52">
        <v>0</v>
      </c>
      <c r="AD52" s="52">
        <v>0</v>
      </c>
      <c r="AE52" s="54">
        <v>0</v>
      </c>
      <c r="AG52" s="52">
        <v>0</v>
      </c>
      <c r="AH52" s="52">
        <v>0</v>
      </c>
      <c r="AI52" s="52">
        <v>0</v>
      </c>
      <c r="AJ52" s="52">
        <v>0</v>
      </c>
      <c r="AK52" s="52">
        <v>0</v>
      </c>
      <c r="AL52" s="52">
        <v>0</v>
      </c>
      <c r="AM52" s="52">
        <v>0</v>
      </c>
      <c r="AN52" s="52">
        <v>0</v>
      </c>
      <c r="AO52" s="52">
        <v>0</v>
      </c>
      <c r="AP52" s="52">
        <v>0</v>
      </c>
      <c r="AQ52" s="52">
        <v>0</v>
      </c>
      <c r="AR52" s="52">
        <v>0</v>
      </c>
      <c r="AS52" s="52">
        <v>0</v>
      </c>
      <c r="AT52" s="54">
        <v>0</v>
      </c>
      <c r="AV52" s="52">
        <v>0</v>
      </c>
      <c r="AW52" s="52">
        <v>0</v>
      </c>
      <c r="AX52" s="52">
        <v>0</v>
      </c>
      <c r="AY52" s="52">
        <v>0</v>
      </c>
      <c r="AZ52" s="52">
        <v>0</v>
      </c>
      <c r="BA52" s="52">
        <v>0</v>
      </c>
      <c r="BB52" s="52">
        <v>0</v>
      </c>
      <c r="BC52" s="52">
        <v>87.97028628108967</v>
      </c>
      <c r="BD52" s="52">
        <v>15.994597505652667</v>
      </c>
      <c r="BE52" s="52">
        <v>47.983792516957998</v>
      </c>
      <c r="BF52" s="52">
        <v>0</v>
      </c>
      <c r="BG52" s="52">
        <v>0</v>
      </c>
      <c r="BH52" s="52">
        <v>0</v>
      </c>
      <c r="BI52" s="52">
        <v>0</v>
      </c>
      <c r="BJ52" s="52">
        <v>111.96218253956866</v>
      </c>
      <c r="BK52" s="52">
        <v>0</v>
      </c>
      <c r="BL52" s="52">
        <v>0</v>
      </c>
      <c r="BM52" s="52">
        <v>5299.5433068729153</v>
      </c>
      <c r="BN52" s="54">
        <v>5563.4541657161844</v>
      </c>
    </row>
    <row r="53" spans="1:66" s="55" customFormat="1" x14ac:dyDescent="0.2">
      <c r="A53" s="60" t="s">
        <v>218</v>
      </c>
      <c r="B53" s="56">
        <v>4</v>
      </c>
      <c r="C53" s="57" t="s">
        <v>256</v>
      </c>
      <c r="D53" s="52">
        <v>49480.490000000005</v>
      </c>
      <c r="E53" s="52">
        <v>52735.575692667786</v>
      </c>
      <c r="F53" s="53">
        <v>52737.575692667786</v>
      </c>
      <c r="G53" s="53">
        <v>3267.047341031529</v>
      </c>
      <c r="H53" s="52">
        <v>49468.528351636254</v>
      </c>
      <c r="I53" s="53"/>
      <c r="J53" s="52">
        <v>0</v>
      </c>
      <c r="K53" s="52">
        <v>0</v>
      </c>
      <c r="L53" s="52">
        <v>0</v>
      </c>
      <c r="M53" s="52">
        <v>0</v>
      </c>
      <c r="N53" s="52">
        <v>0</v>
      </c>
      <c r="O53" s="52">
        <v>0</v>
      </c>
      <c r="P53" s="52">
        <v>0</v>
      </c>
      <c r="Q53" s="52">
        <v>0</v>
      </c>
      <c r="R53" s="54">
        <v>0</v>
      </c>
      <c r="S53" s="53"/>
      <c r="T53" s="52">
        <v>0</v>
      </c>
      <c r="U53" s="52">
        <v>2</v>
      </c>
      <c r="V53" s="54">
        <v>2</v>
      </c>
      <c r="X53" s="52">
        <v>0</v>
      </c>
      <c r="Y53" s="52">
        <v>0</v>
      </c>
      <c r="Z53" s="52">
        <v>0</v>
      </c>
      <c r="AA53" s="52">
        <v>0</v>
      </c>
      <c r="AB53" s="52">
        <v>0</v>
      </c>
      <c r="AC53" s="52">
        <v>0</v>
      </c>
      <c r="AD53" s="52">
        <v>1384.9293511883438</v>
      </c>
      <c r="AE53" s="54">
        <v>1384.9293511883438</v>
      </c>
      <c r="AG53" s="52">
        <v>0</v>
      </c>
      <c r="AH53" s="52">
        <v>0</v>
      </c>
      <c r="AI53" s="52">
        <v>0</v>
      </c>
      <c r="AJ53" s="52">
        <v>0</v>
      </c>
      <c r="AK53" s="52">
        <v>0</v>
      </c>
      <c r="AL53" s="52">
        <v>0</v>
      </c>
      <c r="AM53" s="52">
        <v>0</v>
      </c>
      <c r="AN53" s="52">
        <v>0</v>
      </c>
      <c r="AO53" s="52">
        <v>0</v>
      </c>
      <c r="AP53" s="52">
        <v>0</v>
      </c>
      <c r="AQ53" s="52">
        <v>0</v>
      </c>
      <c r="AR53" s="52">
        <v>0</v>
      </c>
      <c r="AS53" s="52">
        <v>25918.529076622246</v>
      </c>
      <c r="AT53" s="54">
        <v>25918.529076622246</v>
      </c>
      <c r="AV53" s="52">
        <v>0</v>
      </c>
      <c r="AW53" s="52">
        <v>0</v>
      </c>
      <c r="AX53" s="52">
        <v>0</v>
      </c>
      <c r="AY53" s="52">
        <v>0</v>
      </c>
      <c r="AZ53" s="52">
        <v>0</v>
      </c>
      <c r="BA53" s="52">
        <v>0</v>
      </c>
      <c r="BB53" s="52">
        <v>0</v>
      </c>
      <c r="BC53" s="52">
        <v>2424.2472544078123</v>
      </c>
      <c r="BD53" s="52">
        <v>38.310295254862794</v>
      </c>
      <c r="BE53" s="52">
        <v>114.93088576458838</v>
      </c>
      <c r="BF53" s="52">
        <v>273.72533153085334</v>
      </c>
      <c r="BG53" s="52">
        <v>0</v>
      </c>
      <c r="BH53" s="52">
        <v>0</v>
      </c>
      <c r="BI53" s="52">
        <v>0</v>
      </c>
      <c r="BJ53" s="52">
        <v>415.83357407341197</v>
      </c>
      <c r="BK53" s="52">
        <v>0</v>
      </c>
      <c r="BL53" s="52">
        <v>0</v>
      </c>
      <c r="BM53" s="52">
        <v>22165.069923825668</v>
      </c>
      <c r="BN53" s="54">
        <v>25432.117264857196</v>
      </c>
    </row>
    <row r="54" spans="1:66" s="55" customFormat="1" x14ac:dyDescent="0.2">
      <c r="A54" s="60" t="s">
        <v>225</v>
      </c>
      <c r="B54" s="56">
        <v>5</v>
      </c>
      <c r="C54" s="57" t="s">
        <v>257</v>
      </c>
      <c r="D54" s="52">
        <v>423.71</v>
      </c>
      <c r="E54" s="52">
        <v>451.82916260621784</v>
      </c>
      <c r="F54" s="53">
        <v>451.82916260621784</v>
      </c>
      <c r="G54" s="53">
        <v>0</v>
      </c>
      <c r="H54" s="52">
        <v>451.82916260621784</v>
      </c>
      <c r="I54" s="53"/>
      <c r="J54" s="52">
        <v>0</v>
      </c>
      <c r="K54" s="52">
        <v>0</v>
      </c>
      <c r="L54" s="52">
        <v>0</v>
      </c>
      <c r="M54" s="52">
        <v>0</v>
      </c>
      <c r="N54" s="52">
        <v>0</v>
      </c>
      <c r="O54" s="52">
        <v>0</v>
      </c>
      <c r="P54" s="52">
        <v>0</v>
      </c>
      <c r="Q54" s="52">
        <v>0</v>
      </c>
      <c r="R54" s="54">
        <v>0</v>
      </c>
      <c r="S54" s="53"/>
      <c r="T54" s="52">
        <v>0</v>
      </c>
      <c r="U54" s="52">
        <v>0</v>
      </c>
      <c r="V54" s="54">
        <v>0</v>
      </c>
      <c r="X54" s="52">
        <v>0</v>
      </c>
      <c r="Y54" s="52">
        <v>0</v>
      </c>
      <c r="Z54" s="52">
        <v>0</v>
      </c>
      <c r="AA54" s="52">
        <v>0</v>
      </c>
      <c r="AB54" s="52">
        <v>0</v>
      </c>
      <c r="AC54" s="52">
        <v>0</v>
      </c>
      <c r="AD54" s="52">
        <v>0</v>
      </c>
      <c r="AE54" s="54">
        <v>0</v>
      </c>
      <c r="AG54" s="52">
        <v>0</v>
      </c>
      <c r="AH54" s="52">
        <v>0</v>
      </c>
      <c r="AI54" s="52">
        <v>0</v>
      </c>
      <c r="AJ54" s="52">
        <v>0</v>
      </c>
      <c r="AK54" s="52">
        <v>0</v>
      </c>
      <c r="AL54" s="52">
        <v>0</v>
      </c>
      <c r="AM54" s="52">
        <v>0</v>
      </c>
      <c r="AN54" s="52">
        <v>0</v>
      </c>
      <c r="AO54" s="52">
        <v>0</v>
      </c>
      <c r="AP54" s="52">
        <v>0</v>
      </c>
      <c r="AQ54" s="52">
        <v>0</v>
      </c>
      <c r="AR54" s="52">
        <v>0</v>
      </c>
      <c r="AS54" s="52">
        <v>451.82916260621784</v>
      </c>
      <c r="AT54" s="54">
        <v>451.82916260621784</v>
      </c>
      <c r="AV54" s="52">
        <v>0</v>
      </c>
      <c r="AW54" s="52">
        <v>0</v>
      </c>
      <c r="AX54" s="52">
        <v>0</v>
      </c>
      <c r="AY54" s="52">
        <v>0</v>
      </c>
      <c r="AZ54" s="52">
        <v>0</v>
      </c>
      <c r="BA54" s="52">
        <v>0</v>
      </c>
      <c r="BB54" s="52">
        <v>0</v>
      </c>
      <c r="BC54" s="52">
        <v>0</v>
      </c>
      <c r="BD54" s="52">
        <v>0</v>
      </c>
      <c r="BE54" s="52">
        <v>0</v>
      </c>
      <c r="BF54" s="52">
        <v>0</v>
      </c>
      <c r="BG54" s="52">
        <v>0</v>
      </c>
      <c r="BH54" s="52">
        <v>0</v>
      </c>
      <c r="BI54" s="52">
        <v>0</v>
      </c>
      <c r="BJ54" s="52">
        <v>0</v>
      </c>
      <c r="BK54" s="52">
        <v>0</v>
      </c>
      <c r="BL54" s="52">
        <v>0</v>
      </c>
      <c r="BM54" s="52">
        <v>0</v>
      </c>
      <c r="BN54" s="54">
        <v>0</v>
      </c>
    </row>
    <row r="55" spans="1:66" x14ac:dyDescent="0.2">
      <c r="A55" s="56" t="s">
        <v>218</v>
      </c>
      <c r="B55" s="56">
        <v>1</v>
      </c>
      <c r="C55" s="56" t="s">
        <v>258</v>
      </c>
      <c r="D55" s="52">
        <v>55067.659999999996</v>
      </c>
      <c r="E55" s="52">
        <v>58752.635029002478</v>
      </c>
      <c r="F55" s="53">
        <v>58752.635029002478</v>
      </c>
      <c r="G55" s="53">
        <v>23554.520054883767</v>
      </c>
      <c r="H55" s="52">
        <v>35198.114974118711</v>
      </c>
      <c r="I55" s="53"/>
      <c r="J55" s="52">
        <v>0</v>
      </c>
      <c r="K55" s="52">
        <v>0</v>
      </c>
      <c r="L55" s="52">
        <v>0</v>
      </c>
      <c r="M55" s="52">
        <v>0</v>
      </c>
      <c r="N55" s="52">
        <v>0</v>
      </c>
      <c r="O55" s="52">
        <v>0</v>
      </c>
      <c r="P55" s="52">
        <v>0</v>
      </c>
      <c r="Q55" s="52">
        <v>0</v>
      </c>
      <c r="R55" s="54">
        <v>0</v>
      </c>
      <c r="S55" s="53"/>
      <c r="T55" s="52">
        <v>0</v>
      </c>
      <c r="U55" s="52">
        <v>0</v>
      </c>
      <c r="V55" s="54">
        <v>0</v>
      </c>
      <c r="W55" s="55"/>
      <c r="X55" s="52">
        <v>0</v>
      </c>
      <c r="Y55" s="52">
        <v>0</v>
      </c>
      <c r="Z55" s="52">
        <v>0</v>
      </c>
      <c r="AA55" s="52">
        <v>0</v>
      </c>
      <c r="AB55" s="52">
        <v>0</v>
      </c>
      <c r="AC55" s="52">
        <v>12239.568068251379</v>
      </c>
      <c r="AD55" s="52">
        <v>1034.3522241118915</v>
      </c>
      <c r="AE55" s="54">
        <v>13273.920292363271</v>
      </c>
      <c r="AF55" s="55"/>
      <c r="AG55" s="52">
        <v>0</v>
      </c>
      <c r="AH55" s="52">
        <v>0</v>
      </c>
      <c r="AI55" s="52">
        <v>0</v>
      </c>
      <c r="AJ55" s="52">
        <v>0</v>
      </c>
      <c r="AK55" s="52">
        <v>0</v>
      </c>
      <c r="AL55" s="52">
        <v>0</v>
      </c>
      <c r="AM55" s="52">
        <v>0</v>
      </c>
      <c r="AN55" s="52">
        <v>0</v>
      </c>
      <c r="AO55" s="52">
        <v>0</v>
      </c>
      <c r="AP55" s="52">
        <v>0</v>
      </c>
      <c r="AQ55" s="52">
        <v>0</v>
      </c>
      <c r="AR55" s="52">
        <v>0</v>
      </c>
      <c r="AS55" s="52">
        <v>18317.390617105306</v>
      </c>
      <c r="AT55" s="54">
        <v>18317.390617105306</v>
      </c>
      <c r="AU55" s="55"/>
      <c r="AV55" s="52">
        <v>10584.055675339747</v>
      </c>
      <c r="AW55" s="52">
        <v>0</v>
      </c>
      <c r="AX55" s="52">
        <v>0</v>
      </c>
      <c r="AY55" s="52">
        <v>0</v>
      </c>
      <c r="AZ55" s="52">
        <v>0</v>
      </c>
      <c r="BA55" s="52">
        <v>730.8963112926391</v>
      </c>
      <c r="BB55" s="52">
        <v>0</v>
      </c>
      <c r="BC55" s="52">
        <v>0</v>
      </c>
      <c r="BD55" s="52">
        <v>0</v>
      </c>
      <c r="BE55" s="52">
        <v>0</v>
      </c>
      <c r="BF55" s="52">
        <v>0</v>
      </c>
      <c r="BG55" s="52">
        <v>0</v>
      </c>
      <c r="BH55" s="52">
        <v>0</v>
      </c>
      <c r="BI55" s="52">
        <v>0</v>
      </c>
      <c r="BJ55" s="52">
        <v>0</v>
      </c>
      <c r="BK55" s="52">
        <v>0</v>
      </c>
      <c r="BL55" s="52">
        <v>0</v>
      </c>
      <c r="BM55" s="52">
        <v>15846.372132901515</v>
      </c>
      <c r="BN55" s="54">
        <v>27161.3241195339</v>
      </c>
    </row>
    <row r="56" spans="1:66" s="55" customFormat="1" x14ac:dyDescent="0.2">
      <c r="A56" s="60" t="s">
        <v>220</v>
      </c>
      <c r="B56" s="56">
        <v>5</v>
      </c>
      <c r="C56" s="57" t="s">
        <v>259</v>
      </c>
      <c r="D56" s="52">
        <v>80418.240000000005</v>
      </c>
      <c r="E56" s="52">
        <v>84421.970099185855</v>
      </c>
      <c r="F56" s="53">
        <v>84421.970099185855</v>
      </c>
      <c r="G56" s="53">
        <v>67894.791485025984</v>
      </c>
      <c r="H56" s="52">
        <v>16527.178614159871</v>
      </c>
      <c r="I56" s="53"/>
      <c r="J56" s="52">
        <v>0</v>
      </c>
      <c r="K56" s="52">
        <v>0</v>
      </c>
      <c r="L56" s="52">
        <v>0</v>
      </c>
      <c r="M56" s="52">
        <v>0</v>
      </c>
      <c r="N56" s="52">
        <v>0</v>
      </c>
      <c r="O56" s="52">
        <v>0</v>
      </c>
      <c r="P56" s="52">
        <v>0</v>
      </c>
      <c r="Q56" s="52">
        <v>0</v>
      </c>
      <c r="R56" s="54">
        <v>0</v>
      </c>
      <c r="S56" s="53"/>
      <c r="T56" s="52">
        <v>0</v>
      </c>
      <c r="U56" s="52">
        <v>0</v>
      </c>
      <c r="V56" s="54">
        <v>0</v>
      </c>
      <c r="X56" s="52">
        <v>0</v>
      </c>
      <c r="Y56" s="52">
        <v>0</v>
      </c>
      <c r="Z56" s="52">
        <v>0</v>
      </c>
      <c r="AA56" s="52">
        <v>0</v>
      </c>
      <c r="AB56" s="52">
        <v>0</v>
      </c>
      <c r="AC56" s="52">
        <v>664.43389774189643</v>
      </c>
      <c r="AD56" s="52">
        <v>0</v>
      </c>
      <c r="AE56" s="54">
        <v>664.43389774189643</v>
      </c>
      <c r="AG56" s="52">
        <v>8018.8205793674333</v>
      </c>
      <c r="AH56" s="52">
        <v>0</v>
      </c>
      <c r="AI56" s="52">
        <v>120.80616322579934</v>
      </c>
      <c r="AJ56" s="52">
        <v>0</v>
      </c>
      <c r="AK56" s="52">
        <v>0</v>
      </c>
      <c r="AL56" s="52">
        <v>0</v>
      </c>
      <c r="AM56" s="52">
        <v>0</v>
      </c>
      <c r="AN56" s="52">
        <v>3820.1368703903754</v>
      </c>
      <c r="AO56" s="52">
        <v>36087.300343845942</v>
      </c>
      <c r="AP56" s="52">
        <v>0</v>
      </c>
      <c r="AQ56" s="52">
        <v>3490.4759096706343</v>
      </c>
      <c r="AR56" s="52">
        <v>0</v>
      </c>
      <c r="AS56" s="52">
        <v>0</v>
      </c>
      <c r="AT56" s="54">
        <v>51537.539866500185</v>
      </c>
      <c r="AV56" s="52">
        <v>4457.8445407845684</v>
      </c>
      <c r="AW56" s="52">
        <v>120.80616322579934</v>
      </c>
      <c r="AX56" s="52">
        <v>0</v>
      </c>
      <c r="AY56" s="52">
        <v>0</v>
      </c>
      <c r="AZ56" s="52">
        <v>0</v>
      </c>
      <c r="BA56" s="52">
        <v>90.604622419349511</v>
      </c>
      <c r="BB56" s="52">
        <v>815.44160177414551</v>
      </c>
      <c r="BC56" s="52">
        <v>0</v>
      </c>
      <c r="BD56" s="52">
        <v>241.61232645159868</v>
      </c>
      <c r="BE56" s="52">
        <v>0</v>
      </c>
      <c r="BF56" s="52">
        <v>0</v>
      </c>
      <c r="BG56" s="52">
        <v>0</v>
      </c>
      <c r="BH56" s="52">
        <v>0</v>
      </c>
      <c r="BI56" s="52">
        <v>0</v>
      </c>
      <c r="BJ56" s="52">
        <v>0</v>
      </c>
      <c r="BK56" s="52">
        <v>0</v>
      </c>
      <c r="BL56" s="52">
        <v>9966.5084661284473</v>
      </c>
      <c r="BM56" s="52">
        <v>16527.178614159871</v>
      </c>
      <c r="BN56" s="54">
        <v>32219.996334943782</v>
      </c>
    </row>
    <row r="57" spans="1:66" s="55" customFormat="1" x14ac:dyDescent="0.2">
      <c r="A57" s="56" t="s">
        <v>218</v>
      </c>
      <c r="B57" s="56">
        <v>4</v>
      </c>
      <c r="C57" s="57" t="s">
        <v>260</v>
      </c>
      <c r="D57" s="52">
        <v>79564.78</v>
      </c>
      <c r="E57" s="52">
        <v>84898.638916754993</v>
      </c>
      <c r="F57" s="53">
        <v>84898.638916754979</v>
      </c>
      <c r="G57" s="53">
        <v>4725.7951162965728</v>
      </c>
      <c r="H57" s="52">
        <v>80172.843800458417</v>
      </c>
      <c r="I57" s="53"/>
      <c r="J57" s="52">
        <v>0</v>
      </c>
      <c r="K57" s="52">
        <v>0</v>
      </c>
      <c r="L57" s="52">
        <v>0</v>
      </c>
      <c r="M57" s="52">
        <v>0</v>
      </c>
      <c r="N57" s="52">
        <v>0</v>
      </c>
      <c r="O57" s="52">
        <v>0</v>
      </c>
      <c r="P57" s="52">
        <v>0</v>
      </c>
      <c r="Q57" s="52">
        <v>0</v>
      </c>
      <c r="R57" s="54">
        <v>0</v>
      </c>
      <c r="S57" s="53"/>
      <c r="T57" s="52">
        <v>0</v>
      </c>
      <c r="U57" s="52">
        <v>0</v>
      </c>
      <c r="V57" s="54">
        <v>0</v>
      </c>
      <c r="X57" s="52">
        <v>0</v>
      </c>
      <c r="Y57" s="52">
        <v>0</v>
      </c>
      <c r="Z57" s="52">
        <v>0</v>
      </c>
      <c r="AA57" s="52">
        <v>0</v>
      </c>
      <c r="AB57" s="52">
        <v>0</v>
      </c>
      <c r="AC57" s="52">
        <v>0</v>
      </c>
      <c r="AD57" s="52">
        <v>2266.1610016960426</v>
      </c>
      <c r="AE57" s="54">
        <v>2266.1610016960426</v>
      </c>
      <c r="AG57" s="52">
        <v>0</v>
      </c>
      <c r="AH57" s="52">
        <v>0</v>
      </c>
      <c r="AI57" s="52">
        <v>0</v>
      </c>
      <c r="AJ57" s="52">
        <v>0</v>
      </c>
      <c r="AK57" s="52">
        <v>0</v>
      </c>
      <c r="AL57" s="52">
        <v>0</v>
      </c>
      <c r="AM57" s="52">
        <v>0</v>
      </c>
      <c r="AN57" s="52">
        <v>0</v>
      </c>
      <c r="AO57" s="52">
        <v>0</v>
      </c>
      <c r="AP57" s="52">
        <v>0</v>
      </c>
      <c r="AQ57" s="52">
        <v>0</v>
      </c>
      <c r="AR57" s="52">
        <v>0</v>
      </c>
      <c r="AS57" s="52">
        <v>41973.984501251281</v>
      </c>
      <c r="AT57" s="54">
        <v>41973.984501251281</v>
      </c>
      <c r="AV57" s="52">
        <v>0</v>
      </c>
      <c r="AW57" s="52">
        <v>2168.9238175409832</v>
      </c>
      <c r="AX57" s="52">
        <v>0</v>
      </c>
      <c r="AY57" s="52">
        <v>0</v>
      </c>
      <c r="AZ57" s="52">
        <v>0</v>
      </c>
      <c r="BA57" s="52">
        <v>0</v>
      </c>
      <c r="BB57" s="52">
        <v>0</v>
      </c>
      <c r="BC57" s="52">
        <v>1589.3194771070091</v>
      </c>
      <c r="BD57" s="52">
        <v>53.428888836492277</v>
      </c>
      <c r="BE57" s="52">
        <v>97.610469989745496</v>
      </c>
      <c r="BF57" s="52">
        <v>210.47505033435843</v>
      </c>
      <c r="BG57" s="52">
        <v>0</v>
      </c>
      <c r="BH57" s="52">
        <v>0</v>
      </c>
      <c r="BI57" s="52">
        <v>0</v>
      </c>
      <c r="BJ57" s="52">
        <v>606.03741248798462</v>
      </c>
      <c r="BK57" s="52">
        <v>0</v>
      </c>
      <c r="BL57" s="52">
        <v>0</v>
      </c>
      <c r="BM57" s="52">
        <v>35932.698297511088</v>
      </c>
      <c r="BN57" s="54">
        <v>40658.493413807664</v>
      </c>
    </row>
    <row r="58" spans="1:66" s="55" customFormat="1" x14ac:dyDescent="0.2">
      <c r="A58" s="60" t="s">
        <v>220</v>
      </c>
      <c r="B58" s="60">
        <v>1</v>
      </c>
      <c r="C58" s="61" t="s">
        <v>261</v>
      </c>
      <c r="D58" s="52">
        <v>128370.29000000001</v>
      </c>
      <c r="E58" s="52">
        <v>137060.24652061184</v>
      </c>
      <c r="F58" s="53">
        <v>137060.24652061184</v>
      </c>
      <c r="G58" s="53">
        <v>136723.55312178761</v>
      </c>
      <c r="H58" s="52">
        <v>336.69339882423083</v>
      </c>
      <c r="I58" s="53"/>
      <c r="J58" s="52">
        <v>0</v>
      </c>
      <c r="K58" s="52">
        <v>0</v>
      </c>
      <c r="L58" s="52">
        <v>2188.5070923575081</v>
      </c>
      <c r="M58" s="52">
        <v>0</v>
      </c>
      <c r="N58" s="52">
        <v>0</v>
      </c>
      <c r="O58" s="52">
        <v>0</v>
      </c>
      <c r="P58" s="52">
        <v>711.57327774710132</v>
      </c>
      <c r="Q58" s="52">
        <v>0</v>
      </c>
      <c r="R58" s="54">
        <v>2900.0803701046093</v>
      </c>
      <c r="S58" s="53"/>
      <c r="T58" s="52">
        <v>505.04009823634806</v>
      </c>
      <c r="U58" s="52">
        <v>0</v>
      </c>
      <c r="V58" s="54">
        <v>505.04009823634806</v>
      </c>
      <c r="X58" s="52">
        <v>711.57327774710132</v>
      </c>
      <c r="Y58" s="52">
        <v>0</v>
      </c>
      <c r="Z58" s="52">
        <v>0</v>
      </c>
      <c r="AA58" s="52">
        <v>0</v>
      </c>
      <c r="AB58" s="52">
        <v>978.41325690226427</v>
      </c>
      <c r="AC58" s="52">
        <v>89110.185909290973</v>
      </c>
      <c r="AD58" s="52">
        <v>0</v>
      </c>
      <c r="AE58" s="54">
        <v>90800.172443940333</v>
      </c>
      <c r="AG58" s="52">
        <v>0</v>
      </c>
      <c r="AH58" s="52">
        <v>0</v>
      </c>
      <c r="AI58" s="52">
        <v>0</v>
      </c>
      <c r="AJ58" s="52">
        <v>0</v>
      </c>
      <c r="AK58" s="52">
        <v>0</v>
      </c>
      <c r="AL58" s="52">
        <v>0</v>
      </c>
      <c r="AM58" s="52">
        <v>0</v>
      </c>
      <c r="AN58" s="52">
        <v>0</v>
      </c>
      <c r="AO58" s="52">
        <v>0</v>
      </c>
      <c r="AP58" s="52">
        <v>0</v>
      </c>
      <c r="AQ58" s="52">
        <v>0</v>
      </c>
      <c r="AR58" s="52">
        <v>0</v>
      </c>
      <c r="AS58" s="52">
        <v>0</v>
      </c>
      <c r="AT58" s="54">
        <v>0</v>
      </c>
      <c r="AV58" s="52">
        <v>22946.066793910999</v>
      </c>
      <c r="AW58" s="52">
        <v>12584.808517642789</v>
      </c>
      <c r="AX58" s="52">
        <v>2039.2536329947109</v>
      </c>
      <c r="AY58" s="52">
        <v>0</v>
      </c>
      <c r="AZ58" s="52">
        <v>0</v>
      </c>
      <c r="BA58" s="52">
        <v>0</v>
      </c>
      <c r="BB58" s="52">
        <v>0</v>
      </c>
      <c r="BC58" s="52">
        <v>0</v>
      </c>
      <c r="BD58" s="52">
        <v>0</v>
      </c>
      <c r="BE58" s="52">
        <v>0</v>
      </c>
      <c r="BF58" s="52">
        <v>0</v>
      </c>
      <c r="BG58" s="52">
        <v>2041.6831451235453</v>
      </c>
      <c r="BH58" s="52">
        <v>0</v>
      </c>
      <c r="BI58" s="52">
        <v>2906.4481198342669</v>
      </c>
      <c r="BJ58" s="52">
        <v>0</v>
      </c>
      <c r="BK58" s="52">
        <v>0</v>
      </c>
      <c r="BL58" s="52">
        <v>0</v>
      </c>
      <c r="BM58" s="52">
        <v>336.69339882423083</v>
      </c>
      <c r="BN58" s="54">
        <v>42854.953608330543</v>
      </c>
    </row>
    <row r="59" spans="1:66" s="55" customFormat="1" x14ac:dyDescent="0.2">
      <c r="A59" s="56" t="s">
        <v>225</v>
      </c>
      <c r="B59" s="60">
        <v>5</v>
      </c>
      <c r="C59" s="61" t="s">
        <v>262</v>
      </c>
      <c r="D59" s="52">
        <v>106899.09</v>
      </c>
      <c r="E59" s="52">
        <v>114070.02232209989</v>
      </c>
      <c r="F59" s="53">
        <v>114070.02232209987</v>
      </c>
      <c r="G59" s="53">
        <v>56463.19409085581</v>
      </c>
      <c r="H59" s="52">
        <v>57606.828231244072</v>
      </c>
      <c r="I59" s="53"/>
      <c r="J59" s="52">
        <v>0</v>
      </c>
      <c r="K59" s="52">
        <v>0</v>
      </c>
      <c r="L59" s="52">
        <v>0</v>
      </c>
      <c r="M59" s="52">
        <v>0</v>
      </c>
      <c r="N59" s="52">
        <v>0</v>
      </c>
      <c r="O59" s="52">
        <v>0</v>
      </c>
      <c r="P59" s="52">
        <v>0</v>
      </c>
      <c r="Q59" s="52">
        <v>0</v>
      </c>
      <c r="R59" s="54">
        <v>0</v>
      </c>
      <c r="S59" s="53"/>
      <c r="T59" s="52">
        <v>0</v>
      </c>
      <c r="U59" s="52">
        <v>0</v>
      </c>
      <c r="V59" s="54">
        <v>0</v>
      </c>
      <c r="X59" s="52">
        <v>0</v>
      </c>
      <c r="Y59" s="52">
        <v>0</v>
      </c>
      <c r="Z59" s="52">
        <v>0</v>
      </c>
      <c r="AA59" s="52">
        <v>0</v>
      </c>
      <c r="AB59" s="52">
        <v>0</v>
      </c>
      <c r="AC59" s="52">
        <v>0</v>
      </c>
      <c r="AD59" s="52">
        <v>0</v>
      </c>
      <c r="AE59" s="54">
        <v>0</v>
      </c>
      <c r="AG59" s="52">
        <v>20767.661708588443</v>
      </c>
      <c r="AH59" s="52">
        <v>0</v>
      </c>
      <c r="AI59" s="52">
        <v>0</v>
      </c>
      <c r="AJ59" s="52">
        <v>0</v>
      </c>
      <c r="AK59" s="52">
        <v>0</v>
      </c>
      <c r="AL59" s="52">
        <v>0</v>
      </c>
      <c r="AM59" s="52">
        <v>0</v>
      </c>
      <c r="AN59" s="52">
        <v>0</v>
      </c>
      <c r="AO59" s="52">
        <v>30677.223804183825</v>
      </c>
      <c r="AP59" s="52">
        <v>0</v>
      </c>
      <c r="AQ59" s="52">
        <v>5018.3085780835463</v>
      </c>
      <c r="AR59" s="52">
        <v>0</v>
      </c>
      <c r="AS59" s="52">
        <v>57606.828231244064</v>
      </c>
      <c r="AT59" s="54">
        <v>114070.02232209987</v>
      </c>
      <c r="AV59" s="52">
        <v>0</v>
      </c>
      <c r="AW59" s="52">
        <v>0</v>
      </c>
      <c r="AX59" s="52">
        <v>0</v>
      </c>
      <c r="AY59" s="52">
        <v>0</v>
      </c>
      <c r="AZ59" s="52">
        <v>0</v>
      </c>
      <c r="BA59" s="52">
        <v>0</v>
      </c>
      <c r="BB59" s="52">
        <v>0</v>
      </c>
      <c r="BC59" s="52">
        <v>0</v>
      </c>
      <c r="BD59" s="52">
        <v>0</v>
      </c>
      <c r="BE59" s="52">
        <v>0</v>
      </c>
      <c r="BF59" s="52">
        <v>0</v>
      </c>
      <c r="BG59" s="52">
        <v>0</v>
      </c>
      <c r="BH59" s="52">
        <v>0</v>
      </c>
      <c r="BI59" s="52">
        <v>0</v>
      </c>
      <c r="BJ59" s="52">
        <v>0</v>
      </c>
      <c r="BK59" s="52">
        <v>0</v>
      </c>
      <c r="BL59" s="52">
        <v>0</v>
      </c>
      <c r="BM59" s="52">
        <v>0</v>
      </c>
      <c r="BN59" s="54">
        <v>0</v>
      </c>
    </row>
    <row r="60" spans="1:66" s="55" customFormat="1" x14ac:dyDescent="0.2">
      <c r="A60" s="60" t="s">
        <v>218</v>
      </c>
      <c r="B60" s="56">
        <v>1</v>
      </c>
      <c r="C60" s="57" t="s">
        <v>263</v>
      </c>
      <c r="D60" s="52">
        <v>186090.88</v>
      </c>
      <c r="E60" s="52">
        <v>198595.08537697227</v>
      </c>
      <c r="F60" s="53">
        <v>198595.08537697225</v>
      </c>
      <c r="G60" s="53">
        <v>166829.52532050561</v>
      </c>
      <c r="H60" s="52">
        <v>31765.560056466638</v>
      </c>
      <c r="I60" s="53"/>
      <c r="J60" s="52">
        <v>41619.389450142866</v>
      </c>
      <c r="K60" s="52">
        <v>15102.983243693496</v>
      </c>
      <c r="L60" s="52">
        <v>6750.6512695523734</v>
      </c>
      <c r="M60" s="52">
        <v>0</v>
      </c>
      <c r="N60" s="52">
        <v>0</v>
      </c>
      <c r="O60" s="52">
        <v>6966.9797187046361</v>
      </c>
      <c r="P60" s="52">
        <v>25393.800002615855</v>
      </c>
      <c r="Q60" s="52">
        <v>0</v>
      </c>
      <c r="R60" s="54">
        <v>95833.80368470923</v>
      </c>
      <c r="S60" s="53"/>
      <c r="T60" s="52">
        <v>0</v>
      </c>
      <c r="U60" s="52">
        <v>0</v>
      </c>
      <c r="V60" s="54">
        <v>0</v>
      </c>
      <c r="X60" s="52">
        <v>0</v>
      </c>
      <c r="Y60" s="52">
        <v>0</v>
      </c>
      <c r="Z60" s="52">
        <v>0</v>
      </c>
      <c r="AA60" s="52">
        <v>0</v>
      </c>
      <c r="AB60" s="52">
        <v>0</v>
      </c>
      <c r="AC60" s="52">
        <v>28770.270802601917</v>
      </c>
      <c r="AD60" s="52">
        <v>806.96000506528799</v>
      </c>
      <c r="AE60" s="54">
        <v>29577.230807667205</v>
      </c>
      <c r="AG60" s="52">
        <v>0</v>
      </c>
      <c r="AH60" s="52">
        <v>0</v>
      </c>
      <c r="AI60" s="52">
        <v>0</v>
      </c>
      <c r="AJ60" s="52">
        <v>0</v>
      </c>
      <c r="AK60" s="52">
        <v>0</v>
      </c>
      <c r="AL60" s="52">
        <v>0</v>
      </c>
      <c r="AM60" s="52">
        <v>0</v>
      </c>
      <c r="AN60" s="52">
        <v>0</v>
      </c>
      <c r="AO60" s="52">
        <v>0</v>
      </c>
      <c r="AP60" s="52">
        <v>0</v>
      </c>
      <c r="AQ60" s="52">
        <v>0</v>
      </c>
      <c r="AR60" s="52">
        <v>0</v>
      </c>
      <c r="AS60" s="52">
        <v>16835.693587576578</v>
      </c>
      <c r="AT60" s="54">
        <v>16835.693587576578</v>
      </c>
      <c r="AV60" s="52">
        <v>0</v>
      </c>
      <c r="AW60" s="52">
        <v>0</v>
      </c>
      <c r="AX60" s="52">
        <v>0</v>
      </c>
      <c r="AY60" s="52">
        <v>0</v>
      </c>
      <c r="AZ60" s="52">
        <v>0</v>
      </c>
      <c r="BA60" s="52">
        <v>0</v>
      </c>
      <c r="BB60" s="52">
        <v>0</v>
      </c>
      <c r="BC60" s="52">
        <v>42225.450833194474</v>
      </c>
      <c r="BD60" s="52">
        <v>0</v>
      </c>
      <c r="BE60" s="52">
        <v>0</v>
      </c>
      <c r="BF60" s="52">
        <v>0</v>
      </c>
      <c r="BG60" s="52">
        <v>0</v>
      </c>
      <c r="BH60" s="52">
        <v>0</v>
      </c>
      <c r="BI60" s="52">
        <v>0</v>
      </c>
      <c r="BJ60" s="52">
        <v>0</v>
      </c>
      <c r="BK60" s="52">
        <v>0</v>
      </c>
      <c r="BL60" s="52">
        <v>0</v>
      </c>
      <c r="BM60" s="52">
        <v>14122.906463824773</v>
      </c>
      <c r="BN60" s="54">
        <v>56348.357297019247</v>
      </c>
    </row>
    <row r="61" spans="1:66" s="55" customFormat="1" x14ac:dyDescent="0.2">
      <c r="A61" s="60" t="s">
        <v>218</v>
      </c>
      <c r="B61" s="56">
        <v>1</v>
      </c>
      <c r="C61" s="57" t="s">
        <v>264</v>
      </c>
      <c r="D61" s="52">
        <v>113648.56</v>
      </c>
      <c r="E61" s="52">
        <v>121229.50113173807</v>
      </c>
      <c r="F61" s="53">
        <v>121229.50113173808</v>
      </c>
      <c r="G61" s="53">
        <v>120395.29367374314</v>
      </c>
      <c r="H61" s="52">
        <v>834.20745799492579</v>
      </c>
      <c r="I61" s="53"/>
      <c r="J61" s="52">
        <v>56830.258806106787</v>
      </c>
      <c r="K61" s="52">
        <v>22918.186874374354</v>
      </c>
      <c r="L61" s="52">
        <v>9146.9062504766644</v>
      </c>
      <c r="M61" s="52">
        <v>17212.496958243821</v>
      </c>
      <c r="N61" s="52">
        <v>0</v>
      </c>
      <c r="O61" s="52">
        <v>14287.444784541509</v>
      </c>
      <c r="P61" s="52">
        <v>0</v>
      </c>
      <c r="Q61" s="52">
        <v>0</v>
      </c>
      <c r="R61" s="54">
        <v>120395.29367374314</v>
      </c>
      <c r="S61" s="53"/>
      <c r="T61" s="52">
        <v>0</v>
      </c>
      <c r="U61" s="52">
        <v>0</v>
      </c>
      <c r="V61" s="54">
        <v>0</v>
      </c>
      <c r="X61" s="52">
        <v>0</v>
      </c>
      <c r="Y61" s="52">
        <v>0</v>
      </c>
      <c r="Z61" s="52">
        <v>0</v>
      </c>
      <c r="AA61" s="52">
        <v>0</v>
      </c>
      <c r="AB61" s="52">
        <v>0</v>
      </c>
      <c r="AC61" s="52">
        <v>0</v>
      </c>
      <c r="AD61" s="52">
        <v>35.606171258139611</v>
      </c>
      <c r="AE61" s="54">
        <v>35.606171258139611</v>
      </c>
      <c r="AG61" s="52">
        <v>0</v>
      </c>
      <c r="AH61" s="52">
        <v>0</v>
      </c>
      <c r="AI61" s="52">
        <v>0</v>
      </c>
      <c r="AJ61" s="52">
        <v>0</v>
      </c>
      <c r="AK61" s="52">
        <v>0</v>
      </c>
      <c r="AL61" s="52">
        <v>0</v>
      </c>
      <c r="AM61" s="52">
        <v>0</v>
      </c>
      <c r="AN61" s="52">
        <v>0</v>
      </c>
      <c r="AO61" s="52">
        <v>0</v>
      </c>
      <c r="AP61" s="52">
        <v>0</v>
      </c>
      <c r="AQ61" s="52">
        <v>0</v>
      </c>
      <c r="AR61" s="52">
        <v>0</v>
      </c>
      <c r="AS61" s="52">
        <v>449.2841296625657</v>
      </c>
      <c r="AT61" s="54">
        <v>449.2841296625657</v>
      </c>
      <c r="AV61" s="52">
        <v>0</v>
      </c>
      <c r="AW61" s="52">
        <v>0</v>
      </c>
      <c r="AX61" s="52">
        <v>0</v>
      </c>
      <c r="AY61" s="52">
        <v>0</v>
      </c>
      <c r="AZ61" s="52">
        <v>0</v>
      </c>
      <c r="BA61" s="52">
        <v>0</v>
      </c>
      <c r="BB61" s="52">
        <v>0</v>
      </c>
      <c r="BC61" s="52">
        <v>0</v>
      </c>
      <c r="BD61" s="52">
        <v>0</v>
      </c>
      <c r="BE61" s="52">
        <v>0</v>
      </c>
      <c r="BF61" s="52">
        <v>0</v>
      </c>
      <c r="BG61" s="52">
        <v>0</v>
      </c>
      <c r="BH61" s="52">
        <v>0</v>
      </c>
      <c r="BI61" s="52">
        <v>0</v>
      </c>
      <c r="BJ61" s="52">
        <v>0</v>
      </c>
      <c r="BK61" s="52">
        <v>0</v>
      </c>
      <c r="BL61" s="52">
        <v>0</v>
      </c>
      <c r="BM61" s="52">
        <v>349.31715707422046</v>
      </c>
      <c r="BN61" s="54">
        <v>349.31715707422046</v>
      </c>
    </row>
    <row r="62" spans="1:66" s="55" customFormat="1" x14ac:dyDescent="0.2">
      <c r="A62" s="60" t="s">
        <v>225</v>
      </c>
      <c r="B62" s="60">
        <v>5</v>
      </c>
      <c r="C62" s="57" t="s">
        <v>265</v>
      </c>
      <c r="D62" s="52">
        <v>123035.92000000001</v>
      </c>
      <c r="E62" s="52">
        <v>131283.88313263038</v>
      </c>
      <c r="F62" s="53">
        <v>131283.88313263038</v>
      </c>
      <c r="G62" s="53">
        <v>129023.39122385332</v>
      </c>
      <c r="H62" s="52">
        <v>2260.4919087770577</v>
      </c>
      <c r="I62" s="53"/>
      <c r="J62" s="52">
        <v>0</v>
      </c>
      <c r="K62" s="52">
        <v>0</v>
      </c>
      <c r="L62" s="52">
        <v>0</v>
      </c>
      <c r="M62" s="52">
        <v>0</v>
      </c>
      <c r="N62" s="52">
        <v>1514.13492328454</v>
      </c>
      <c r="O62" s="52">
        <v>0</v>
      </c>
      <c r="P62" s="52">
        <v>89493.26012953154</v>
      </c>
      <c r="Q62" s="52">
        <v>0</v>
      </c>
      <c r="R62" s="54">
        <v>91007.395052816079</v>
      </c>
      <c r="S62" s="53"/>
      <c r="T62" s="52">
        <v>0</v>
      </c>
      <c r="U62" s="52">
        <v>0</v>
      </c>
      <c r="V62" s="54">
        <v>0</v>
      </c>
      <c r="X62" s="52">
        <v>0</v>
      </c>
      <c r="Y62" s="52">
        <v>0</v>
      </c>
      <c r="Z62" s="52">
        <v>0</v>
      </c>
      <c r="AA62" s="52">
        <v>0</v>
      </c>
      <c r="AB62" s="52">
        <v>0</v>
      </c>
      <c r="AC62" s="52">
        <v>0</v>
      </c>
      <c r="AD62" s="52">
        <v>0</v>
      </c>
      <c r="AE62" s="54">
        <v>0</v>
      </c>
      <c r="AG62" s="52">
        <v>1922.325213832446</v>
      </c>
      <c r="AH62" s="52">
        <v>0</v>
      </c>
      <c r="AI62" s="52">
        <v>1118.3620286362291</v>
      </c>
      <c r="AJ62" s="52">
        <v>18486.181692865259</v>
      </c>
      <c r="AK62" s="52">
        <v>0</v>
      </c>
      <c r="AL62" s="52">
        <v>0</v>
      </c>
      <c r="AM62" s="52">
        <v>0</v>
      </c>
      <c r="AN62" s="52">
        <v>953.25126097121688</v>
      </c>
      <c r="AO62" s="52">
        <v>11609.119986521193</v>
      </c>
      <c r="AP62" s="52">
        <v>0</v>
      </c>
      <c r="AQ62" s="52">
        <v>1334.5517653597039</v>
      </c>
      <c r="AR62" s="52">
        <v>0</v>
      </c>
      <c r="AS62" s="52">
        <v>2260.4919087770577</v>
      </c>
      <c r="AT62" s="54">
        <v>37684.283856963113</v>
      </c>
      <c r="AV62" s="52">
        <v>145.78728520944037</v>
      </c>
      <c r="AW62" s="52">
        <v>0</v>
      </c>
      <c r="AX62" s="52">
        <v>69.897626789764317</v>
      </c>
      <c r="AY62" s="52">
        <v>1118.3620286362291</v>
      </c>
      <c r="AZ62" s="52">
        <v>0</v>
      </c>
      <c r="BA62" s="52">
        <v>1258.1572822157577</v>
      </c>
      <c r="BB62" s="52">
        <v>0</v>
      </c>
      <c r="BC62" s="52">
        <v>0</v>
      </c>
      <c r="BD62" s="52">
        <v>0</v>
      </c>
      <c r="BE62" s="52">
        <v>0</v>
      </c>
      <c r="BF62" s="52">
        <v>0</v>
      </c>
      <c r="BG62" s="52">
        <v>0</v>
      </c>
      <c r="BH62" s="52">
        <v>0</v>
      </c>
      <c r="BI62" s="52">
        <v>0</v>
      </c>
      <c r="BJ62" s="52">
        <v>0</v>
      </c>
      <c r="BK62" s="52">
        <v>0</v>
      </c>
      <c r="BL62" s="52">
        <v>0</v>
      </c>
      <c r="BM62" s="52">
        <v>0</v>
      </c>
      <c r="BN62" s="54">
        <v>2592.2042228511914</v>
      </c>
    </row>
    <row r="63" spans="1:66" s="55" customFormat="1" x14ac:dyDescent="0.2">
      <c r="A63" s="60" t="s">
        <v>225</v>
      </c>
      <c r="B63" s="60">
        <v>5</v>
      </c>
      <c r="C63" s="57" t="s">
        <v>266</v>
      </c>
      <c r="D63" s="52">
        <v>84454.239999999991</v>
      </c>
      <c r="E63" s="52">
        <v>89247.36811921731</v>
      </c>
      <c r="F63" s="53">
        <v>89247.368119217324</v>
      </c>
      <c r="G63" s="53">
        <v>23822.030751993701</v>
      </c>
      <c r="H63" s="52">
        <v>65425.337367223619</v>
      </c>
      <c r="I63" s="53"/>
      <c r="J63" s="52">
        <v>0</v>
      </c>
      <c r="K63" s="52">
        <v>0</v>
      </c>
      <c r="L63" s="52">
        <v>0</v>
      </c>
      <c r="M63" s="52">
        <v>0</v>
      </c>
      <c r="N63" s="52">
        <v>0</v>
      </c>
      <c r="O63" s="52">
        <v>0</v>
      </c>
      <c r="P63" s="52">
        <v>0</v>
      </c>
      <c r="Q63" s="52">
        <v>0</v>
      </c>
      <c r="R63" s="54">
        <v>0</v>
      </c>
      <c r="S63" s="53"/>
      <c r="T63" s="52">
        <v>0</v>
      </c>
      <c r="U63" s="52">
        <v>0</v>
      </c>
      <c r="V63" s="54">
        <v>0</v>
      </c>
      <c r="X63" s="52">
        <v>0</v>
      </c>
      <c r="Y63" s="52">
        <v>0</v>
      </c>
      <c r="Z63" s="52">
        <v>0</v>
      </c>
      <c r="AA63" s="52">
        <v>0</v>
      </c>
      <c r="AB63" s="52">
        <v>0</v>
      </c>
      <c r="AC63" s="52">
        <v>0</v>
      </c>
      <c r="AD63" s="52">
        <v>0</v>
      </c>
      <c r="AE63" s="54">
        <v>0</v>
      </c>
      <c r="AG63" s="52">
        <v>11993.163658012953</v>
      </c>
      <c r="AH63" s="52">
        <v>0</v>
      </c>
      <c r="AI63" s="52">
        <v>0</v>
      </c>
      <c r="AJ63" s="52">
        <v>0</v>
      </c>
      <c r="AK63" s="52">
        <v>0</v>
      </c>
      <c r="AL63" s="52">
        <v>0</v>
      </c>
      <c r="AM63" s="52">
        <v>0</v>
      </c>
      <c r="AN63" s="52">
        <v>0</v>
      </c>
      <c r="AO63" s="52">
        <v>8776.7668390287254</v>
      </c>
      <c r="AP63" s="52">
        <v>0</v>
      </c>
      <c r="AQ63" s="52">
        <v>3052.1002549520244</v>
      </c>
      <c r="AR63" s="52">
        <v>0</v>
      </c>
      <c r="AS63" s="52">
        <v>65425.337367223619</v>
      </c>
      <c r="AT63" s="54">
        <v>89247.368119217324</v>
      </c>
      <c r="AV63" s="52">
        <v>0</v>
      </c>
      <c r="AW63" s="52">
        <v>0</v>
      </c>
      <c r="AX63" s="52">
        <v>0</v>
      </c>
      <c r="AY63" s="52">
        <v>0</v>
      </c>
      <c r="AZ63" s="52">
        <v>0</v>
      </c>
      <c r="BA63" s="52">
        <v>0</v>
      </c>
      <c r="BB63" s="52">
        <v>0</v>
      </c>
      <c r="BC63" s="52">
        <v>0</v>
      </c>
      <c r="BD63" s="52">
        <v>0</v>
      </c>
      <c r="BE63" s="52">
        <v>0</v>
      </c>
      <c r="BF63" s="52">
        <v>0</v>
      </c>
      <c r="BG63" s="52">
        <v>0</v>
      </c>
      <c r="BH63" s="52">
        <v>0</v>
      </c>
      <c r="BI63" s="52">
        <v>0</v>
      </c>
      <c r="BJ63" s="52">
        <v>0</v>
      </c>
      <c r="BK63" s="52">
        <v>0</v>
      </c>
      <c r="BL63" s="52">
        <v>0</v>
      </c>
      <c r="BM63" s="52">
        <v>0</v>
      </c>
      <c r="BN63" s="54">
        <v>0</v>
      </c>
    </row>
    <row r="64" spans="1:66" s="55" customFormat="1" x14ac:dyDescent="0.2">
      <c r="A64" s="60" t="s">
        <v>220</v>
      </c>
      <c r="B64" s="60">
        <v>5</v>
      </c>
      <c r="C64" s="61" t="s">
        <v>267</v>
      </c>
      <c r="D64" s="52">
        <v>68638.450000000012</v>
      </c>
      <c r="E64" s="52">
        <v>73348.772947454199</v>
      </c>
      <c r="F64" s="53">
        <v>73348.772947454214</v>
      </c>
      <c r="G64" s="53">
        <v>49155.63533654801</v>
      </c>
      <c r="H64" s="52">
        <v>24193.137610906197</v>
      </c>
      <c r="I64" s="53"/>
      <c r="J64" s="52">
        <v>0</v>
      </c>
      <c r="K64" s="52">
        <v>0</v>
      </c>
      <c r="L64" s="52">
        <v>0</v>
      </c>
      <c r="M64" s="52">
        <v>0</v>
      </c>
      <c r="N64" s="52">
        <v>0</v>
      </c>
      <c r="O64" s="52">
        <v>0</v>
      </c>
      <c r="P64" s="52">
        <v>0</v>
      </c>
      <c r="Q64" s="52">
        <v>0</v>
      </c>
      <c r="R64" s="54">
        <v>0</v>
      </c>
      <c r="S64" s="53"/>
      <c r="T64" s="52">
        <v>0</v>
      </c>
      <c r="U64" s="52">
        <v>0</v>
      </c>
      <c r="V64" s="54">
        <v>0</v>
      </c>
      <c r="X64" s="52">
        <v>0</v>
      </c>
      <c r="Y64" s="52">
        <v>0</v>
      </c>
      <c r="Z64" s="52">
        <v>0</v>
      </c>
      <c r="AA64" s="52">
        <v>0</v>
      </c>
      <c r="AB64" s="52">
        <v>0</v>
      </c>
      <c r="AC64" s="52">
        <v>0</v>
      </c>
      <c r="AD64" s="52">
        <v>0</v>
      </c>
      <c r="AE64" s="54">
        <v>0</v>
      </c>
      <c r="AG64" s="52">
        <v>0</v>
      </c>
      <c r="AH64" s="52">
        <v>0</v>
      </c>
      <c r="AI64" s="52">
        <v>0</v>
      </c>
      <c r="AJ64" s="52">
        <v>0</v>
      </c>
      <c r="AK64" s="52">
        <v>0</v>
      </c>
      <c r="AL64" s="52">
        <v>0</v>
      </c>
      <c r="AM64" s="52">
        <v>0</v>
      </c>
      <c r="AN64" s="52">
        <v>0</v>
      </c>
      <c r="AO64" s="52">
        <v>0</v>
      </c>
      <c r="AP64" s="52">
        <v>0</v>
      </c>
      <c r="AQ64" s="52">
        <v>0</v>
      </c>
      <c r="AR64" s="52">
        <v>0</v>
      </c>
      <c r="AS64" s="52">
        <v>0</v>
      </c>
      <c r="AT64" s="54">
        <v>0</v>
      </c>
      <c r="AV64" s="52">
        <v>2876.9088810197868</v>
      </c>
      <c r="AW64" s="52">
        <v>45245.104149717212</v>
      </c>
      <c r="AX64" s="52">
        <v>764.52578248746579</v>
      </c>
      <c r="AY64" s="52">
        <v>0</v>
      </c>
      <c r="AZ64" s="52">
        <v>0</v>
      </c>
      <c r="BA64" s="52">
        <v>0</v>
      </c>
      <c r="BB64" s="52">
        <v>0</v>
      </c>
      <c r="BC64" s="52">
        <v>0</v>
      </c>
      <c r="BD64" s="52">
        <v>112.98828400553403</v>
      </c>
      <c r="BE64" s="52">
        <v>0</v>
      </c>
      <c r="BF64" s="52">
        <v>0</v>
      </c>
      <c r="BG64" s="52">
        <v>0</v>
      </c>
      <c r="BH64" s="52">
        <v>0</v>
      </c>
      <c r="BI64" s="52">
        <v>0</v>
      </c>
      <c r="BJ64" s="52">
        <v>0</v>
      </c>
      <c r="BK64" s="52">
        <v>0</v>
      </c>
      <c r="BL64" s="52">
        <v>156.10823931800874</v>
      </c>
      <c r="BM64" s="52">
        <v>24193.1376109062</v>
      </c>
      <c r="BN64" s="54">
        <v>73348.772947454214</v>
      </c>
    </row>
    <row r="65" spans="1:66" s="55" customFormat="1" x14ac:dyDescent="0.2">
      <c r="A65" s="61" t="s">
        <v>218</v>
      </c>
      <c r="B65" s="56">
        <v>1</v>
      </c>
      <c r="C65" s="57" t="s">
        <v>268</v>
      </c>
      <c r="D65" s="52">
        <v>58737.039999999986</v>
      </c>
      <c r="E65" s="52">
        <v>62679.166214614175</v>
      </c>
      <c r="F65" s="53">
        <v>62679.166214614168</v>
      </c>
      <c r="G65" s="53">
        <v>76.78030515376274</v>
      </c>
      <c r="H65" s="52">
        <v>62602.385909460412</v>
      </c>
      <c r="I65" s="53"/>
      <c r="J65" s="52">
        <v>0</v>
      </c>
      <c r="K65" s="52">
        <v>0</v>
      </c>
      <c r="L65" s="52">
        <v>0</v>
      </c>
      <c r="M65" s="52">
        <v>0</v>
      </c>
      <c r="N65" s="52">
        <v>0</v>
      </c>
      <c r="O65" s="52">
        <v>0</v>
      </c>
      <c r="P65" s="52">
        <v>0</v>
      </c>
      <c r="Q65" s="52">
        <v>0</v>
      </c>
      <c r="R65" s="54">
        <v>0</v>
      </c>
      <c r="S65" s="53"/>
      <c r="T65" s="52">
        <v>0</v>
      </c>
      <c r="U65" s="52">
        <v>0</v>
      </c>
      <c r="V65" s="54">
        <v>0</v>
      </c>
      <c r="X65" s="52">
        <v>0</v>
      </c>
      <c r="Y65" s="52">
        <v>0</v>
      </c>
      <c r="Z65" s="52">
        <v>0</v>
      </c>
      <c r="AA65" s="52">
        <v>0</v>
      </c>
      <c r="AB65" s="52">
        <v>0</v>
      </c>
      <c r="AC65" s="52">
        <v>0</v>
      </c>
      <c r="AD65" s="52">
        <v>1775.6186711136065</v>
      </c>
      <c r="AE65" s="54">
        <v>1775.6186711136065</v>
      </c>
      <c r="AG65" s="52">
        <v>0</v>
      </c>
      <c r="AH65" s="52">
        <v>0</v>
      </c>
      <c r="AI65" s="52">
        <v>0</v>
      </c>
      <c r="AJ65" s="52">
        <v>0</v>
      </c>
      <c r="AK65" s="52">
        <v>0</v>
      </c>
      <c r="AL65" s="52">
        <v>0</v>
      </c>
      <c r="AM65" s="52">
        <v>0</v>
      </c>
      <c r="AN65" s="52">
        <v>0</v>
      </c>
      <c r="AO65" s="52">
        <v>0</v>
      </c>
      <c r="AP65" s="52">
        <v>0</v>
      </c>
      <c r="AQ65" s="52">
        <v>0</v>
      </c>
      <c r="AR65" s="52">
        <v>0</v>
      </c>
      <c r="AS65" s="52">
        <v>32827.535419567612</v>
      </c>
      <c r="AT65" s="54">
        <v>32827.535419567612</v>
      </c>
      <c r="AV65" s="52">
        <v>0</v>
      </c>
      <c r="AW65" s="52">
        <v>0</v>
      </c>
      <c r="AX65" s="52">
        <v>0</v>
      </c>
      <c r="AY65" s="52">
        <v>0</v>
      </c>
      <c r="AZ65" s="52">
        <v>0</v>
      </c>
      <c r="BA65" s="52">
        <v>0</v>
      </c>
      <c r="BB65" s="52">
        <v>0</v>
      </c>
      <c r="BC65" s="52">
        <v>76.78030515376274</v>
      </c>
      <c r="BD65" s="52">
        <v>0</v>
      </c>
      <c r="BE65" s="52">
        <v>0</v>
      </c>
      <c r="BF65" s="52">
        <v>0</v>
      </c>
      <c r="BG65" s="52">
        <v>0</v>
      </c>
      <c r="BH65" s="52">
        <v>0</v>
      </c>
      <c r="BI65" s="52">
        <v>0</v>
      </c>
      <c r="BJ65" s="52">
        <v>0</v>
      </c>
      <c r="BK65" s="52">
        <v>0</v>
      </c>
      <c r="BL65" s="52">
        <v>0</v>
      </c>
      <c r="BM65" s="52">
        <v>27999.23181877919</v>
      </c>
      <c r="BN65" s="54">
        <v>28076.012123932953</v>
      </c>
    </row>
    <row r="66" spans="1:66" s="55" customFormat="1" x14ac:dyDescent="0.2">
      <c r="A66" s="60" t="s">
        <v>225</v>
      </c>
      <c r="B66" s="60">
        <v>5</v>
      </c>
      <c r="C66" s="61" t="s">
        <v>269</v>
      </c>
      <c r="D66" s="52">
        <v>99362.48</v>
      </c>
      <c r="E66" s="52">
        <v>106037.377611256</v>
      </c>
      <c r="F66" s="53">
        <v>106037.37761125602</v>
      </c>
      <c r="G66" s="53">
        <v>24214.592021535136</v>
      </c>
      <c r="H66" s="52">
        <v>81822.785589720865</v>
      </c>
      <c r="I66" s="53"/>
      <c r="J66" s="52">
        <v>0</v>
      </c>
      <c r="K66" s="52">
        <v>0</v>
      </c>
      <c r="L66" s="52">
        <v>0</v>
      </c>
      <c r="M66" s="52">
        <v>0</v>
      </c>
      <c r="N66" s="52">
        <v>0</v>
      </c>
      <c r="O66" s="52">
        <v>0</v>
      </c>
      <c r="P66" s="52">
        <v>0</v>
      </c>
      <c r="Q66" s="52">
        <v>0</v>
      </c>
      <c r="R66" s="54">
        <v>0</v>
      </c>
      <c r="S66" s="53"/>
      <c r="T66" s="52">
        <v>0</v>
      </c>
      <c r="U66" s="52">
        <v>0</v>
      </c>
      <c r="V66" s="54">
        <v>0</v>
      </c>
      <c r="X66" s="52">
        <v>0</v>
      </c>
      <c r="Y66" s="52">
        <v>0</v>
      </c>
      <c r="Z66" s="52">
        <v>0</v>
      </c>
      <c r="AA66" s="52">
        <v>0</v>
      </c>
      <c r="AB66" s="52">
        <v>0</v>
      </c>
      <c r="AC66" s="52">
        <v>0</v>
      </c>
      <c r="AD66" s="52">
        <v>0</v>
      </c>
      <c r="AE66" s="54">
        <v>0</v>
      </c>
      <c r="AG66" s="52">
        <v>10088.152681199295</v>
      </c>
      <c r="AH66" s="52">
        <v>0</v>
      </c>
      <c r="AI66" s="52">
        <v>0</v>
      </c>
      <c r="AJ66" s="52">
        <v>0</v>
      </c>
      <c r="AK66" s="52">
        <v>0</v>
      </c>
      <c r="AL66" s="52">
        <v>0</v>
      </c>
      <c r="AM66" s="52">
        <v>0</v>
      </c>
      <c r="AN66" s="52">
        <v>0</v>
      </c>
      <c r="AO66" s="52">
        <v>571.72588198791914</v>
      </c>
      <c r="AP66" s="52">
        <v>0</v>
      </c>
      <c r="AQ66" s="52">
        <v>13554.71345834792</v>
      </c>
      <c r="AR66" s="52">
        <v>0</v>
      </c>
      <c r="AS66" s="52">
        <v>81822.785589720879</v>
      </c>
      <c r="AT66" s="54">
        <v>106037.37761125602</v>
      </c>
      <c r="AV66" s="52">
        <v>0</v>
      </c>
      <c r="AW66" s="52">
        <v>0</v>
      </c>
      <c r="AX66" s="52">
        <v>0</v>
      </c>
      <c r="AY66" s="52">
        <v>0</v>
      </c>
      <c r="AZ66" s="52">
        <v>0</v>
      </c>
      <c r="BA66" s="52">
        <v>0</v>
      </c>
      <c r="BB66" s="52">
        <v>0</v>
      </c>
      <c r="BC66" s="52">
        <v>0</v>
      </c>
      <c r="BD66" s="52">
        <v>0</v>
      </c>
      <c r="BE66" s="52">
        <v>0</v>
      </c>
      <c r="BF66" s="52">
        <v>0</v>
      </c>
      <c r="BG66" s="52">
        <v>0</v>
      </c>
      <c r="BH66" s="52">
        <v>0</v>
      </c>
      <c r="BI66" s="52">
        <v>0</v>
      </c>
      <c r="BJ66" s="52">
        <v>0</v>
      </c>
      <c r="BK66" s="52">
        <v>0</v>
      </c>
      <c r="BL66" s="52">
        <v>0</v>
      </c>
      <c r="BM66" s="52">
        <v>0</v>
      </c>
      <c r="BN66" s="54">
        <v>0</v>
      </c>
    </row>
    <row r="67" spans="1:66" s="55" customFormat="1" x14ac:dyDescent="0.2">
      <c r="A67" s="60" t="s">
        <v>225</v>
      </c>
      <c r="B67" s="60">
        <v>1</v>
      </c>
      <c r="C67" s="61" t="s">
        <v>270</v>
      </c>
      <c r="D67" s="52">
        <v>130060.51000000002</v>
      </c>
      <c r="E67" s="52">
        <v>138790.39179132035</v>
      </c>
      <c r="F67" s="53">
        <v>138790.39179132035</v>
      </c>
      <c r="G67" s="53">
        <v>94844.086450762916</v>
      </c>
      <c r="H67" s="52">
        <v>43946.305340557432</v>
      </c>
      <c r="I67" s="53"/>
      <c r="J67" s="52">
        <v>0</v>
      </c>
      <c r="K67" s="52">
        <v>0</v>
      </c>
      <c r="L67" s="52">
        <v>0</v>
      </c>
      <c r="M67" s="52">
        <v>0</v>
      </c>
      <c r="N67" s="52">
        <v>0</v>
      </c>
      <c r="O67" s="52">
        <v>0</v>
      </c>
      <c r="P67" s="52">
        <v>3267.3464670888588</v>
      </c>
      <c r="Q67" s="52">
        <v>0</v>
      </c>
      <c r="R67" s="54">
        <v>3267.3464670888588</v>
      </c>
      <c r="S67" s="53"/>
      <c r="T67" s="52">
        <v>0</v>
      </c>
      <c r="U67" s="52">
        <v>0</v>
      </c>
      <c r="V67" s="54">
        <v>0</v>
      </c>
      <c r="X67" s="52">
        <v>0</v>
      </c>
      <c r="Y67" s="52">
        <v>0</v>
      </c>
      <c r="Z67" s="52">
        <v>0</v>
      </c>
      <c r="AA67" s="52">
        <v>0</v>
      </c>
      <c r="AB67" s="52">
        <v>0</v>
      </c>
      <c r="AC67" s="52">
        <v>0</v>
      </c>
      <c r="AD67" s="52">
        <v>0</v>
      </c>
      <c r="AE67" s="54">
        <v>0</v>
      </c>
      <c r="AG67" s="52">
        <v>32729.464551898604</v>
      </c>
      <c r="AH67" s="52">
        <v>31676.38982973509</v>
      </c>
      <c r="AI67" s="52">
        <v>0</v>
      </c>
      <c r="AJ67" s="52">
        <v>0</v>
      </c>
      <c r="AK67" s="52">
        <v>0</v>
      </c>
      <c r="AL67" s="52">
        <v>745.8113492487355</v>
      </c>
      <c r="AM67" s="52">
        <v>0</v>
      </c>
      <c r="AN67" s="52">
        <v>2506.6249002815966</v>
      </c>
      <c r="AO67" s="52">
        <v>5846.3664068918097</v>
      </c>
      <c r="AP67" s="52">
        <v>8295.5736396197426</v>
      </c>
      <c r="AQ67" s="52">
        <v>9776.5093059984865</v>
      </c>
      <c r="AR67" s="52">
        <v>0</v>
      </c>
      <c r="AS67" s="52">
        <v>43946.305340557432</v>
      </c>
      <c r="AT67" s="54">
        <v>135523.0453242315</v>
      </c>
      <c r="AV67" s="52">
        <v>0</v>
      </c>
      <c r="AW67" s="52">
        <v>0</v>
      </c>
      <c r="AX67" s="52">
        <v>0</v>
      </c>
      <c r="AY67" s="52">
        <v>0</v>
      </c>
      <c r="AZ67" s="52">
        <v>0</v>
      </c>
      <c r="BA67" s="52">
        <v>0</v>
      </c>
      <c r="BB67" s="52">
        <v>0</v>
      </c>
      <c r="BC67" s="52">
        <v>0</v>
      </c>
      <c r="BD67" s="52">
        <v>0</v>
      </c>
      <c r="BE67" s="52">
        <v>0</v>
      </c>
      <c r="BF67" s="52">
        <v>0</v>
      </c>
      <c r="BG67" s="52">
        <v>0</v>
      </c>
      <c r="BH67" s="52">
        <v>0</v>
      </c>
      <c r="BI67" s="52">
        <v>0</v>
      </c>
      <c r="BJ67" s="52">
        <v>0</v>
      </c>
      <c r="BK67" s="52">
        <v>0</v>
      </c>
      <c r="BL67" s="52">
        <v>0</v>
      </c>
      <c r="BM67" s="52">
        <v>0</v>
      </c>
      <c r="BN67" s="54">
        <v>0</v>
      </c>
    </row>
    <row r="68" spans="1:66" s="55" customFormat="1" x14ac:dyDescent="0.2">
      <c r="A68" s="60" t="s">
        <v>220</v>
      </c>
      <c r="B68" s="60">
        <v>1</v>
      </c>
      <c r="C68" s="62" t="s">
        <v>271</v>
      </c>
      <c r="D68" s="52">
        <v>36843.850000000006</v>
      </c>
      <c r="E68" s="52">
        <v>40553.700646192621</v>
      </c>
      <c r="F68" s="53">
        <v>40553.700646192621</v>
      </c>
      <c r="G68" s="53">
        <v>28556.937714403648</v>
      </c>
      <c r="H68" s="52">
        <v>11996.762931788973</v>
      </c>
      <c r="I68" s="53"/>
      <c r="J68" s="52">
        <v>0</v>
      </c>
      <c r="K68" s="52">
        <v>0</v>
      </c>
      <c r="L68" s="52">
        <v>0</v>
      </c>
      <c r="M68" s="52">
        <v>0</v>
      </c>
      <c r="N68" s="52">
        <v>0</v>
      </c>
      <c r="O68" s="52">
        <v>0</v>
      </c>
      <c r="P68" s="52">
        <v>0</v>
      </c>
      <c r="Q68" s="52">
        <v>0</v>
      </c>
      <c r="R68" s="54">
        <v>0</v>
      </c>
      <c r="S68" s="53"/>
      <c r="T68" s="52">
        <v>0</v>
      </c>
      <c r="U68" s="52">
        <v>0</v>
      </c>
      <c r="V68" s="54">
        <v>0</v>
      </c>
      <c r="X68" s="52">
        <v>0</v>
      </c>
      <c r="Y68" s="52">
        <v>0</v>
      </c>
      <c r="Z68" s="52">
        <v>0</v>
      </c>
      <c r="AA68" s="52">
        <v>0</v>
      </c>
      <c r="AB68" s="52">
        <v>0</v>
      </c>
      <c r="AC68" s="52">
        <v>0</v>
      </c>
      <c r="AD68" s="52">
        <v>0</v>
      </c>
      <c r="AE68" s="54">
        <v>0</v>
      </c>
      <c r="AG68" s="52">
        <v>0</v>
      </c>
      <c r="AH68" s="52">
        <v>0</v>
      </c>
      <c r="AI68" s="52">
        <v>0</v>
      </c>
      <c r="AJ68" s="52">
        <v>0</v>
      </c>
      <c r="AK68" s="52">
        <v>0</v>
      </c>
      <c r="AL68" s="52">
        <v>0</v>
      </c>
      <c r="AM68" s="52">
        <v>0</v>
      </c>
      <c r="AN68" s="52">
        <v>0</v>
      </c>
      <c r="AO68" s="52">
        <v>0</v>
      </c>
      <c r="AP68" s="52">
        <v>0</v>
      </c>
      <c r="AQ68" s="52">
        <v>0</v>
      </c>
      <c r="AR68" s="52">
        <v>0</v>
      </c>
      <c r="AS68" s="52">
        <v>0</v>
      </c>
      <c r="AT68" s="54">
        <v>0</v>
      </c>
      <c r="AV68" s="52">
        <v>828.770865343487</v>
      </c>
      <c r="AW68" s="52">
        <v>1100.8234920136085</v>
      </c>
      <c r="AX68" s="52">
        <v>0</v>
      </c>
      <c r="AY68" s="52">
        <v>0</v>
      </c>
      <c r="AZ68" s="52">
        <v>3038.2020824477022</v>
      </c>
      <c r="BA68" s="52">
        <v>0</v>
      </c>
      <c r="BB68" s="52">
        <v>0</v>
      </c>
      <c r="BC68" s="52">
        <v>9567.5347116564972</v>
      </c>
      <c r="BD68" s="52">
        <v>0</v>
      </c>
      <c r="BE68" s="52">
        <v>0</v>
      </c>
      <c r="BF68" s="52">
        <v>0</v>
      </c>
      <c r="BG68" s="52">
        <v>0</v>
      </c>
      <c r="BH68" s="52">
        <v>0</v>
      </c>
      <c r="BI68" s="52">
        <v>0</v>
      </c>
      <c r="BJ68" s="52">
        <v>0</v>
      </c>
      <c r="BK68" s="52">
        <v>0</v>
      </c>
      <c r="BL68" s="52">
        <v>14021.606562942356</v>
      </c>
      <c r="BM68" s="52">
        <v>11996.762931788973</v>
      </c>
      <c r="BN68" s="54">
        <v>40553.700646192621</v>
      </c>
    </row>
    <row r="69" spans="1:66" x14ac:dyDescent="0.2">
      <c r="A69" s="60" t="s">
        <v>225</v>
      </c>
      <c r="B69" s="60">
        <v>5</v>
      </c>
      <c r="C69" s="61" t="s">
        <v>272</v>
      </c>
      <c r="D69" s="52">
        <v>106938.92</v>
      </c>
      <c r="E69" s="52">
        <v>114111.86163921053</v>
      </c>
      <c r="F69" s="53">
        <v>114111.86163921055</v>
      </c>
      <c r="G69" s="53">
        <v>28380.729482086062</v>
      </c>
      <c r="H69" s="52">
        <v>85731.132157124477</v>
      </c>
      <c r="I69" s="53"/>
      <c r="J69" s="52">
        <v>0</v>
      </c>
      <c r="K69" s="52">
        <v>0</v>
      </c>
      <c r="L69" s="52">
        <v>0</v>
      </c>
      <c r="M69" s="52">
        <v>0</v>
      </c>
      <c r="N69" s="52">
        <v>0</v>
      </c>
      <c r="O69" s="52">
        <v>0</v>
      </c>
      <c r="P69" s="52">
        <v>0</v>
      </c>
      <c r="Q69" s="52">
        <v>0</v>
      </c>
      <c r="R69" s="54">
        <v>0</v>
      </c>
      <c r="S69" s="53"/>
      <c r="T69" s="52">
        <v>0</v>
      </c>
      <c r="U69" s="52">
        <v>0</v>
      </c>
      <c r="V69" s="54">
        <v>0</v>
      </c>
      <c r="W69" s="55"/>
      <c r="X69" s="52">
        <v>0</v>
      </c>
      <c r="Y69" s="52">
        <v>0</v>
      </c>
      <c r="Z69" s="52">
        <v>0</v>
      </c>
      <c r="AA69" s="52">
        <v>0</v>
      </c>
      <c r="AB69" s="52">
        <v>0</v>
      </c>
      <c r="AC69" s="52">
        <v>0</v>
      </c>
      <c r="AD69" s="52">
        <v>0</v>
      </c>
      <c r="AE69" s="54">
        <v>0</v>
      </c>
      <c r="AF69" s="55"/>
      <c r="AG69" s="52">
        <v>21723.397728280695</v>
      </c>
      <c r="AH69" s="52">
        <v>0</v>
      </c>
      <c r="AI69" s="52">
        <v>0</v>
      </c>
      <c r="AJ69" s="52">
        <v>0</v>
      </c>
      <c r="AK69" s="52">
        <v>0</v>
      </c>
      <c r="AL69" s="52">
        <v>0</v>
      </c>
      <c r="AM69" s="52">
        <v>4163.4995117124599</v>
      </c>
      <c r="AN69" s="52">
        <v>0</v>
      </c>
      <c r="AO69" s="52">
        <v>1388.4104545045448</v>
      </c>
      <c r="AP69" s="52">
        <v>0</v>
      </c>
      <c r="AQ69" s="52">
        <v>1105.4217875883612</v>
      </c>
      <c r="AR69" s="52">
        <v>0</v>
      </c>
      <c r="AS69" s="52">
        <v>85731.132157124477</v>
      </c>
      <c r="AT69" s="54">
        <v>114111.86163921055</v>
      </c>
      <c r="AU69" s="55"/>
      <c r="AV69" s="52">
        <v>0</v>
      </c>
      <c r="AW69" s="52">
        <v>0</v>
      </c>
      <c r="AX69" s="52">
        <v>0</v>
      </c>
      <c r="AY69" s="52">
        <v>0</v>
      </c>
      <c r="AZ69" s="52">
        <v>0</v>
      </c>
      <c r="BA69" s="52">
        <v>0</v>
      </c>
      <c r="BB69" s="52">
        <v>0</v>
      </c>
      <c r="BC69" s="52">
        <v>0</v>
      </c>
      <c r="BD69" s="52">
        <v>0</v>
      </c>
      <c r="BE69" s="52">
        <v>0</v>
      </c>
      <c r="BF69" s="52">
        <v>0</v>
      </c>
      <c r="BG69" s="52">
        <v>0</v>
      </c>
      <c r="BH69" s="52">
        <v>0</v>
      </c>
      <c r="BI69" s="52">
        <v>0</v>
      </c>
      <c r="BJ69" s="52">
        <v>0</v>
      </c>
      <c r="BK69" s="52">
        <v>0</v>
      </c>
      <c r="BL69" s="52">
        <v>0</v>
      </c>
      <c r="BM69" s="52">
        <v>0</v>
      </c>
      <c r="BN69" s="54">
        <v>0</v>
      </c>
    </row>
    <row r="70" spans="1:66" x14ac:dyDescent="0.2">
      <c r="A70" s="60" t="s">
        <v>225</v>
      </c>
      <c r="B70" s="56">
        <v>1</v>
      </c>
      <c r="C70" s="57" t="s">
        <v>273</v>
      </c>
      <c r="D70" s="52">
        <v>29341.010000000002</v>
      </c>
      <c r="E70" s="52">
        <v>31302.49557392703</v>
      </c>
      <c r="F70" s="53">
        <v>31302.49557392703</v>
      </c>
      <c r="G70" s="53">
        <v>0</v>
      </c>
      <c r="H70" s="52">
        <v>31302.49557392703</v>
      </c>
      <c r="I70" s="53"/>
      <c r="J70" s="52">
        <v>0</v>
      </c>
      <c r="K70" s="52">
        <v>0</v>
      </c>
      <c r="L70" s="52">
        <v>0</v>
      </c>
      <c r="M70" s="52">
        <v>0</v>
      </c>
      <c r="N70" s="52">
        <v>0</v>
      </c>
      <c r="O70" s="52">
        <v>0</v>
      </c>
      <c r="P70" s="52">
        <v>0</v>
      </c>
      <c r="Q70" s="52">
        <v>0</v>
      </c>
      <c r="R70" s="54">
        <v>0</v>
      </c>
      <c r="S70" s="53"/>
      <c r="T70" s="52">
        <v>0</v>
      </c>
      <c r="U70" s="52">
        <v>0</v>
      </c>
      <c r="V70" s="54">
        <v>0</v>
      </c>
      <c r="W70" s="55"/>
      <c r="X70" s="52">
        <v>0</v>
      </c>
      <c r="Y70" s="52">
        <v>0</v>
      </c>
      <c r="Z70" s="52">
        <v>0</v>
      </c>
      <c r="AA70" s="52">
        <v>0</v>
      </c>
      <c r="AB70" s="52">
        <v>0</v>
      </c>
      <c r="AC70" s="52">
        <v>0</v>
      </c>
      <c r="AD70" s="52">
        <v>0</v>
      </c>
      <c r="AE70" s="54">
        <v>0</v>
      </c>
      <c r="AF70" s="55"/>
      <c r="AG70" s="52">
        <v>0</v>
      </c>
      <c r="AH70" s="52">
        <v>0</v>
      </c>
      <c r="AI70" s="52">
        <v>0</v>
      </c>
      <c r="AJ70" s="52">
        <v>0</v>
      </c>
      <c r="AK70" s="52">
        <v>0</v>
      </c>
      <c r="AL70" s="52">
        <v>0</v>
      </c>
      <c r="AM70" s="52">
        <v>0</v>
      </c>
      <c r="AN70" s="52">
        <v>0</v>
      </c>
      <c r="AO70" s="52">
        <v>0</v>
      </c>
      <c r="AP70" s="52">
        <v>0</v>
      </c>
      <c r="AQ70" s="52">
        <v>0</v>
      </c>
      <c r="AR70" s="52">
        <v>0</v>
      </c>
      <c r="AS70" s="52">
        <v>31302.49557392703</v>
      </c>
      <c r="AT70" s="54">
        <v>31302.49557392703</v>
      </c>
      <c r="AU70" s="55"/>
      <c r="AV70" s="52">
        <v>0</v>
      </c>
      <c r="AW70" s="52">
        <v>0</v>
      </c>
      <c r="AX70" s="52">
        <v>0</v>
      </c>
      <c r="AY70" s="52">
        <v>0</v>
      </c>
      <c r="AZ70" s="52">
        <v>0</v>
      </c>
      <c r="BA70" s="52">
        <v>0</v>
      </c>
      <c r="BB70" s="52">
        <v>0</v>
      </c>
      <c r="BC70" s="52">
        <v>0</v>
      </c>
      <c r="BD70" s="52">
        <v>0</v>
      </c>
      <c r="BE70" s="52">
        <v>0</v>
      </c>
      <c r="BF70" s="52">
        <v>0</v>
      </c>
      <c r="BG70" s="52">
        <v>0</v>
      </c>
      <c r="BH70" s="52">
        <v>0</v>
      </c>
      <c r="BI70" s="52">
        <v>0</v>
      </c>
      <c r="BJ70" s="52">
        <v>0</v>
      </c>
      <c r="BK70" s="52">
        <v>0</v>
      </c>
      <c r="BL70" s="52">
        <v>0</v>
      </c>
      <c r="BM70" s="52">
        <v>0</v>
      </c>
      <c r="BN70" s="54">
        <v>0</v>
      </c>
    </row>
    <row r="71" spans="1:66" x14ac:dyDescent="0.2">
      <c r="A71" s="60" t="s">
        <v>220</v>
      </c>
      <c r="B71" s="60">
        <v>5</v>
      </c>
      <c r="C71" s="61" t="s">
        <v>274</v>
      </c>
      <c r="D71" s="52">
        <v>27324.02</v>
      </c>
      <c r="E71" s="52">
        <v>29415.039503069347</v>
      </c>
      <c r="F71" s="53">
        <v>29415.039503069347</v>
      </c>
      <c r="G71" s="53">
        <v>14815.020648992207</v>
      </c>
      <c r="H71" s="52">
        <v>14600.018854077141</v>
      </c>
      <c r="I71" s="53"/>
      <c r="J71" s="52">
        <v>0</v>
      </c>
      <c r="K71" s="52">
        <v>0</v>
      </c>
      <c r="L71" s="52">
        <v>0</v>
      </c>
      <c r="M71" s="52">
        <v>0</v>
      </c>
      <c r="N71" s="52">
        <v>0</v>
      </c>
      <c r="O71" s="52">
        <v>0</v>
      </c>
      <c r="P71" s="52">
        <v>0</v>
      </c>
      <c r="Q71" s="52">
        <v>0</v>
      </c>
      <c r="R71" s="54">
        <v>0</v>
      </c>
      <c r="S71" s="53"/>
      <c r="T71" s="52">
        <v>0</v>
      </c>
      <c r="U71" s="52">
        <v>0</v>
      </c>
      <c r="V71" s="54">
        <v>0</v>
      </c>
      <c r="W71" s="55"/>
      <c r="X71" s="52">
        <v>0</v>
      </c>
      <c r="Y71" s="52">
        <v>0</v>
      </c>
      <c r="Z71" s="52">
        <v>0</v>
      </c>
      <c r="AA71" s="52">
        <v>0</v>
      </c>
      <c r="AB71" s="52">
        <v>0</v>
      </c>
      <c r="AC71" s="52">
        <v>0</v>
      </c>
      <c r="AD71" s="52">
        <v>0</v>
      </c>
      <c r="AE71" s="54">
        <v>0</v>
      </c>
      <c r="AF71" s="55"/>
      <c r="AG71" s="52">
        <v>0</v>
      </c>
      <c r="AH71" s="52">
        <v>0</v>
      </c>
      <c r="AI71" s="52">
        <v>0</v>
      </c>
      <c r="AJ71" s="52">
        <v>0</v>
      </c>
      <c r="AK71" s="52">
        <v>0</v>
      </c>
      <c r="AL71" s="52">
        <v>0</v>
      </c>
      <c r="AM71" s="52">
        <v>0</v>
      </c>
      <c r="AN71" s="52">
        <v>0</v>
      </c>
      <c r="AO71" s="52">
        <v>0</v>
      </c>
      <c r="AP71" s="52">
        <v>0</v>
      </c>
      <c r="AQ71" s="52">
        <v>0</v>
      </c>
      <c r="AR71" s="52">
        <v>0</v>
      </c>
      <c r="AS71" s="52">
        <v>0</v>
      </c>
      <c r="AT71" s="54">
        <v>0</v>
      </c>
      <c r="AU71" s="55"/>
      <c r="AV71" s="52">
        <v>4862.318351236665</v>
      </c>
      <c r="AW71" s="52">
        <v>1850.7343825346143</v>
      </c>
      <c r="AX71" s="52">
        <v>0</v>
      </c>
      <c r="AY71" s="52">
        <v>0</v>
      </c>
      <c r="AZ71" s="52">
        <v>0</v>
      </c>
      <c r="BA71" s="52">
        <v>0</v>
      </c>
      <c r="BB71" s="52">
        <v>0</v>
      </c>
      <c r="BC71" s="52">
        <v>0</v>
      </c>
      <c r="BD71" s="52">
        <v>0</v>
      </c>
      <c r="BE71" s="52">
        <v>0</v>
      </c>
      <c r="BF71" s="52">
        <v>7694.0129170380606</v>
      </c>
      <c r="BG71" s="52">
        <v>0</v>
      </c>
      <c r="BH71" s="52">
        <v>0</v>
      </c>
      <c r="BI71" s="52">
        <v>0</v>
      </c>
      <c r="BJ71" s="52">
        <v>407.95499818286794</v>
      </c>
      <c r="BK71" s="52">
        <v>0</v>
      </c>
      <c r="BL71" s="52">
        <v>0</v>
      </c>
      <c r="BM71" s="52">
        <v>14600.018854077141</v>
      </c>
      <c r="BN71" s="54">
        <v>29415.039503069347</v>
      </c>
    </row>
    <row r="72" spans="1:66" x14ac:dyDescent="0.2">
      <c r="A72" s="60" t="s">
        <v>218</v>
      </c>
      <c r="B72" s="60">
        <v>1</v>
      </c>
      <c r="C72" s="61" t="s">
        <v>275</v>
      </c>
      <c r="D72" s="52">
        <v>15476.359999999999</v>
      </c>
      <c r="E72" s="52">
        <v>16495.574706361389</v>
      </c>
      <c r="F72" s="53">
        <v>16495.574706361389</v>
      </c>
      <c r="G72" s="53">
        <v>0</v>
      </c>
      <c r="H72" s="52">
        <v>16495.574706361389</v>
      </c>
      <c r="I72" s="53"/>
      <c r="J72" s="52">
        <v>0</v>
      </c>
      <c r="K72" s="52">
        <v>0</v>
      </c>
      <c r="L72" s="52">
        <v>0</v>
      </c>
      <c r="M72" s="52">
        <v>0</v>
      </c>
      <c r="N72" s="52">
        <v>0</v>
      </c>
      <c r="O72" s="52">
        <v>0</v>
      </c>
      <c r="P72" s="52">
        <v>0</v>
      </c>
      <c r="Q72" s="52">
        <v>0</v>
      </c>
      <c r="R72" s="54">
        <v>0</v>
      </c>
      <c r="S72" s="53"/>
      <c r="T72" s="52">
        <v>0</v>
      </c>
      <c r="U72" s="52">
        <v>0</v>
      </c>
      <c r="V72" s="54">
        <v>0</v>
      </c>
      <c r="W72" s="55"/>
      <c r="X72" s="52">
        <v>0</v>
      </c>
      <c r="Y72" s="52">
        <v>0</v>
      </c>
      <c r="Z72" s="52">
        <v>0</v>
      </c>
      <c r="AA72" s="52">
        <v>0</v>
      </c>
      <c r="AB72" s="52">
        <v>0</v>
      </c>
      <c r="AC72" s="52">
        <v>0</v>
      </c>
      <c r="AD72" s="52">
        <v>466.71715457463984</v>
      </c>
      <c r="AE72" s="54">
        <v>466.71715457463984</v>
      </c>
      <c r="AF72" s="55"/>
      <c r="AG72" s="52">
        <v>0</v>
      </c>
      <c r="AH72" s="52">
        <v>0</v>
      </c>
      <c r="AI72" s="52">
        <v>0</v>
      </c>
      <c r="AJ72" s="52">
        <v>0</v>
      </c>
      <c r="AK72" s="52">
        <v>0</v>
      </c>
      <c r="AL72" s="52">
        <v>0</v>
      </c>
      <c r="AM72" s="52">
        <v>0</v>
      </c>
      <c r="AN72" s="52">
        <v>0</v>
      </c>
      <c r="AO72" s="52">
        <v>0</v>
      </c>
      <c r="AP72" s="52">
        <v>0</v>
      </c>
      <c r="AQ72" s="52">
        <v>0</v>
      </c>
      <c r="AR72" s="52">
        <v>0</v>
      </c>
      <c r="AS72" s="52">
        <v>8666.0417326818588</v>
      </c>
      <c r="AT72" s="54">
        <v>8666.0417326818588</v>
      </c>
      <c r="AU72" s="55"/>
      <c r="AV72" s="52">
        <v>0</v>
      </c>
      <c r="AW72" s="52">
        <v>0</v>
      </c>
      <c r="AX72" s="52">
        <v>0</v>
      </c>
      <c r="AY72" s="52">
        <v>0</v>
      </c>
      <c r="AZ72" s="52">
        <v>0</v>
      </c>
      <c r="BA72" s="52">
        <v>0</v>
      </c>
      <c r="BB72" s="52">
        <v>0</v>
      </c>
      <c r="BC72" s="52">
        <v>0</v>
      </c>
      <c r="BD72" s="52">
        <v>0</v>
      </c>
      <c r="BE72" s="52">
        <v>0</v>
      </c>
      <c r="BF72" s="52">
        <v>0</v>
      </c>
      <c r="BG72" s="52">
        <v>0</v>
      </c>
      <c r="BH72" s="52">
        <v>0</v>
      </c>
      <c r="BI72" s="52">
        <v>0</v>
      </c>
      <c r="BJ72" s="52">
        <v>0</v>
      </c>
      <c r="BK72" s="52">
        <v>0</v>
      </c>
      <c r="BL72" s="52">
        <v>0</v>
      </c>
      <c r="BM72" s="52">
        <v>7362.8158191048897</v>
      </c>
      <c r="BN72" s="54">
        <v>7362.8158191048897</v>
      </c>
    </row>
    <row r="73" spans="1:66" x14ac:dyDescent="0.2">
      <c r="A73" s="60" t="s">
        <v>218</v>
      </c>
      <c r="B73" s="60">
        <v>1</v>
      </c>
      <c r="C73" s="61" t="s">
        <v>276</v>
      </c>
      <c r="D73" s="52">
        <v>10603.9</v>
      </c>
      <c r="E73" s="52">
        <v>11409.801289981408</v>
      </c>
      <c r="F73" s="53">
        <v>11409.801289981408</v>
      </c>
      <c r="G73" s="53">
        <v>738.30030286580529</v>
      </c>
      <c r="H73" s="52">
        <v>10671.500987115603</v>
      </c>
      <c r="I73" s="53"/>
      <c r="J73" s="52">
        <v>738.30030286580529</v>
      </c>
      <c r="K73" s="52">
        <v>0</v>
      </c>
      <c r="L73" s="52">
        <v>0</v>
      </c>
      <c r="M73" s="52">
        <v>0</v>
      </c>
      <c r="N73" s="52">
        <v>0</v>
      </c>
      <c r="O73" s="52">
        <v>0</v>
      </c>
      <c r="P73" s="52">
        <v>0</v>
      </c>
      <c r="Q73" s="52">
        <v>0</v>
      </c>
      <c r="R73" s="54">
        <v>738.30030286580529</v>
      </c>
      <c r="S73" s="53"/>
      <c r="T73" s="52">
        <v>0</v>
      </c>
      <c r="U73" s="52">
        <v>0</v>
      </c>
      <c r="V73" s="54">
        <v>0</v>
      </c>
      <c r="W73" s="55"/>
      <c r="X73" s="52">
        <v>0</v>
      </c>
      <c r="Y73" s="52">
        <v>0</v>
      </c>
      <c r="Z73" s="52">
        <v>0</v>
      </c>
      <c r="AA73" s="52">
        <v>0</v>
      </c>
      <c r="AB73" s="52">
        <v>0</v>
      </c>
      <c r="AC73" s="52">
        <v>0</v>
      </c>
      <c r="AD73" s="52">
        <v>277.67017248481199</v>
      </c>
      <c r="AE73" s="54">
        <v>277.67017248481199</v>
      </c>
      <c r="AF73" s="55"/>
      <c r="AG73" s="52">
        <v>0</v>
      </c>
      <c r="AH73" s="52">
        <v>0</v>
      </c>
      <c r="AI73" s="52">
        <v>0</v>
      </c>
      <c r="AJ73" s="52">
        <v>0</v>
      </c>
      <c r="AK73" s="52">
        <v>0</v>
      </c>
      <c r="AL73" s="52">
        <v>0</v>
      </c>
      <c r="AM73" s="52">
        <v>0</v>
      </c>
      <c r="AN73" s="52">
        <v>0</v>
      </c>
      <c r="AO73" s="52">
        <v>0</v>
      </c>
      <c r="AP73" s="52">
        <v>0</v>
      </c>
      <c r="AQ73" s="52">
        <v>0</v>
      </c>
      <c r="AR73" s="52">
        <v>0</v>
      </c>
      <c r="AS73" s="52">
        <v>5684.8226242781166</v>
      </c>
      <c r="AT73" s="54">
        <v>5684.8226242781166</v>
      </c>
      <c r="AU73" s="55"/>
      <c r="AV73" s="52">
        <v>0</v>
      </c>
      <c r="AW73" s="52">
        <v>0</v>
      </c>
      <c r="AX73" s="52">
        <v>0</v>
      </c>
      <c r="AY73" s="52">
        <v>0</v>
      </c>
      <c r="AZ73" s="52">
        <v>0</v>
      </c>
      <c r="BA73" s="52">
        <v>0</v>
      </c>
      <c r="BB73" s="52">
        <v>0</v>
      </c>
      <c r="BC73" s="52">
        <v>0</v>
      </c>
      <c r="BD73" s="52">
        <v>0</v>
      </c>
      <c r="BE73" s="52">
        <v>0</v>
      </c>
      <c r="BF73" s="52">
        <v>0</v>
      </c>
      <c r="BG73" s="52">
        <v>0</v>
      </c>
      <c r="BH73" s="52">
        <v>0</v>
      </c>
      <c r="BI73" s="52">
        <v>0</v>
      </c>
      <c r="BJ73" s="52">
        <v>0</v>
      </c>
      <c r="BK73" s="52">
        <v>0</v>
      </c>
      <c r="BL73" s="52">
        <v>0</v>
      </c>
      <c r="BM73" s="52">
        <v>4709.0081903526734</v>
      </c>
      <c r="BN73" s="54">
        <v>4709.0081903526734</v>
      </c>
    </row>
    <row r="74" spans="1:66" x14ac:dyDescent="0.2">
      <c r="A74" s="60" t="s">
        <v>225</v>
      </c>
      <c r="B74" s="60">
        <v>5</v>
      </c>
      <c r="C74" s="61" t="s">
        <v>277</v>
      </c>
      <c r="D74" s="52">
        <v>99497.9</v>
      </c>
      <c r="E74" s="52">
        <v>106182.14479178784</v>
      </c>
      <c r="F74" s="53">
        <v>106182.14479178785</v>
      </c>
      <c r="G74" s="53">
        <v>27331.270021559933</v>
      </c>
      <c r="H74" s="52">
        <v>78850.874770227907</v>
      </c>
      <c r="I74" s="53"/>
      <c r="J74" s="52">
        <v>0</v>
      </c>
      <c r="K74" s="52">
        <v>0</v>
      </c>
      <c r="L74" s="52">
        <v>0</v>
      </c>
      <c r="M74" s="52">
        <v>0</v>
      </c>
      <c r="N74" s="52">
        <v>0</v>
      </c>
      <c r="O74" s="52">
        <v>0</v>
      </c>
      <c r="P74" s="52">
        <v>0</v>
      </c>
      <c r="Q74" s="52">
        <v>0</v>
      </c>
      <c r="R74" s="54">
        <v>0</v>
      </c>
      <c r="S74" s="53"/>
      <c r="T74" s="52">
        <v>0</v>
      </c>
      <c r="U74" s="52">
        <v>0</v>
      </c>
      <c r="V74" s="54">
        <v>0</v>
      </c>
      <c r="W74" s="55"/>
      <c r="X74" s="52">
        <v>0</v>
      </c>
      <c r="Y74" s="52">
        <v>0</v>
      </c>
      <c r="Z74" s="52">
        <v>0</v>
      </c>
      <c r="AA74" s="52">
        <v>0</v>
      </c>
      <c r="AB74" s="52">
        <v>0</v>
      </c>
      <c r="AC74" s="52">
        <v>0</v>
      </c>
      <c r="AD74" s="52">
        <v>0</v>
      </c>
      <c r="AE74" s="54">
        <v>0</v>
      </c>
      <c r="AF74" s="55"/>
      <c r="AG74" s="52">
        <v>2399.082591663439</v>
      </c>
      <c r="AH74" s="52">
        <v>0</v>
      </c>
      <c r="AI74" s="52">
        <v>0</v>
      </c>
      <c r="AJ74" s="52">
        <v>0</v>
      </c>
      <c r="AK74" s="52">
        <v>0</v>
      </c>
      <c r="AL74" s="52">
        <v>0</v>
      </c>
      <c r="AM74" s="52">
        <v>432.35673989695925</v>
      </c>
      <c r="AN74" s="52">
        <v>0</v>
      </c>
      <c r="AO74" s="52">
        <v>13458.438366689177</v>
      </c>
      <c r="AP74" s="52">
        <v>0</v>
      </c>
      <c r="AQ74" s="52">
        <v>10706.352076995576</v>
      </c>
      <c r="AR74" s="52">
        <v>0</v>
      </c>
      <c r="AS74" s="52">
        <v>78850.874770227922</v>
      </c>
      <c r="AT74" s="54">
        <v>105847.10454547308</v>
      </c>
      <c r="AU74" s="55"/>
      <c r="AV74" s="52">
        <v>0</v>
      </c>
      <c r="AW74" s="52">
        <v>0</v>
      </c>
      <c r="AX74" s="52">
        <v>0</v>
      </c>
      <c r="AY74" s="52">
        <v>0</v>
      </c>
      <c r="AZ74" s="52">
        <v>0</v>
      </c>
      <c r="BA74" s="52">
        <v>0</v>
      </c>
      <c r="BB74" s="52">
        <v>0</v>
      </c>
      <c r="BC74" s="52">
        <v>0</v>
      </c>
      <c r="BD74" s="52">
        <v>0</v>
      </c>
      <c r="BE74" s="52">
        <v>0</v>
      </c>
      <c r="BF74" s="52">
        <v>335.04024631478183</v>
      </c>
      <c r="BG74" s="52">
        <v>0</v>
      </c>
      <c r="BH74" s="52">
        <v>0</v>
      </c>
      <c r="BI74" s="52">
        <v>0</v>
      </c>
      <c r="BJ74" s="52">
        <v>0</v>
      </c>
      <c r="BK74" s="52">
        <v>0</v>
      </c>
      <c r="BL74" s="52">
        <v>0</v>
      </c>
      <c r="BM74" s="52">
        <v>0</v>
      </c>
      <c r="BN74" s="54">
        <v>335.04024631478183</v>
      </c>
    </row>
    <row r="75" spans="1:66" x14ac:dyDescent="0.2">
      <c r="D75" s="53"/>
      <c r="T75" s="28"/>
      <c r="AE75" s="29"/>
      <c r="AT75" s="29"/>
    </row>
    <row r="76" spans="1:66" s="31" customFormat="1" ht="15.75" x14ac:dyDescent="0.25">
      <c r="D76" s="63">
        <v>4005992.0100000002</v>
      </c>
      <c r="E76" s="63">
        <v>4275391.3900000006</v>
      </c>
      <c r="F76" s="63">
        <v>4275393.3899999997</v>
      </c>
      <c r="G76" s="63">
        <v>2142224.2088007345</v>
      </c>
      <c r="H76" s="63">
        <v>2133167.1811992647</v>
      </c>
      <c r="I76" s="63"/>
      <c r="J76" s="63">
        <v>237047.7646176359</v>
      </c>
      <c r="K76" s="63">
        <v>38394.9776466064</v>
      </c>
      <c r="L76" s="63">
        <v>22517.370758674922</v>
      </c>
      <c r="M76" s="63">
        <v>17422.264914089883</v>
      </c>
      <c r="N76" s="63">
        <v>7146.1138859452076</v>
      </c>
      <c r="O76" s="63">
        <v>25594.633738395794</v>
      </c>
      <c r="P76" s="63">
        <v>148674.3951998901</v>
      </c>
      <c r="Q76" s="63">
        <v>0</v>
      </c>
      <c r="R76" s="64">
        <v>496797.52076123824</v>
      </c>
      <c r="S76" s="63"/>
      <c r="T76" s="63">
        <v>2386.3934217655415</v>
      </c>
      <c r="U76" s="63">
        <v>2</v>
      </c>
      <c r="V76" s="64">
        <v>2388.3934217655415</v>
      </c>
      <c r="X76" s="63">
        <v>3466.9592311370957</v>
      </c>
      <c r="Y76" s="63">
        <v>91808.591955954078</v>
      </c>
      <c r="Z76" s="63">
        <v>0</v>
      </c>
      <c r="AA76" s="63">
        <v>0</v>
      </c>
      <c r="AB76" s="63">
        <v>41000.791833672483</v>
      </c>
      <c r="AC76" s="63">
        <v>149973.66284983428</v>
      </c>
      <c r="AD76" s="63">
        <v>26223.876422186182</v>
      </c>
      <c r="AE76" s="64">
        <v>312473.88229278417</v>
      </c>
      <c r="AG76" s="63">
        <v>202486.06139851178</v>
      </c>
      <c r="AH76" s="63">
        <v>37816.249930389422</v>
      </c>
      <c r="AI76" s="63">
        <v>1239.1681918620284</v>
      </c>
      <c r="AJ76" s="63">
        <v>18486.181692865259</v>
      </c>
      <c r="AK76" s="63">
        <v>0</v>
      </c>
      <c r="AL76" s="63">
        <v>745.8113492487355</v>
      </c>
      <c r="AM76" s="63">
        <v>7778.5108499620637</v>
      </c>
      <c r="AN76" s="63">
        <v>11406.290439623039</v>
      </c>
      <c r="AO76" s="63">
        <v>165497.42218235484</v>
      </c>
      <c r="AP76" s="63">
        <v>16511.698085361284</v>
      </c>
      <c r="AQ76" s="63">
        <v>86297.723012978677</v>
      </c>
      <c r="AR76" s="63">
        <v>8116.4447642300365</v>
      </c>
      <c r="AS76" s="63">
        <v>1043401.1838471625</v>
      </c>
      <c r="AT76" s="64">
        <v>1599782.7457445492</v>
      </c>
      <c r="AV76" s="63">
        <v>161445.20509544513</v>
      </c>
      <c r="AW76" s="63">
        <v>233886.22237556553</v>
      </c>
      <c r="AX76" s="63">
        <v>43715.513967504012</v>
      </c>
      <c r="AY76" s="63">
        <v>9436.76458087834</v>
      </c>
      <c r="AZ76" s="63">
        <v>3173.8697501926549</v>
      </c>
      <c r="BA76" s="63">
        <v>12879.800996548445</v>
      </c>
      <c r="BB76" s="63">
        <v>27608.277908779677</v>
      </c>
      <c r="BC76" s="63">
        <v>85586.452321458084</v>
      </c>
      <c r="BD76" s="63">
        <v>1707.8992656971836</v>
      </c>
      <c r="BE76" s="63">
        <v>513.0644538962722</v>
      </c>
      <c r="BF76" s="63">
        <v>14198.845303215347</v>
      </c>
      <c r="BG76" s="63">
        <v>2041.6831451235453</v>
      </c>
      <c r="BH76" s="63">
        <v>0</v>
      </c>
      <c r="BI76" s="63">
        <v>2906.4481198342669</v>
      </c>
      <c r="BJ76" s="63">
        <v>25421.45869733757</v>
      </c>
      <c r="BK76" s="63">
        <v>0</v>
      </c>
      <c r="BL76" s="63">
        <v>175887.22086826956</v>
      </c>
      <c r="BM76" s="63">
        <v>1063542.1209299166</v>
      </c>
      <c r="BN76" s="64">
        <v>1863950.8477796621</v>
      </c>
    </row>
    <row r="77" spans="1:66" ht="15.75" x14ac:dyDescent="0.25">
      <c r="E77" s="65">
        <v>0.60772498129816677</v>
      </c>
      <c r="J77" s="66">
        <v>5.5444693361193273E-2</v>
      </c>
      <c r="K77" s="66">
        <v>8.9804591309256467E-3</v>
      </c>
      <c r="L77" s="66">
        <v>5.2667390432001877E-3</v>
      </c>
      <c r="M77" s="66">
        <v>4.075010525314708E-3</v>
      </c>
      <c r="N77" s="66">
        <v>1.6714525604976734E-3</v>
      </c>
      <c r="O77" s="66">
        <v>5.9865007442969544E-3</v>
      </c>
      <c r="P77" s="66">
        <v>3.477445259108549E-2</v>
      </c>
      <c r="Q77" s="66">
        <v>0</v>
      </c>
      <c r="R77" s="67">
        <v>0.11619930795651394</v>
      </c>
      <c r="S77" s="66"/>
      <c r="T77" s="66">
        <v>5.581695812334835E-4</v>
      </c>
      <c r="U77" s="66">
        <v>4.6779342931688877E-7</v>
      </c>
      <c r="V77" s="67">
        <v>5.5863737466280042E-4</v>
      </c>
      <c r="W77" s="66"/>
      <c r="X77" s="66">
        <v>8.1091037401773299E-4</v>
      </c>
      <c r="Y77" s="66">
        <v>2.1473728035915341E-2</v>
      </c>
      <c r="Z77" s="66">
        <v>0</v>
      </c>
      <c r="AA77" s="66">
        <v>0</v>
      </c>
      <c r="AB77" s="66">
        <v>9.5899505082907687E-3</v>
      </c>
      <c r="AC77" s="66">
        <v>3.5078347025869427E-2</v>
      </c>
      <c r="AD77" s="66">
        <v>6.1336785407583886E-3</v>
      </c>
      <c r="AE77" s="67">
        <v>7.3086614484851667E-2</v>
      </c>
      <c r="AF77" s="66"/>
      <c r="AG77" s="66">
        <v>4.7360824525239958E-2</v>
      </c>
      <c r="AH77" s="66">
        <v>8.8450966194207111E-3</v>
      </c>
      <c r="AI77" s="68">
        <v>2.8983736898577329E-4</v>
      </c>
      <c r="AJ77" s="68">
        <v>4.3238571645402638E-3</v>
      </c>
      <c r="AK77" s="66">
        <v>0</v>
      </c>
      <c r="AL77" s="66">
        <v>1.744428243442609E-4</v>
      </c>
      <c r="AM77" s="66">
        <v>1.8193681327411905E-3</v>
      </c>
      <c r="AN77" s="66">
        <v>2.6678938602678519E-3</v>
      </c>
      <c r="AO77" s="66">
        <v>3.8709303332894351E-2</v>
      </c>
      <c r="AP77" s="66">
        <v>3.8620319355981304E-3</v>
      </c>
      <c r="AQ77" s="66">
        <v>2.0184753895240142E-2</v>
      </c>
      <c r="AR77" s="66">
        <v>1.8984097650601376E-3</v>
      </c>
      <c r="AS77" s="66">
        <v>0.24404810897258283</v>
      </c>
      <c r="AT77" s="67">
        <v>0.3741839283969155</v>
      </c>
      <c r="AU77" s="66"/>
      <c r="AV77" s="66">
        <v>3.7761503069183355E-2</v>
      </c>
      <c r="AW77" s="68">
        <v>5.4705219017519117E-2</v>
      </c>
      <c r="AX77" s="68">
        <v>1.0224915096604526E-2</v>
      </c>
      <c r="AY77" s="66">
        <v>2.2072282324726157E-3</v>
      </c>
      <c r="AZ77" s="66">
        <v>7.423577073238795E-4</v>
      </c>
      <c r="BA77" s="66">
        <v>3.0125431385472391E-3</v>
      </c>
      <c r="BB77" s="66">
        <v>6.4574855002408737E-3</v>
      </c>
      <c r="BC77" s="66">
        <v>2.0018390017260634E-2</v>
      </c>
      <c r="BD77" s="66">
        <v>3.9947202721414083E-4</v>
      </c>
      <c r="BE77" s="66">
        <v>1.2000409017436697E-4</v>
      </c>
      <c r="BF77" s="66">
        <v>3.3210632683655528E-3</v>
      </c>
      <c r="BG77" s="66">
        <v>4.7754298001791715E-4</v>
      </c>
      <c r="BH77" s="66">
        <v>0</v>
      </c>
      <c r="BI77" s="66">
        <v>6.7980866655444766E-4</v>
      </c>
      <c r="BJ77" s="66">
        <v>5.9459956711325947E-3</v>
      </c>
      <c r="BK77" s="66">
        <v>0</v>
      </c>
      <c r="BL77" s="66">
        <v>4.1139443111492431E-2</v>
      </c>
      <c r="BM77" s="66">
        <v>0.24875900798638145</v>
      </c>
      <c r="BN77" s="67">
        <v>0.43597197958048511</v>
      </c>
    </row>
    <row r="78" spans="1:66" x14ac:dyDescent="0.2">
      <c r="J78" s="69" t="s">
        <v>278</v>
      </c>
      <c r="K78" s="70">
        <v>0.15775334422890985</v>
      </c>
      <c r="L78" s="71">
        <f>SUM(J76:O76,AG76:AK76,AV76:BB76)</f>
        <v>1100296.4414498906</v>
      </c>
    </row>
    <row r="462" spans="20:20" x14ac:dyDescent="0.2">
      <c r="T462" s="72">
        <v>49310510</v>
      </c>
    </row>
    <row r="463" spans="20:20" x14ac:dyDescent="0.2">
      <c r="T463" s="72">
        <v>49310510</v>
      </c>
    </row>
    <row r="738" spans="20:20" x14ac:dyDescent="0.2">
      <c r="T738" s="72">
        <v>49310510</v>
      </c>
    </row>
  </sheetData>
  <mergeCells count="7">
    <mergeCell ref="AV16:BN16"/>
    <mergeCell ref="C1:E1"/>
    <mergeCell ref="C2:E2"/>
    <mergeCell ref="J16:R16"/>
    <mergeCell ref="T16:U16"/>
    <mergeCell ref="X16:AE16"/>
    <mergeCell ref="AG16:AT16"/>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BP738"/>
  <sheetViews>
    <sheetView topLeftCell="A7" zoomScale="75" zoomScaleNormal="75" workbookViewId="0">
      <pane ySplit="12" topLeftCell="A58" activePane="bottomLeft" state="frozen"/>
      <selection activeCell="A7" sqref="A7"/>
      <selection pane="bottomLeft" activeCell="H48" sqref="H48"/>
    </sheetView>
  </sheetViews>
  <sheetFormatPr defaultRowHeight="15" x14ac:dyDescent="0.2"/>
  <cols>
    <col min="1" max="1" width="12" style="73" bestFit="1" customWidth="1"/>
    <col min="2" max="2" width="10.28515625" style="28" bestFit="1" customWidth="1"/>
    <col min="3" max="3" width="9.42578125" style="28" bestFit="1" customWidth="1"/>
    <col min="4" max="4" width="37.85546875" style="28" bestFit="1" customWidth="1"/>
    <col min="5" max="5" width="13.28515625" style="28" bestFit="1" customWidth="1"/>
    <col min="6" max="6" width="14.85546875" style="28" customWidth="1"/>
    <col min="7" max="7" width="13.28515625" style="28" bestFit="1" customWidth="1"/>
    <col min="8" max="8" width="12.85546875" style="28" customWidth="1"/>
    <col min="9" max="9" width="13" style="28" customWidth="1"/>
    <col min="10" max="10" width="3.85546875" style="28" customWidth="1"/>
    <col min="11" max="11" width="11" style="28" customWidth="1"/>
    <col min="12" max="12" width="14.5703125" style="28" bestFit="1" customWidth="1"/>
    <col min="13" max="13" width="17.28515625" style="28" customWidth="1"/>
    <col min="14" max="14" width="10.28515625" style="28" customWidth="1"/>
    <col min="15" max="15" width="12.7109375" style="28" customWidth="1"/>
    <col min="16" max="16" width="10.28515625" style="28" customWidth="1"/>
    <col min="17" max="18" width="11.140625" style="28" customWidth="1"/>
    <col min="19" max="19" width="11.140625" style="29" customWidth="1"/>
    <col min="20" max="20" width="3.140625" style="28" customWidth="1"/>
    <col min="21" max="21" width="12" style="30" customWidth="1"/>
    <col min="22" max="22" width="9.85546875" style="28" customWidth="1"/>
    <col min="23" max="23" width="10.42578125" style="29" customWidth="1"/>
    <col min="24" max="24" width="3.85546875" style="28" customWidth="1"/>
    <col min="25" max="28" width="10.42578125" style="28" customWidth="1"/>
    <col min="29" max="30" width="12.140625" style="28" customWidth="1"/>
    <col min="31" max="31" width="10.7109375" style="28" customWidth="1"/>
    <col min="32" max="32" width="11.42578125" style="28" customWidth="1"/>
    <col min="33" max="33" width="3.85546875" style="28" customWidth="1"/>
    <col min="34" max="34" width="12.7109375" style="28" customWidth="1"/>
    <col min="35" max="35" width="11.28515625" style="28" customWidth="1"/>
    <col min="36" max="36" width="11.7109375" style="31" customWidth="1"/>
    <col min="37" max="37" width="11.28515625" style="28" customWidth="1"/>
    <col min="38" max="38" width="13.140625" style="28" customWidth="1"/>
    <col min="39" max="41" width="10.140625" style="28" customWidth="1"/>
    <col min="42" max="42" width="11" style="28" customWidth="1"/>
    <col min="43" max="43" width="14.85546875" style="28" customWidth="1"/>
    <col min="44" max="44" width="13.140625" style="28" customWidth="1"/>
    <col min="45" max="46" width="14.140625" style="28" customWidth="1"/>
    <col min="47" max="47" width="13.140625" style="28" customWidth="1"/>
    <col min="48" max="48" width="3.85546875" style="28" customWidth="1" collapsed="1"/>
    <col min="49" max="49" width="14.140625" style="28" customWidth="1"/>
    <col min="50" max="50" width="14.85546875" style="31" customWidth="1"/>
    <col min="51" max="51" width="10.7109375" style="28" customWidth="1"/>
    <col min="52" max="52" width="10.28515625" style="28" customWidth="1"/>
    <col min="53" max="53" width="12.28515625" style="28" customWidth="1"/>
    <col min="54" max="58" width="10.42578125" style="28" customWidth="1"/>
    <col min="59" max="63" width="12.85546875" style="28" customWidth="1"/>
    <col min="64" max="64" width="13.42578125" style="28" customWidth="1" collapsed="1"/>
    <col min="65" max="66" width="13.42578125" style="28" customWidth="1"/>
    <col min="67" max="67" width="13.42578125" style="29" customWidth="1"/>
    <col min="68" max="68" width="13.42578125" style="28" customWidth="1" collapsed="1"/>
    <col min="69" max="16384" width="9.140625" style="28"/>
  </cols>
  <sheetData>
    <row r="1" spans="1:67" ht="15.75" x14ac:dyDescent="0.25">
      <c r="D1" s="807" t="s">
        <v>139</v>
      </c>
      <c r="E1" s="807"/>
      <c r="F1" s="807"/>
      <c r="S1" s="31"/>
      <c r="W1" s="31"/>
      <c r="BO1" s="31"/>
    </row>
    <row r="2" spans="1:67" ht="15.75" x14ac:dyDescent="0.25">
      <c r="D2" s="807" t="s">
        <v>140</v>
      </c>
      <c r="E2" s="807"/>
      <c r="F2" s="807"/>
      <c r="S2" s="31"/>
      <c r="W2" s="31"/>
      <c r="BO2" s="31"/>
    </row>
    <row r="3" spans="1:67" ht="15.75" x14ac:dyDescent="0.25">
      <c r="D3" s="27"/>
      <c r="E3" s="32"/>
      <c r="F3" s="32"/>
      <c r="S3" s="31"/>
      <c r="W3" s="31"/>
      <c r="BO3" s="31"/>
    </row>
    <row r="4" spans="1:67" x14ac:dyDescent="0.2">
      <c r="D4" s="33"/>
      <c r="E4" s="33"/>
      <c r="F4" s="33"/>
      <c r="G4" s="33"/>
      <c r="H4" s="33"/>
      <c r="I4" s="33"/>
      <c r="J4" s="33"/>
      <c r="K4" s="33"/>
      <c r="S4" s="31"/>
      <c r="W4" s="31"/>
      <c r="BO4" s="31"/>
    </row>
    <row r="5" spans="1:67" ht="15.75" x14ac:dyDescent="0.25">
      <c r="D5" s="34" t="s">
        <v>141</v>
      </c>
      <c r="E5" s="35"/>
      <c r="F5" s="36">
        <v>4275391.3899999997</v>
      </c>
      <c r="H5" s="34" t="s">
        <v>142</v>
      </c>
      <c r="S5" s="31"/>
      <c r="W5" s="31"/>
      <c r="BO5" s="31"/>
    </row>
    <row r="6" spans="1:67" ht="15.75" x14ac:dyDescent="0.25">
      <c r="D6" s="28" t="s">
        <v>143</v>
      </c>
      <c r="E6" s="37"/>
      <c r="F6" s="36">
        <v>4005992.01</v>
      </c>
      <c r="H6" s="28" t="s">
        <v>144</v>
      </c>
      <c r="S6" s="31"/>
      <c r="W6" s="31"/>
      <c r="BO6" s="31"/>
    </row>
    <row r="7" spans="1:67" x14ac:dyDescent="0.2">
      <c r="D7" s="28" t="s">
        <v>145</v>
      </c>
      <c r="E7" s="37"/>
      <c r="F7" s="38">
        <v>269399.37999999989</v>
      </c>
      <c r="H7" s="28" t="s">
        <v>146</v>
      </c>
      <c r="S7" s="31"/>
      <c r="W7" s="31"/>
      <c r="BO7" s="31"/>
    </row>
    <row r="8" spans="1:67" x14ac:dyDescent="0.2">
      <c r="E8" s="37"/>
      <c r="F8" s="38"/>
      <c r="H8" s="28" t="s">
        <v>147</v>
      </c>
      <c r="S8" s="31"/>
      <c r="W8" s="31"/>
      <c r="BO8" s="31"/>
    </row>
    <row r="9" spans="1:67" ht="15.75" x14ac:dyDescent="0.25">
      <c r="D9" s="27" t="s">
        <v>148</v>
      </c>
      <c r="E9" s="37"/>
      <c r="F9" s="38"/>
      <c r="H9" s="28" t="s">
        <v>149</v>
      </c>
      <c r="S9" s="31"/>
      <c r="W9" s="31"/>
      <c r="BO9" s="31"/>
    </row>
    <row r="10" spans="1:67" ht="15.75" x14ac:dyDescent="0.25">
      <c r="D10" s="28" t="s">
        <v>150</v>
      </c>
      <c r="E10" s="37"/>
      <c r="F10" s="36">
        <v>-62936</v>
      </c>
      <c r="H10" s="28" t="s">
        <v>151</v>
      </c>
      <c r="S10" s="31"/>
      <c r="W10" s="31"/>
      <c r="BO10" s="31"/>
    </row>
    <row r="11" spans="1:67" ht="15.75" x14ac:dyDescent="0.25">
      <c r="D11" s="28" t="s">
        <v>152</v>
      </c>
      <c r="E11" s="37"/>
      <c r="F11" s="36">
        <v>-209590.21</v>
      </c>
      <c r="S11" s="31"/>
      <c r="W11" s="31"/>
      <c r="BO11" s="31"/>
    </row>
    <row r="12" spans="1:67" ht="15.75" x14ac:dyDescent="0.25">
      <c r="D12" s="28" t="s">
        <v>153</v>
      </c>
      <c r="E12" s="37"/>
      <c r="F12" s="36">
        <v>1031.1299999999901</v>
      </c>
      <c r="S12" s="31"/>
      <c r="W12" s="31"/>
      <c r="BO12" s="31"/>
    </row>
    <row r="13" spans="1:67" x14ac:dyDescent="0.2">
      <c r="E13" s="37"/>
      <c r="F13" s="38">
        <v>-271495.07999999996</v>
      </c>
      <c r="S13" s="31"/>
      <c r="W13" s="31"/>
      <c r="BO13" s="31"/>
    </row>
    <row r="14" spans="1:67" x14ac:dyDescent="0.2">
      <c r="E14" s="37"/>
      <c r="F14" s="38"/>
      <c r="S14" s="31"/>
      <c r="W14" s="31"/>
      <c r="BO14" s="31"/>
    </row>
    <row r="15" spans="1:67" ht="15.75" x14ac:dyDescent="0.25">
      <c r="D15" s="34" t="s">
        <v>154</v>
      </c>
      <c r="E15" s="35"/>
      <c r="F15" s="36">
        <v>-2095.7000000000698</v>
      </c>
      <c r="S15" s="31"/>
      <c r="W15" s="31"/>
      <c r="BO15" s="31"/>
    </row>
    <row r="16" spans="1:67" s="39" customFormat="1" x14ac:dyDescent="0.2">
      <c r="A16" s="41"/>
      <c r="E16" s="40"/>
      <c r="F16" s="40"/>
      <c r="K16" s="806" t="s">
        <v>155</v>
      </c>
      <c r="L16" s="806"/>
      <c r="M16" s="806"/>
      <c r="N16" s="806"/>
      <c r="O16" s="806"/>
      <c r="P16" s="806"/>
      <c r="Q16" s="806"/>
      <c r="R16" s="806"/>
      <c r="S16" s="806"/>
      <c r="U16" s="806" t="s">
        <v>156</v>
      </c>
      <c r="V16" s="806"/>
      <c r="W16" s="42"/>
      <c r="Y16" s="806"/>
      <c r="Z16" s="806"/>
      <c r="AA16" s="806"/>
      <c r="AB16" s="806"/>
      <c r="AC16" s="806"/>
      <c r="AD16" s="806"/>
      <c r="AE16" s="806"/>
      <c r="AF16" s="806"/>
      <c r="AH16" s="806"/>
      <c r="AI16" s="806"/>
      <c r="AJ16" s="806"/>
      <c r="AK16" s="806"/>
      <c r="AL16" s="806"/>
      <c r="AM16" s="806"/>
      <c r="AN16" s="806"/>
      <c r="AO16" s="806"/>
      <c r="AP16" s="806"/>
      <c r="AQ16" s="806"/>
      <c r="AR16" s="806"/>
      <c r="AS16" s="806"/>
      <c r="AT16" s="806"/>
      <c r="AU16" s="806"/>
      <c r="AW16" s="806" t="s">
        <v>157</v>
      </c>
      <c r="AX16" s="806"/>
      <c r="AY16" s="806"/>
      <c r="AZ16" s="806"/>
      <c r="BA16" s="806"/>
      <c r="BB16" s="806"/>
      <c r="BC16" s="806"/>
      <c r="BD16" s="806"/>
      <c r="BE16" s="806"/>
      <c r="BF16" s="806"/>
      <c r="BG16" s="806"/>
      <c r="BH16" s="806"/>
      <c r="BI16" s="806"/>
      <c r="BJ16" s="806"/>
      <c r="BK16" s="806"/>
      <c r="BL16" s="806"/>
      <c r="BM16" s="806"/>
      <c r="BN16" s="806"/>
      <c r="BO16" s="806"/>
    </row>
    <row r="17" spans="1:67" s="43" customFormat="1" ht="11.25" x14ac:dyDescent="0.2">
      <c r="A17" s="44"/>
      <c r="K17" s="74">
        <v>49303400</v>
      </c>
      <c r="L17" s="75">
        <v>49303514</v>
      </c>
      <c r="M17" s="76">
        <v>49303515</v>
      </c>
      <c r="N17" s="74">
        <v>49303517</v>
      </c>
      <c r="O17" s="77">
        <v>49303516</v>
      </c>
      <c r="P17" s="78">
        <v>49303518</v>
      </c>
      <c r="Q17" s="44">
        <v>49303300</v>
      </c>
      <c r="R17" s="44">
        <v>49310201</v>
      </c>
      <c r="S17" s="44" t="s">
        <v>158</v>
      </c>
      <c r="U17" s="44">
        <v>49305500</v>
      </c>
      <c r="V17" s="44" t="s">
        <v>159</v>
      </c>
      <c r="W17" s="45" t="s">
        <v>160</v>
      </c>
      <c r="Y17" s="44">
        <v>49305210</v>
      </c>
      <c r="Z17" s="44">
        <v>49305401</v>
      </c>
      <c r="AA17" s="44">
        <v>49305400</v>
      </c>
      <c r="AB17" s="44">
        <v>49320020</v>
      </c>
      <c r="AC17" s="44">
        <v>49305700</v>
      </c>
      <c r="AD17" s="44">
        <v>49320011</v>
      </c>
      <c r="AE17" s="44" t="s">
        <v>161</v>
      </c>
      <c r="AF17" s="44" t="s">
        <v>162</v>
      </c>
      <c r="AH17" s="74">
        <v>49304510</v>
      </c>
      <c r="AI17" s="75">
        <v>49304514</v>
      </c>
      <c r="AJ17" s="76">
        <v>49304515</v>
      </c>
      <c r="AK17" s="77">
        <v>49304516</v>
      </c>
      <c r="AL17" s="78">
        <v>49304518</v>
      </c>
      <c r="AM17" s="44">
        <v>49310901</v>
      </c>
      <c r="AN17" s="44">
        <v>49304501</v>
      </c>
      <c r="AO17" s="44">
        <v>49304101</v>
      </c>
      <c r="AP17" s="44">
        <v>49320030</v>
      </c>
      <c r="AQ17" s="44">
        <v>49304163</v>
      </c>
      <c r="AR17" s="44">
        <v>49304502</v>
      </c>
      <c r="AS17" s="44">
        <v>49304500</v>
      </c>
      <c r="AT17" s="44" t="s">
        <v>163</v>
      </c>
      <c r="AU17" s="44" t="s">
        <v>164</v>
      </c>
      <c r="AW17" s="74">
        <v>49310510</v>
      </c>
      <c r="AX17" s="74">
        <v>49310512</v>
      </c>
      <c r="AY17" s="75">
        <v>49310514</v>
      </c>
      <c r="AZ17" s="76">
        <v>49310515</v>
      </c>
      <c r="BA17" s="74">
        <v>49310517</v>
      </c>
      <c r="BB17" s="77">
        <v>49310516</v>
      </c>
      <c r="BC17" s="78">
        <v>49310518</v>
      </c>
      <c r="BD17" s="44">
        <v>49310630</v>
      </c>
      <c r="BE17" s="44">
        <v>49310105</v>
      </c>
      <c r="BF17" s="44">
        <v>49310106</v>
      </c>
      <c r="BG17" s="44">
        <v>49310109</v>
      </c>
      <c r="BH17" s="44">
        <v>49310620</v>
      </c>
      <c r="BI17" s="44">
        <v>49310802</v>
      </c>
      <c r="BJ17" s="44">
        <v>49310000</v>
      </c>
      <c r="BK17" s="44">
        <v>49320040</v>
      </c>
      <c r="BL17" s="44">
        <v>49310120</v>
      </c>
      <c r="BM17" s="44">
        <v>49320080</v>
      </c>
      <c r="BN17" s="44" t="s">
        <v>165</v>
      </c>
      <c r="BO17" s="44" t="s">
        <v>166</v>
      </c>
    </row>
    <row r="18" spans="1:67" s="48" customFormat="1" ht="63" x14ac:dyDescent="0.25">
      <c r="A18" s="48" t="s">
        <v>279</v>
      </c>
      <c r="B18" s="79" t="s">
        <v>280</v>
      </c>
      <c r="C18" s="47" t="s">
        <v>167</v>
      </c>
      <c r="D18" s="47" t="s">
        <v>168</v>
      </c>
      <c r="E18" s="47" t="s">
        <v>169</v>
      </c>
      <c r="F18" s="47" t="s">
        <v>170</v>
      </c>
      <c r="G18" s="47" t="s">
        <v>171</v>
      </c>
      <c r="H18" s="47" t="s">
        <v>172</v>
      </c>
      <c r="I18" s="47" t="s">
        <v>173</v>
      </c>
      <c r="K18" s="80" t="s">
        <v>174</v>
      </c>
      <c r="L18" s="81" t="s">
        <v>175</v>
      </c>
      <c r="M18" s="82" t="s">
        <v>176</v>
      </c>
      <c r="N18" s="80" t="s">
        <v>177</v>
      </c>
      <c r="O18" s="83" t="s">
        <v>178</v>
      </c>
      <c r="P18" s="84" t="s">
        <v>179</v>
      </c>
      <c r="Q18" s="47" t="s">
        <v>180</v>
      </c>
      <c r="R18" s="47" t="s">
        <v>181</v>
      </c>
      <c r="S18" s="49" t="s">
        <v>158</v>
      </c>
      <c r="U18" s="47" t="s">
        <v>182</v>
      </c>
      <c r="V18" s="47" t="s">
        <v>159</v>
      </c>
      <c r="W18" s="49" t="s">
        <v>160</v>
      </c>
      <c r="Y18" s="47" t="s">
        <v>183</v>
      </c>
      <c r="Z18" s="47" t="s">
        <v>184</v>
      </c>
      <c r="AA18" s="47" t="s">
        <v>185</v>
      </c>
      <c r="AB18" s="47" t="s">
        <v>186</v>
      </c>
      <c r="AC18" s="47" t="s">
        <v>187</v>
      </c>
      <c r="AD18" s="47" t="s">
        <v>188</v>
      </c>
      <c r="AE18" s="47" t="s">
        <v>161</v>
      </c>
      <c r="AF18" s="49" t="s">
        <v>162</v>
      </c>
      <c r="AH18" s="80" t="s">
        <v>189</v>
      </c>
      <c r="AI18" s="81" t="s">
        <v>190</v>
      </c>
      <c r="AJ18" s="82" t="s">
        <v>191</v>
      </c>
      <c r="AK18" s="83" t="s">
        <v>192</v>
      </c>
      <c r="AL18" s="84" t="s">
        <v>193</v>
      </c>
      <c r="AM18" s="47" t="s">
        <v>194</v>
      </c>
      <c r="AN18" s="47" t="s">
        <v>195</v>
      </c>
      <c r="AO18" s="47" t="s">
        <v>196</v>
      </c>
      <c r="AP18" s="47" t="s">
        <v>197</v>
      </c>
      <c r="AQ18" s="47" t="s">
        <v>198</v>
      </c>
      <c r="AR18" s="47" t="s">
        <v>199</v>
      </c>
      <c r="AS18" s="47" t="s">
        <v>200</v>
      </c>
      <c r="AT18" s="47" t="s">
        <v>163</v>
      </c>
      <c r="AU18" s="49" t="s">
        <v>164</v>
      </c>
      <c r="AW18" s="80" t="s">
        <v>201</v>
      </c>
      <c r="AX18" s="80" t="s">
        <v>202</v>
      </c>
      <c r="AY18" s="81" t="s">
        <v>203</v>
      </c>
      <c r="AZ18" s="82" t="s">
        <v>204</v>
      </c>
      <c r="BA18" s="80" t="s">
        <v>205</v>
      </c>
      <c r="BB18" s="83" t="s">
        <v>206</v>
      </c>
      <c r="BC18" s="84" t="s">
        <v>207</v>
      </c>
      <c r="BD18" s="47" t="s">
        <v>208</v>
      </c>
      <c r="BE18" s="47" t="s">
        <v>209</v>
      </c>
      <c r="BF18" s="47" t="s">
        <v>210</v>
      </c>
      <c r="BG18" s="47" t="s">
        <v>211</v>
      </c>
      <c r="BH18" s="47" t="s">
        <v>212</v>
      </c>
      <c r="BI18" s="47" t="s">
        <v>213</v>
      </c>
      <c r="BJ18" s="47" t="s">
        <v>214</v>
      </c>
      <c r="BK18" s="47" t="s">
        <v>215</v>
      </c>
      <c r="BL18" s="47" t="s">
        <v>216</v>
      </c>
      <c r="BM18" s="47" t="s">
        <v>217</v>
      </c>
      <c r="BN18" s="47" t="s">
        <v>165</v>
      </c>
      <c r="BO18" s="49" t="s">
        <v>166</v>
      </c>
    </row>
    <row r="19" spans="1:67" s="55" customFormat="1" x14ac:dyDescent="0.2">
      <c r="A19" s="85"/>
      <c r="B19" s="51" t="s">
        <v>218</v>
      </c>
      <c r="C19" s="51">
        <v>1</v>
      </c>
      <c r="D19" s="51" t="s">
        <v>219</v>
      </c>
      <c r="E19" s="52">
        <v>75349.899999999994</v>
      </c>
      <c r="F19" s="52">
        <v>80450.757973254658</v>
      </c>
      <c r="G19" s="53">
        <v>80450.757973254658</v>
      </c>
      <c r="H19" s="53">
        <v>50613.735514665183</v>
      </c>
      <c r="I19" s="52">
        <v>29837.022458589465</v>
      </c>
      <c r="J19" s="53"/>
      <c r="K19" s="86">
        <v>42203.75589791016</v>
      </c>
      <c r="L19" s="87">
        <v>373.80752853855176</v>
      </c>
      <c r="M19" s="88">
        <v>4431.3061462883734</v>
      </c>
      <c r="N19" s="86">
        <v>209.76795584606307</v>
      </c>
      <c r="O19" s="89">
        <v>0</v>
      </c>
      <c r="P19" s="90">
        <v>0</v>
      </c>
      <c r="Q19" s="52">
        <v>2529.9419674676765</v>
      </c>
      <c r="R19" s="52">
        <v>0</v>
      </c>
      <c r="S19" s="54">
        <f>SUM(K19:R19)</f>
        <v>49748.579496050821</v>
      </c>
      <c r="T19" s="53"/>
      <c r="U19" s="52">
        <v>0</v>
      </c>
      <c r="V19" s="52">
        <v>0</v>
      </c>
      <c r="W19" s="54">
        <f>SUM(U19:V19)</f>
        <v>0</v>
      </c>
      <c r="Y19" s="52">
        <v>0</v>
      </c>
      <c r="Z19" s="52">
        <v>0</v>
      </c>
      <c r="AA19" s="52">
        <v>0</v>
      </c>
      <c r="AB19" s="52">
        <v>0</v>
      </c>
      <c r="AC19" s="52">
        <v>0</v>
      </c>
      <c r="AD19" s="52">
        <v>0</v>
      </c>
      <c r="AE19" s="52">
        <f>AF19-SUM(Y19:AD19)</f>
        <v>848.9228354845302</v>
      </c>
      <c r="AF19" s="54">
        <v>848.9228354845302</v>
      </c>
      <c r="AH19" s="86">
        <v>0</v>
      </c>
      <c r="AI19" s="87">
        <v>0</v>
      </c>
      <c r="AJ19" s="88">
        <v>0</v>
      </c>
      <c r="AK19" s="89">
        <v>0</v>
      </c>
      <c r="AL19" s="90">
        <v>0</v>
      </c>
      <c r="AM19" s="52">
        <v>0</v>
      </c>
      <c r="AN19" s="52">
        <v>0</v>
      </c>
      <c r="AO19" s="52">
        <v>0</v>
      </c>
      <c r="AP19" s="52">
        <v>0</v>
      </c>
      <c r="AQ19" s="52">
        <v>0</v>
      </c>
      <c r="AR19" s="52">
        <v>0</v>
      </c>
      <c r="AS19" s="52">
        <v>0</v>
      </c>
      <c r="AT19" s="52">
        <f t="shared" ref="AT19:AT73" si="0">AU19-SUM(AH19:AS19)</f>
        <v>15678.947204293981</v>
      </c>
      <c r="AU19" s="54">
        <v>15678.947204293981</v>
      </c>
      <c r="AW19" s="86">
        <v>0</v>
      </c>
      <c r="AX19" s="86">
        <v>0</v>
      </c>
      <c r="AY19" s="87">
        <v>0</v>
      </c>
      <c r="AZ19" s="88">
        <v>0</v>
      </c>
      <c r="BA19" s="86">
        <v>0</v>
      </c>
      <c r="BB19" s="89">
        <v>0</v>
      </c>
      <c r="BC19" s="90">
        <v>0</v>
      </c>
      <c r="BD19" s="52">
        <v>563.87315602930482</v>
      </c>
      <c r="BE19" s="52">
        <v>301.28286258505983</v>
      </c>
      <c r="BF19" s="52">
        <v>0</v>
      </c>
      <c r="BG19" s="52">
        <v>0</v>
      </c>
      <c r="BH19" s="52">
        <v>0</v>
      </c>
      <c r="BI19" s="52">
        <v>0</v>
      </c>
      <c r="BJ19" s="52">
        <v>0</v>
      </c>
      <c r="BK19" s="52">
        <v>0</v>
      </c>
      <c r="BL19" s="52">
        <v>0</v>
      </c>
      <c r="BM19" s="52">
        <v>0</v>
      </c>
      <c r="BN19" s="52">
        <f>BO19-SUM(AW19:BM19)</f>
        <v>13309.152418810951</v>
      </c>
      <c r="BO19" s="54">
        <v>14174.308437425316</v>
      </c>
    </row>
    <row r="20" spans="1:67" s="55" customFormat="1" x14ac:dyDescent="0.2">
      <c r="A20" s="85"/>
      <c r="B20" s="56" t="s">
        <v>220</v>
      </c>
      <c r="C20" s="56">
        <v>4</v>
      </c>
      <c r="D20" s="56" t="s">
        <v>221</v>
      </c>
      <c r="E20" s="52">
        <v>229188.76</v>
      </c>
      <c r="F20" s="52">
        <v>244629.65103163678</v>
      </c>
      <c r="G20" s="53">
        <v>244629.65103163675</v>
      </c>
      <c r="H20" s="53">
        <v>55440.708610382928</v>
      </c>
      <c r="I20" s="52">
        <v>189188.94242125383</v>
      </c>
      <c r="J20" s="53"/>
      <c r="K20" s="86">
        <v>0</v>
      </c>
      <c r="L20" s="87">
        <v>0</v>
      </c>
      <c r="M20" s="88">
        <v>0</v>
      </c>
      <c r="N20" s="86">
        <v>0</v>
      </c>
      <c r="O20" s="89">
        <v>0</v>
      </c>
      <c r="P20" s="90">
        <v>0</v>
      </c>
      <c r="Q20" s="52">
        <v>0</v>
      </c>
      <c r="R20" s="52">
        <v>0</v>
      </c>
      <c r="S20" s="54">
        <f t="shared" ref="S20:S75" si="1">SUM(K20:R20)</f>
        <v>0</v>
      </c>
      <c r="T20" s="53"/>
      <c r="U20" s="52">
        <v>0</v>
      </c>
      <c r="V20" s="52">
        <v>0</v>
      </c>
      <c r="W20" s="54">
        <f t="shared" ref="W20:W75" si="2">SUM(U20:V20)</f>
        <v>0</v>
      </c>
      <c r="Y20" s="52">
        <v>0</v>
      </c>
      <c r="Z20" s="52">
        <v>0</v>
      </c>
      <c r="AA20" s="52">
        <v>0</v>
      </c>
      <c r="AB20" s="52">
        <v>0</v>
      </c>
      <c r="AC20" s="52">
        <v>0</v>
      </c>
      <c r="AD20" s="52">
        <v>0</v>
      </c>
      <c r="AE20" s="52">
        <f t="shared" ref="AE20:AE74" si="3">AF20-SUM(Y20:AD20)</f>
        <v>0</v>
      </c>
      <c r="AF20" s="54">
        <v>0</v>
      </c>
      <c r="AH20" s="86">
        <v>0</v>
      </c>
      <c r="AI20" s="87">
        <v>0</v>
      </c>
      <c r="AJ20" s="88">
        <v>0</v>
      </c>
      <c r="AK20" s="89">
        <v>0</v>
      </c>
      <c r="AL20" s="90">
        <v>0</v>
      </c>
      <c r="AM20" s="52">
        <v>0</v>
      </c>
      <c r="AN20" s="52">
        <v>0</v>
      </c>
      <c r="AO20" s="52">
        <v>0</v>
      </c>
      <c r="AP20" s="52">
        <v>0</v>
      </c>
      <c r="AQ20" s="52">
        <v>0</v>
      </c>
      <c r="AR20" s="52">
        <v>0</v>
      </c>
      <c r="AS20" s="52">
        <v>0</v>
      </c>
      <c r="AT20" s="52">
        <f t="shared" si="0"/>
        <v>0</v>
      </c>
      <c r="AU20" s="54">
        <v>0</v>
      </c>
      <c r="AW20" s="86">
        <v>32462.947764914308</v>
      </c>
      <c r="AX20" s="86">
        <v>0</v>
      </c>
      <c r="AY20" s="87">
        <v>120.40850106561329</v>
      </c>
      <c r="AZ20" s="88">
        <v>0</v>
      </c>
      <c r="BA20" s="86">
        <v>0</v>
      </c>
      <c r="BB20" s="89">
        <v>0</v>
      </c>
      <c r="BC20" s="90">
        <f>14378.6130926681+4340.21</f>
        <v>18718.823092668099</v>
      </c>
      <c r="BD20" s="52">
        <v>3014.7173399729086</v>
      </c>
      <c r="BE20" s="52">
        <v>0</v>
      </c>
      <c r="BF20" s="52">
        <v>0</v>
      </c>
      <c r="BG20" s="52">
        <v>0</v>
      </c>
      <c r="BH20" s="52">
        <v>0</v>
      </c>
      <c r="BI20" s="52">
        <v>0</v>
      </c>
      <c r="BJ20" s="52">
        <v>0</v>
      </c>
      <c r="BK20" s="52">
        <v>0</v>
      </c>
      <c r="BL20" s="52">
        <v>0</v>
      </c>
      <c r="BM20" s="52">
        <v>1124</v>
      </c>
      <c r="BN20" s="52">
        <f t="shared" ref="BN20:BN74" si="4">BO20-SUM(AW20:BM20)</f>
        <v>189188.73242125407</v>
      </c>
      <c r="BO20" s="54">
        <f>239165.629119875+4340+1124</f>
        <v>244629.629119875</v>
      </c>
    </row>
    <row r="21" spans="1:67" s="55" customFormat="1" x14ac:dyDescent="0.2">
      <c r="A21" s="85"/>
      <c r="B21" s="56" t="s">
        <v>220</v>
      </c>
      <c r="C21" s="57">
        <v>5</v>
      </c>
      <c r="D21" s="57" t="s">
        <v>222</v>
      </c>
      <c r="E21" s="52">
        <v>58829.12000000001</v>
      </c>
      <c r="F21" s="52">
        <v>62980.867550506722</v>
      </c>
      <c r="G21" s="53">
        <v>62980.867550506722</v>
      </c>
      <c r="H21" s="53">
        <v>21395.267138785504</v>
      </c>
      <c r="I21" s="52">
        <v>41585.600411721221</v>
      </c>
      <c r="J21" s="53"/>
      <c r="K21" s="86">
        <v>0</v>
      </c>
      <c r="L21" s="87">
        <v>0</v>
      </c>
      <c r="M21" s="88">
        <v>0</v>
      </c>
      <c r="N21" s="86">
        <v>0</v>
      </c>
      <c r="O21" s="89">
        <v>0</v>
      </c>
      <c r="P21" s="90">
        <v>0</v>
      </c>
      <c r="Q21" s="52">
        <v>0</v>
      </c>
      <c r="R21" s="52">
        <v>0</v>
      </c>
      <c r="S21" s="54">
        <f t="shared" si="1"/>
        <v>0</v>
      </c>
      <c r="T21" s="53"/>
      <c r="U21" s="52">
        <v>0</v>
      </c>
      <c r="V21" s="52">
        <v>0</v>
      </c>
      <c r="W21" s="54">
        <f t="shared" si="2"/>
        <v>0</v>
      </c>
      <c r="Y21" s="52">
        <v>0</v>
      </c>
      <c r="Z21" s="52">
        <v>0</v>
      </c>
      <c r="AA21" s="52">
        <v>0</v>
      </c>
      <c r="AB21" s="52">
        <v>0</v>
      </c>
      <c r="AC21" s="52">
        <v>0</v>
      </c>
      <c r="AD21" s="52">
        <v>0</v>
      </c>
      <c r="AE21" s="52">
        <f t="shared" si="3"/>
        <v>0</v>
      </c>
      <c r="AF21" s="54">
        <v>0</v>
      </c>
      <c r="AH21" s="86">
        <v>0</v>
      </c>
      <c r="AI21" s="87">
        <v>0</v>
      </c>
      <c r="AJ21" s="88">
        <v>0</v>
      </c>
      <c r="AK21" s="89">
        <v>0</v>
      </c>
      <c r="AL21" s="90">
        <v>0</v>
      </c>
      <c r="AM21" s="52">
        <v>0</v>
      </c>
      <c r="AN21" s="52">
        <v>0</v>
      </c>
      <c r="AO21" s="52">
        <v>0</v>
      </c>
      <c r="AP21" s="52">
        <v>0</v>
      </c>
      <c r="AQ21" s="52">
        <v>0</v>
      </c>
      <c r="AR21" s="52">
        <v>0</v>
      </c>
      <c r="AS21" s="52">
        <v>0</v>
      </c>
      <c r="AT21" s="52">
        <f t="shared" si="0"/>
        <v>0</v>
      </c>
      <c r="AU21" s="54">
        <v>0</v>
      </c>
      <c r="AW21" s="86">
        <v>3074.0708341864811</v>
      </c>
      <c r="AX21" s="86">
        <v>755.59479373527461</v>
      </c>
      <c r="AY21" s="87">
        <v>11022.669294430627</v>
      </c>
      <c r="AZ21" s="88">
        <v>0</v>
      </c>
      <c r="BA21" s="86">
        <v>0</v>
      </c>
      <c r="BB21" s="89">
        <v>0</v>
      </c>
      <c r="BC21" s="90">
        <v>0</v>
      </c>
      <c r="BD21" s="52">
        <v>56.829154498015399</v>
      </c>
      <c r="BE21" s="52">
        <v>0</v>
      </c>
      <c r="BF21" s="52">
        <v>146.07738026713736</v>
      </c>
      <c r="BG21" s="52">
        <v>951.02009724760728</v>
      </c>
      <c r="BH21" s="52">
        <v>0</v>
      </c>
      <c r="BI21" s="52">
        <v>0</v>
      </c>
      <c r="BJ21" s="52">
        <v>0</v>
      </c>
      <c r="BK21" s="52">
        <v>5207.2886439553422</v>
      </c>
      <c r="BL21" s="52">
        <v>0</v>
      </c>
      <c r="BM21" s="52">
        <v>181.71694046501773</v>
      </c>
      <c r="BN21" s="52">
        <f t="shared" si="4"/>
        <v>41585.600411721214</v>
      </c>
      <c r="BO21" s="54">
        <v>62980.867550506722</v>
      </c>
    </row>
    <row r="22" spans="1:67" s="55" customFormat="1" x14ac:dyDescent="0.2">
      <c r="A22" s="85"/>
      <c r="B22" s="56" t="s">
        <v>220</v>
      </c>
      <c r="C22" s="56">
        <v>3</v>
      </c>
      <c r="D22" s="57" t="s">
        <v>223</v>
      </c>
      <c r="E22" s="52">
        <v>7031.4400000000005</v>
      </c>
      <c r="F22" s="52">
        <v>7365.9072685832143</v>
      </c>
      <c r="G22" s="53">
        <v>7365.9072685832152</v>
      </c>
      <c r="H22" s="53">
        <v>4504.2921830452833</v>
      </c>
      <c r="I22" s="52">
        <v>2861.6150855379319</v>
      </c>
      <c r="J22" s="53"/>
      <c r="K22" s="86">
        <v>0</v>
      </c>
      <c r="L22" s="87">
        <v>0</v>
      </c>
      <c r="M22" s="88">
        <v>0</v>
      </c>
      <c r="N22" s="86">
        <v>0</v>
      </c>
      <c r="O22" s="89">
        <v>0</v>
      </c>
      <c r="P22" s="90">
        <v>0</v>
      </c>
      <c r="Q22" s="52">
        <v>0</v>
      </c>
      <c r="R22" s="52">
        <v>0</v>
      </c>
      <c r="S22" s="54">
        <f t="shared" si="1"/>
        <v>0</v>
      </c>
      <c r="T22" s="53"/>
      <c r="U22" s="52">
        <v>0</v>
      </c>
      <c r="V22" s="52">
        <v>0</v>
      </c>
      <c r="W22" s="54">
        <f t="shared" si="2"/>
        <v>0</v>
      </c>
      <c r="Y22" s="52">
        <v>0</v>
      </c>
      <c r="Z22" s="52">
        <v>138.40631081007564</v>
      </c>
      <c r="AA22" s="52">
        <v>0</v>
      </c>
      <c r="AB22" s="52">
        <v>0</v>
      </c>
      <c r="AC22" s="52">
        <v>0</v>
      </c>
      <c r="AD22" s="52">
        <v>0</v>
      </c>
      <c r="AE22" s="52">
        <f t="shared" si="3"/>
        <v>0</v>
      </c>
      <c r="AF22" s="54">
        <v>138.40631081007564</v>
      </c>
      <c r="AH22" s="86">
        <v>0</v>
      </c>
      <c r="AI22" s="87">
        <v>0</v>
      </c>
      <c r="AJ22" s="88">
        <v>0</v>
      </c>
      <c r="AK22" s="89">
        <v>0</v>
      </c>
      <c r="AL22" s="90">
        <v>0</v>
      </c>
      <c r="AM22" s="52">
        <v>0</v>
      </c>
      <c r="AN22" s="52">
        <v>0</v>
      </c>
      <c r="AO22" s="52">
        <v>0</v>
      </c>
      <c r="AP22" s="52">
        <v>0</v>
      </c>
      <c r="AQ22" s="52">
        <v>0</v>
      </c>
      <c r="AR22" s="52">
        <v>0</v>
      </c>
      <c r="AS22" s="52">
        <v>0</v>
      </c>
      <c r="AT22" s="52">
        <f t="shared" si="0"/>
        <v>0</v>
      </c>
      <c r="AU22" s="54">
        <v>0</v>
      </c>
      <c r="AW22" s="86">
        <v>107.80224765868893</v>
      </c>
      <c r="AX22" s="86">
        <v>4015.8725806588868</v>
      </c>
      <c r="AY22" s="87">
        <v>121.1055219588162</v>
      </c>
      <c r="AZ22" s="88">
        <v>0</v>
      </c>
      <c r="BA22" s="86">
        <v>0</v>
      </c>
      <c r="BB22" s="89">
        <v>0</v>
      </c>
      <c r="BC22" s="90">
        <v>0</v>
      </c>
      <c r="BD22" s="52">
        <v>0</v>
      </c>
      <c r="BE22" s="52">
        <v>0</v>
      </c>
      <c r="BF22" s="52">
        <v>0</v>
      </c>
      <c r="BG22" s="52">
        <v>0</v>
      </c>
      <c r="BH22" s="52">
        <v>0</v>
      </c>
      <c r="BI22" s="52">
        <v>0</v>
      </c>
      <c r="BJ22" s="52">
        <v>0</v>
      </c>
      <c r="BK22" s="52">
        <v>121.1055219588162</v>
      </c>
      <c r="BL22" s="52">
        <v>0</v>
      </c>
      <c r="BM22" s="52">
        <v>0</v>
      </c>
      <c r="BN22" s="52">
        <f t="shared" si="4"/>
        <v>2861.6150855379319</v>
      </c>
      <c r="BO22" s="54">
        <v>7227.5009577731398</v>
      </c>
    </row>
    <row r="23" spans="1:67" s="55" customFormat="1" x14ac:dyDescent="0.2">
      <c r="A23" s="85"/>
      <c r="B23" s="56" t="s">
        <v>218</v>
      </c>
      <c r="C23" s="56">
        <v>1</v>
      </c>
      <c r="D23" s="57" t="s">
        <v>224</v>
      </c>
      <c r="E23" s="52">
        <v>25593.1</v>
      </c>
      <c r="F23" s="52">
        <v>27329.504260994905</v>
      </c>
      <c r="G23" s="53">
        <v>27329.504260994905</v>
      </c>
      <c r="H23" s="53">
        <v>13692.210527825282</v>
      </c>
      <c r="I23" s="52">
        <v>13637.293733169623</v>
      </c>
      <c r="J23" s="53"/>
      <c r="K23" s="86">
        <v>5468.1044788908766</v>
      </c>
      <c r="L23" s="87">
        <v>0</v>
      </c>
      <c r="M23" s="88">
        <v>0</v>
      </c>
      <c r="N23" s="86">
        <v>0</v>
      </c>
      <c r="O23" s="89">
        <v>1005.6053804603035</v>
      </c>
      <c r="P23" s="90">
        <v>0</v>
      </c>
      <c r="Q23" s="52">
        <v>101.76306626186988</v>
      </c>
      <c r="R23" s="52">
        <v>0</v>
      </c>
      <c r="S23" s="54">
        <f t="shared" si="1"/>
        <v>6575.4729256130504</v>
      </c>
      <c r="T23" s="53"/>
      <c r="U23" s="52">
        <v>0</v>
      </c>
      <c r="V23" s="52">
        <v>0</v>
      </c>
      <c r="W23" s="54">
        <f t="shared" si="2"/>
        <v>0</v>
      </c>
      <c r="Y23" s="52">
        <v>0</v>
      </c>
      <c r="Z23" s="52">
        <v>0</v>
      </c>
      <c r="AA23" s="52">
        <v>0</v>
      </c>
      <c r="AB23" s="52">
        <v>0</v>
      </c>
      <c r="AC23" s="52">
        <v>0</v>
      </c>
      <c r="AD23" s="52">
        <v>7116.7376022122316</v>
      </c>
      <c r="AE23" s="52">
        <f t="shared" si="3"/>
        <v>436.29228913493716</v>
      </c>
      <c r="AF23" s="54">
        <v>7553.0298913471688</v>
      </c>
      <c r="AH23" s="86">
        <v>0</v>
      </c>
      <c r="AI23" s="87">
        <v>0</v>
      </c>
      <c r="AJ23" s="88">
        <v>0</v>
      </c>
      <c r="AK23" s="89">
        <v>0</v>
      </c>
      <c r="AL23" s="90">
        <v>0</v>
      </c>
      <c r="AM23" s="52">
        <v>0</v>
      </c>
      <c r="AN23" s="52">
        <v>0</v>
      </c>
      <c r="AO23" s="52">
        <v>0</v>
      </c>
      <c r="AP23" s="52">
        <v>0</v>
      </c>
      <c r="AQ23" s="52">
        <v>0</v>
      </c>
      <c r="AR23" s="52">
        <v>0</v>
      </c>
      <c r="AS23" s="52">
        <v>0</v>
      </c>
      <c r="AT23" s="52">
        <f t="shared" si="0"/>
        <v>7224.9754327841392</v>
      </c>
      <c r="AU23" s="54">
        <v>7224.9754327841392</v>
      </c>
      <c r="AW23" s="86">
        <v>0</v>
      </c>
      <c r="AX23" s="86">
        <v>0</v>
      </c>
      <c r="AY23" s="87">
        <v>0</v>
      </c>
      <c r="AZ23" s="88">
        <v>0</v>
      </c>
      <c r="BA23" s="86">
        <v>0</v>
      </c>
      <c r="BB23" s="89">
        <v>0</v>
      </c>
      <c r="BC23" s="90">
        <v>0</v>
      </c>
      <c r="BD23" s="52">
        <v>0</v>
      </c>
      <c r="BE23" s="52">
        <v>0</v>
      </c>
      <c r="BF23" s="52">
        <v>0</v>
      </c>
      <c r="BG23" s="52">
        <v>0</v>
      </c>
      <c r="BH23" s="52">
        <v>0</v>
      </c>
      <c r="BI23" s="52">
        <v>0</v>
      </c>
      <c r="BJ23" s="52">
        <v>0</v>
      </c>
      <c r="BK23" s="52">
        <v>0</v>
      </c>
      <c r="BL23" s="52">
        <v>0</v>
      </c>
      <c r="BM23" s="52">
        <v>0</v>
      </c>
      <c r="BN23" s="52">
        <f t="shared" si="4"/>
        <v>5976.0260112505457</v>
      </c>
      <c r="BO23" s="54">
        <v>5976.0260112505457</v>
      </c>
    </row>
    <row r="24" spans="1:67" s="55" customFormat="1" x14ac:dyDescent="0.2">
      <c r="A24" s="85" t="s">
        <v>281</v>
      </c>
      <c r="B24" s="91" t="s">
        <v>225</v>
      </c>
      <c r="C24" s="56">
        <v>5</v>
      </c>
      <c r="D24" s="58" t="s">
        <v>226</v>
      </c>
      <c r="E24" s="52">
        <v>22388.21</v>
      </c>
      <c r="F24" s="52">
        <v>23907.012230322591</v>
      </c>
      <c r="G24" s="53">
        <v>23907.012230322594</v>
      </c>
      <c r="H24" s="53">
        <v>7572.0039595673461</v>
      </c>
      <c r="I24" s="52">
        <v>16335.008270755246</v>
      </c>
      <c r="J24" s="53"/>
      <c r="K24" s="86">
        <v>0</v>
      </c>
      <c r="L24" s="87">
        <v>0</v>
      </c>
      <c r="M24" s="88">
        <v>0</v>
      </c>
      <c r="N24" s="86">
        <v>0</v>
      </c>
      <c r="O24" s="89">
        <v>0</v>
      </c>
      <c r="P24" s="90">
        <v>0</v>
      </c>
      <c r="Q24" s="52">
        <v>0</v>
      </c>
      <c r="R24" s="52">
        <v>0</v>
      </c>
      <c r="S24" s="54">
        <f t="shared" si="1"/>
        <v>0</v>
      </c>
      <c r="T24" s="53"/>
      <c r="U24" s="52">
        <v>0</v>
      </c>
      <c r="V24" s="52">
        <v>0</v>
      </c>
      <c r="W24" s="54">
        <f t="shared" si="2"/>
        <v>0</v>
      </c>
      <c r="Y24" s="52">
        <v>0</v>
      </c>
      <c r="Z24" s="52">
        <v>0</v>
      </c>
      <c r="AA24" s="52">
        <v>0</v>
      </c>
      <c r="AB24" s="52">
        <v>0</v>
      </c>
      <c r="AC24" s="52">
        <v>0</v>
      </c>
      <c r="AD24" s="52">
        <v>0</v>
      </c>
      <c r="AE24" s="52">
        <f t="shared" si="3"/>
        <v>0</v>
      </c>
      <c r="AF24" s="54">
        <v>0</v>
      </c>
      <c r="AH24" s="86">
        <v>75.392460971713092</v>
      </c>
      <c r="AI24" s="87">
        <v>0</v>
      </c>
      <c r="AJ24" s="88">
        <f>16335</f>
        <v>16335</v>
      </c>
      <c r="AK24" s="89">
        <v>0</v>
      </c>
      <c r="AL24" s="90">
        <v>0</v>
      </c>
      <c r="AM24" s="52">
        <v>0</v>
      </c>
      <c r="AN24" s="52">
        <v>0</v>
      </c>
      <c r="AO24" s="52">
        <v>0</v>
      </c>
      <c r="AP24" s="52">
        <v>1633.9260742538502</v>
      </c>
      <c r="AQ24" s="52">
        <v>0</v>
      </c>
      <c r="AR24" s="52">
        <v>5862.6854243417829</v>
      </c>
      <c r="AS24" s="52">
        <v>0</v>
      </c>
      <c r="AT24" s="52">
        <f t="shared" si="0"/>
        <v>8.2707552464853507E-3</v>
      </c>
      <c r="AU24" s="54">
        <v>23907.012230322594</v>
      </c>
      <c r="AW24" s="86">
        <v>0</v>
      </c>
      <c r="AX24" s="86">
        <v>0</v>
      </c>
      <c r="AY24" s="87">
        <v>0</v>
      </c>
      <c r="AZ24" s="88">
        <v>0</v>
      </c>
      <c r="BA24" s="86">
        <v>0</v>
      </c>
      <c r="BB24" s="89">
        <v>0</v>
      </c>
      <c r="BC24" s="90">
        <v>0</v>
      </c>
      <c r="BD24" s="52">
        <v>0</v>
      </c>
      <c r="BE24" s="52">
        <v>0</v>
      </c>
      <c r="BF24" s="52">
        <v>0</v>
      </c>
      <c r="BG24" s="52">
        <v>0</v>
      </c>
      <c r="BH24" s="52">
        <v>0</v>
      </c>
      <c r="BI24" s="52">
        <v>0</v>
      </c>
      <c r="BJ24" s="52">
        <v>0</v>
      </c>
      <c r="BK24" s="52">
        <v>0</v>
      </c>
      <c r="BL24" s="52">
        <v>0</v>
      </c>
      <c r="BM24" s="52">
        <v>0</v>
      </c>
      <c r="BN24" s="52">
        <f t="shared" si="4"/>
        <v>0</v>
      </c>
      <c r="BO24" s="54">
        <v>0</v>
      </c>
    </row>
    <row r="25" spans="1:67" s="55" customFormat="1" x14ac:dyDescent="0.2">
      <c r="A25" s="85"/>
      <c r="B25" s="56" t="s">
        <v>218</v>
      </c>
      <c r="C25" s="56">
        <v>1</v>
      </c>
      <c r="D25" s="57" t="s">
        <v>227</v>
      </c>
      <c r="E25" s="52">
        <v>66524.820000000007</v>
      </c>
      <c r="F25" s="52">
        <v>70982.895116261003</v>
      </c>
      <c r="G25" s="53">
        <v>70982.895116261003</v>
      </c>
      <c r="H25" s="53">
        <v>6886.0791828486945</v>
      </c>
      <c r="I25" s="52">
        <v>64096.815933412305</v>
      </c>
      <c r="J25" s="53"/>
      <c r="K25" s="86">
        <v>4590.7194552324627</v>
      </c>
      <c r="L25" s="87">
        <v>0</v>
      </c>
      <c r="M25" s="88">
        <v>0</v>
      </c>
      <c r="N25" s="86">
        <v>0</v>
      </c>
      <c r="O25" s="89">
        <v>0</v>
      </c>
      <c r="P25" s="90">
        <v>0</v>
      </c>
      <c r="Q25" s="52">
        <v>0</v>
      </c>
      <c r="R25" s="52">
        <v>0</v>
      </c>
      <c r="S25" s="54">
        <f t="shared" si="1"/>
        <v>4590.7194552324627</v>
      </c>
      <c r="T25" s="53"/>
      <c r="U25" s="52">
        <v>0</v>
      </c>
      <c r="V25" s="52">
        <v>0</v>
      </c>
      <c r="W25" s="54">
        <f t="shared" si="2"/>
        <v>0</v>
      </c>
      <c r="Y25" s="52">
        <v>0</v>
      </c>
      <c r="Z25" s="52">
        <v>0</v>
      </c>
      <c r="AA25" s="52">
        <v>0</v>
      </c>
      <c r="AB25" s="52">
        <v>0</v>
      </c>
      <c r="AC25" s="52">
        <v>0</v>
      </c>
      <c r="AD25" s="52">
        <v>2295.3597276162313</v>
      </c>
      <c r="AE25" s="52">
        <f t="shared" si="3"/>
        <v>1821.9750934281506</v>
      </c>
      <c r="AF25" s="54">
        <v>4117.3348210443819</v>
      </c>
      <c r="AH25" s="86">
        <v>0</v>
      </c>
      <c r="AI25" s="87">
        <v>0</v>
      </c>
      <c r="AJ25" s="88">
        <v>0</v>
      </c>
      <c r="AK25" s="89">
        <v>0</v>
      </c>
      <c r="AL25" s="90">
        <v>0</v>
      </c>
      <c r="AM25" s="52">
        <v>0</v>
      </c>
      <c r="AN25" s="52">
        <v>0</v>
      </c>
      <c r="AO25" s="52">
        <v>0</v>
      </c>
      <c r="AP25" s="52">
        <v>0</v>
      </c>
      <c r="AQ25" s="52">
        <v>0</v>
      </c>
      <c r="AR25" s="52">
        <v>0</v>
      </c>
      <c r="AS25" s="52">
        <v>0</v>
      </c>
      <c r="AT25" s="52">
        <f t="shared" si="0"/>
        <v>33618.23609011127</v>
      </c>
      <c r="AU25" s="54">
        <v>33618.23609011127</v>
      </c>
      <c r="AW25" s="86">
        <v>0</v>
      </c>
      <c r="AX25" s="86">
        <v>0</v>
      </c>
      <c r="AY25" s="87">
        <v>0</v>
      </c>
      <c r="AZ25" s="88">
        <v>0</v>
      </c>
      <c r="BA25" s="86">
        <v>0</v>
      </c>
      <c r="BB25" s="89">
        <v>0</v>
      </c>
      <c r="BC25" s="90">
        <v>0</v>
      </c>
      <c r="BD25" s="52">
        <v>0</v>
      </c>
      <c r="BE25" s="52">
        <v>0</v>
      </c>
      <c r="BF25" s="52">
        <v>0</v>
      </c>
      <c r="BG25" s="52">
        <v>0</v>
      </c>
      <c r="BH25" s="52">
        <v>0</v>
      </c>
      <c r="BI25" s="52">
        <v>0</v>
      </c>
      <c r="BJ25" s="52">
        <v>0</v>
      </c>
      <c r="BK25" s="52">
        <v>0</v>
      </c>
      <c r="BL25" s="52">
        <v>0</v>
      </c>
      <c r="BM25" s="52">
        <v>0</v>
      </c>
      <c r="BN25" s="52">
        <f t="shared" si="4"/>
        <v>28656.60474987288</v>
      </c>
      <c r="BO25" s="54">
        <v>28656.60474987288</v>
      </c>
    </row>
    <row r="26" spans="1:67" s="55" customFormat="1" ht="15.75" x14ac:dyDescent="0.25">
      <c r="A26" s="85"/>
      <c r="B26" s="92" t="s">
        <v>220</v>
      </c>
      <c r="C26" s="56">
        <v>3</v>
      </c>
      <c r="D26" s="93" t="s">
        <v>282</v>
      </c>
      <c r="E26" s="52">
        <v>111194.62999999999</v>
      </c>
      <c r="F26" s="52">
        <v>118656.95258582306</v>
      </c>
      <c r="G26" s="53">
        <v>118656.95258582306</v>
      </c>
      <c r="H26" s="53">
        <v>53948.292332508747</v>
      </c>
      <c r="I26" s="52">
        <v>64708.660253314309</v>
      </c>
      <c r="J26" s="53"/>
      <c r="K26" s="86">
        <v>0</v>
      </c>
      <c r="L26" s="87">
        <v>0</v>
      </c>
      <c r="M26" s="88">
        <v>0</v>
      </c>
      <c r="N26" s="86">
        <v>0</v>
      </c>
      <c r="O26" s="89">
        <v>0</v>
      </c>
      <c r="P26" s="90">
        <v>0</v>
      </c>
      <c r="Q26" s="52">
        <v>0</v>
      </c>
      <c r="R26" s="52">
        <v>0</v>
      </c>
      <c r="S26" s="54">
        <f t="shared" si="1"/>
        <v>0</v>
      </c>
      <c r="T26" s="53"/>
      <c r="U26" s="52">
        <v>0</v>
      </c>
      <c r="V26" s="52">
        <v>0</v>
      </c>
      <c r="W26" s="54">
        <f t="shared" si="2"/>
        <v>0</v>
      </c>
      <c r="Y26" s="52">
        <v>0</v>
      </c>
      <c r="Z26" s="52">
        <v>0</v>
      </c>
      <c r="AA26" s="52">
        <v>0</v>
      </c>
      <c r="AB26" s="52">
        <v>0</v>
      </c>
      <c r="AC26" s="52">
        <v>0</v>
      </c>
      <c r="AD26" s="52">
        <v>0</v>
      </c>
      <c r="AE26" s="52">
        <f t="shared" si="3"/>
        <v>0</v>
      </c>
      <c r="AF26" s="54">
        <v>0</v>
      </c>
      <c r="AH26" s="86">
        <v>24799</v>
      </c>
      <c r="AI26" s="87">
        <v>6290</v>
      </c>
      <c r="AJ26" s="88">
        <v>0</v>
      </c>
      <c r="AK26" s="89">
        <v>0</v>
      </c>
      <c r="AL26" s="90">
        <v>1724</v>
      </c>
      <c r="AM26" s="52">
        <v>0</v>
      </c>
      <c r="AN26" s="52">
        <v>0</v>
      </c>
      <c r="AO26" s="52">
        <v>0</v>
      </c>
      <c r="AP26" s="52">
        <v>15221</v>
      </c>
      <c r="AQ26" s="52">
        <v>0</v>
      </c>
      <c r="AR26" s="52">
        <v>0</v>
      </c>
      <c r="AS26" s="52">
        <v>0</v>
      </c>
      <c r="AT26" s="52">
        <v>70623</v>
      </c>
      <c r="AU26" s="54">
        <v>118657</v>
      </c>
      <c r="AW26" s="86">
        <v>0</v>
      </c>
      <c r="AX26" s="86">
        <v>0</v>
      </c>
      <c r="AY26" s="87">
        <v>0</v>
      </c>
      <c r="AZ26" s="88">
        <v>0</v>
      </c>
      <c r="BA26" s="86">
        <v>0</v>
      </c>
      <c r="BB26" s="89">
        <v>0</v>
      </c>
      <c r="BC26" s="90">
        <v>0</v>
      </c>
      <c r="BD26" s="52">
        <v>0</v>
      </c>
      <c r="BE26" s="52">
        <v>0</v>
      </c>
      <c r="BF26" s="52">
        <v>0</v>
      </c>
      <c r="BG26" s="52">
        <v>0</v>
      </c>
      <c r="BH26" s="52">
        <v>0</v>
      </c>
      <c r="BI26" s="52">
        <v>0</v>
      </c>
      <c r="BJ26" s="52">
        <v>0</v>
      </c>
      <c r="BK26" s="52">
        <v>0</v>
      </c>
      <c r="BL26" s="52">
        <v>0</v>
      </c>
      <c r="BM26" s="52">
        <v>0</v>
      </c>
      <c r="BN26" s="52">
        <v>0</v>
      </c>
      <c r="BO26" s="54">
        <v>0</v>
      </c>
    </row>
    <row r="27" spans="1:67" s="55" customFormat="1" x14ac:dyDescent="0.2">
      <c r="A27" s="85"/>
      <c r="B27" s="56" t="s">
        <v>225</v>
      </c>
      <c r="C27" s="56">
        <v>5</v>
      </c>
      <c r="D27" s="57" t="s">
        <v>229</v>
      </c>
      <c r="E27" s="52">
        <v>98711.58</v>
      </c>
      <c r="F27" s="52">
        <v>105325.53525497727</v>
      </c>
      <c r="G27" s="53">
        <v>105325.53525497727</v>
      </c>
      <c r="H27" s="53">
        <v>31610.210079822613</v>
      </c>
      <c r="I27" s="52">
        <v>73715.325175154649</v>
      </c>
      <c r="J27" s="53"/>
      <c r="K27" s="86">
        <v>0</v>
      </c>
      <c r="L27" s="87">
        <v>0</v>
      </c>
      <c r="M27" s="88">
        <v>0</v>
      </c>
      <c r="N27" s="86">
        <v>0</v>
      </c>
      <c r="O27" s="89">
        <v>0</v>
      </c>
      <c r="P27" s="90">
        <v>0</v>
      </c>
      <c r="Q27" s="52">
        <v>0</v>
      </c>
      <c r="R27" s="52">
        <v>0</v>
      </c>
      <c r="S27" s="54">
        <f t="shared" si="1"/>
        <v>0</v>
      </c>
      <c r="T27" s="53"/>
      <c r="U27" s="52">
        <v>0</v>
      </c>
      <c r="V27" s="52">
        <v>0</v>
      </c>
      <c r="W27" s="54">
        <f t="shared" si="2"/>
        <v>0</v>
      </c>
      <c r="Y27" s="52">
        <v>0</v>
      </c>
      <c r="Z27" s="52">
        <v>0</v>
      </c>
      <c r="AA27" s="52">
        <v>0</v>
      </c>
      <c r="AB27" s="52">
        <v>0</v>
      </c>
      <c r="AC27" s="52">
        <v>0</v>
      </c>
      <c r="AD27" s="52">
        <v>0</v>
      </c>
      <c r="AE27" s="52">
        <f t="shared" si="3"/>
        <v>0</v>
      </c>
      <c r="AF27" s="54">
        <v>0</v>
      </c>
      <c r="AH27" s="86">
        <v>25290.108822056241</v>
      </c>
      <c r="AI27" s="87">
        <v>0</v>
      </c>
      <c r="AJ27" s="88">
        <v>0</v>
      </c>
      <c r="AK27" s="89">
        <v>0</v>
      </c>
      <c r="AL27" s="90">
        <v>0</v>
      </c>
      <c r="AM27" s="52">
        <v>0</v>
      </c>
      <c r="AN27" s="52">
        <v>0</v>
      </c>
      <c r="AO27" s="52">
        <v>0</v>
      </c>
      <c r="AP27" s="52">
        <v>764.64745071130892</v>
      </c>
      <c r="AQ27" s="52">
        <v>0</v>
      </c>
      <c r="AR27" s="52">
        <v>5555.4538070550625</v>
      </c>
      <c r="AS27" s="52">
        <v>0</v>
      </c>
      <c r="AT27" s="52">
        <f t="shared" si="0"/>
        <v>73715.325175154649</v>
      </c>
      <c r="AU27" s="54">
        <v>105325.53525497727</v>
      </c>
      <c r="AW27" s="86">
        <v>0</v>
      </c>
      <c r="AX27" s="86">
        <v>0</v>
      </c>
      <c r="AY27" s="87">
        <v>0</v>
      </c>
      <c r="AZ27" s="88">
        <v>0</v>
      </c>
      <c r="BA27" s="86">
        <v>0</v>
      </c>
      <c r="BB27" s="89">
        <v>0</v>
      </c>
      <c r="BC27" s="90">
        <v>0</v>
      </c>
      <c r="BD27" s="52">
        <v>0</v>
      </c>
      <c r="BE27" s="52">
        <v>0</v>
      </c>
      <c r="BF27" s="52">
        <v>0</v>
      </c>
      <c r="BG27" s="52">
        <v>0</v>
      </c>
      <c r="BH27" s="52">
        <v>0</v>
      </c>
      <c r="BI27" s="52">
        <v>0</v>
      </c>
      <c r="BJ27" s="52">
        <v>0</v>
      </c>
      <c r="BK27" s="52">
        <v>0</v>
      </c>
      <c r="BL27" s="52">
        <v>0</v>
      </c>
      <c r="BM27" s="52">
        <v>0</v>
      </c>
      <c r="BN27" s="52">
        <f t="shared" si="4"/>
        <v>0</v>
      </c>
      <c r="BO27" s="54">
        <v>0</v>
      </c>
    </row>
    <row r="28" spans="1:67" s="55" customFormat="1" x14ac:dyDescent="0.2">
      <c r="A28" s="85"/>
      <c r="B28" s="56" t="s">
        <v>225</v>
      </c>
      <c r="C28" s="56">
        <v>5</v>
      </c>
      <c r="D28" s="57" t="s">
        <v>230</v>
      </c>
      <c r="E28" s="52">
        <v>102123.13</v>
      </c>
      <c r="F28" s="52">
        <v>108972.83482115914</v>
      </c>
      <c r="G28" s="53">
        <v>108972.83482115912</v>
      </c>
      <c r="H28" s="53">
        <v>42237.230459844192</v>
      </c>
      <c r="I28" s="52">
        <v>66735.604361314938</v>
      </c>
      <c r="J28" s="53"/>
      <c r="K28" s="86">
        <v>0</v>
      </c>
      <c r="L28" s="87">
        <v>0</v>
      </c>
      <c r="M28" s="88">
        <v>0</v>
      </c>
      <c r="N28" s="86">
        <v>0</v>
      </c>
      <c r="O28" s="89">
        <v>0</v>
      </c>
      <c r="P28" s="90">
        <v>0</v>
      </c>
      <c r="Q28" s="52">
        <v>0</v>
      </c>
      <c r="R28" s="52">
        <v>0</v>
      </c>
      <c r="S28" s="54">
        <f t="shared" si="1"/>
        <v>0</v>
      </c>
      <c r="T28" s="53"/>
      <c r="U28" s="52">
        <v>0</v>
      </c>
      <c r="V28" s="52">
        <v>0</v>
      </c>
      <c r="W28" s="54">
        <f t="shared" si="2"/>
        <v>0</v>
      </c>
      <c r="Y28" s="52">
        <v>0</v>
      </c>
      <c r="Z28" s="52">
        <v>0</v>
      </c>
      <c r="AA28" s="52">
        <v>0</v>
      </c>
      <c r="AB28" s="52">
        <v>0</v>
      </c>
      <c r="AC28" s="52">
        <v>0</v>
      </c>
      <c r="AD28" s="52">
        <v>0</v>
      </c>
      <c r="AE28" s="52">
        <f t="shared" si="3"/>
        <v>0</v>
      </c>
      <c r="AF28" s="54">
        <v>0</v>
      </c>
      <c r="AH28" s="86">
        <v>41826.180320161977</v>
      </c>
      <c r="AI28" s="87">
        <v>0</v>
      </c>
      <c r="AJ28" s="88">
        <v>0</v>
      </c>
      <c r="AK28" s="89">
        <v>0</v>
      </c>
      <c r="AL28" s="90">
        <v>0</v>
      </c>
      <c r="AM28" s="52">
        <v>0</v>
      </c>
      <c r="AN28" s="52">
        <v>0</v>
      </c>
      <c r="AO28" s="52">
        <v>0</v>
      </c>
      <c r="AP28" s="52">
        <v>0</v>
      </c>
      <c r="AQ28" s="52">
        <v>0</v>
      </c>
      <c r="AR28" s="52">
        <v>0</v>
      </c>
      <c r="AS28" s="52">
        <v>0</v>
      </c>
      <c r="AT28" s="52">
        <f t="shared" si="0"/>
        <v>66735.604361314938</v>
      </c>
      <c r="AU28" s="54">
        <v>108561.78468147691</v>
      </c>
      <c r="AW28" s="86">
        <v>0</v>
      </c>
      <c r="AX28" s="86">
        <v>0</v>
      </c>
      <c r="AY28" s="87">
        <v>0</v>
      </c>
      <c r="AZ28" s="88">
        <v>0</v>
      </c>
      <c r="BA28" s="86">
        <v>0</v>
      </c>
      <c r="BB28" s="89">
        <v>0</v>
      </c>
      <c r="BC28" s="90">
        <v>0</v>
      </c>
      <c r="BD28" s="52">
        <v>0</v>
      </c>
      <c r="BE28" s="52">
        <v>0</v>
      </c>
      <c r="BF28" s="52">
        <v>0</v>
      </c>
      <c r="BG28" s="52">
        <v>411.05013968221158</v>
      </c>
      <c r="BH28" s="52">
        <v>0</v>
      </c>
      <c r="BI28" s="52">
        <v>0</v>
      </c>
      <c r="BJ28" s="52">
        <v>0</v>
      </c>
      <c r="BK28" s="52">
        <v>0</v>
      </c>
      <c r="BL28" s="52">
        <v>0</v>
      </c>
      <c r="BM28" s="52">
        <v>0</v>
      </c>
      <c r="BN28" s="52">
        <f t="shared" si="4"/>
        <v>0</v>
      </c>
      <c r="BO28" s="54">
        <v>411.05013968221158</v>
      </c>
    </row>
    <row r="29" spans="1:67" s="55" customFormat="1" x14ac:dyDescent="0.2">
      <c r="A29" s="85"/>
      <c r="B29" s="56" t="s">
        <v>220</v>
      </c>
      <c r="C29" s="56">
        <v>5</v>
      </c>
      <c r="D29" s="57" t="s">
        <v>231</v>
      </c>
      <c r="E29" s="52">
        <v>144753.82</v>
      </c>
      <c r="F29" s="52">
        <v>154380.601048743</v>
      </c>
      <c r="G29" s="53">
        <v>154380.60104874297</v>
      </c>
      <c r="H29" s="53">
        <v>113354.76916268372</v>
      </c>
      <c r="I29" s="52">
        <v>41025.831886059263</v>
      </c>
      <c r="J29" s="53"/>
      <c r="K29" s="86">
        <v>0</v>
      </c>
      <c r="L29" s="87">
        <v>0</v>
      </c>
      <c r="M29" s="88">
        <v>0</v>
      </c>
      <c r="N29" s="86">
        <v>0</v>
      </c>
      <c r="O29" s="89">
        <v>0</v>
      </c>
      <c r="P29" s="90">
        <v>0</v>
      </c>
      <c r="Q29" s="52">
        <v>0</v>
      </c>
      <c r="R29" s="52">
        <v>0</v>
      </c>
      <c r="S29" s="54">
        <f t="shared" si="1"/>
        <v>0</v>
      </c>
      <c r="T29" s="53"/>
      <c r="U29" s="52">
        <v>0</v>
      </c>
      <c r="V29" s="52">
        <v>0</v>
      </c>
      <c r="W29" s="54">
        <f t="shared" si="2"/>
        <v>0</v>
      </c>
      <c r="Y29" s="52">
        <v>0</v>
      </c>
      <c r="Z29" s="52">
        <v>0</v>
      </c>
      <c r="AA29" s="52">
        <v>0</v>
      </c>
      <c r="AB29" s="52">
        <v>0</v>
      </c>
      <c r="AC29" s="52">
        <v>0</v>
      </c>
      <c r="AD29" s="52">
        <v>0</v>
      </c>
      <c r="AE29" s="52">
        <f t="shared" si="3"/>
        <v>0</v>
      </c>
      <c r="AF29" s="54">
        <v>0</v>
      </c>
      <c r="AH29" s="86">
        <v>0</v>
      </c>
      <c r="AI29" s="87">
        <v>0</v>
      </c>
      <c r="AJ29" s="88">
        <v>0</v>
      </c>
      <c r="AK29" s="89">
        <v>0</v>
      </c>
      <c r="AL29" s="90">
        <v>0</v>
      </c>
      <c r="AM29" s="52">
        <v>0</v>
      </c>
      <c r="AN29" s="52">
        <v>0</v>
      </c>
      <c r="AO29" s="52">
        <v>0</v>
      </c>
      <c r="AP29" s="52">
        <v>0</v>
      </c>
      <c r="AQ29" s="52">
        <v>0</v>
      </c>
      <c r="AR29" s="52">
        <v>0</v>
      </c>
      <c r="AS29" s="52">
        <v>0</v>
      </c>
      <c r="AT29" s="52">
        <f t="shared" si="0"/>
        <v>0</v>
      </c>
      <c r="AU29" s="54">
        <v>0</v>
      </c>
      <c r="AW29" s="86">
        <v>22894.592985509655</v>
      </c>
      <c r="AX29" s="86">
        <v>0</v>
      </c>
      <c r="AY29" s="87">
        <v>6404.014229728894</v>
      </c>
      <c r="AZ29" s="88">
        <v>8318.4025522421107</v>
      </c>
      <c r="BA29" s="86">
        <v>135.66766774495278</v>
      </c>
      <c r="BB29" s="89">
        <v>10355.5460012043</v>
      </c>
      <c r="BC29" s="90">
        <v>2578.3464132974623</v>
      </c>
      <c r="BD29" s="52">
        <v>23938.396719709061</v>
      </c>
      <c r="BE29" s="52">
        <v>0</v>
      </c>
      <c r="BF29" s="52">
        <v>0</v>
      </c>
      <c r="BG29" s="52">
        <v>2487.2405753241346</v>
      </c>
      <c r="BH29" s="52">
        <v>0</v>
      </c>
      <c r="BI29" s="52">
        <v>0</v>
      </c>
      <c r="BJ29" s="52">
        <v>0</v>
      </c>
      <c r="BK29" s="52">
        <v>3747.2110599511329</v>
      </c>
      <c r="BL29" s="52">
        <v>0</v>
      </c>
      <c r="BM29" s="52">
        <v>32495.350957972034</v>
      </c>
      <c r="BN29" s="52">
        <f t="shared" si="4"/>
        <v>41025.831886059255</v>
      </c>
      <c r="BO29" s="54">
        <v>154380.60104874297</v>
      </c>
    </row>
    <row r="30" spans="1:67" s="55" customFormat="1" x14ac:dyDescent="0.2">
      <c r="A30" s="85"/>
      <c r="B30" s="56" t="s">
        <v>218</v>
      </c>
      <c r="C30" s="56">
        <v>1</v>
      </c>
      <c r="D30" s="57" t="s">
        <v>232</v>
      </c>
      <c r="E30" s="52">
        <v>59627.560000000005</v>
      </c>
      <c r="F30" s="52">
        <v>63680.056901909673</v>
      </c>
      <c r="G30" s="53">
        <v>63680.05690190968</v>
      </c>
      <c r="H30" s="53">
        <v>63547.781384522299</v>
      </c>
      <c r="I30" s="52">
        <v>132.27551738737384</v>
      </c>
      <c r="J30" s="53"/>
      <c r="K30" s="86">
        <v>31765.919850209448</v>
      </c>
      <c r="L30" s="87">
        <v>0</v>
      </c>
      <c r="M30" s="88">
        <v>0</v>
      </c>
      <c r="N30" s="86">
        <v>0</v>
      </c>
      <c r="O30" s="89">
        <v>0</v>
      </c>
      <c r="P30" s="90">
        <v>0</v>
      </c>
      <c r="Q30" s="52">
        <v>352.73471303299317</v>
      </c>
      <c r="R30" s="52">
        <v>0</v>
      </c>
      <c r="S30" s="54">
        <f t="shared" si="1"/>
        <v>32118.654563242442</v>
      </c>
      <c r="T30" s="53"/>
      <c r="U30" s="52">
        <v>0</v>
      </c>
      <c r="V30" s="52">
        <v>0</v>
      </c>
      <c r="W30" s="54">
        <f t="shared" si="2"/>
        <v>0</v>
      </c>
      <c r="Y30" s="52">
        <v>0</v>
      </c>
      <c r="Z30" s="52">
        <v>0</v>
      </c>
      <c r="AA30" s="52">
        <v>0</v>
      </c>
      <c r="AB30" s="52">
        <v>0</v>
      </c>
      <c r="AC30" s="52">
        <v>31429.12682127986</v>
      </c>
      <c r="AD30" s="52">
        <v>0</v>
      </c>
      <c r="AE30" s="52">
        <f t="shared" si="3"/>
        <v>2.2460301569735748</v>
      </c>
      <c r="AF30" s="54">
        <v>31431.372851436834</v>
      </c>
      <c r="AH30" s="86">
        <v>0</v>
      </c>
      <c r="AI30" s="87">
        <v>0</v>
      </c>
      <c r="AJ30" s="88">
        <v>0</v>
      </c>
      <c r="AK30" s="89">
        <v>0</v>
      </c>
      <c r="AL30" s="90">
        <v>0</v>
      </c>
      <c r="AM30" s="52">
        <v>0</v>
      </c>
      <c r="AN30" s="52">
        <v>0</v>
      </c>
      <c r="AO30" s="52">
        <v>0</v>
      </c>
      <c r="AP30" s="52">
        <v>0</v>
      </c>
      <c r="AQ30" s="52">
        <v>0</v>
      </c>
      <c r="AR30" s="52">
        <v>0</v>
      </c>
      <c r="AS30" s="52">
        <v>0</v>
      </c>
      <c r="AT30" s="52">
        <f t="shared" si="0"/>
        <v>74.000657242161097</v>
      </c>
      <c r="AU30" s="54">
        <v>74.000657242161097</v>
      </c>
      <c r="AW30" s="86">
        <v>0</v>
      </c>
      <c r="AX30" s="86">
        <v>0</v>
      </c>
      <c r="AY30" s="87">
        <v>0</v>
      </c>
      <c r="AZ30" s="88">
        <v>0</v>
      </c>
      <c r="BA30" s="86">
        <v>0</v>
      </c>
      <c r="BB30" s="89">
        <v>0</v>
      </c>
      <c r="BC30" s="90">
        <v>0</v>
      </c>
      <c r="BD30" s="52">
        <v>0</v>
      </c>
      <c r="BE30" s="52">
        <v>0</v>
      </c>
      <c r="BF30" s="52">
        <v>0</v>
      </c>
      <c r="BG30" s="52">
        <v>0</v>
      </c>
      <c r="BH30" s="52">
        <v>0</v>
      </c>
      <c r="BI30" s="52">
        <v>0</v>
      </c>
      <c r="BJ30" s="52">
        <v>0</v>
      </c>
      <c r="BK30" s="52">
        <v>0</v>
      </c>
      <c r="BL30" s="52">
        <v>0</v>
      </c>
      <c r="BM30" s="52">
        <v>0</v>
      </c>
      <c r="BN30" s="52">
        <f t="shared" si="4"/>
        <v>56.028829988237547</v>
      </c>
      <c r="BO30" s="54">
        <v>56.028829988237547</v>
      </c>
    </row>
    <row r="31" spans="1:67" s="55" customFormat="1" x14ac:dyDescent="0.2">
      <c r="A31" s="85"/>
      <c r="B31" s="56" t="s">
        <v>220</v>
      </c>
      <c r="C31" s="56">
        <v>3</v>
      </c>
      <c r="D31" s="57" t="s">
        <v>233</v>
      </c>
      <c r="E31" s="52">
        <v>75294.14</v>
      </c>
      <c r="F31" s="52">
        <v>80350.018312440588</v>
      </c>
      <c r="G31" s="53">
        <v>80350.018312440588</v>
      </c>
      <c r="H31" s="53">
        <v>68081.755015671355</v>
      </c>
      <c r="I31" s="52">
        <v>12268.263296769232</v>
      </c>
      <c r="J31" s="53"/>
      <c r="K31" s="86">
        <v>0</v>
      </c>
      <c r="L31" s="87">
        <v>0</v>
      </c>
      <c r="M31" s="88">
        <v>0</v>
      </c>
      <c r="N31" s="86">
        <v>0</v>
      </c>
      <c r="O31" s="89">
        <v>0</v>
      </c>
      <c r="P31" s="90">
        <v>0</v>
      </c>
      <c r="Q31" s="52">
        <v>0</v>
      </c>
      <c r="R31" s="52">
        <v>0</v>
      </c>
      <c r="S31" s="54">
        <f t="shared" si="1"/>
        <v>0</v>
      </c>
      <c r="T31" s="53"/>
      <c r="U31" s="52">
        <v>0</v>
      </c>
      <c r="V31" s="52">
        <v>0</v>
      </c>
      <c r="W31" s="54">
        <f t="shared" si="2"/>
        <v>0</v>
      </c>
      <c r="Y31" s="52">
        <v>0</v>
      </c>
      <c r="Z31" s="52">
        <v>0</v>
      </c>
      <c r="AA31" s="52">
        <v>0</v>
      </c>
      <c r="AB31" s="52">
        <v>0</v>
      </c>
      <c r="AC31" s="52">
        <v>0</v>
      </c>
      <c r="AD31" s="52">
        <v>0</v>
      </c>
      <c r="AE31" s="52">
        <f t="shared" si="3"/>
        <v>0</v>
      </c>
      <c r="AF31" s="54">
        <v>0</v>
      </c>
      <c r="AH31" s="86">
        <v>0</v>
      </c>
      <c r="AI31" s="87">
        <v>0</v>
      </c>
      <c r="AJ31" s="88">
        <v>0</v>
      </c>
      <c r="AK31" s="89">
        <v>0</v>
      </c>
      <c r="AL31" s="90">
        <v>0</v>
      </c>
      <c r="AM31" s="52">
        <v>0</v>
      </c>
      <c r="AN31" s="52">
        <v>0</v>
      </c>
      <c r="AO31" s="52">
        <v>0</v>
      </c>
      <c r="AP31" s="52">
        <v>0</v>
      </c>
      <c r="AQ31" s="52">
        <v>0</v>
      </c>
      <c r="AR31" s="52">
        <v>0</v>
      </c>
      <c r="AS31" s="52">
        <v>0</v>
      </c>
      <c r="AT31" s="52">
        <f t="shared" si="0"/>
        <v>0</v>
      </c>
      <c r="AU31" s="54">
        <v>0</v>
      </c>
      <c r="AW31" s="86">
        <v>1988.0780868974273</v>
      </c>
      <c r="AX31" s="86">
        <v>65204.533048870231</v>
      </c>
      <c r="AY31" s="87">
        <v>32.956042229187346</v>
      </c>
      <c r="AZ31" s="88">
        <v>0</v>
      </c>
      <c r="BA31" s="86">
        <v>0</v>
      </c>
      <c r="BB31" s="89">
        <v>0</v>
      </c>
      <c r="BC31" s="90">
        <v>0</v>
      </c>
      <c r="BD31" s="52">
        <v>0</v>
      </c>
      <c r="BE31" s="52">
        <v>116.85733575895389</v>
      </c>
      <c r="BF31" s="52">
        <v>0</v>
      </c>
      <c r="BG31" s="52">
        <v>395.47250675024821</v>
      </c>
      <c r="BH31" s="52">
        <v>0</v>
      </c>
      <c r="BI31" s="52">
        <v>0</v>
      </c>
      <c r="BJ31" s="52">
        <v>0</v>
      </c>
      <c r="BK31" s="52">
        <v>343.85799516531927</v>
      </c>
      <c r="BL31" s="52">
        <v>0</v>
      </c>
      <c r="BM31" s="52">
        <v>0</v>
      </c>
      <c r="BN31" s="52">
        <f t="shared" si="4"/>
        <v>12268.263296769233</v>
      </c>
      <c r="BO31" s="54">
        <v>80350.018312440588</v>
      </c>
    </row>
    <row r="32" spans="1:67" s="55" customFormat="1" x14ac:dyDescent="0.2">
      <c r="A32" s="85"/>
      <c r="B32" s="56" t="s">
        <v>220</v>
      </c>
      <c r="C32" s="56">
        <v>5</v>
      </c>
      <c r="D32" s="57" t="s">
        <v>234</v>
      </c>
      <c r="E32" s="52">
        <v>86425.069999999992</v>
      </c>
      <c r="F32" s="52">
        <v>92229.704922317571</v>
      </c>
      <c r="G32" s="53">
        <v>92229.704922317585</v>
      </c>
      <c r="H32" s="53">
        <v>15615.55422557967</v>
      </c>
      <c r="I32" s="52">
        <v>76614.150696737895</v>
      </c>
      <c r="J32" s="53"/>
      <c r="K32" s="86">
        <v>0</v>
      </c>
      <c r="L32" s="87">
        <v>0</v>
      </c>
      <c r="M32" s="88">
        <v>0</v>
      </c>
      <c r="N32" s="86">
        <v>0</v>
      </c>
      <c r="O32" s="89">
        <v>0</v>
      </c>
      <c r="P32" s="90">
        <v>0</v>
      </c>
      <c r="Q32" s="52">
        <v>0</v>
      </c>
      <c r="R32" s="52">
        <v>0</v>
      </c>
      <c r="S32" s="54">
        <f t="shared" si="1"/>
        <v>0</v>
      </c>
      <c r="T32" s="53"/>
      <c r="U32" s="52">
        <v>0</v>
      </c>
      <c r="V32" s="52">
        <v>0</v>
      </c>
      <c r="W32" s="54">
        <f t="shared" si="2"/>
        <v>0</v>
      </c>
      <c r="Y32" s="52">
        <v>0</v>
      </c>
      <c r="Z32" s="52">
        <v>0</v>
      </c>
      <c r="AA32" s="52">
        <v>0</v>
      </c>
      <c r="AB32" s="52">
        <v>0</v>
      </c>
      <c r="AC32" s="52">
        <v>0</v>
      </c>
      <c r="AD32" s="52">
        <v>0</v>
      </c>
      <c r="AE32" s="52">
        <f t="shared" si="3"/>
        <v>0</v>
      </c>
      <c r="AF32" s="54">
        <v>0</v>
      </c>
      <c r="AH32" s="86">
        <v>0</v>
      </c>
      <c r="AI32" s="87">
        <v>0</v>
      </c>
      <c r="AJ32" s="88">
        <v>0</v>
      </c>
      <c r="AK32" s="89">
        <v>0</v>
      </c>
      <c r="AL32" s="90">
        <v>0</v>
      </c>
      <c r="AM32" s="52">
        <v>0</v>
      </c>
      <c r="AN32" s="52">
        <v>0</v>
      </c>
      <c r="AO32" s="52">
        <v>0</v>
      </c>
      <c r="AP32" s="52">
        <v>0</v>
      </c>
      <c r="AQ32" s="52">
        <v>0</v>
      </c>
      <c r="AR32" s="52">
        <v>0</v>
      </c>
      <c r="AS32" s="52">
        <v>0</v>
      </c>
      <c r="AT32" s="52">
        <f t="shared" si="0"/>
        <v>0</v>
      </c>
      <c r="AU32" s="54">
        <v>0</v>
      </c>
      <c r="AW32" s="86">
        <v>272.91890071601478</v>
      </c>
      <c r="AX32" s="86">
        <v>30.324322301779418</v>
      </c>
      <c r="AY32" s="87">
        <v>2296.5358720161184</v>
      </c>
      <c r="AZ32" s="88">
        <v>0</v>
      </c>
      <c r="BA32" s="86">
        <v>0</v>
      </c>
      <c r="BB32" s="89">
        <v>0</v>
      </c>
      <c r="BC32" s="90">
        <v>0</v>
      </c>
      <c r="BD32" s="52">
        <v>0</v>
      </c>
      <c r="BE32" s="52">
        <v>0</v>
      </c>
      <c r="BF32" s="52">
        <v>0</v>
      </c>
      <c r="BG32" s="52">
        <v>1008.8678051939614</v>
      </c>
      <c r="BH32" s="52">
        <v>0</v>
      </c>
      <c r="BI32" s="52">
        <v>0</v>
      </c>
      <c r="BJ32" s="52">
        <v>0</v>
      </c>
      <c r="BK32" s="52">
        <v>11953.911015408397</v>
      </c>
      <c r="BL32" s="52">
        <v>0</v>
      </c>
      <c r="BM32" s="52">
        <v>52.996309943399503</v>
      </c>
      <c r="BN32" s="52">
        <f t="shared" si="4"/>
        <v>76614.15069673791</v>
      </c>
      <c r="BO32" s="54">
        <v>92229.704922317585</v>
      </c>
    </row>
    <row r="33" spans="1:67" s="55" customFormat="1" x14ac:dyDescent="0.2">
      <c r="A33" s="85" t="s">
        <v>281</v>
      </c>
      <c r="B33" s="91" t="s">
        <v>225</v>
      </c>
      <c r="C33" s="56">
        <v>5</v>
      </c>
      <c r="D33" s="57" t="s">
        <v>235</v>
      </c>
      <c r="E33" s="52">
        <v>3370.96</v>
      </c>
      <c r="F33" s="52">
        <v>3761.021136129164</v>
      </c>
      <c r="G33" s="53">
        <v>3761.021136129164</v>
      </c>
      <c r="H33" s="53">
        <v>655.65366187413258</v>
      </c>
      <c r="I33" s="52">
        <v>3105.3674742550315</v>
      </c>
      <c r="J33" s="53"/>
      <c r="K33" s="86">
        <v>0</v>
      </c>
      <c r="L33" s="87">
        <v>0</v>
      </c>
      <c r="M33" s="88">
        <v>0</v>
      </c>
      <c r="N33" s="86">
        <v>0</v>
      </c>
      <c r="O33" s="89">
        <v>0</v>
      </c>
      <c r="P33" s="90">
        <v>0</v>
      </c>
      <c r="Q33" s="52">
        <v>0</v>
      </c>
      <c r="R33" s="52">
        <v>0</v>
      </c>
      <c r="S33" s="54">
        <f t="shared" si="1"/>
        <v>0</v>
      </c>
      <c r="T33" s="53"/>
      <c r="U33" s="52">
        <v>0</v>
      </c>
      <c r="V33" s="52">
        <v>0</v>
      </c>
      <c r="W33" s="54">
        <f t="shared" si="2"/>
        <v>0</v>
      </c>
      <c r="Y33" s="52">
        <v>0</v>
      </c>
      <c r="Z33" s="52">
        <v>0</v>
      </c>
      <c r="AA33" s="52">
        <v>0</v>
      </c>
      <c r="AB33" s="52">
        <v>0</v>
      </c>
      <c r="AC33" s="52">
        <v>0</v>
      </c>
      <c r="AD33" s="52">
        <v>0</v>
      </c>
      <c r="AE33" s="52">
        <f t="shared" si="3"/>
        <v>0</v>
      </c>
      <c r="AF33" s="54">
        <v>0</v>
      </c>
      <c r="AH33" s="86">
        <v>0</v>
      </c>
      <c r="AI33" s="87">
        <v>0</v>
      </c>
      <c r="AJ33" s="88">
        <f>3105</f>
        <v>3105</v>
      </c>
      <c r="AK33" s="89">
        <v>0</v>
      </c>
      <c r="AL33" s="90">
        <v>0</v>
      </c>
      <c r="AM33" s="52">
        <v>0</v>
      </c>
      <c r="AN33" s="52">
        <v>0</v>
      </c>
      <c r="AO33" s="52">
        <v>0</v>
      </c>
      <c r="AP33" s="52">
        <v>0</v>
      </c>
      <c r="AQ33" s="52">
        <v>0</v>
      </c>
      <c r="AR33" s="52">
        <v>0</v>
      </c>
      <c r="AS33" s="52">
        <v>0</v>
      </c>
      <c r="AT33" s="52">
        <f t="shared" si="0"/>
        <v>0.36747425503153863</v>
      </c>
      <c r="AU33" s="54">
        <v>3105.3674742550315</v>
      </c>
      <c r="AW33" s="86">
        <v>0</v>
      </c>
      <c r="AX33" s="86">
        <v>0</v>
      </c>
      <c r="AY33" s="87">
        <v>53.068573154303152</v>
      </c>
      <c r="AZ33" s="88">
        <v>0</v>
      </c>
      <c r="BA33" s="86">
        <v>0</v>
      </c>
      <c r="BB33" s="89">
        <v>0</v>
      </c>
      <c r="BC33" s="90">
        <v>0</v>
      </c>
      <c r="BD33" s="52">
        <v>0</v>
      </c>
      <c r="BE33" s="52">
        <v>0</v>
      </c>
      <c r="BF33" s="52">
        <v>0</v>
      </c>
      <c r="BG33" s="52">
        <v>0</v>
      </c>
      <c r="BH33" s="52">
        <v>0</v>
      </c>
      <c r="BI33" s="52">
        <v>0</v>
      </c>
      <c r="BJ33" s="52">
        <v>0</v>
      </c>
      <c r="BK33" s="52">
        <v>602.5850887198294</v>
      </c>
      <c r="BL33" s="52">
        <v>0</v>
      </c>
      <c r="BM33" s="52">
        <v>0</v>
      </c>
      <c r="BN33" s="52">
        <f t="shared" si="4"/>
        <v>0</v>
      </c>
      <c r="BO33" s="54">
        <v>655.65366187413258</v>
      </c>
    </row>
    <row r="34" spans="1:67" s="55" customFormat="1" x14ac:dyDescent="0.2">
      <c r="A34" s="85"/>
      <c r="B34" s="56" t="s">
        <v>225</v>
      </c>
      <c r="C34" s="56">
        <v>1</v>
      </c>
      <c r="D34" s="57" t="s">
        <v>236</v>
      </c>
      <c r="E34" s="52">
        <v>61495.920000000013</v>
      </c>
      <c r="F34" s="52">
        <v>65657.354200709131</v>
      </c>
      <c r="G34" s="53">
        <v>65657.354200709146</v>
      </c>
      <c r="H34" s="53">
        <v>57585.240278138175</v>
      </c>
      <c r="I34" s="52">
        <v>8072.1139225709612</v>
      </c>
      <c r="J34" s="53"/>
      <c r="K34" s="86">
        <v>0</v>
      </c>
      <c r="L34" s="87">
        <v>0</v>
      </c>
      <c r="M34" s="88">
        <v>0</v>
      </c>
      <c r="N34" s="86">
        <v>0</v>
      </c>
      <c r="O34" s="89">
        <v>0</v>
      </c>
      <c r="P34" s="90">
        <v>0</v>
      </c>
      <c r="Q34" s="52">
        <v>24513.971358818257</v>
      </c>
      <c r="R34" s="52">
        <v>0</v>
      </c>
      <c r="S34" s="54">
        <f t="shared" si="1"/>
        <v>24513.971358818257</v>
      </c>
      <c r="T34" s="53"/>
      <c r="U34" s="52">
        <v>0</v>
      </c>
      <c r="V34" s="52">
        <v>0</v>
      </c>
      <c r="W34" s="54">
        <f t="shared" si="2"/>
        <v>0</v>
      </c>
      <c r="Y34" s="52">
        <v>0</v>
      </c>
      <c r="Z34" s="52">
        <v>0</v>
      </c>
      <c r="AA34" s="52">
        <v>0</v>
      </c>
      <c r="AB34" s="52">
        <v>0</v>
      </c>
      <c r="AC34" s="52">
        <v>0</v>
      </c>
      <c r="AD34" s="52">
        <v>0</v>
      </c>
      <c r="AE34" s="52">
        <f t="shared" si="3"/>
        <v>0</v>
      </c>
      <c r="AF34" s="54">
        <v>0</v>
      </c>
      <c r="AH34" s="86">
        <v>0</v>
      </c>
      <c r="AI34" s="87">
        <v>0</v>
      </c>
      <c r="AJ34" s="88">
        <v>0</v>
      </c>
      <c r="AK34" s="89">
        <v>0</v>
      </c>
      <c r="AL34" s="90">
        <v>0</v>
      </c>
      <c r="AM34" s="52">
        <v>0</v>
      </c>
      <c r="AN34" s="52">
        <v>1675.8830846041701</v>
      </c>
      <c r="AO34" s="52">
        <v>4126.2774079798492</v>
      </c>
      <c r="AP34" s="52">
        <v>7148.4308792150423</v>
      </c>
      <c r="AQ34" s="52">
        <v>8216.1244457415414</v>
      </c>
      <c r="AR34" s="52">
        <v>3788.1083375492826</v>
      </c>
      <c r="AS34" s="52">
        <v>8116.4447642300365</v>
      </c>
      <c r="AT34" s="52">
        <f t="shared" si="0"/>
        <v>8072.113922570963</v>
      </c>
      <c r="AU34" s="54">
        <v>41143.382841890882</v>
      </c>
      <c r="AW34" s="86">
        <v>0</v>
      </c>
      <c r="AX34" s="86">
        <v>0</v>
      </c>
      <c r="AY34" s="87">
        <v>0</v>
      </c>
      <c r="AZ34" s="88">
        <v>0</v>
      </c>
      <c r="BA34" s="86">
        <v>0</v>
      </c>
      <c r="BB34" s="89">
        <v>0</v>
      </c>
      <c r="BC34" s="90">
        <v>0</v>
      </c>
      <c r="BD34" s="52">
        <v>0</v>
      </c>
      <c r="BE34" s="52">
        <v>0</v>
      </c>
      <c r="BF34" s="52">
        <v>0</v>
      </c>
      <c r="BG34" s="52">
        <v>0</v>
      </c>
      <c r="BH34" s="52">
        <v>0</v>
      </c>
      <c r="BI34" s="52">
        <v>0</v>
      </c>
      <c r="BJ34" s="52">
        <v>0</v>
      </c>
      <c r="BK34" s="52">
        <v>0</v>
      </c>
      <c r="BL34" s="52">
        <v>0</v>
      </c>
      <c r="BM34" s="52">
        <v>0</v>
      </c>
      <c r="BN34" s="52">
        <f t="shared" si="4"/>
        <v>0</v>
      </c>
      <c r="BO34" s="54">
        <v>0</v>
      </c>
    </row>
    <row r="35" spans="1:67" s="55" customFormat="1" x14ac:dyDescent="0.2">
      <c r="A35" s="85"/>
      <c r="B35" s="56" t="s">
        <v>225</v>
      </c>
      <c r="C35" s="56">
        <v>5</v>
      </c>
      <c r="D35" s="57" t="s">
        <v>237</v>
      </c>
      <c r="E35" s="52">
        <v>99357.97</v>
      </c>
      <c r="F35" s="52">
        <v>106032.5653130062</v>
      </c>
      <c r="G35" s="53">
        <v>106032.5653130062</v>
      </c>
      <c r="H35" s="53">
        <v>21764.548118218645</v>
      </c>
      <c r="I35" s="52">
        <v>84268.017194787535</v>
      </c>
      <c r="J35" s="53"/>
      <c r="K35" s="86">
        <v>0</v>
      </c>
      <c r="L35" s="87">
        <v>0</v>
      </c>
      <c r="M35" s="88">
        <v>0</v>
      </c>
      <c r="N35" s="86">
        <v>0</v>
      </c>
      <c r="O35" s="89">
        <v>0</v>
      </c>
      <c r="P35" s="90">
        <v>0</v>
      </c>
      <c r="Q35" s="52">
        <v>0</v>
      </c>
      <c r="R35" s="52">
        <v>0</v>
      </c>
      <c r="S35" s="54">
        <f t="shared" si="1"/>
        <v>0</v>
      </c>
      <c r="T35" s="53"/>
      <c r="U35" s="52">
        <v>0</v>
      </c>
      <c r="V35" s="52">
        <v>0</v>
      </c>
      <c r="W35" s="54">
        <f t="shared" si="2"/>
        <v>0</v>
      </c>
      <c r="Y35" s="52">
        <v>0</v>
      </c>
      <c r="Z35" s="52">
        <v>0</v>
      </c>
      <c r="AA35" s="52">
        <v>0</v>
      </c>
      <c r="AB35" s="52">
        <v>0</v>
      </c>
      <c r="AC35" s="52">
        <v>0</v>
      </c>
      <c r="AD35" s="52">
        <v>0</v>
      </c>
      <c r="AE35" s="52">
        <f t="shared" si="3"/>
        <v>0</v>
      </c>
      <c r="AF35" s="54">
        <v>0</v>
      </c>
      <c r="AH35" s="86">
        <v>869.3070304925634</v>
      </c>
      <c r="AI35" s="87">
        <v>0</v>
      </c>
      <c r="AJ35" s="88">
        <v>0</v>
      </c>
      <c r="AK35" s="89">
        <v>0</v>
      </c>
      <c r="AL35" s="90">
        <v>0</v>
      </c>
      <c r="AM35" s="52">
        <v>0</v>
      </c>
      <c r="AN35" s="52">
        <v>0</v>
      </c>
      <c r="AO35" s="52">
        <v>0</v>
      </c>
      <c r="AP35" s="52">
        <v>3675.7462353505925</v>
      </c>
      <c r="AQ35" s="52">
        <v>0</v>
      </c>
      <c r="AR35" s="52">
        <v>17219.49485237549</v>
      </c>
      <c r="AS35" s="52">
        <v>0</v>
      </c>
      <c r="AT35" s="52">
        <f t="shared" si="0"/>
        <v>84268.01719478755</v>
      </c>
      <c r="AU35" s="54">
        <v>106032.5653130062</v>
      </c>
      <c r="AW35" s="86">
        <v>0</v>
      </c>
      <c r="AX35" s="86">
        <v>0</v>
      </c>
      <c r="AY35" s="87">
        <v>0</v>
      </c>
      <c r="AZ35" s="88">
        <v>0</v>
      </c>
      <c r="BA35" s="86">
        <v>0</v>
      </c>
      <c r="BB35" s="89">
        <v>0</v>
      </c>
      <c r="BC35" s="90">
        <v>0</v>
      </c>
      <c r="BD35" s="52">
        <v>0</v>
      </c>
      <c r="BE35" s="52">
        <v>0</v>
      </c>
      <c r="BF35" s="52">
        <v>0</v>
      </c>
      <c r="BG35" s="52">
        <v>0</v>
      </c>
      <c r="BH35" s="52">
        <v>0</v>
      </c>
      <c r="BI35" s="52">
        <v>0</v>
      </c>
      <c r="BJ35" s="52">
        <v>0</v>
      </c>
      <c r="BK35" s="52">
        <v>0</v>
      </c>
      <c r="BL35" s="52">
        <v>0</v>
      </c>
      <c r="BM35" s="52">
        <v>0</v>
      </c>
      <c r="BN35" s="52">
        <f t="shared" si="4"/>
        <v>0</v>
      </c>
      <c r="BO35" s="54">
        <v>0</v>
      </c>
    </row>
    <row r="36" spans="1:67" s="55" customFormat="1" x14ac:dyDescent="0.2">
      <c r="A36" s="85"/>
      <c r="B36" s="56" t="s">
        <v>220</v>
      </c>
      <c r="C36" s="56">
        <v>5</v>
      </c>
      <c r="D36" s="57" t="s">
        <v>238</v>
      </c>
      <c r="E36" s="52">
        <v>12352.980000000001</v>
      </c>
      <c r="F36" s="52">
        <v>13136.990402516216</v>
      </c>
      <c r="G36" s="53">
        <v>13136.990402516216</v>
      </c>
      <c r="H36" s="53">
        <v>3475.9266916514189</v>
      </c>
      <c r="I36" s="52">
        <v>9661.063710864797</v>
      </c>
      <c r="J36" s="53"/>
      <c r="K36" s="86">
        <v>0</v>
      </c>
      <c r="L36" s="87">
        <v>0</v>
      </c>
      <c r="M36" s="88">
        <v>0</v>
      </c>
      <c r="N36" s="86">
        <v>0</v>
      </c>
      <c r="O36" s="89">
        <v>0</v>
      </c>
      <c r="P36" s="90">
        <v>0</v>
      </c>
      <c r="Q36" s="52">
        <v>0</v>
      </c>
      <c r="R36" s="52">
        <v>0</v>
      </c>
      <c r="S36" s="54">
        <f t="shared" si="1"/>
        <v>0</v>
      </c>
      <c r="T36" s="53"/>
      <c r="U36" s="52">
        <v>0</v>
      </c>
      <c r="V36" s="52">
        <v>0</v>
      </c>
      <c r="W36" s="54">
        <f t="shared" si="2"/>
        <v>0</v>
      </c>
      <c r="Y36" s="52">
        <v>0</v>
      </c>
      <c r="Z36" s="52">
        <v>0</v>
      </c>
      <c r="AA36" s="52">
        <v>0</v>
      </c>
      <c r="AB36" s="52">
        <v>0</v>
      </c>
      <c r="AC36" s="52">
        <v>0</v>
      </c>
      <c r="AD36" s="52">
        <v>0</v>
      </c>
      <c r="AE36" s="52">
        <f t="shared" si="3"/>
        <v>0</v>
      </c>
      <c r="AF36" s="54">
        <v>0</v>
      </c>
      <c r="AH36" s="86">
        <v>0</v>
      </c>
      <c r="AI36" s="87">
        <v>0</v>
      </c>
      <c r="AJ36" s="88">
        <v>0</v>
      </c>
      <c r="AK36" s="89">
        <v>0</v>
      </c>
      <c r="AL36" s="90">
        <v>0</v>
      </c>
      <c r="AM36" s="52">
        <v>0</v>
      </c>
      <c r="AN36" s="52">
        <v>0</v>
      </c>
      <c r="AO36" s="52">
        <v>0</v>
      </c>
      <c r="AP36" s="52">
        <v>0</v>
      </c>
      <c r="AQ36" s="52">
        <v>0</v>
      </c>
      <c r="AR36" s="52">
        <v>0</v>
      </c>
      <c r="AS36" s="52">
        <v>0</v>
      </c>
      <c r="AT36" s="52">
        <f t="shared" si="0"/>
        <v>0</v>
      </c>
      <c r="AU36" s="54">
        <v>0</v>
      </c>
      <c r="AW36" s="86">
        <v>0</v>
      </c>
      <c r="AX36" s="86">
        <v>3475.9266916514189</v>
      </c>
      <c r="AY36" s="87">
        <v>0</v>
      </c>
      <c r="AZ36" s="88">
        <v>0</v>
      </c>
      <c r="BA36" s="86">
        <v>0</v>
      </c>
      <c r="BB36" s="89">
        <v>0</v>
      </c>
      <c r="BC36" s="90">
        <v>0</v>
      </c>
      <c r="BD36" s="52">
        <v>0</v>
      </c>
      <c r="BE36" s="52">
        <v>0</v>
      </c>
      <c r="BF36" s="52">
        <v>0</v>
      </c>
      <c r="BG36" s="52">
        <v>0</v>
      </c>
      <c r="BH36" s="52">
        <v>0</v>
      </c>
      <c r="BI36" s="52">
        <v>0</v>
      </c>
      <c r="BJ36" s="52">
        <v>0</v>
      </c>
      <c r="BK36" s="52">
        <v>0</v>
      </c>
      <c r="BL36" s="52">
        <v>0</v>
      </c>
      <c r="BM36" s="52">
        <v>0</v>
      </c>
      <c r="BN36" s="52">
        <f t="shared" si="4"/>
        <v>9661.063710864797</v>
      </c>
      <c r="BO36" s="54">
        <v>13136.990402516216</v>
      </c>
    </row>
    <row r="37" spans="1:67" s="55" customFormat="1" x14ac:dyDescent="0.2">
      <c r="A37" s="85"/>
      <c r="B37" s="56" t="s">
        <v>239</v>
      </c>
      <c r="C37" s="56">
        <v>5</v>
      </c>
      <c r="D37" s="57" t="s">
        <v>240</v>
      </c>
      <c r="E37" s="52">
        <v>99507.83</v>
      </c>
      <c r="F37" s="52">
        <v>106192.73771010505</v>
      </c>
      <c r="G37" s="53">
        <v>106192.73771010507</v>
      </c>
      <c r="H37" s="53">
        <v>94896.104066034124</v>
      </c>
      <c r="I37" s="52">
        <v>11296.633644070942</v>
      </c>
      <c r="J37" s="53"/>
      <c r="K37" s="86">
        <v>0</v>
      </c>
      <c r="L37" s="87">
        <v>0</v>
      </c>
      <c r="M37" s="88">
        <v>0</v>
      </c>
      <c r="N37" s="86">
        <v>0</v>
      </c>
      <c r="O37" s="89">
        <v>0</v>
      </c>
      <c r="P37" s="90">
        <v>0</v>
      </c>
      <c r="Q37" s="52">
        <v>0</v>
      </c>
      <c r="R37" s="52">
        <v>0</v>
      </c>
      <c r="S37" s="54">
        <f t="shared" si="1"/>
        <v>0</v>
      </c>
      <c r="T37" s="53"/>
      <c r="U37" s="52">
        <v>1881.3533235291934</v>
      </c>
      <c r="V37" s="52">
        <v>0</v>
      </c>
      <c r="W37" s="54">
        <f t="shared" si="2"/>
        <v>1881.3533235291934</v>
      </c>
      <c r="Y37" s="52">
        <v>0</v>
      </c>
      <c r="Z37" s="52">
        <v>91670.185645143996</v>
      </c>
      <c r="AA37" s="52">
        <v>0</v>
      </c>
      <c r="AB37" s="52">
        <v>0</v>
      </c>
      <c r="AC37" s="52">
        <v>0</v>
      </c>
      <c r="AD37" s="52">
        <v>0</v>
      </c>
      <c r="AE37" s="52">
        <f t="shared" si="3"/>
        <v>11296.633644070942</v>
      </c>
      <c r="AF37" s="54">
        <v>102966.81928921494</v>
      </c>
      <c r="AH37" s="86">
        <v>0</v>
      </c>
      <c r="AI37" s="87">
        <v>0</v>
      </c>
      <c r="AJ37" s="88">
        <v>0</v>
      </c>
      <c r="AK37" s="89">
        <v>0</v>
      </c>
      <c r="AL37" s="90">
        <v>0</v>
      </c>
      <c r="AM37" s="52">
        <v>0</v>
      </c>
      <c r="AN37" s="52">
        <v>0</v>
      </c>
      <c r="AO37" s="52">
        <v>0</v>
      </c>
      <c r="AP37" s="52">
        <v>0</v>
      </c>
      <c r="AQ37" s="52">
        <v>0</v>
      </c>
      <c r="AR37" s="52">
        <v>0</v>
      </c>
      <c r="AS37" s="52">
        <v>0</v>
      </c>
      <c r="AT37" s="52">
        <f t="shared" si="0"/>
        <v>0</v>
      </c>
      <c r="AU37" s="54">
        <v>0</v>
      </c>
      <c r="AW37" s="86">
        <v>0</v>
      </c>
      <c r="AX37" s="86">
        <v>0</v>
      </c>
      <c r="AY37" s="87">
        <v>0</v>
      </c>
      <c r="AZ37" s="88">
        <v>0</v>
      </c>
      <c r="BA37" s="86">
        <v>0</v>
      </c>
      <c r="BB37" s="89">
        <v>0</v>
      </c>
      <c r="BC37" s="90">
        <v>0</v>
      </c>
      <c r="BD37" s="52">
        <v>0</v>
      </c>
      <c r="BE37" s="52">
        <v>827.4246752990299</v>
      </c>
      <c r="BF37" s="52">
        <v>0</v>
      </c>
      <c r="BG37" s="52">
        <v>0</v>
      </c>
      <c r="BH37" s="52">
        <v>0</v>
      </c>
      <c r="BI37" s="52">
        <v>0</v>
      </c>
      <c r="BJ37" s="52">
        <v>0</v>
      </c>
      <c r="BK37" s="52">
        <v>517.14042206189367</v>
      </c>
      <c r="BL37" s="52">
        <v>0</v>
      </c>
      <c r="BM37" s="52">
        <v>0</v>
      </c>
      <c r="BN37" s="52">
        <f t="shared" si="4"/>
        <v>0</v>
      </c>
      <c r="BO37" s="54">
        <v>1344.5650973609236</v>
      </c>
    </row>
    <row r="38" spans="1:67" s="55" customFormat="1" x14ac:dyDescent="0.2">
      <c r="A38" s="85"/>
      <c r="B38" s="57" t="s">
        <v>220</v>
      </c>
      <c r="C38" s="56">
        <v>5</v>
      </c>
      <c r="D38" s="57" t="s">
        <v>241</v>
      </c>
      <c r="E38" s="52">
        <v>11511.74</v>
      </c>
      <c r="F38" s="52">
        <v>12308.061881766909</v>
      </c>
      <c r="G38" s="53">
        <v>12308.061881766909</v>
      </c>
      <c r="H38" s="53">
        <v>0</v>
      </c>
      <c r="I38" s="52">
        <v>12308.061881766909</v>
      </c>
      <c r="J38" s="53"/>
      <c r="K38" s="86">
        <v>0</v>
      </c>
      <c r="L38" s="87">
        <v>0</v>
      </c>
      <c r="M38" s="88">
        <v>0</v>
      </c>
      <c r="N38" s="86">
        <v>0</v>
      </c>
      <c r="O38" s="89">
        <v>0</v>
      </c>
      <c r="P38" s="90">
        <v>0</v>
      </c>
      <c r="Q38" s="52">
        <v>0</v>
      </c>
      <c r="R38" s="52">
        <v>0</v>
      </c>
      <c r="S38" s="54">
        <f t="shared" si="1"/>
        <v>0</v>
      </c>
      <c r="T38" s="53"/>
      <c r="U38" s="52">
        <v>0</v>
      </c>
      <c r="V38" s="52">
        <v>0</v>
      </c>
      <c r="W38" s="54">
        <f t="shared" si="2"/>
        <v>0</v>
      </c>
      <c r="Y38" s="52">
        <v>0</v>
      </c>
      <c r="Z38" s="52">
        <v>0</v>
      </c>
      <c r="AA38" s="52">
        <v>0</v>
      </c>
      <c r="AB38" s="52">
        <v>0</v>
      </c>
      <c r="AC38" s="52">
        <v>0</v>
      </c>
      <c r="AD38" s="52">
        <v>0</v>
      </c>
      <c r="AE38" s="52">
        <f t="shared" si="3"/>
        <v>0</v>
      </c>
      <c r="AF38" s="54">
        <v>0</v>
      </c>
      <c r="AH38" s="86">
        <v>0</v>
      </c>
      <c r="AI38" s="87">
        <v>0</v>
      </c>
      <c r="AJ38" s="88">
        <v>0</v>
      </c>
      <c r="AK38" s="89">
        <v>0</v>
      </c>
      <c r="AL38" s="90">
        <v>0</v>
      </c>
      <c r="AM38" s="52">
        <v>0</v>
      </c>
      <c r="AN38" s="52">
        <v>0</v>
      </c>
      <c r="AO38" s="52">
        <v>0</v>
      </c>
      <c r="AP38" s="52">
        <v>0</v>
      </c>
      <c r="AQ38" s="52">
        <v>0</v>
      </c>
      <c r="AR38" s="52">
        <v>0</v>
      </c>
      <c r="AS38" s="52">
        <v>0</v>
      </c>
      <c r="AT38" s="52">
        <f t="shared" si="0"/>
        <v>0</v>
      </c>
      <c r="AU38" s="54">
        <v>0</v>
      </c>
      <c r="AW38" s="86">
        <v>0</v>
      </c>
      <c r="AX38" s="86">
        <v>0</v>
      </c>
      <c r="AY38" s="87">
        <v>0</v>
      </c>
      <c r="AZ38" s="88">
        <f>12308</f>
        <v>12308</v>
      </c>
      <c r="BA38" s="86">
        <v>0</v>
      </c>
      <c r="BB38" s="89">
        <v>0</v>
      </c>
      <c r="BC38" s="90">
        <v>0</v>
      </c>
      <c r="BD38" s="52">
        <v>0</v>
      </c>
      <c r="BE38" s="52">
        <v>0</v>
      </c>
      <c r="BF38" s="52">
        <v>0</v>
      </c>
      <c r="BG38" s="52">
        <v>0</v>
      </c>
      <c r="BH38" s="52">
        <v>0</v>
      </c>
      <c r="BI38" s="52">
        <v>0</v>
      </c>
      <c r="BJ38" s="52">
        <v>0</v>
      </c>
      <c r="BK38" s="52">
        <v>0</v>
      </c>
      <c r="BL38" s="52">
        <v>0</v>
      </c>
      <c r="BM38" s="52">
        <v>0</v>
      </c>
      <c r="BN38" s="52">
        <f t="shared" si="4"/>
        <v>6.1881766909209546E-2</v>
      </c>
      <c r="BO38" s="54">
        <v>12308.061881766909</v>
      </c>
    </row>
    <row r="39" spans="1:67" s="55" customFormat="1" x14ac:dyDescent="0.2">
      <c r="A39" s="85" t="s">
        <v>281</v>
      </c>
      <c r="B39" s="91" t="s">
        <v>225</v>
      </c>
      <c r="C39" s="56">
        <v>5</v>
      </c>
      <c r="D39" s="57" t="s">
        <v>242</v>
      </c>
      <c r="E39" s="52">
        <v>27487.699999999997</v>
      </c>
      <c r="F39" s="52">
        <v>29292.919737652825</v>
      </c>
      <c r="G39" s="53">
        <v>29292.919737652825</v>
      </c>
      <c r="H39" s="53">
        <v>15613.912513382831</v>
      </c>
      <c r="I39" s="52">
        <v>13679.007224269995</v>
      </c>
      <c r="J39" s="53"/>
      <c r="K39" s="86">
        <v>0</v>
      </c>
      <c r="L39" s="87">
        <v>0</v>
      </c>
      <c r="M39" s="88">
        <v>0</v>
      </c>
      <c r="N39" s="86">
        <v>0</v>
      </c>
      <c r="O39" s="89">
        <v>0</v>
      </c>
      <c r="P39" s="90">
        <v>0</v>
      </c>
      <c r="Q39" s="52">
        <v>0</v>
      </c>
      <c r="R39" s="52">
        <v>0</v>
      </c>
      <c r="S39" s="54">
        <f t="shared" si="1"/>
        <v>0</v>
      </c>
      <c r="T39" s="53"/>
      <c r="U39" s="52">
        <v>0</v>
      </c>
      <c r="V39" s="52">
        <v>0</v>
      </c>
      <c r="W39" s="54">
        <f t="shared" si="2"/>
        <v>0</v>
      </c>
      <c r="Y39" s="52">
        <v>2682.4393838604592</v>
      </c>
      <c r="Z39" s="52">
        <v>0</v>
      </c>
      <c r="AA39" s="52">
        <v>0</v>
      </c>
      <c r="AB39" s="52">
        <v>0</v>
      </c>
      <c r="AC39" s="52">
        <v>0</v>
      </c>
      <c r="AD39" s="52">
        <v>0</v>
      </c>
      <c r="AE39" s="52">
        <f t="shared" si="3"/>
        <v>0</v>
      </c>
      <c r="AF39" s="54">
        <v>2682.4393838604592</v>
      </c>
      <c r="AH39" s="86">
        <v>9454.6061579657671</v>
      </c>
      <c r="AI39" s="87">
        <v>0</v>
      </c>
      <c r="AJ39" s="88">
        <f>13679</f>
        <v>13679</v>
      </c>
      <c r="AK39" s="89">
        <v>0</v>
      </c>
      <c r="AL39" s="90">
        <v>0</v>
      </c>
      <c r="AM39" s="52">
        <v>0</v>
      </c>
      <c r="AN39" s="52">
        <v>0</v>
      </c>
      <c r="AO39" s="52">
        <v>0</v>
      </c>
      <c r="AP39" s="52">
        <v>98.643836822228479</v>
      </c>
      <c r="AQ39" s="52">
        <v>0</v>
      </c>
      <c r="AR39" s="52">
        <v>3378.2231347343768</v>
      </c>
      <c r="AS39" s="52">
        <v>0</v>
      </c>
      <c r="AT39" s="52">
        <f t="shared" si="0"/>
        <v>7.2242699898197316E-3</v>
      </c>
      <c r="AU39" s="54">
        <v>26610.480353792365</v>
      </c>
      <c r="AW39" s="86">
        <v>0</v>
      </c>
      <c r="AX39" s="86">
        <v>0</v>
      </c>
      <c r="AY39" s="87">
        <v>0</v>
      </c>
      <c r="AZ39" s="88">
        <v>0</v>
      </c>
      <c r="BA39" s="86">
        <v>0</v>
      </c>
      <c r="BB39" s="89">
        <v>0</v>
      </c>
      <c r="BC39" s="90">
        <v>0</v>
      </c>
      <c r="BD39" s="52">
        <v>0</v>
      </c>
      <c r="BE39" s="52">
        <v>0</v>
      </c>
      <c r="BF39" s="52">
        <v>0</v>
      </c>
      <c r="BG39" s="52">
        <v>0</v>
      </c>
      <c r="BH39" s="52">
        <v>0</v>
      </c>
      <c r="BI39" s="52">
        <v>0</v>
      </c>
      <c r="BJ39" s="52">
        <v>0</v>
      </c>
      <c r="BK39" s="52">
        <v>0</v>
      </c>
      <c r="BL39" s="52">
        <v>0</v>
      </c>
      <c r="BM39" s="52">
        <v>0</v>
      </c>
      <c r="BN39" s="52">
        <f t="shared" si="4"/>
        <v>0</v>
      </c>
      <c r="BO39" s="54">
        <v>0</v>
      </c>
    </row>
    <row r="40" spans="1:67" s="55" customFormat="1" x14ac:dyDescent="0.2">
      <c r="A40" s="85"/>
      <c r="B40" s="56" t="s">
        <v>218</v>
      </c>
      <c r="C40" s="56">
        <v>1</v>
      </c>
      <c r="D40" s="57" t="s">
        <v>243</v>
      </c>
      <c r="E40" s="52">
        <v>72264.41</v>
      </c>
      <c r="F40" s="52">
        <v>77127.296368621101</v>
      </c>
      <c r="G40" s="53">
        <v>77127.296368621115</v>
      </c>
      <c r="H40" s="53">
        <v>51808.030836214297</v>
      </c>
      <c r="I40" s="52">
        <v>25319.265532406811</v>
      </c>
      <c r="J40" s="53"/>
      <c r="K40" s="86">
        <v>35171.352621934609</v>
      </c>
      <c r="L40" s="87">
        <v>0</v>
      </c>
      <c r="M40" s="88">
        <v>0</v>
      </c>
      <c r="N40" s="86">
        <v>0</v>
      </c>
      <c r="O40" s="89">
        <v>4626.3735822003637</v>
      </c>
      <c r="P40" s="90">
        <v>0</v>
      </c>
      <c r="Q40" s="52">
        <v>1186.1915407135655</v>
      </c>
      <c r="R40" s="52">
        <v>0</v>
      </c>
      <c r="S40" s="54">
        <f t="shared" si="1"/>
        <v>40983.917744848542</v>
      </c>
      <c r="T40" s="53"/>
      <c r="U40" s="52">
        <v>0</v>
      </c>
      <c r="V40" s="52">
        <v>0</v>
      </c>
      <c r="W40" s="54">
        <f t="shared" si="2"/>
        <v>0</v>
      </c>
      <c r="Y40" s="52">
        <v>0</v>
      </c>
      <c r="Z40" s="52">
        <v>0</v>
      </c>
      <c r="AA40" s="52">
        <v>0</v>
      </c>
      <c r="AB40" s="52">
        <v>0</v>
      </c>
      <c r="AC40" s="52">
        <v>8593.2517554903643</v>
      </c>
      <c r="AD40" s="52">
        <v>0</v>
      </c>
      <c r="AE40" s="52">
        <f t="shared" si="3"/>
        <v>765.41235634537588</v>
      </c>
      <c r="AF40" s="54">
        <v>9358.6641118357402</v>
      </c>
      <c r="AH40" s="86">
        <v>0</v>
      </c>
      <c r="AI40" s="87">
        <v>0</v>
      </c>
      <c r="AJ40" s="88">
        <v>0</v>
      </c>
      <c r="AK40" s="89">
        <v>0</v>
      </c>
      <c r="AL40" s="90">
        <v>0</v>
      </c>
      <c r="AM40" s="52">
        <v>0</v>
      </c>
      <c r="AN40" s="52">
        <v>0</v>
      </c>
      <c r="AO40" s="52">
        <v>0</v>
      </c>
      <c r="AP40" s="52">
        <v>0</v>
      </c>
      <c r="AQ40" s="52">
        <v>0</v>
      </c>
      <c r="AR40" s="52">
        <v>0</v>
      </c>
      <c r="AS40" s="52">
        <v>0</v>
      </c>
      <c r="AT40" s="52">
        <f t="shared" si="0"/>
        <v>13204.107840152594</v>
      </c>
      <c r="AU40" s="54">
        <v>13204.107840152594</v>
      </c>
      <c r="AW40" s="86">
        <v>0</v>
      </c>
      <c r="AX40" s="86">
        <v>0</v>
      </c>
      <c r="AY40" s="87">
        <v>0</v>
      </c>
      <c r="AZ40" s="88">
        <v>0</v>
      </c>
      <c r="BA40" s="86">
        <v>0</v>
      </c>
      <c r="BB40" s="89">
        <v>444.59677941639802</v>
      </c>
      <c r="BC40" s="90">
        <v>118.23070025466714</v>
      </c>
      <c r="BD40" s="52">
        <v>1668.0338562043275</v>
      </c>
      <c r="BE40" s="52">
        <v>0</v>
      </c>
      <c r="BF40" s="52">
        <v>0</v>
      </c>
      <c r="BG40" s="52">
        <v>0</v>
      </c>
      <c r="BH40" s="52">
        <v>0</v>
      </c>
      <c r="BI40" s="52">
        <v>0</v>
      </c>
      <c r="BJ40" s="52">
        <v>0</v>
      </c>
      <c r="BK40" s="52">
        <v>0</v>
      </c>
      <c r="BL40" s="52">
        <v>0</v>
      </c>
      <c r="BM40" s="52">
        <v>0</v>
      </c>
      <c r="BN40" s="52">
        <f t="shared" si="4"/>
        <v>11349.745335908839</v>
      </c>
      <c r="BO40" s="54">
        <v>13580.606671784233</v>
      </c>
    </row>
    <row r="41" spans="1:67" s="55" customFormat="1" x14ac:dyDescent="0.2">
      <c r="A41" s="85"/>
      <c r="B41" s="56" t="s">
        <v>220</v>
      </c>
      <c r="C41" s="56">
        <v>5</v>
      </c>
      <c r="D41" s="57" t="s">
        <v>244</v>
      </c>
      <c r="E41" s="52">
        <v>68000.430000000008</v>
      </c>
      <c r="F41" s="52">
        <v>72588.10724352645</v>
      </c>
      <c r="G41" s="53">
        <v>72588.10724352645</v>
      </c>
      <c r="H41" s="53">
        <v>26625.523152247293</v>
      </c>
      <c r="I41" s="52">
        <v>45962.584091279161</v>
      </c>
      <c r="J41" s="53"/>
      <c r="K41" s="86">
        <v>0</v>
      </c>
      <c r="L41" s="87">
        <v>0</v>
      </c>
      <c r="M41" s="88">
        <v>0</v>
      </c>
      <c r="N41" s="86">
        <v>0</v>
      </c>
      <c r="O41" s="89">
        <v>0</v>
      </c>
      <c r="P41" s="90">
        <v>0</v>
      </c>
      <c r="Q41" s="52">
        <v>0</v>
      </c>
      <c r="R41" s="52">
        <v>0</v>
      </c>
      <c r="S41" s="54">
        <f t="shared" si="1"/>
        <v>0</v>
      </c>
      <c r="T41" s="53"/>
      <c r="U41" s="52">
        <v>0</v>
      </c>
      <c r="V41" s="52">
        <v>0</v>
      </c>
      <c r="W41" s="54">
        <f t="shared" si="2"/>
        <v>0</v>
      </c>
      <c r="Y41" s="52">
        <v>0</v>
      </c>
      <c r="Z41" s="52">
        <v>0</v>
      </c>
      <c r="AA41" s="52">
        <v>0</v>
      </c>
      <c r="AB41" s="52">
        <v>0</v>
      </c>
      <c r="AC41" s="52">
        <v>0</v>
      </c>
      <c r="AD41" s="52">
        <v>0</v>
      </c>
      <c r="AE41" s="52">
        <f t="shared" si="3"/>
        <v>0</v>
      </c>
      <c r="AF41" s="54">
        <v>0</v>
      </c>
      <c r="AH41" s="86">
        <v>0</v>
      </c>
      <c r="AI41" s="87">
        <v>0</v>
      </c>
      <c r="AJ41" s="88">
        <v>0</v>
      </c>
      <c r="AK41" s="89">
        <v>0</v>
      </c>
      <c r="AL41" s="90">
        <v>0</v>
      </c>
      <c r="AM41" s="52">
        <v>0</v>
      </c>
      <c r="AN41" s="52">
        <v>0</v>
      </c>
      <c r="AO41" s="52">
        <v>0</v>
      </c>
      <c r="AP41" s="52">
        <v>0</v>
      </c>
      <c r="AQ41" s="52">
        <v>0</v>
      </c>
      <c r="AR41" s="52">
        <v>0</v>
      </c>
      <c r="AS41" s="52">
        <v>0</v>
      </c>
      <c r="AT41" s="52">
        <f t="shared" si="0"/>
        <v>0</v>
      </c>
      <c r="AU41" s="54">
        <v>0</v>
      </c>
      <c r="AW41" s="86">
        <v>1297.2874930442629</v>
      </c>
      <c r="AX41" s="86">
        <v>24246.827877590113</v>
      </c>
      <c r="AY41" s="87">
        <v>771.83041567088253</v>
      </c>
      <c r="AZ41" s="88">
        <v>0</v>
      </c>
      <c r="BA41" s="86">
        <v>0</v>
      </c>
      <c r="BB41" s="89">
        <v>0</v>
      </c>
      <c r="BC41" s="90">
        <v>0</v>
      </c>
      <c r="BD41" s="52">
        <v>0</v>
      </c>
      <c r="BE41" s="52">
        <v>0</v>
      </c>
      <c r="BF41" s="52">
        <v>106.46192535784296</v>
      </c>
      <c r="BG41" s="52">
        <v>0</v>
      </c>
      <c r="BH41" s="52">
        <v>0</v>
      </c>
      <c r="BI41" s="52">
        <v>0</v>
      </c>
      <c r="BJ41" s="52">
        <v>0</v>
      </c>
      <c r="BK41" s="52">
        <v>203.1154405841919</v>
      </c>
      <c r="BL41" s="52">
        <v>0</v>
      </c>
      <c r="BM41" s="52">
        <v>0</v>
      </c>
      <c r="BN41" s="52">
        <f t="shared" si="4"/>
        <v>45962.584091279161</v>
      </c>
      <c r="BO41" s="54">
        <v>72588.10724352645</v>
      </c>
    </row>
    <row r="42" spans="1:67" s="55" customFormat="1" x14ac:dyDescent="0.2">
      <c r="A42" s="85"/>
      <c r="B42" s="56" t="s">
        <v>220</v>
      </c>
      <c r="C42" s="56">
        <v>3</v>
      </c>
      <c r="D42" s="57" t="s">
        <v>245</v>
      </c>
      <c r="E42" s="52">
        <v>103205.30999999998</v>
      </c>
      <c r="F42" s="52">
        <v>110317.86973375127</v>
      </c>
      <c r="G42" s="53">
        <v>110317.86973375127</v>
      </c>
      <c r="H42" s="53">
        <v>77681.290781683259</v>
      </c>
      <c r="I42" s="52">
        <v>32636.578952068015</v>
      </c>
      <c r="J42" s="53"/>
      <c r="K42" s="86">
        <v>0</v>
      </c>
      <c r="L42" s="87">
        <v>0</v>
      </c>
      <c r="M42" s="88">
        <v>0</v>
      </c>
      <c r="N42" s="86">
        <v>0</v>
      </c>
      <c r="O42" s="89">
        <v>0</v>
      </c>
      <c r="P42" s="90">
        <v>0</v>
      </c>
      <c r="Q42" s="52">
        <v>0</v>
      </c>
      <c r="R42" s="52">
        <v>0</v>
      </c>
      <c r="S42" s="54">
        <f t="shared" si="1"/>
        <v>0</v>
      </c>
      <c r="T42" s="53"/>
      <c r="U42" s="52">
        <v>0</v>
      </c>
      <c r="V42" s="52">
        <v>0</v>
      </c>
      <c r="W42" s="54">
        <f t="shared" si="2"/>
        <v>0</v>
      </c>
      <c r="Y42" s="52">
        <v>0</v>
      </c>
      <c r="Z42" s="52">
        <v>0</v>
      </c>
      <c r="AA42" s="52">
        <v>0</v>
      </c>
      <c r="AB42" s="52">
        <v>0</v>
      </c>
      <c r="AC42" s="52">
        <v>0</v>
      </c>
      <c r="AD42" s="52">
        <v>0</v>
      </c>
      <c r="AE42" s="52">
        <f t="shared" si="3"/>
        <v>0</v>
      </c>
      <c r="AF42" s="54">
        <v>0</v>
      </c>
      <c r="AH42" s="86">
        <v>0</v>
      </c>
      <c r="AI42" s="87">
        <v>0</v>
      </c>
      <c r="AJ42" s="88">
        <v>0</v>
      </c>
      <c r="AK42" s="89">
        <v>0</v>
      </c>
      <c r="AL42" s="90">
        <v>0</v>
      </c>
      <c r="AM42" s="52">
        <v>0</v>
      </c>
      <c r="AN42" s="52">
        <v>0</v>
      </c>
      <c r="AO42" s="52">
        <v>0</v>
      </c>
      <c r="AP42" s="52">
        <v>0</v>
      </c>
      <c r="AQ42" s="52">
        <v>0</v>
      </c>
      <c r="AR42" s="52">
        <v>0</v>
      </c>
      <c r="AS42" s="52">
        <v>0</v>
      </c>
      <c r="AT42" s="52">
        <f t="shared" si="0"/>
        <v>0</v>
      </c>
      <c r="AU42" s="54">
        <v>0</v>
      </c>
      <c r="AW42" s="86">
        <v>11822.232140838456</v>
      </c>
      <c r="AX42" s="86">
        <v>65859.0586408448</v>
      </c>
      <c r="AY42" s="87">
        <v>0</v>
      </c>
      <c r="AZ42" s="88">
        <v>0</v>
      </c>
      <c r="BA42" s="86">
        <v>0</v>
      </c>
      <c r="BB42" s="89">
        <v>0</v>
      </c>
      <c r="BC42" s="90">
        <v>0</v>
      </c>
      <c r="BD42" s="52">
        <v>0</v>
      </c>
      <c r="BE42" s="52">
        <v>0</v>
      </c>
      <c r="BF42" s="52">
        <v>0</v>
      </c>
      <c r="BG42" s="52">
        <v>0</v>
      </c>
      <c r="BH42" s="52">
        <v>0</v>
      </c>
      <c r="BI42" s="52">
        <v>0</v>
      </c>
      <c r="BJ42" s="52">
        <v>0</v>
      </c>
      <c r="BK42" s="52">
        <v>0</v>
      </c>
      <c r="BL42" s="52">
        <v>0</v>
      </c>
      <c r="BM42" s="52">
        <v>0</v>
      </c>
      <c r="BN42" s="52">
        <f t="shared" si="4"/>
        <v>32636.578952068012</v>
      </c>
      <c r="BO42" s="54">
        <v>110317.86973375127</v>
      </c>
    </row>
    <row r="43" spans="1:67" s="55" customFormat="1" x14ac:dyDescent="0.2">
      <c r="A43" s="85" t="s">
        <v>283</v>
      </c>
      <c r="B43" s="56" t="s">
        <v>220</v>
      </c>
      <c r="C43" s="56">
        <v>5</v>
      </c>
      <c r="D43" s="57" t="s">
        <v>246</v>
      </c>
      <c r="E43" s="52">
        <v>88022.5</v>
      </c>
      <c r="F43" s="52">
        <v>93975.379404892417</v>
      </c>
      <c r="G43" s="53">
        <v>93975.379404892417</v>
      </c>
      <c r="H43" s="53">
        <v>45316.901163763643</v>
      </c>
      <c r="I43" s="52">
        <v>48658.478241128774</v>
      </c>
      <c r="J43" s="53"/>
      <c r="K43" s="86">
        <v>0</v>
      </c>
      <c r="L43" s="87">
        <v>0</v>
      </c>
      <c r="M43" s="88">
        <v>0</v>
      </c>
      <c r="N43" s="86">
        <v>0</v>
      </c>
      <c r="O43" s="89">
        <v>0</v>
      </c>
      <c r="P43" s="90">
        <v>0</v>
      </c>
      <c r="Q43" s="52">
        <v>0</v>
      </c>
      <c r="R43" s="52">
        <v>0</v>
      </c>
      <c r="S43" s="54">
        <f t="shared" si="1"/>
        <v>0</v>
      </c>
      <c r="T43" s="53"/>
      <c r="U43" s="52">
        <v>0</v>
      </c>
      <c r="V43" s="52">
        <v>0</v>
      </c>
      <c r="W43" s="54">
        <f t="shared" si="2"/>
        <v>0</v>
      </c>
      <c r="Y43" s="52">
        <v>0</v>
      </c>
      <c r="Z43" s="52">
        <v>0</v>
      </c>
      <c r="AA43" s="52">
        <v>0</v>
      </c>
      <c r="AB43" s="52">
        <v>0</v>
      </c>
      <c r="AC43" s="52">
        <v>0</v>
      </c>
      <c r="AD43" s="52">
        <v>0</v>
      </c>
      <c r="AE43" s="52">
        <f t="shared" si="3"/>
        <v>0</v>
      </c>
      <c r="AF43" s="54">
        <v>0</v>
      </c>
      <c r="AH43" s="86">
        <v>0</v>
      </c>
      <c r="AI43" s="87">
        <v>0</v>
      </c>
      <c r="AJ43" s="88">
        <v>0</v>
      </c>
      <c r="AK43" s="89">
        <v>0</v>
      </c>
      <c r="AL43" s="90">
        <v>0</v>
      </c>
      <c r="AM43" s="52">
        <v>0</v>
      </c>
      <c r="AN43" s="52">
        <v>0</v>
      </c>
      <c r="AO43" s="52">
        <v>0</v>
      </c>
      <c r="AP43" s="52">
        <v>0</v>
      </c>
      <c r="AQ43" s="52">
        <v>0</v>
      </c>
      <c r="AR43" s="52">
        <v>0</v>
      </c>
      <c r="AS43" s="52">
        <v>0</v>
      </c>
      <c r="AT43" s="52">
        <f t="shared" si="0"/>
        <v>0</v>
      </c>
      <c r="AU43" s="54">
        <v>0</v>
      </c>
      <c r="AW43" s="86">
        <v>13664.084171173998</v>
      </c>
      <c r="AX43" s="86">
        <v>7226.8838972380654</v>
      </c>
      <c r="AY43" s="87">
        <f>9974.15057936329+48658</f>
        <v>58632.15057936329</v>
      </c>
      <c r="AZ43" s="88">
        <v>0</v>
      </c>
      <c r="BA43" s="86">
        <v>0</v>
      </c>
      <c r="BB43" s="89">
        <v>0</v>
      </c>
      <c r="BC43" s="90">
        <v>0</v>
      </c>
      <c r="BD43" s="52">
        <v>0</v>
      </c>
      <c r="BE43" s="52">
        <v>0</v>
      </c>
      <c r="BF43" s="52">
        <v>0</v>
      </c>
      <c r="BG43" s="52">
        <v>0</v>
      </c>
      <c r="BH43" s="52">
        <v>0</v>
      </c>
      <c r="BI43" s="52">
        <v>0</v>
      </c>
      <c r="BJ43" s="52">
        <v>0</v>
      </c>
      <c r="BK43" s="52">
        <v>623.02458539989516</v>
      </c>
      <c r="BL43" s="52">
        <v>0</v>
      </c>
      <c r="BM43" s="52">
        <v>13828.757930588396</v>
      </c>
      <c r="BN43" s="52">
        <f t="shared" si="4"/>
        <v>0.47824112877424341</v>
      </c>
      <c r="BO43" s="54">
        <v>93975.379404892417</v>
      </c>
    </row>
    <row r="44" spans="1:67" s="55" customFormat="1" x14ac:dyDescent="0.2">
      <c r="A44" s="85"/>
      <c r="B44" s="56" t="s">
        <v>220</v>
      </c>
      <c r="C44" s="56">
        <v>5</v>
      </c>
      <c r="D44" s="57" t="s">
        <v>247</v>
      </c>
      <c r="E44" s="52">
        <v>50257.350000000006</v>
      </c>
      <c r="F44" s="52">
        <v>53619.262071109057</v>
      </c>
      <c r="G44" s="53">
        <v>53619.262071109057</v>
      </c>
      <c r="H44" s="53">
        <v>2219.4559688932973</v>
      </c>
      <c r="I44" s="52">
        <v>51399.806102215764</v>
      </c>
      <c r="J44" s="53"/>
      <c r="K44" s="86">
        <v>0</v>
      </c>
      <c r="L44" s="87">
        <v>0</v>
      </c>
      <c r="M44" s="88">
        <v>0</v>
      </c>
      <c r="N44" s="86">
        <v>0</v>
      </c>
      <c r="O44" s="89">
        <v>0</v>
      </c>
      <c r="P44" s="90">
        <v>0</v>
      </c>
      <c r="Q44" s="52">
        <v>0</v>
      </c>
      <c r="R44" s="52">
        <v>0</v>
      </c>
      <c r="S44" s="54">
        <f t="shared" si="1"/>
        <v>0</v>
      </c>
      <c r="T44" s="53"/>
      <c r="U44" s="52">
        <v>0</v>
      </c>
      <c r="V44" s="52">
        <v>0</v>
      </c>
      <c r="W44" s="54">
        <f t="shared" si="2"/>
        <v>0</v>
      </c>
      <c r="Y44" s="52">
        <v>0</v>
      </c>
      <c r="Z44" s="52">
        <v>0</v>
      </c>
      <c r="AA44" s="52">
        <v>0</v>
      </c>
      <c r="AB44" s="52">
        <v>0</v>
      </c>
      <c r="AC44" s="52">
        <v>0</v>
      </c>
      <c r="AD44" s="52">
        <v>0</v>
      </c>
      <c r="AE44" s="52">
        <f t="shared" si="3"/>
        <v>0</v>
      </c>
      <c r="AF44" s="54">
        <v>0</v>
      </c>
      <c r="AH44" s="86">
        <v>0</v>
      </c>
      <c r="AI44" s="87">
        <v>0</v>
      </c>
      <c r="AJ44" s="88">
        <v>0</v>
      </c>
      <c r="AK44" s="89">
        <v>0</v>
      </c>
      <c r="AL44" s="90">
        <v>0</v>
      </c>
      <c r="AM44" s="52">
        <v>0</v>
      </c>
      <c r="AN44" s="52">
        <v>0</v>
      </c>
      <c r="AO44" s="52">
        <v>0</v>
      </c>
      <c r="AP44" s="52">
        <v>0</v>
      </c>
      <c r="AQ44" s="52">
        <v>0</v>
      </c>
      <c r="AR44" s="52">
        <v>0</v>
      </c>
      <c r="AS44" s="52">
        <v>0</v>
      </c>
      <c r="AT44" s="52">
        <f t="shared" si="0"/>
        <v>0</v>
      </c>
      <c r="AU44" s="54">
        <v>0</v>
      </c>
      <c r="AW44" s="86">
        <v>1193.2266012751716</v>
      </c>
      <c r="AX44" s="86">
        <v>0</v>
      </c>
      <c r="AY44" s="87">
        <v>33.857976970075867</v>
      </c>
      <c r="AZ44" s="88">
        <v>0</v>
      </c>
      <c r="BA44" s="86">
        <v>0</v>
      </c>
      <c r="BB44" s="89">
        <v>0</v>
      </c>
      <c r="BC44" s="90">
        <v>0</v>
      </c>
      <c r="BD44" s="52">
        <v>0</v>
      </c>
      <c r="BE44" s="52">
        <v>0</v>
      </c>
      <c r="BF44" s="52">
        <v>0</v>
      </c>
      <c r="BG44" s="52">
        <v>431.94063379912967</v>
      </c>
      <c r="BH44" s="52">
        <v>0</v>
      </c>
      <c r="BI44" s="52">
        <v>0</v>
      </c>
      <c r="BJ44" s="52">
        <v>0</v>
      </c>
      <c r="BK44" s="52">
        <v>560.43075684892017</v>
      </c>
      <c r="BL44" s="52">
        <v>0</v>
      </c>
      <c r="BM44" s="52">
        <v>0</v>
      </c>
      <c r="BN44" s="52">
        <f t="shared" si="4"/>
        <v>51399.806102215756</v>
      </c>
      <c r="BO44" s="54">
        <v>53619.262071109057</v>
      </c>
    </row>
    <row r="45" spans="1:67" s="55" customFormat="1" x14ac:dyDescent="0.2">
      <c r="A45" s="85"/>
      <c r="B45" s="56" t="s">
        <v>225</v>
      </c>
      <c r="C45" s="56">
        <v>5</v>
      </c>
      <c r="D45" s="57" t="s">
        <v>248</v>
      </c>
      <c r="E45" s="52">
        <v>103811.32999999999</v>
      </c>
      <c r="F45" s="52">
        <v>110778.53078939165</v>
      </c>
      <c r="G45" s="53">
        <v>110778.53078939166</v>
      </c>
      <c r="H45" s="53">
        <v>57264.128189794952</v>
      </c>
      <c r="I45" s="52">
        <v>53514.402599596695</v>
      </c>
      <c r="J45" s="53"/>
      <c r="K45" s="86">
        <v>0</v>
      </c>
      <c r="L45" s="87">
        <v>0</v>
      </c>
      <c r="M45" s="88">
        <v>0</v>
      </c>
      <c r="N45" s="86">
        <v>0</v>
      </c>
      <c r="O45" s="89">
        <v>0</v>
      </c>
      <c r="P45" s="90">
        <v>0</v>
      </c>
      <c r="Q45" s="52">
        <v>0</v>
      </c>
      <c r="R45" s="52">
        <v>0</v>
      </c>
      <c r="S45" s="54">
        <f t="shared" si="1"/>
        <v>0</v>
      </c>
      <c r="T45" s="53"/>
      <c r="U45" s="52">
        <v>0</v>
      </c>
      <c r="V45" s="52">
        <v>0</v>
      </c>
      <c r="W45" s="54">
        <f t="shared" si="2"/>
        <v>0</v>
      </c>
      <c r="Y45" s="52">
        <v>72.946569529535111</v>
      </c>
      <c r="Z45" s="52">
        <v>0</v>
      </c>
      <c r="AA45" s="52">
        <v>0</v>
      </c>
      <c r="AB45" s="52">
        <v>0</v>
      </c>
      <c r="AC45" s="52">
        <v>0</v>
      </c>
      <c r="AD45" s="52">
        <v>0</v>
      </c>
      <c r="AE45" s="52">
        <f t="shared" si="3"/>
        <v>0</v>
      </c>
      <c r="AF45" s="54">
        <v>72.946569529535111</v>
      </c>
      <c r="AH45" s="86">
        <v>9468.41016424183</v>
      </c>
      <c r="AI45" s="87">
        <v>0</v>
      </c>
      <c r="AJ45" s="88">
        <v>0</v>
      </c>
      <c r="AK45" s="89">
        <v>0</v>
      </c>
      <c r="AL45" s="90">
        <v>0</v>
      </c>
      <c r="AM45" s="52">
        <v>0</v>
      </c>
      <c r="AN45" s="52">
        <v>1506.7715137484747</v>
      </c>
      <c r="AO45" s="52">
        <v>0</v>
      </c>
      <c r="AP45" s="52">
        <v>43760.675622348688</v>
      </c>
      <c r="AQ45" s="52">
        <v>0</v>
      </c>
      <c r="AR45" s="52">
        <v>2455.3243199264248</v>
      </c>
      <c r="AS45" s="52">
        <v>0</v>
      </c>
      <c r="AT45" s="52">
        <f t="shared" si="0"/>
        <v>53514.402599596709</v>
      </c>
      <c r="AU45" s="54">
        <v>110705.58421986212</v>
      </c>
      <c r="AW45" s="86">
        <v>0</v>
      </c>
      <c r="AX45" s="86">
        <v>0</v>
      </c>
      <c r="AY45" s="87">
        <v>0</v>
      </c>
      <c r="AZ45" s="88">
        <v>0</v>
      </c>
      <c r="BA45" s="86">
        <v>0</v>
      </c>
      <c r="BB45" s="89">
        <v>0</v>
      </c>
      <c r="BC45" s="90">
        <v>0</v>
      </c>
      <c r="BD45" s="52">
        <v>0</v>
      </c>
      <c r="BE45" s="52">
        <v>0</v>
      </c>
      <c r="BF45" s="52">
        <v>0</v>
      </c>
      <c r="BG45" s="52">
        <v>0</v>
      </c>
      <c r="BH45" s="52">
        <v>0</v>
      </c>
      <c r="BI45" s="52">
        <v>0</v>
      </c>
      <c r="BJ45" s="52">
        <v>0</v>
      </c>
      <c r="BK45" s="52">
        <v>0</v>
      </c>
      <c r="BL45" s="52">
        <v>0</v>
      </c>
      <c r="BM45" s="52">
        <v>0</v>
      </c>
      <c r="BN45" s="52">
        <f t="shared" si="4"/>
        <v>0</v>
      </c>
      <c r="BO45" s="54">
        <v>0</v>
      </c>
    </row>
    <row r="46" spans="1:67" s="55" customFormat="1" x14ac:dyDescent="0.2">
      <c r="A46" s="85"/>
      <c r="B46" s="56" t="s">
        <v>218</v>
      </c>
      <c r="C46" s="56">
        <v>1</v>
      </c>
      <c r="D46" s="57" t="s">
        <v>249</v>
      </c>
      <c r="E46" s="52">
        <v>61448.820000000007</v>
      </c>
      <c r="F46" s="52">
        <v>65524.978060985843</v>
      </c>
      <c r="G46" s="53">
        <v>65524.978060985843</v>
      </c>
      <c r="H46" s="53">
        <v>12195.150821627132</v>
      </c>
      <c r="I46" s="52">
        <v>53329.82723935871</v>
      </c>
      <c r="J46" s="53"/>
      <c r="K46" s="86">
        <v>1133.0717341621414</v>
      </c>
      <c r="L46" s="87">
        <v>0</v>
      </c>
      <c r="M46" s="88">
        <v>0</v>
      </c>
      <c r="N46" s="86">
        <v>0</v>
      </c>
      <c r="O46" s="89">
        <v>0</v>
      </c>
      <c r="P46" s="90">
        <v>0</v>
      </c>
      <c r="Q46" s="52">
        <v>0</v>
      </c>
      <c r="R46" s="52">
        <v>0</v>
      </c>
      <c r="S46" s="54">
        <f t="shared" si="1"/>
        <v>1133.0717341621414</v>
      </c>
      <c r="T46" s="53"/>
      <c r="U46" s="52">
        <v>0</v>
      </c>
      <c r="V46" s="52">
        <v>0</v>
      </c>
      <c r="W46" s="54">
        <f t="shared" si="2"/>
        <v>0</v>
      </c>
      <c r="Y46" s="52">
        <v>0</v>
      </c>
      <c r="Z46" s="52">
        <v>0</v>
      </c>
      <c r="AA46" s="52">
        <v>0</v>
      </c>
      <c r="AB46" s="52">
        <v>0</v>
      </c>
      <c r="AC46" s="52">
        <v>0</v>
      </c>
      <c r="AD46" s="52">
        <v>4828.7921304427564</v>
      </c>
      <c r="AE46" s="52">
        <f t="shared" si="3"/>
        <v>1466.4811163701579</v>
      </c>
      <c r="AF46" s="54">
        <v>6295.2732468129143</v>
      </c>
      <c r="AH46" s="86">
        <v>5859.9877297784096</v>
      </c>
      <c r="AI46" s="87">
        <v>0</v>
      </c>
      <c r="AJ46" s="88">
        <v>0</v>
      </c>
      <c r="AK46" s="89">
        <v>0</v>
      </c>
      <c r="AL46" s="90">
        <v>0</v>
      </c>
      <c r="AM46" s="52">
        <v>0</v>
      </c>
      <c r="AN46" s="52">
        <v>0</v>
      </c>
      <c r="AO46" s="52">
        <v>0</v>
      </c>
      <c r="AP46" s="52">
        <v>0</v>
      </c>
      <c r="AQ46" s="52">
        <v>0</v>
      </c>
      <c r="AR46" s="52">
        <v>0</v>
      </c>
      <c r="AS46" s="52">
        <v>0</v>
      </c>
      <c r="AT46" s="52">
        <f t="shared" si="0"/>
        <v>27972.096300728008</v>
      </c>
      <c r="AU46" s="54">
        <v>33832.084030506419</v>
      </c>
      <c r="AW46" s="86">
        <v>0</v>
      </c>
      <c r="AX46" s="86">
        <v>0</v>
      </c>
      <c r="AY46" s="87">
        <v>0</v>
      </c>
      <c r="AZ46" s="88">
        <v>0</v>
      </c>
      <c r="BA46" s="86">
        <v>0</v>
      </c>
      <c r="BB46" s="89">
        <v>0</v>
      </c>
      <c r="BC46" s="90">
        <v>0</v>
      </c>
      <c r="BD46" s="52">
        <v>373.29922724382379</v>
      </c>
      <c r="BE46" s="52">
        <v>0</v>
      </c>
      <c r="BF46" s="52">
        <v>0</v>
      </c>
      <c r="BG46" s="52">
        <v>0</v>
      </c>
      <c r="BH46" s="52">
        <v>0</v>
      </c>
      <c r="BI46" s="52">
        <v>0</v>
      </c>
      <c r="BJ46" s="52">
        <v>0</v>
      </c>
      <c r="BK46" s="52">
        <v>0</v>
      </c>
      <c r="BL46" s="52">
        <v>0</v>
      </c>
      <c r="BM46" s="52">
        <v>0</v>
      </c>
      <c r="BN46" s="52">
        <f t="shared" si="4"/>
        <v>23891.249822260543</v>
      </c>
      <c r="BO46" s="54">
        <v>24264.549049504367</v>
      </c>
    </row>
    <row r="47" spans="1:67" s="55" customFormat="1" x14ac:dyDescent="0.2">
      <c r="A47" s="85"/>
      <c r="B47" s="56" t="s">
        <v>220</v>
      </c>
      <c r="C47" s="56">
        <v>5</v>
      </c>
      <c r="D47" s="57" t="s">
        <v>250</v>
      </c>
      <c r="E47" s="52">
        <v>98259.549999999988</v>
      </c>
      <c r="F47" s="52">
        <v>104851.52260007491</v>
      </c>
      <c r="G47" s="53">
        <v>104851.52260007491</v>
      </c>
      <c r="H47" s="53">
        <v>19217.518128658667</v>
      </c>
      <c r="I47" s="52">
        <v>85634.004471416236</v>
      </c>
      <c r="J47" s="53"/>
      <c r="K47" s="86">
        <v>0</v>
      </c>
      <c r="L47" s="87">
        <v>0</v>
      </c>
      <c r="M47" s="88">
        <v>0</v>
      </c>
      <c r="N47" s="86">
        <v>0</v>
      </c>
      <c r="O47" s="89">
        <v>0</v>
      </c>
      <c r="P47" s="90">
        <v>0</v>
      </c>
      <c r="Q47" s="52">
        <v>0</v>
      </c>
      <c r="R47" s="52">
        <v>0</v>
      </c>
      <c r="S47" s="54">
        <f t="shared" si="1"/>
        <v>0</v>
      </c>
      <c r="T47" s="53"/>
      <c r="U47" s="52">
        <v>0</v>
      </c>
      <c r="V47" s="52">
        <v>0</v>
      </c>
      <c r="W47" s="54">
        <f t="shared" si="2"/>
        <v>0</v>
      </c>
      <c r="Y47" s="52">
        <v>0</v>
      </c>
      <c r="Z47" s="52">
        <v>0</v>
      </c>
      <c r="AA47" s="52">
        <v>0</v>
      </c>
      <c r="AB47" s="52">
        <v>0</v>
      </c>
      <c r="AC47" s="52">
        <v>0</v>
      </c>
      <c r="AD47" s="52">
        <v>0</v>
      </c>
      <c r="AE47" s="52">
        <f t="shared" si="3"/>
        <v>0</v>
      </c>
      <c r="AF47" s="54">
        <v>0</v>
      </c>
      <c r="AH47" s="86">
        <v>0</v>
      </c>
      <c r="AI47" s="87">
        <v>0</v>
      </c>
      <c r="AJ47" s="88">
        <v>0</v>
      </c>
      <c r="AK47" s="89">
        <v>0</v>
      </c>
      <c r="AL47" s="90">
        <v>0</v>
      </c>
      <c r="AM47" s="52">
        <v>0</v>
      </c>
      <c r="AN47" s="52">
        <v>0</v>
      </c>
      <c r="AO47" s="52">
        <v>0</v>
      </c>
      <c r="AP47" s="52">
        <v>0</v>
      </c>
      <c r="AQ47" s="52">
        <v>0</v>
      </c>
      <c r="AR47" s="52">
        <v>0</v>
      </c>
      <c r="AS47" s="52">
        <v>0</v>
      </c>
      <c r="AT47" s="52">
        <f t="shared" si="0"/>
        <v>0</v>
      </c>
      <c r="AU47" s="54">
        <v>0</v>
      </c>
      <c r="AW47" s="86">
        <v>1167.1034862117276</v>
      </c>
      <c r="AX47" s="86">
        <v>0</v>
      </c>
      <c r="AY47" s="87">
        <v>3947.616367370953</v>
      </c>
      <c r="AZ47" s="88">
        <v>0</v>
      </c>
      <c r="BA47" s="86">
        <v>0</v>
      </c>
      <c r="BB47" s="89">
        <v>0</v>
      </c>
      <c r="BC47" s="90">
        <v>7993.2812133679072</v>
      </c>
      <c r="BD47" s="52">
        <v>0</v>
      </c>
      <c r="BE47" s="52">
        <v>0</v>
      </c>
      <c r="BF47" s="52">
        <v>0</v>
      </c>
      <c r="BG47" s="52">
        <v>0</v>
      </c>
      <c r="BH47" s="52">
        <v>0</v>
      </c>
      <c r="BI47" s="52">
        <v>0</v>
      </c>
      <c r="BJ47" s="52">
        <v>0</v>
      </c>
      <c r="BK47" s="52">
        <v>0</v>
      </c>
      <c r="BL47" s="52">
        <v>0</v>
      </c>
      <c r="BM47" s="52">
        <v>6109.5170617080803</v>
      </c>
      <c r="BN47" s="52">
        <f t="shared" si="4"/>
        <v>85634.004471416236</v>
      </c>
      <c r="BO47" s="54">
        <v>104851.52260007491</v>
      </c>
    </row>
    <row r="48" spans="1:67" s="55" customFormat="1" x14ac:dyDescent="0.2">
      <c r="A48" s="85"/>
      <c r="B48" s="56" t="s">
        <v>220</v>
      </c>
      <c r="C48" s="56">
        <v>5</v>
      </c>
      <c r="D48" s="57" t="s">
        <v>251</v>
      </c>
      <c r="E48" s="52">
        <v>5197.6400000000012</v>
      </c>
      <c r="F48" s="52">
        <v>5799.0702642542165</v>
      </c>
      <c r="G48" s="53">
        <v>5799.0702642542165</v>
      </c>
      <c r="H48" s="53">
        <v>1311.8404191864718</v>
      </c>
      <c r="I48" s="52">
        <v>4487.2298450677445</v>
      </c>
      <c r="J48" s="53"/>
      <c r="K48" s="86">
        <v>993.07545751499265</v>
      </c>
      <c r="L48" s="87">
        <v>0</v>
      </c>
      <c r="M48" s="88">
        <v>0</v>
      </c>
      <c r="N48" s="86">
        <v>0</v>
      </c>
      <c r="O48" s="89">
        <v>0</v>
      </c>
      <c r="P48" s="90">
        <v>0</v>
      </c>
      <c r="Q48" s="52">
        <v>0</v>
      </c>
      <c r="R48" s="52">
        <v>0</v>
      </c>
      <c r="S48" s="54">
        <f t="shared" si="1"/>
        <v>993.07545751499265</v>
      </c>
      <c r="T48" s="53"/>
      <c r="U48" s="52">
        <v>0</v>
      </c>
      <c r="V48" s="52">
        <v>0</v>
      </c>
      <c r="W48" s="54">
        <f t="shared" si="2"/>
        <v>0</v>
      </c>
      <c r="Y48" s="52">
        <v>0</v>
      </c>
      <c r="Z48" s="52">
        <v>0</v>
      </c>
      <c r="AA48" s="52">
        <v>0</v>
      </c>
      <c r="AB48" s="52">
        <v>0</v>
      </c>
      <c r="AC48" s="52">
        <v>0</v>
      </c>
      <c r="AD48" s="52">
        <v>318.76496167147911</v>
      </c>
      <c r="AE48" s="52">
        <f t="shared" si="3"/>
        <v>0</v>
      </c>
      <c r="AF48" s="54">
        <v>318.76496167147911</v>
      </c>
      <c r="AH48" s="86">
        <v>0</v>
      </c>
      <c r="AI48" s="87">
        <v>0</v>
      </c>
      <c r="AJ48" s="88">
        <v>0</v>
      </c>
      <c r="AK48" s="89">
        <v>0</v>
      </c>
      <c r="AL48" s="90">
        <v>0</v>
      </c>
      <c r="AM48" s="52">
        <v>0</v>
      </c>
      <c r="AN48" s="52">
        <v>0</v>
      </c>
      <c r="AO48" s="52">
        <v>0</v>
      </c>
      <c r="AP48" s="52">
        <v>0</v>
      </c>
      <c r="AQ48" s="52">
        <v>0</v>
      </c>
      <c r="AR48" s="52">
        <v>0</v>
      </c>
      <c r="AS48" s="52">
        <v>0</v>
      </c>
      <c r="AT48" s="52">
        <f t="shared" si="0"/>
        <v>0</v>
      </c>
      <c r="AU48" s="54">
        <v>0</v>
      </c>
      <c r="AW48" s="86">
        <v>0</v>
      </c>
      <c r="AX48" s="86">
        <v>0</v>
      </c>
      <c r="AY48" s="87">
        <v>0</v>
      </c>
      <c r="AZ48" s="88">
        <v>0</v>
      </c>
      <c r="BA48" s="86">
        <v>0</v>
      </c>
      <c r="BB48" s="89">
        <v>0</v>
      </c>
      <c r="BC48" s="90">
        <v>0</v>
      </c>
      <c r="BD48" s="52">
        <v>0</v>
      </c>
      <c r="BE48" s="52">
        <v>0</v>
      </c>
      <c r="BF48" s="52">
        <v>0</v>
      </c>
      <c r="BG48" s="52">
        <v>0</v>
      </c>
      <c r="BH48" s="52">
        <v>0</v>
      </c>
      <c r="BI48" s="52">
        <v>0</v>
      </c>
      <c r="BJ48" s="52">
        <v>0</v>
      </c>
      <c r="BK48" s="52">
        <v>0</v>
      </c>
      <c r="BL48" s="52">
        <v>0</v>
      </c>
      <c r="BM48" s="52">
        <v>0</v>
      </c>
      <c r="BN48" s="52">
        <f t="shared" si="4"/>
        <v>4487.2298450677445</v>
      </c>
      <c r="BO48" s="54">
        <v>4487.2298450677445</v>
      </c>
    </row>
    <row r="49" spans="1:67" s="55" customFormat="1" x14ac:dyDescent="0.2">
      <c r="A49" s="85"/>
      <c r="B49" s="56" t="s">
        <v>218</v>
      </c>
      <c r="C49" s="56">
        <v>1</v>
      </c>
      <c r="D49" s="57" t="s">
        <v>252</v>
      </c>
      <c r="E49" s="52">
        <v>69075.460000000021</v>
      </c>
      <c r="F49" s="52">
        <v>73706.793988795325</v>
      </c>
      <c r="G49" s="53">
        <v>73706.793988795325</v>
      </c>
      <c r="H49" s="53">
        <v>19976.686863439245</v>
      </c>
      <c r="I49" s="52">
        <v>53730.107125356088</v>
      </c>
      <c r="J49" s="53"/>
      <c r="K49" s="86">
        <v>15635.489129135052</v>
      </c>
      <c r="L49" s="87">
        <v>0</v>
      </c>
      <c r="M49" s="88">
        <v>0</v>
      </c>
      <c r="N49" s="86">
        <v>0</v>
      </c>
      <c r="O49" s="89">
        <v>0</v>
      </c>
      <c r="P49" s="90">
        <v>0</v>
      </c>
      <c r="Q49" s="52">
        <v>0</v>
      </c>
      <c r="R49" s="52">
        <v>0</v>
      </c>
      <c r="S49" s="54">
        <f t="shared" si="1"/>
        <v>15635.489129135052</v>
      </c>
      <c r="T49" s="53"/>
      <c r="U49" s="52">
        <v>0</v>
      </c>
      <c r="V49" s="52">
        <v>0</v>
      </c>
      <c r="W49" s="54">
        <f t="shared" si="2"/>
        <v>0</v>
      </c>
      <c r="Y49" s="52">
        <v>0</v>
      </c>
      <c r="Z49" s="52">
        <v>0</v>
      </c>
      <c r="AA49" s="52">
        <v>0</v>
      </c>
      <c r="AB49" s="52">
        <v>0</v>
      </c>
      <c r="AC49" s="52">
        <v>0</v>
      </c>
      <c r="AD49" s="52">
        <v>4341.1977343041945</v>
      </c>
      <c r="AE49" s="52">
        <f t="shared" si="3"/>
        <v>1537.8983057023488</v>
      </c>
      <c r="AF49" s="54">
        <v>5879.0960400065433</v>
      </c>
      <c r="AH49" s="86">
        <v>0</v>
      </c>
      <c r="AI49" s="87">
        <v>0</v>
      </c>
      <c r="AJ49" s="88">
        <v>0</v>
      </c>
      <c r="AK49" s="89">
        <v>0</v>
      </c>
      <c r="AL49" s="90">
        <v>0</v>
      </c>
      <c r="AM49" s="52">
        <v>0</v>
      </c>
      <c r="AN49" s="52">
        <v>0</v>
      </c>
      <c r="AO49" s="52">
        <v>0</v>
      </c>
      <c r="AP49" s="52">
        <v>0</v>
      </c>
      <c r="AQ49" s="52">
        <v>0</v>
      </c>
      <c r="AR49" s="52">
        <v>0</v>
      </c>
      <c r="AS49" s="52">
        <v>0</v>
      </c>
      <c r="AT49" s="52">
        <f t="shared" si="0"/>
        <v>28132.612308990712</v>
      </c>
      <c r="AU49" s="54">
        <v>28132.612308990712</v>
      </c>
      <c r="AW49" s="86">
        <v>0</v>
      </c>
      <c r="AX49" s="86">
        <v>0</v>
      </c>
      <c r="AY49" s="87">
        <v>0</v>
      </c>
      <c r="AZ49" s="88">
        <v>0</v>
      </c>
      <c r="BA49" s="86">
        <v>0</v>
      </c>
      <c r="BB49" s="89">
        <v>0</v>
      </c>
      <c r="BC49" s="90">
        <v>0</v>
      </c>
      <c r="BD49" s="52">
        <v>0</v>
      </c>
      <c r="BE49" s="52">
        <v>0</v>
      </c>
      <c r="BF49" s="52">
        <v>0</v>
      </c>
      <c r="BG49" s="52">
        <v>0</v>
      </c>
      <c r="BH49" s="52">
        <v>0</v>
      </c>
      <c r="BI49" s="52">
        <v>0</v>
      </c>
      <c r="BJ49" s="52">
        <v>0</v>
      </c>
      <c r="BK49" s="52">
        <v>0</v>
      </c>
      <c r="BL49" s="52">
        <v>0</v>
      </c>
      <c r="BM49" s="52">
        <v>0</v>
      </c>
      <c r="BN49" s="52">
        <f t="shared" si="4"/>
        <v>24059.596510663021</v>
      </c>
      <c r="BO49" s="54">
        <v>24059.596510663021</v>
      </c>
    </row>
    <row r="50" spans="1:67" s="55" customFormat="1" x14ac:dyDescent="0.2">
      <c r="A50" s="85"/>
      <c r="B50" s="60" t="s">
        <v>220</v>
      </c>
      <c r="C50" s="56">
        <v>5</v>
      </c>
      <c r="D50" s="57" t="s">
        <v>253</v>
      </c>
      <c r="E50" s="52">
        <v>4701.74</v>
      </c>
      <c r="F50" s="52">
        <v>5245.7885933336311</v>
      </c>
      <c r="G50" s="53">
        <v>5245.7885933336311</v>
      </c>
      <c r="H50" s="53">
        <v>1186.6794492319207</v>
      </c>
      <c r="I50" s="52">
        <v>4059.1091441017106</v>
      </c>
      <c r="J50" s="53"/>
      <c r="K50" s="86">
        <v>898.32743353070634</v>
      </c>
      <c r="L50" s="87">
        <v>0</v>
      </c>
      <c r="M50" s="88">
        <v>0</v>
      </c>
      <c r="N50" s="86">
        <v>0</v>
      </c>
      <c r="O50" s="89">
        <v>0</v>
      </c>
      <c r="P50" s="90">
        <v>0</v>
      </c>
      <c r="Q50" s="52">
        <v>0</v>
      </c>
      <c r="R50" s="52">
        <v>0</v>
      </c>
      <c r="S50" s="54">
        <f t="shared" si="1"/>
        <v>898.32743353070634</v>
      </c>
      <c r="T50" s="53"/>
      <c r="U50" s="52">
        <v>0</v>
      </c>
      <c r="V50" s="52">
        <v>0</v>
      </c>
      <c r="W50" s="54">
        <f t="shared" si="2"/>
        <v>0</v>
      </c>
      <c r="Y50" s="52">
        <v>0</v>
      </c>
      <c r="Z50" s="52">
        <v>0</v>
      </c>
      <c r="AA50" s="52">
        <v>0</v>
      </c>
      <c r="AB50" s="52">
        <v>0</v>
      </c>
      <c r="AC50" s="52">
        <v>0</v>
      </c>
      <c r="AD50" s="52">
        <v>288.35201570121438</v>
      </c>
      <c r="AE50" s="52">
        <f t="shared" si="3"/>
        <v>0</v>
      </c>
      <c r="AF50" s="54">
        <v>288.35201570121438</v>
      </c>
      <c r="AH50" s="86">
        <v>0</v>
      </c>
      <c r="AI50" s="87">
        <v>0</v>
      </c>
      <c r="AJ50" s="88">
        <v>0</v>
      </c>
      <c r="AK50" s="89">
        <v>0</v>
      </c>
      <c r="AL50" s="90">
        <v>0</v>
      </c>
      <c r="AM50" s="52">
        <v>0</v>
      </c>
      <c r="AN50" s="52">
        <v>0</v>
      </c>
      <c r="AO50" s="52">
        <v>0</v>
      </c>
      <c r="AP50" s="52">
        <v>0</v>
      </c>
      <c r="AQ50" s="52">
        <v>0</v>
      </c>
      <c r="AR50" s="52">
        <v>0</v>
      </c>
      <c r="AS50" s="52">
        <v>0</v>
      </c>
      <c r="AT50" s="52">
        <f t="shared" si="0"/>
        <v>0</v>
      </c>
      <c r="AU50" s="54">
        <v>0</v>
      </c>
      <c r="AW50" s="86">
        <v>0</v>
      </c>
      <c r="AX50" s="86">
        <v>0</v>
      </c>
      <c r="AY50" s="87">
        <v>0</v>
      </c>
      <c r="AZ50" s="88">
        <v>0</v>
      </c>
      <c r="BA50" s="86">
        <v>0</v>
      </c>
      <c r="BB50" s="89">
        <v>0</v>
      </c>
      <c r="BC50" s="90">
        <v>0</v>
      </c>
      <c r="BD50" s="52">
        <v>0</v>
      </c>
      <c r="BE50" s="52">
        <v>0</v>
      </c>
      <c r="BF50" s="52">
        <v>0</v>
      </c>
      <c r="BG50" s="52">
        <v>0</v>
      </c>
      <c r="BH50" s="52">
        <v>0</v>
      </c>
      <c r="BI50" s="52">
        <v>0</v>
      </c>
      <c r="BJ50" s="52">
        <v>0</v>
      </c>
      <c r="BK50" s="52">
        <v>0</v>
      </c>
      <c r="BL50" s="52">
        <v>0</v>
      </c>
      <c r="BM50" s="52">
        <v>0</v>
      </c>
      <c r="BN50" s="52">
        <f t="shared" si="4"/>
        <v>4059.1091441017106</v>
      </c>
      <c r="BO50" s="54">
        <v>4059.1091441017106</v>
      </c>
    </row>
    <row r="51" spans="1:67" s="55" customFormat="1" x14ac:dyDescent="0.2">
      <c r="A51" s="85"/>
      <c r="B51" s="60" t="s">
        <v>220</v>
      </c>
      <c r="C51" s="56">
        <v>5</v>
      </c>
      <c r="D51" s="57" t="s">
        <v>254</v>
      </c>
      <c r="E51" s="52">
        <v>108362.33</v>
      </c>
      <c r="F51" s="52">
        <v>115596.30483606984</v>
      </c>
      <c r="G51" s="53">
        <v>115596.30483606984</v>
      </c>
      <c r="H51" s="53">
        <v>83853.322596214392</v>
      </c>
      <c r="I51" s="52">
        <v>31742.982239855457</v>
      </c>
      <c r="J51" s="53"/>
      <c r="K51" s="86">
        <v>0</v>
      </c>
      <c r="L51" s="87">
        <v>0</v>
      </c>
      <c r="M51" s="88">
        <v>0</v>
      </c>
      <c r="N51" s="86">
        <v>0</v>
      </c>
      <c r="O51" s="89">
        <v>0</v>
      </c>
      <c r="P51" s="90">
        <v>0</v>
      </c>
      <c r="Q51" s="52">
        <v>0</v>
      </c>
      <c r="R51" s="52">
        <v>0</v>
      </c>
      <c r="S51" s="54">
        <f t="shared" si="1"/>
        <v>0</v>
      </c>
      <c r="T51" s="53"/>
      <c r="U51" s="52">
        <v>0</v>
      </c>
      <c r="V51" s="52">
        <v>0</v>
      </c>
      <c r="W51" s="54">
        <f t="shared" si="2"/>
        <v>0</v>
      </c>
      <c r="Y51" s="52">
        <v>0</v>
      </c>
      <c r="Z51" s="52">
        <v>0</v>
      </c>
      <c r="AA51" s="52">
        <v>0</v>
      </c>
      <c r="AB51" s="52">
        <v>0</v>
      </c>
      <c r="AC51" s="52">
        <v>0</v>
      </c>
      <c r="AD51" s="52">
        <v>0</v>
      </c>
      <c r="AE51" s="52">
        <f t="shared" si="3"/>
        <v>0</v>
      </c>
      <c r="AF51" s="54">
        <v>0</v>
      </c>
      <c r="AH51" s="86">
        <v>0</v>
      </c>
      <c r="AI51" s="87">
        <v>0</v>
      </c>
      <c r="AJ51" s="88">
        <v>0</v>
      </c>
      <c r="AK51" s="89">
        <v>0</v>
      </c>
      <c r="AL51" s="90">
        <v>0</v>
      </c>
      <c r="AM51" s="52">
        <v>0</v>
      </c>
      <c r="AN51" s="52">
        <v>0</v>
      </c>
      <c r="AO51" s="52">
        <v>0</v>
      </c>
      <c r="AP51" s="52">
        <v>0</v>
      </c>
      <c r="AQ51" s="52">
        <v>0</v>
      </c>
      <c r="AR51" s="52">
        <v>0</v>
      </c>
      <c r="AS51" s="52">
        <v>0</v>
      </c>
      <c r="AT51" s="52">
        <f t="shared" si="0"/>
        <v>0</v>
      </c>
      <c r="AU51" s="54">
        <v>0</v>
      </c>
      <c r="AW51" s="86">
        <v>0</v>
      </c>
      <c r="AX51" s="86">
        <v>0</v>
      </c>
      <c r="AY51" s="87">
        <v>0</v>
      </c>
      <c r="AZ51" s="88">
        <v>0</v>
      </c>
      <c r="BA51" s="86">
        <v>0</v>
      </c>
      <c r="BB51" s="89">
        <v>0</v>
      </c>
      <c r="BC51" s="90">
        <v>0</v>
      </c>
      <c r="BD51" s="52">
        <v>0</v>
      </c>
      <c r="BE51" s="52">
        <v>0</v>
      </c>
      <c r="BF51" s="52">
        <v>0</v>
      </c>
      <c r="BG51" s="52">
        <v>0</v>
      </c>
      <c r="BH51" s="52">
        <v>0</v>
      </c>
      <c r="BI51" s="52">
        <v>0</v>
      </c>
      <c r="BJ51" s="52">
        <v>0</v>
      </c>
      <c r="BK51" s="52">
        <v>0</v>
      </c>
      <c r="BL51" s="52">
        <v>0</v>
      </c>
      <c r="BM51" s="52">
        <v>83853.322596214392</v>
      </c>
      <c r="BN51" s="52">
        <f t="shared" si="4"/>
        <v>31742.982239855453</v>
      </c>
      <c r="BO51" s="54">
        <v>115596.30483606984</v>
      </c>
    </row>
    <row r="52" spans="1:67" s="55" customFormat="1" x14ac:dyDescent="0.2">
      <c r="A52" s="85"/>
      <c r="B52" s="60" t="s">
        <v>220</v>
      </c>
      <c r="C52" s="56">
        <v>5</v>
      </c>
      <c r="D52" s="57" t="s">
        <v>255</v>
      </c>
      <c r="E52" s="52">
        <v>4986.4599999999991</v>
      </c>
      <c r="F52" s="52">
        <v>5563.4541657161844</v>
      </c>
      <c r="G52" s="53">
        <v>5563.4541657161844</v>
      </c>
      <c r="H52" s="53">
        <v>263.91085884326901</v>
      </c>
      <c r="I52" s="52">
        <v>5299.5433068729153</v>
      </c>
      <c r="J52" s="53"/>
      <c r="K52" s="86">
        <v>0</v>
      </c>
      <c r="L52" s="87">
        <v>0</v>
      </c>
      <c r="M52" s="88">
        <v>0</v>
      </c>
      <c r="N52" s="86">
        <v>0</v>
      </c>
      <c r="O52" s="89">
        <v>0</v>
      </c>
      <c r="P52" s="90">
        <v>0</v>
      </c>
      <c r="Q52" s="52">
        <v>0</v>
      </c>
      <c r="R52" s="52">
        <v>0</v>
      </c>
      <c r="S52" s="54">
        <f t="shared" si="1"/>
        <v>0</v>
      </c>
      <c r="T52" s="53"/>
      <c r="U52" s="52">
        <v>0</v>
      </c>
      <c r="V52" s="52">
        <v>0</v>
      </c>
      <c r="W52" s="54">
        <f t="shared" si="2"/>
        <v>0</v>
      </c>
      <c r="Y52" s="52">
        <v>0</v>
      </c>
      <c r="Z52" s="52">
        <v>0</v>
      </c>
      <c r="AA52" s="52">
        <v>0</v>
      </c>
      <c r="AB52" s="52">
        <v>0</v>
      </c>
      <c r="AC52" s="52">
        <v>0</v>
      </c>
      <c r="AD52" s="52">
        <v>0</v>
      </c>
      <c r="AE52" s="52">
        <f t="shared" si="3"/>
        <v>0</v>
      </c>
      <c r="AF52" s="54">
        <v>0</v>
      </c>
      <c r="AH52" s="86">
        <v>0</v>
      </c>
      <c r="AI52" s="87">
        <v>0</v>
      </c>
      <c r="AJ52" s="88">
        <v>0</v>
      </c>
      <c r="AK52" s="89">
        <v>0</v>
      </c>
      <c r="AL52" s="90">
        <v>0</v>
      </c>
      <c r="AM52" s="52">
        <v>0</v>
      </c>
      <c r="AN52" s="52">
        <v>0</v>
      </c>
      <c r="AO52" s="52">
        <v>0</v>
      </c>
      <c r="AP52" s="52">
        <v>0</v>
      </c>
      <c r="AQ52" s="52">
        <v>0</v>
      </c>
      <c r="AR52" s="52">
        <v>0</v>
      </c>
      <c r="AS52" s="52">
        <v>0</v>
      </c>
      <c r="AT52" s="52">
        <f t="shared" si="0"/>
        <v>0</v>
      </c>
      <c r="AU52" s="54">
        <v>0</v>
      </c>
      <c r="AW52" s="86">
        <v>0</v>
      </c>
      <c r="AX52" s="86">
        <v>0</v>
      </c>
      <c r="AY52" s="87">
        <v>0</v>
      </c>
      <c r="AZ52" s="88">
        <v>0</v>
      </c>
      <c r="BA52" s="86">
        <v>0</v>
      </c>
      <c r="BB52" s="89">
        <v>0</v>
      </c>
      <c r="BC52" s="90">
        <v>0</v>
      </c>
      <c r="BD52" s="52">
        <v>87.97028628108967</v>
      </c>
      <c r="BE52" s="52">
        <v>15.994597505652667</v>
      </c>
      <c r="BF52" s="52">
        <v>47.983792516957998</v>
      </c>
      <c r="BG52" s="52">
        <v>0</v>
      </c>
      <c r="BH52" s="52">
        <v>0</v>
      </c>
      <c r="BI52" s="52">
        <v>0</v>
      </c>
      <c r="BJ52" s="52">
        <v>0</v>
      </c>
      <c r="BK52" s="52">
        <v>111.96218253956866</v>
      </c>
      <c r="BL52" s="52">
        <v>0</v>
      </c>
      <c r="BM52" s="52">
        <v>0</v>
      </c>
      <c r="BN52" s="52">
        <f t="shared" si="4"/>
        <v>5299.5433068729153</v>
      </c>
      <c r="BO52" s="54">
        <v>5563.4541657161844</v>
      </c>
    </row>
    <row r="53" spans="1:67" s="55" customFormat="1" x14ac:dyDescent="0.2">
      <c r="A53" s="85"/>
      <c r="B53" s="60" t="s">
        <v>218</v>
      </c>
      <c r="C53" s="56">
        <v>4</v>
      </c>
      <c r="D53" s="57" t="s">
        <v>256</v>
      </c>
      <c r="E53" s="52">
        <v>49480.490000000005</v>
      </c>
      <c r="F53" s="52">
        <v>52735.575692667786</v>
      </c>
      <c r="G53" s="53">
        <v>52737.575692667786</v>
      </c>
      <c r="H53" s="53">
        <v>3267.047341031529</v>
      </c>
      <c r="I53" s="52">
        <v>49468.528351636254</v>
      </c>
      <c r="J53" s="53"/>
      <c r="K53" s="86">
        <v>0</v>
      </c>
      <c r="L53" s="87">
        <v>0</v>
      </c>
      <c r="M53" s="88">
        <v>0</v>
      </c>
      <c r="N53" s="86">
        <v>0</v>
      </c>
      <c r="O53" s="89">
        <v>0</v>
      </c>
      <c r="P53" s="90">
        <v>0</v>
      </c>
      <c r="Q53" s="52">
        <v>0</v>
      </c>
      <c r="R53" s="52">
        <v>0</v>
      </c>
      <c r="S53" s="54">
        <f t="shared" si="1"/>
        <v>0</v>
      </c>
      <c r="T53" s="53"/>
      <c r="U53" s="52">
        <v>0</v>
      </c>
      <c r="V53" s="52">
        <v>2</v>
      </c>
      <c r="W53" s="54">
        <f t="shared" si="2"/>
        <v>2</v>
      </c>
      <c r="Y53" s="52">
        <v>0</v>
      </c>
      <c r="Z53" s="52">
        <v>0</v>
      </c>
      <c r="AA53" s="52">
        <v>0</v>
      </c>
      <c r="AB53" s="52">
        <v>0</v>
      </c>
      <c r="AC53" s="52">
        <v>0</v>
      </c>
      <c r="AD53" s="52">
        <v>0</v>
      </c>
      <c r="AE53" s="52">
        <f t="shared" si="3"/>
        <v>1384.9293511883438</v>
      </c>
      <c r="AF53" s="54">
        <v>1384.9293511883438</v>
      </c>
      <c r="AH53" s="86">
        <v>0</v>
      </c>
      <c r="AI53" s="87">
        <v>0</v>
      </c>
      <c r="AJ53" s="88">
        <v>0</v>
      </c>
      <c r="AK53" s="89">
        <v>0</v>
      </c>
      <c r="AL53" s="90">
        <v>0</v>
      </c>
      <c r="AM53" s="52">
        <v>0</v>
      </c>
      <c r="AN53" s="52">
        <v>0</v>
      </c>
      <c r="AO53" s="52">
        <v>0</v>
      </c>
      <c r="AP53" s="52">
        <v>0</v>
      </c>
      <c r="AQ53" s="52">
        <v>0</v>
      </c>
      <c r="AR53" s="52">
        <v>0</v>
      </c>
      <c r="AS53" s="52">
        <v>0</v>
      </c>
      <c r="AT53" s="52">
        <f t="shared" si="0"/>
        <v>25918.529076622246</v>
      </c>
      <c r="AU53" s="54">
        <v>25918.529076622246</v>
      </c>
      <c r="AW53" s="86">
        <v>0</v>
      </c>
      <c r="AX53" s="86">
        <v>0</v>
      </c>
      <c r="AY53" s="87">
        <v>0</v>
      </c>
      <c r="AZ53" s="88">
        <v>0</v>
      </c>
      <c r="BA53" s="86">
        <v>0</v>
      </c>
      <c r="BB53" s="89">
        <v>0</v>
      </c>
      <c r="BC53" s="90">
        <v>0</v>
      </c>
      <c r="BD53" s="52">
        <v>2424.2472544078123</v>
      </c>
      <c r="BE53" s="52">
        <v>38.310295254862794</v>
      </c>
      <c r="BF53" s="52">
        <v>114.93088576458838</v>
      </c>
      <c r="BG53" s="52">
        <v>273.72533153085334</v>
      </c>
      <c r="BH53" s="52">
        <v>0</v>
      </c>
      <c r="BI53" s="52">
        <v>0</v>
      </c>
      <c r="BJ53" s="52">
        <v>0</v>
      </c>
      <c r="BK53" s="52">
        <v>415.83357407341197</v>
      </c>
      <c r="BL53" s="52">
        <v>0</v>
      </c>
      <c r="BM53" s="52">
        <v>0</v>
      </c>
      <c r="BN53" s="52">
        <f t="shared" si="4"/>
        <v>22165.069923825668</v>
      </c>
      <c r="BO53" s="54">
        <v>25432.117264857196</v>
      </c>
    </row>
    <row r="54" spans="1:67" s="55" customFormat="1" x14ac:dyDescent="0.2">
      <c r="A54" s="85"/>
      <c r="B54" s="60" t="s">
        <v>225</v>
      </c>
      <c r="C54" s="56">
        <v>5</v>
      </c>
      <c r="D54" s="57" t="s">
        <v>257</v>
      </c>
      <c r="E54" s="52">
        <v>423.71</v>
      </c>
      <c r="F54" s="52">
        <v>451.82916260621784</v>
      </c>
      <c r="G54" s="53">
        <v>451.82916260621784</v>
      </c>
      <c r="H54" s="53">
        <v>0</v>
      </c>
      <c r="I54" s="52">
        <v>451.82916260621784</v>
      </c>
      <c r="J54" s="53"/>
      <c r="K54" s="86">
        <v>0</v>
      </c>
      <c r="L54" s="87">
        <v>0</v>
      </c>
      <c r="M54" s="88">
        <v>0</v>
      </c>
      <c r="N54" s="86">
        <v>0</v>
      </c>
      <c r="O54" s="89">
        <v>0</v>
      </c>
      <c r="P54" s="90">
        <v>0</v>
      </c>
      <c r="Q54" s="52">
        <v>0</v>
      </c>
      <c r="R54" s="52">
        <v>0</v>
      </c>
      <c r="S54" s="54">
        <f t="shared" si="1"/>
        <v>0</v>
      </c>
      <c r="T54" s="53"/>
      <c r="U54" s="52">
        <v>0</v>
      </c>
      <c r="V54" s="52">
        <v>0</v>
      </c>
      <c r="W54" s="54">
        <f t="shared" si="2"/>
        <v>0</v>
      </c>
      <c r="Y54" s="52">
        <v>0</v>
      </c>
      <c r="Z54" s="52">
        <v>0</v>
      </c>
      <c r="AA54" s="52">
        <v>0</v>
      </c>
      <c r="AB54" s="52">
        <v>0</v>
      </c>
      <c r="AC54" s="52">
        <v>0</v>
      </c>
      <c r="AD54" s="52">
        <v>0</v>
      </c>
      <c r="AE54" s="52">
        <f t="shared" si="3"/>
        <v>0</v>
      </c>
      <c r="AF54" s="54">
        <v>0</v>
      </c>
      <c r="AH54" s="86">
        <v>0</v>
      </c>
      <c r="AI54" s="87">
        <v>0</v>
      </c>
      <c r="AJ54" s="88">
        <v>0</v>
      </c>
      <c r="AK54" s="89">
        <v>0</v>
      </c>
      <c r="AL54" s="90">
        <v>0</v>
      </c>
      <c r="AM54" s="52">
        <v>0</v>
      </c>
      <c r="AN54" s="52">
        <v>0</v>
      </c>
      <c r="AO54" s="52">
        <v>0</v>
      </c>
      <c r="AP54" s="52">
        <v>0</v>
      </c>
      <c r="AQ54" s="52">
        <v>0</v>
      </c>
      <c r="AR54" s="52">
        <v>0</v>
      </c>
      <c r="AS54" s="52">
        <v>0</v>
      </c>
      <c r="AT54" s="52">
        <f t="shared" si="0"/>
        <v>451.82916260621784</v>
      </c>
      <c r="AU54" s="54">
        <v>451.82916260621784</v>
      </c>
      <c r="AW54" s="86">
        <v>0</v>
      </c>
      <c r="AX54" s="86">
        <v>0</v>
      </c>
      <c r="AY54" s="87">
        <v>0</v>
      </c>
      <c r="AZ54" s="88">
        <v>0</v>
      </c>
      <c r="BA54" s="86">
        <v>0</v>
      </c>
      <c r="BB54" s="89">
        <v>0</v>
      </c>
      <c r="BC54" s="90">
        <v>0</v>
      </c>
      <c r="BD54" s="52">
        <v>0</v>
      </c>
      <c r="BE54" s="52">
        <v>0</v>
      </c>
      <c r="BF54" s="52">
        <v>0</v>
      </c>
      <c r="BG54" s="52">
        <v>0</v>
      </c>
      <c r="BH54" s="52">
        <v>0</v>
      </c>
      <c r="BI54" s="52">
        <v>0</v>
      </c>
      <c r="BJ54" s="52">
        <v>0</v>
      </c>
      <c r="BK54" s="52">
        <v>0</v>
      </c>
      <c r="BL54" s="52">
        <v>0</v>
      </c>
      <c r="BM54" s="52">
        <v>0</v>
      </c>
      <c r="BN54" s="52">
        <f t="shared" si="4"/>
        <v>0</v>
      </c>
      <c r="BO54" s="54">
        <v>0</v>
      </c>
    </row>
    <row r="55" spans="1:67" x14ac:dyDescent="0.2">
      <c r="B55" s="56" t="s">
        <v>218</v>
      </c>
      <c r="C55" s="56">
        <v>1</v>
      </c>
      <c r="D55" s="57" t="s">
        <v>258</v>
      </c>
      <c r="E55" s="52">
        <v>55067.659999999996</v>
      </c>
      <c r="F55" s="52">
        <v>58752.635029002478</v>
      </c>
      <c r="G55" s="53">
        <v>58752.635029002478</v>
      </c>
      <c r="H55" s="53">
        <v>23554.520054883767</v>
      </c>
      <c r="I55" s="52">
        <v>35198.114974118711</v>
      </c>
      <c r="J55" s="53"/>
      <c r="K55" s="86">
        <v>0</v>
      </c>
      <c r="L55" s="87">
        <v>0</v>
      </c>
      <c r="M55" s="88">
        <v>0</v>
      </c>
      <c r="N55" s="86">
        <v>0</v>
      </c>
      <c r="O55" s="89">
        <v>0</v>
      </c>
      <c r="P55" s="90">
        <v>0</v>
      </c>
      <c r="Q55" s="52">
        <v>0</v>
      </c>
      <c r="R55" s="52">
        <v>0</v>
      </c>
      <c r="S55" s="54">
        <f t="shared" si="1"/>
        <v>0</v>
      </c>
      <c r="T55" s="53"/>
      <c r="U55" s="52">
        <v>0</v>
      </c>
      <c r="V55" s="52">
        <v>0</v>
      </c>
      <c r="W55" s="54">
        <f t="shared" si="2"/>
        <v>0</v>
      </c>
      <c r="X55" s="55"/>
      <c r="Y55" s="52">
        <v>0</v>
      </c>
      <c r="Z55" s="52">
        <v>0</v>
      </c>
      <c r="AA55" s="52">
        <v>0</v>
      </c>
      <c r="AB55" s="52">
        <v>0</v>
      </c>
      <c r="AC55" s="52">
        <v>0</v>
      </c>
      <c r="AD55" s="52">
        <v>12239.568068251379</v>
      </c>
      <c r="AE55" s="52">
        <f t="shared" si="3"/>
        <v>1034.3522241118917</v>
      </c>
      <c r="AF55" s="54">
        <v>13273.920292363271</v>
      </c>
      <c r="AG55" s="55"/>
      <c r="AH55" s="86">
        <v>0</v>
      </c>
      <c r="AI55" s="87">
        <v>0</v>
      </c>
      <c r="AJ55" s="88">
        <v>0</v>
      </c>
      <c r="AK55" s="89">
        <v>0</v>
      </c>
      <c r="AL55" s="90">
        <v>0</v>
      </c>
      <c r="AM55" s="52">
        <v>0</v>
      </c>
      <c r="AN55" s="52">
        <v>0</v>
      </c>
      <c r="AO55" s="52">
        <v>0</v>
      </c>
      <c r="AP55" s="52">
        <v>0</v>
      </c>
      <c r="AQ55" s="52">
        <v>0</v>
      </c>
      <c r="AR55" s="52">
        <v>0</v>
      </c>
      <c r="AS55" s="52">
        <v>0</v>
      </c>
      <c r="AT55" s="52">
        <f t="shared" si="0"/>
        <v>18317.390617105306</v>
      </c>
      <c r="AU55" s="54">
        <v>18317.390617105306</v>
      </c>
      <c r="AV55" s="55"/>
      <c r="AW55" s="86">
        <v>10584.055675339747</v>
      </c>
      <c r="AX55" s="86">
        <v>0</v>
      </c>
      <c r="AY55" s="87">
        <v>0</v>
      </c>
      <c r="AZ55" s="88">
        <v>0</v>
      </c>
      <c r="BA55" s="86">
        <v>0</v>
      </c>
      <c r="BB55" s="89">
        <v>730.8963112926391</v>
      </c>
      <c r="BC55" s="90">
        <v>0</v>
      </c>
      <c r="BD55" s="52">
        <v>0</v>
      </c>
      <c r="BE55" s="52">
        <v>0</v>
      </c>
      <c r="BF55" s="52">
        <v>0</v>
      </c>
      <c r="BG55" s="52">
        <v>0</v>
      </c>
      <c r="BH55" s="52">
        <v>0</v>
      </c>
      <c r="BI55" s="52">
        <v>0</v>
      </c>
      <c r="BJ55" s="52">
        <v>0</v>
      </c>
      <c r="BK55" s="52">
        <v>0</v>
      </c>
      <c r="BL55" s="52">
        <v>0</v>
      </c>
      <c r="BM55" s="52">
        <v>0</v>
      </c>
      <c r="BN55" s="52">
        <f t="shared" si="4"/>
        <v>15846.372132901513</v>
      </c>
      <c r="BO55" s="54">
        <v>27161.3241195339</v>
      </c>
    </row>
    <row r="56" spans="1:67" s="55" customFormat="1" x14ac:dyDescent="0.2">
      <c r="A56" s="85"/>
      <c r="B56" s="60" t="s">
        <v>220</v>
      </c>
      <c r="C56" s="56">
        <v>5</v>
      </c>
      <c r="D56" s="57" t="s">
        <v>259</v>
      </c>
      <c r="E56" s="52">
        <v>80418.240000000005</v>
      </c>
      <c r="F56" s="52">
        <v>84421.970099185855</v>
      </c>
      <c r="G56" s="53">
        <v>84421.970099185855</v>
      </c>
      <c r="H56" s="53">
        <v>67894.791485025984</v>
      </c>
      <c r="I56" s="52">
        <v>16527.178614159871</v>
      </c>
      <c r="J56" s="53"/>
      <c r="K56" s="86">
        <v>0</v>
      </c>
      <c r="L56" s="87">
        <v>0</v>
      </c>
      <c r="M56" s="88">
        <v>0</v>
      </c>
      <c r="N56" s="86">
        <v>0</v>
      </c>
      <c r="O56" s="89">
        <v>0</v>
      </c>
      <c r="P56" s="90">
        <v>0</v>
      </c>
      <c r="Q56" s="52">
        <v>0</v>
      </c>
      <c r="R56" s="52">
        <v>0</v>
      </c>
      <c r="S56" s="54">
        <f t="shared" si="1"/>
        <v>0</v>
      </c>
      <c r="T56" s="53"/>
      <c r="U56" s="52">
        <v>0</v>
      </c>
      <c r="V56" s="52">
        <v>0</v>
      </c>
      <c r="W56" s="54">
        <f t="shared" si="2"/>
        <v>0</v>
      </c>
      <c r="Y56" s="52">
        <v>0</v>
      </c>
      <c r="Z56" s="52">
        <v>0</v>
      </c>
      <c r="AA56" s="52">
        <v>0</v>
      </c>
      <c r="AB56" s="52">
        <v>0</v>
      </c>
      <c r="AC56" s="52">
        <v>0</v>
      </c>
      <c r="AD56" s="52">
        <v>664.43389774189643</v>
      </c>
      <c r="AE56" s="52">
        <f t="shared" si="3"/>
        <v>0</v>
      </c>
      <c r="AF56" s="54">
        <v>664.43389774189643</v>
      </c>
      <c r="AH56" s="86">
        <v>8018.8205793674333</v>
      </c>
      <c r="AI56" s="87">
        <v>0</v>
      </c>
      <c r="AJ56" s="88">
        <v>120.80616322579934</v>
      </c>
      <c r="AK56" s="89">
        <v>0</v>
      </c>
      <c r="AL56" s="90">
        <v>0</v>
      </c>
      <c r="AM56" s="52">
        <v>0</v>
      </c>
      <c r="AN56" s="52">
        <v>0</v>
      </c>
      <c r="AO56" s="52">
        <v>3820.1368703903754</v>
      </c>
      <c r="AP56" s="52">
        <v>36087.300343845942</v>
      </c>
      <c r="AQ56" s="52">
        <v>0</v>
      </c>
      <c r="AR56" s="52">
        <v>3490.4759096706343</v>
      </c>
      <c r="AS56" s="52">
        <v>0</v>
      </c>
      <c r="AT56" s="52">
        <f t="shared" si="0"/>
        <v>0</v>
      </c>
      <c r="AU56" s="54">
        <v>51537.539866500185</v>
      </c>
      <c r="AW56" s="86">
        <v>4457.8445407845684</v>
      </c>
      <c r="AX56" s="86">
        <v>120.80616322579934</v>
      </c>
      <c r="AY56" s="87">
        <v>0</v>
      </c>
      <c r="AZ56" s="88">
        <v>0</v>
      </c>
      <c r="BA56" s="86">
        <v>0</v>
      </c>
      <c r="BB56" s="89">
        <v>90.604622419349511</v>
      </c>
      <c r="BC56" s="90">
        <v>815.44160177414551</v>
      </c>
      <c r="BD56" s="52">
        <v>0</v>
      </c>
      <c r="BE56" s="52">
        <v>241.61232645159868</v>
      </c>
      <c r="BF56" s="52">
        <v>0</v>
      </c>
      <c r="BG56" s="52">
        <v>0</v>
      </c>
      <c r="BH56" s="52">
        <v>0</v>
      </c>
      <c r="BI56" s="52">
        <v>0</v>
      </c>
      <c r="BJ56" s="52">
        <v>0</v>
      </c>
      <c r="BK56" s="52">
        <v>0</v>
      </c>
      <c r="BL56" s="52">
        <v>0</v>
      </c>
      <c r="BM56" s="52">
        <v>9966.5084661284473</v>
      </c>
      <c r="BN56" s="52">
        <f t="shared" si="4"/>
        <v>16527.178614159871</v>
      </c>
      <c r="BO56" s="54">
        <v>32219.996334943782</v>
      </c>
    </row>
    <row r="57" spans="1:67" s="55" customFormat="1" x14ac:dyDescent="0.2">
      <c r="A57" s="85"/>
      <c r="B57" s="56" t="s">
        <v>218</v>
      </c>
      <c r="C57" s="56">
        <v>4</v>
      </c>
      <c r="D57" s="57" t="s">
        <v>260</v>
      </c>
      <c r="E57" s="52">
        <v>79564.78</v>
      </c>
      <c r="F57" s="52">
        <v>84898.638916754993</v>
      </c>
      <c r="G57" s="53">
        <v>84898.638916754979</v>
      </c>
      <c r="H57" s="53">
        <v>4725.7951162965728</v>
      </c>
      <c r="I57" s="52">
        <v>80172.843800458417</v>
      </c>
      <c r="J57" s="53"/>
      <c r="K57" s="86">
        <v>0</v>
      </c>
      <c r="L57" s="87">
        <v>0</v>
      </c>
      <c r="M57" s="88">
        <v>0</v>
      </c>
      <c r="N57" s="86">
        <v>0</v>
      </c>
      <c r="O57" s="89">
        <v>0</v>
      </c>
      <c r="P57" s="90">
        <v>0</v>
      </c>
      <c r="Q57" s="52">
        <v>0</v>
      </c>
      <c r="R57" s="52">
        <v>0</v>
      </c>
      <c r="S57" s="54">
        <f t="shared" si="1"/>
        <v>0</v>
      </c>
      <c r="T57" s="53"/>
      <c r="U57" s="52">
        <v>0</v>
      </c>
      <c r="V57" s="52">
        <v>0</v>
      </c>
      <c r="W57" s="54">
        <f t="shared" si="2"/>
        <v>0</v>
      </c>
      <c r="Y57" s="52">
        <v>0</v>
      </c>
      <c r="Z57" s="52">
        <v>0</v>
      </c>
      <c r="AA57" s="52">
        <v>0</v>
      </c>
      <c r="AB57" s="52">
        <v>0</v>
      </c>
      <c r="AC57" s="52">
        <v>0</v>
      </c>
      <c r="AD57" s="52">
        <v>0</v>
      </c>
      <c r="AE57" s="52">
        <f t="shared" si="3"/>
        <v>2266.1610016960426</v>
      </c>
      <c r="AF57" s="54">
        <v>2266.1610016960426</v>
      </c>
      <c r="AH57" s="86">
        <v>0</v>
      </c>
      <c r="AI57" s="87">
        <v>0</v>
      </c>
      <c r="AJ57" s="88">
        <v>0</v>
      </c>
      <c r="AK57" s="89">
        <v>0</v>
      </c>
      <c r="AL57" s="90">
        <v>0</v>
      </c>
      <c r="AM57" s="52">
        <v>0</v>
      </c>
      <c r="AN57" s="52">
        <v>0</v>
      </c>
      <c r="AO57" s="52">
        <v>0</v>
      </c>
      <c r="AP57" s="52">
        <v>0</v>
      </c>
      <c r="AQ57" s="52">
        <v>0</v>
      </c>
      <c r="AR57" s="52">
        <v>0</v>
      </c>
      <c r="AS57" s="52">
        <v>0</v>
      </c>
      <c r="AT57" s="52">
        <f t="shared" si="0"/>
        <v>41973.984501251281</v>
      </c>
      <c r="AU57" s="54">
        <v>41973.984501251281</v>
      </c>
      <c r="AW57" s="86">
        <v>0</v>
      </c>
      <c r="AX57" s="86">
        <v>2168.9238175409832</v>
      </c>
      <c r="AY57" s="87">
        <v>0</v>
      </c>
      <c r="AZ57" s="88">
        <v>0</v>
      </c>
      <c r="BA57" s="86">
        <v>0</v>
      </c>
      <c r="BB57" s="89">
        <v>0</v>
      </c>
      <c r="BC57" s="90">
        <v>0</v>
      </c>
      <c r="BD57" s="52">
        <v>1589.3194771070091</v>
      </c>
      <c r="BE57" s="52">
        <v>53.428888836492277</v>
      </c>
      <c r="BF57" s="52">
        <v>97.610469989745496</v>
      </c>
      <c r="BG57" s="52">
        <v>210.47505033435843</v>
      </c>
      <c r="BH57" s="52">
        <v>0</v>
      </c>
      <c r="BI57" s="52">
        <v>0</v>
      </c>
      <c r="BJ57" s="52">
        <v>0</v>
      </c>
      <c r="BK57" s="52">
        <v>606.03741248798462</v>
      </c>
      <c r="BL57" s="52">
        <v>0</v>
      </c>
      <c r="BM57" s="52">
        <v>0</v>
      </c>
      <c r="BN57" s="52">
        <f t="shared" si="4"/>
        <v>35932.698297511088</v>
      </c>
      <c r="BO57" s="54">
        <v>40658.493413807664</v>
      </c>
    </row>
    <row r="58" spans="1:67" s="55" customFormat="1" x14ac:dyDescent="0.2">
      <c r="A58" s="85"/>
      <c r="B58" s="60" t="s">
        <v>220</v>
      </c>
      <c r="C58" s="60">
        <v>1</v>
      </c>
      <c r="D58" s="61" t="s">
        <v>261</v>
      </c>
      <c r="E58" s="52">
        <v>128370.29000000001</v>
      </c>
      <c r="F58" s="52">
        <v>137060.24652061184</v>
      </c>
      <c r="G58" s="53">
        <v>137060.24652061184</v>
      </c>
      <c r="H58" s="53">
        <v>136723.55312178761</v>
      </c>
      <c r="I58" s="52">
        <v>336.69339882423083</v>
      </c>
      <c r="J58" s="53"/>
      <c r="K58" s="86">
        <v>0</v>
      </c>
      <c r="L58" s="87">
        <v>0</v>
      </c>
      <c r="M58" s="88">
        <v>2188.5070923575081</v>
      </c>
      <c r="N58" s="86">
        <v>0</v>
      </c>
      <c r="O58" s="89">
        <v>0</v>
      </c>
      <c r="P58" s="90">
        <v>0</v>
      </c>
      <c r="Q58" s="52">
        <v>711.57327774710132</v>
      </c>
      <c r="R58" s="52">
        <v>0</v>
      </c>
      <c r="S58" s="54">
        <f t="shared" si="1"/>
        <v>2900.0803701046093</v>
      </c>
      <c r="T58" s="53"/>
      <c r="U58" s="52">
        <v>505.04009823634806</v>
      </c>
      <c r="V58" s="52">
        <v>0</v>
      </c>
      <c r="W58" s="54">
        <f t="shared" si="2"/>
        <v>505.04009823634806</v>
      </c>
      <c r="Y58" s="52">
        <v>711.57327774710132</v>
      </c>
      <c r="Z58" s="52">
        <v>0</v>
      </c>
      <c r="AA58" s="52">
        <v>0</v>
      </c>
      <c r="AB58" s="52">
        <v>0</v>
      </c>
      <c r="AC58" s="52">
        <v>978.41325690226427</v>
      </c>
      <c r="AD58" s="52">
        <v>89110.185909290973</v>
      </c>
      <c r="AE58" s="52">
        <f t="shared" si="3"/>
        <v>0</v>
      </c>
      <c r="AF58" s="54">
        <v>90800.172443940333</v>
      </c>
      <c r="AH58" s="86">
        <v>0</v>
      </c>
      <c r="AI58" s="87">
        <v>0</v>
      </c>
      <c r="AJ58" s="88">
        <v>0</v>
      </c>
      <c r="AK58" s="89">
        <v>0</v>
      </c>
      <c r="AL58" s="90">
        <v>0</v>
      </c>
      <c r="AM58" s="52">
        <v>0</v>
      </c>
      <c r="AN58" s="52">
        <v>0</v>
      </c>
      <c r="AO58" s="52">
        <v>0</v>
      </c>
      <c r="AP58" s="52">
        <v>0</v>
      </c>
      <c r="AQ58" s="52">
        <v>0</v>
      </c>
      <c r="AR58" s="52">
        <v>0</v>
      </c>
      <c r="AS58" s="52">
        <v>0</v>
      </c>
      <c r="AT58" s="52">
        <f t="shared" si="0"/>
        <v>0</v>
      </c>
      <c r="AU58" s="54">
        <v>0</v>
      </c>
      <c r="AW58" s="86">
        <v>22946.066793910999</v>
      </c>
      <c r="AX58" s="86">
        <v>12584.808517642789</v>
      </c>
      <c r="AY58" s="87">
        <v>2039.2536329947109</v>
      </c>
      <c r="AZ58" s="88">
        <v>0</v>
      </c>
      <c r="BA58" s="86">
        <v>0</v>
      </c>
      <c r="BB58" s="89">
        <v>0</v>
      </c>
      <c r="BC58" s="90">
        <v>0</v>
      </c>
      <c r="BD58" s="52">
        <v>0</v>
      </c>
      <c r="BE58" s="52">
        <v>0</v>
      </c>
      <c r="BF58" s="52">
        <v>0</v>
      </c>
      <c r="BG58" s="52">
        <v>0</v>
      </c>
      <c r="BH58" s="52">
        <v>2041.6831451235453</v>
      </c>
      <c r="BI58" s="52">
        <v>0</v>
      </c>
      <c r="BJ58" s="52">
        <v>2906.4481198342669</v>
      </c>
      <c r="BK58" s="52">
        <v>0</v>
      </c>
      <c r="BL58" s="52">
        <v>0</v>
      </c>
      <c r="BM58" s="52">
        <v>0</v>
      </c>
      <c r="BN58" s="52">
        <f t="shared" si="4"/>
        <v>336.69339882423083</v>
      </c>
      <c r="BO58" s="54">
        <v>42854.953608330543</v>
      </c>
    </row>
    <row r="59" spans="1:67" s="55" customFormat="1" x14ac:dyDescent="0.2">
      <c r="A59" s="85"/>
      <c r="B59" s="56" t="s">
        <v>225</v>
      </c>
      <c r="C59" s="60">
        <v>5</v>
      </c>
      <c r="D59" s="61" t="s">
        <v>262</v>
      </c>
      <c r="E59" s="52">
        <v>106899.09</v>
      </c>
      <c r="F59" s="52">
        <v>114070.02232209989</v>
      </c>
      <c r="G59" s="53">
        <v>114070.02232209987</v>
      </c>
      <c r="H59" s="53">
        <v>56463.19409085581</v>
      </c>
      <c r="I59" s="52">
        <v>57606.828231244072</v>
      </c>
      <c r="J59" s="53"/>
      <c r="K59" s="86">
        <v>0</v>
      </c>
      <c r="L59" s="87">
        <v>0</v>
      </c>
      <c r="M59" s="88">
        <v>0</v>
      </c>
      <c r="N59" s="86">
        <v>0</v>
      </c>
      <c r="O59" s="89">
        <v>0</v>
      </c>
      <c r="P59" s="90">
        <v>0</v>
      </c>
      <c r="Q59" s="52">
        <v>0</v>
      </c>
      <c r="R59" s="52">
        <v>0</v>
      </c>
      <c r="S59" s="54">
        <f t="shared" si="1"/>
        <v>0</v>
      </c>
      <c r="T59" s="53"/>
      <c r="U59" s="52">
        <v>0</v>
      </c>
      <c r="V59" s="52">
        <v>0</v>
      </c>
      <c r="W59" s="54">
        <f t="shared" si="2"/>
        <v>0</v>
      </c>
      <c r="Y59" s="52">
        <v>0</v>
      </c>
      <c r="Z59" s="52">
        <v>0</v>
      </c>
      <c r="AA59" s="52">
        <v>0</v>
      </c>
      <c r="AB59" s="52">
        <v>0</v>
      </c>
      <c r="AC59" s="52">
        <v>0</v>
      </c>
      <c r="AD59" s="52">
        <v>0</v>
      </c>
      <c r="AE59" s="52">
        <f t="shared" si="3"/>
        <v>0</v>
      </c>
      <c r="AF59" s="54">
        <v>0</v>
      </c>
      <c r="AH59" s="86">
        <v>20767.661708588443</v>
      </c>
      <c r="AI59" s="87">
        <v>0</v>
      </c>
      <c r="AJ59" s="88">
        <v>0</v>
      </c>
      <c r="AK59" s="89">
        <v>0</v>
      </c>
      <c r="AL59" s="90">
        <v>0</v>
      </c>
      <c r="AM59" s="52">
        <v>0</v>
      </c>
      <c r="AN59" s="52">
        <v>0</v>
      </c>
      <c r="AO59" s="52">
        <v>0</v>
      </c>
      <c r="AP59" s="52">
        <v>30677.223804183825</v>
      </c>
      <c r="AQ59" s="52">
        <v>0</v>
      </c>
      <c r="AR59" s="52">
        <v>5018.3085780835463</v>
      </c>
      <c r="AS59" s="52">
        <v>0</v>
      </c>
      <c r="AT59" s="52">
        <f t="shared" si="0"/>
        <v>57606.828231244064</v>
      </c>
      <c r="AU59" s="54">
        <v>114070.02232209987</v>
      </c>
      <c r="AW59" s="86">
        <v>0</v>
      </c>
      <c r="AX59" s="86">
        <v>0</v>
      </c>
      <c r="AY59" s="87">
        <v>0</v>
      </c>
      <c r="AZ59" s="88">
        <v>0</v>
      </c>
      <c r="BA59" s="86">
        <v>0</v>
      </c>
      <c r="BB59" s="89">
        <v>0</v>
      </c>
      <c r="BC59" s="90">
        <v>0</v>
      </c>
      <c r="BD59" s="52">
        <v>0</v>
      </c>
      <c r="BE59" s="52">
        <v>0</v>
      </c>
      <c r="BF59" s="52">
        <v>0</v>
      </c>
      <c r="BG59" s="52">
        <v>0</v>
      </c>
      <c r="BH59" s="52">
        <v>0</v>
      </c>
      <c r="BI59" s="52">
        <v>0</v>
      </c>
      <c r="BJ59" s="52">
        <v>0</v>
      </c>
      <c r="BK59" s="52">
        <v>0</v>
      </c>
      <c r="BL59" s="52">
        <v>0</v>
      </c>
      <c r="BM59" s="52">
        <v>0</v>
      </c>
      <c r="BN59" s="52">
        <f t="shared" si="4"/>
        <v>0</v>
      </c>
      <c r="BO59" s="54">
        <v>0</v>
      </c>
    </row>
    <row r="60" spans="1:67" s="55" customFormat="1" x14ac:dyDescent="0.2">
      <c r="A60" s="85"/>
      <c r="B60" s="60" t="s">
        <v>218</v>
      </c>
      <c r="C60" s="56">
        <v>1</v>
      </c>
      <c r="D60" s="57" t="s">
        <v>263</v>
      </c>
      <c r="E60" s="52">
        <v>186090.88</v>
      </c>
      <c r="F60" s="52">
        <v>198595.08537697227</v>
      </c>
      <c r="G60" s="53">
        <v>198595.08537697225</v>
      </c>
      <c r="H60" s="53">
        <v>166829.52532050561</v>
      </c>
      <c r="I60" s="52">
        <v>31765.560056466638</v>
      </c>
      <c r="J60" s="53"/>
      <c r="K60" s="86">
        <v>41619.389450142866</v>
      </c>
      <c r="L60" s="87">
        <v>15102.983243693496</v>
      </c>
      <c r="M60" s="88">
        <v>6750.6512695523734</v>
      </c>
      <c r="N60" s="86">
        <v>0</v>
      </c>
      <c r="O60" s="89">
        <v>0</v>
      </c>
      <c r="P60" s="90">
        <v>6966.9797187046361</v>
      </c>
      <c r="Q60" s="52">
        <v>25393.800002615855</v>
      </c>
      <c r="R60" s="52">
        <v>0</v>
      </c>
      <c r="S60" s="54">
        <f t="shared" si="1"/>
        <v>95833.80368470923</v>
      </c>
      <c r="T60" s="53"/>
      <c r="U60" s="52">
        <v>0</v>
      </c>
      <c r="V60" s="52">
        <v>0</v>
      </c>
      <c r="W60" s="54">
        <f t="shared" si="2"/>
        <v>0</v>
      </c>
      <c r="Y60" s="52">
        <v>0</v>
      </c>
      <c r="Z60" s="52">
        <v>0</v>
      </c>
      <c r="AA60" s="52">
        <v>0</v>
      </c>
      <c r="AB60" s="52">
        <v>0</v>
      </c>
      <c r="AC60" s="52">
        <v>0</v>
      </c>
      <c r="AD60" s="52">
        <v>28770.270802601917</v>
      </c>
      <c r="AE60" s="52">
        <f t="shared" si="3"/>
        <v>806.96000506528799</v>
      </c>
      <c r="AF60" s="54">
        <v>29577.230807667205</v>
      </c>
      <c r="AH60" s="86">
        <v>0</v>
      </c>
      <c r="AI60" s="87">
        <v>0</v>
      </c>
      <c r="AJ60" s="88">
        <v>0</v>
      </c>
      <c r="AK60" s="89">
        <v>0</v>
      </c>
      <c r="AL60" s="90">
        <v>0</v>
      </c>
      <c r="AM60" s="52">
        <v>0</v>
      </c>
      <c r="AN60" s="52">
        <v>0</v>
      </c>
      <c r="AO60" s="52">
        <v>0</v>
      </c>
      <c r="AP60" s="52">
        <v>0</v>
      </c>
      <c r="AQ60" s="52">
        <v>0</v>
      </c>
      <c r="AR60" s="52">
        <v>0</v>
      </c>
      <c r="AS60" s="52">
        <v>0</v>
      </c>
      <c r="AT60" s="52">
        <f t="shared" si="0"/>
        <v>16835.693587576578</v>
      </c>
      <c r="AU60" s="54">
        <v>16835.693587576578</v>
      </c>
      <c r="AW60" s="86">
        <v>0</v>
      </c>
      <c r="AX60" s="86">
        <v>0</v>
      </c>
      <c r="AY60" s="87">
        <v>0</v>
      </c>
      <c r="AZ60" s="88">
        <v>0</v>
      </c>
      <c r="BA60" s="86">
        <v>0</v>
      </c>
      <c r="BB60" s="89">
        <v>0</v>
      </c>
      <c r="BC60" s="90">
        <v>0</v>
      </c>
      <c r="BD60" s="52">
        <v>42225.450833194474</v>
      </c>
      <c r="BE60" s="52">
        <v>0</v>
      </c>
      <c r="BF60" s="52">
        <v>0</v>
      </c>
      <c r="BG60" s="52">
        <v>0</v>
      </c>
      <c r="BH60" s="52">
        <v>0</v>
      </c>
      <c r="BI60" s="52">
        <v>0</v>
      </c>
      <c r="BJ60" s="52">
        <v>0</v>
      </c>
      <c r="BK60" s="52">
        <v>0</v>
      </c>
      <c r="BL60" s="52">
        <v>0</v>
      </c>
      <c r="BM60" s="52">
        <v>0</v>
      </c>
      <c r="BN60" s="52">
        <f t="shared" si="4"/>
        <v>14122.906463824773</v>
      </c>
      <c r="BO60" s="54">
        <v>56348.357297019247</v>
      </c>
    </row>
    <row r="61" spans="1:67" s="55" customFormat="1" x14ac:dyDescent="0.2">
      <c r="A61" s="85"/>
      <c r="B61" s="60" t="s">
        <v>218</v>
      </c>
      <c r="C61" s="56">
        <v>1</v>
      </c>
      <c r="D61" s="57" t="s">
        <v>264</v>
      </c>
      <c r="E61" s="52">
        <v>113648.56</v>
      </c>
      <c r="F61" s="52">
        <v>121229.50113173807</v>
      </c>
      <c r="G61" s="53">
        <v>121229.50113173808</v>
      </c>
      <c r="H61" s="53">
        <v>120395.29367374314</v>
      </c>
      <c r="I61" s="52">
        <v>834.20745799492579</v>
      </c>
      <c r="J61" s="53"/>
      <c r="K61" s="86">
        <v>56830.258806106787</v>
      </c>
      <c r="L61" s="87">
        <v>22918.186874374354</v>
      </c>
      <c r="M61" s="88">
        <v>9146.9062504766644</v>
      </c>
      <c r="N61" s="86">
        <v>17212.496958243821</v>
      </c>
      <c r="O61" s="89">
        <v>0</v>
      </c>
      <c r="P61" s="90">
        <v>14287.444784541509</v>
      </c>
      <c r="Q61" s="52">
        <v>0</v>
      </c>
      <c r="R61" s="52">
        <v>0</v>
      </c>
      <c r="S61" s="54">
        <f t="shared" si="1"/>
        <v>120395.29367374314</v>
      </c>
      <c r="T61" s="53"/>
      <c r="U61" s="52">
        <v>0</v>
      </c>
      <c r="V61" s="52">
        <v>0</v>
      </c>
      <c r="W61" s="54">
        <f t="shared" si="2"/>
        <v>0</v>
      </c>
      <c r="Y61" s="52">
        <v>0</v>
      </c>
      <c r="Z61" s="52">
        <v>0</v>
      </c>
      <c r="AA61" s="52">
        <v>0</v>
      </c>
      <c r="AB61" s="52">
        <v>0</v>
      </c>
      <c r="AC61" s="52">
        <v>0</v>
      </c>
      <c r="AD61" s="52">
        <v>0</v>
      </c>
      <c r="AE61" s="52">
        <f t="shared" si="3"/>
        <v>35.606171258139611</v>
      </c>
      <c r="AF61" s="54">
        <v>35.606171258139611</v>
      </c>
      <c r="AH61" s="86">
        <v>0</v>
      </c>
      <c r="AI61" s="87">
        <v>0</v>
      </c>
      <c r="AJ61" s="88">
        <v>0</v>
      </c>
      <c r="AK61" s="89">
        <v>0</v>
      </c>
      <c r="AL61" s="90">
        <v>0</v>
      </c>
      <c r="AM61" s="52">
        <v>0</v>
      </c>
      <c r="AN61" s="52">
        <v>0</v>
      </c>
      <c r="AO61" s="52">
        <v>0</v>
      </c>
      <c r="AP61" s="52">
        <v>0</v>
      </c>
      <c r="AQ61" s="52">
        <v>0</v>
      </c>
      <c r="AR61" s="52">
        <v>0</v>
      </c>
      <c r="AS61" s="52">
        <v>0</v>
      </c>
      <c r="AT61" s="52">
        <f t="shared" si="0"/>
        <v>449.2841296625657</v>
      </c>
      <c r="AU61" s="54">
        <v>449.2841296625657</v>
      </c>
      <c r="AW61" s="86">
        <v>0</v>
      </c>
      <c r="AX61" s="86">
        <v>0</v>
      </c>
      <c r="AY61" s="87">
        <v>0</v>
      </c>
      <c r="AZ61" s="88">
        <v>0</v>
      </c>
      <c r="BA61" s="86">
        <v>0</v>
      </c>
      <c r="BB61" s="89">
        <v>0</v>
      </c>
      <c r="BC61" s="90">
        <v>0</v>
      </c>
      <c r="BD61" s="52">
        <v>0</v>
      </c>
      <c r="BE61" s="52">
        <v>0</v>
      </c>
      <c r="BF61" s="52">
        <v>0</v>
      </c>
      <c r="BG61" s="52">
        <v>0</v>
      </c>
      <c r="BH61" s="52">
        <v>0</v>
      </c>
      <c r="BI61" s="52">
        <v>0</v>
      </c>
      <c r="BJ61" s="52">
        <v>0</v>
      </c>
      <c r="BK61" s="52">
        <v>0</v>
      </c>
      <c r="BL61" s="52">
        <v>0</v>
      </c>
      <c r="BM61" s="52">
        <v>0</v>
      </c>
      <c r="BN61" s="52">
        <f t="shared" si="4"/>
        <v>349.31715707422046</v>
      </c>
      <c r="BO61" s="54">
        <v>349.31715707422046</v>
      </c>
    </row>
    <row r="62" spans="1:67" s="55" customFormat="1" x14ac:dyDescent="0.2">
      <c r="A62" s="85"/>
      <c r="B62" s="60" t="s">
        <v>225</v>
      </c>
      <c r="C62" s="60">
        <v>5</v>
      </c>
      <c r="D62" s="57" t="s">
        <v>265</v>
      </c>
      <c r="E62" s="52">
        <v>123035.92000000001</v>
      </c>
      <c r="F62" s="52">
        <v>131283.88313263038</v>
      </c>
      <c r="G62" s="53">
        <v>131283.88313263038</v>
      </c>
      <c r="H62" s="53">
        <v>129023.39122385332</v>
      </c>
      <c r="I62" s="52">
        <v>2260.4919087770577</v>
      </c>
      <c r="J62" s="53"/>
      <c r="K62" s="86">
        <v>0</v>
      </c>
      <c r="L62" s="87">
        <v>0</v>
      </c>
      <c r="M62" s="88">
        <v>0</v>
      </c>
      <c r="N62" s="86">
        <v>0</v>
      </c>
      <c r="O62" s="89">
        <v>1514.13492328454</v>
      </c>
      <c r="P62" s="90">
        <v>0</v>
      </c>
      <c r="Q62" s="52">
        <v>89493.26012953154</v>
      </c>
      <c r="R62" s="52">
        <v>0</v>
      </c>
      <c r="S62" s="54">
        <f t="shared" si="1"/>
        <v>91007.395052816079</v>
      </c>
      <c r="T62" s="53"/>
      <c r="U62" s="52">
        <v>0</v>
      </c>
      <c r="V62" s="52">
        <v>0</v>
      </c>
      <c r="W62" s="54">
        <f t="shared" si="2"/>
        <v>0</v>
      </c>
      <c r="Y62" s="52">
        <v>0</v>
      </c>
      <c r="Z62" s="52">
        <v>0</v>
      </c>
      <c r="AA62" s="52">
        <v>0</v>
      </c>
      <c r="AB62" s="52">
        <v>0</v>
      </c>
      <c r="AC62" s="52">
        <v>0</v>
      </c>
      <c r="AD62" s="52">
        <v>0</v>
      </c>
      <c r="AE62" s="52">
        <f t="shared" si="3"/>
        <v>0</v>
      </c>
      <c r="AF62" s="54">
        <v>0</v>
      </c>
      <c r="AH62" s="86">
        <v>1922.325213832446</v>
      </c>
      <c r="AI62" s="87">
        <v>0</v>
      </c>
      <c r="AJ62" s="88">
        <v>1118.3620286362291</v>
      </c>
      <c r="AK62" s="89">
        <v>18486.181692865259</v>
      </c>
      <c r="AL62" s="90">
        <v>0</v>
      </c>
      <c r="AM62" s="52">
        <v>0</v>
      </c>
      <c r="AN62" s="52">
        <v>0</v>
      </c>
      <c r="AO62" s="52">
        <v>953.25126097121688</v>
      </c>
      <c r="AP62" s="52">
        <v>11609.119986521193</v>
      </c>
      <c r="AQ62" s="52">
        <v>0</v>
      </c>
      <c r="AR62" s="52">
        <v>1334.5517653597039</v>
      </c>
      <c r="AS62" s="52">
        <v>0</v>
      </c>
      <c r="AT62" s="52">
        <f t="shared" si="0"/>
        <v>2260.4919087770613</v>
      </c>
      <c r="AU62" s="54">
        <v>37684.283856963113</v>
      </c>
      <c r="AW62" s="86">
        <v>145.78728520944037</v>
      </c>
      <c r="AX62" s="86">
        <v>0</v>
      </c>
      <c r="AY62" s="87">
        <v>69.897626789764317</v>
      </c>
      <c r="AZ62" s="88">
        <v>1118.3620286362291</v>
      </c>
      <c r="BA62" s="86">
        <v>0</v>
      </c>
      <c r="BB62" s="89">
        <v>1258.1572822157577</v>
      </c>
      <c r="BC62" s="90">
        <v>0</v>
      </c>
      <c r="BD62" s="52">
        <v>0</v>
      </c>
      <c r="BE62" s="52">
        <v>0</v>
      </c>
      <c r="BF62" s="52">
        <v>0</v>
      </c>
      <c r="BG62" s="52">
        <v>0</v>
      </c>
      <c r="BH62" s="52">
        <v>0</v>
      </c>
      <c r="BI62" s="52">
        <v>0</v>
      </c>
      <c r="BJ62" s="52">
        <v>0</v>
      </c>
      <c r="BK62" s="52">
        <v>0</v>
      </c>
      <c r="BL62" s="52">
        <v>0</v>
      </c>
      <c r="BM62" s="52">
        <v>0</v>
      </c>
      <c r="BN62" s="52">
        <f t="shared" si="4"/>
        <v>0</v>
      </c>
      <c r="BO62" s="54">
        <v>2592.2042228511914</v>
      </c>
    </row>
    <row r="63" spans="1:67" s="55" customFormat="1" x14ac:dyDescent="0.2">
      <c r="A63" s="85"/>
      <c r="B63" s="60" t="s">
        <v>225</v>
      </c>
      <c r="C63" s="60">
        <v>5</v>
      </c>
      <c r="D63" s="57" t="s">
        <v>266</v>
      </c>
      <c r="E63" s="52">
        <v>84454.239999999991</v>
      </c>
      <c r="F63" s="52">
        <v>89247.36811921731</v>
      </c>
      <c r="G63" s="53">
        <v>89247.368119217324</v>
      </c>
      <c r="H63" s="53">
        <v>23822.030751993701</v>
      </c>
      <c r="I63" s="52">
        <v>65425.337367223619</v>
      </c>
      <c r="J63" s="53"/>
      <c r="K63" s="86">
        <v>0</v>
      </c>
      <c r="L63" s="87">
        <v>0</v>
      </c>
      <c r="M63" s="88">
        <v>0</v>
      </c>
      <c r="N63" s="86">
        <v>0</v>
      </c>
      <c r="O63" s="89">
        <v>0</v>
      </c>
      <c r="P63" s="90">
        <v>0</v>
      </c>
      <c r="Q63" s="52">
        <v>0</v>
      </c>
      <c r="R63" s="52">
        <v>0</v>
      </c>
      <c r="S63" s="54">
        <f t="shared" si="1"/>
        <v>0</v>
      </c>
      <c r="T63" s="53"/>
      <c r="U63" s="52">
        <v>0</v>
      </c>
      <c r="V63" s="52">
        <v>0</v>
      </c>
      <c r="W63" s="54">
        <f t="shared" si="2"/>
        <v>0</v>
      </c>
      <c r="Y63" s="52">
        <v>0</v>
      </c>
      <c r="Z63" s="52">
        <v>0</v>
      </c>
      <c r="AA63" s="52">
        <v>0</v>
      </c>
      <c r="AB63" s="52">
        <v>0</v>
      </c>
      <c r="AC63" s="52">
        <v>0</v>
      </c>
      <c r="AD63" s="52">
        <v>0</v>
      </c>
      <c r="AE63" s="52">
        <f t="shared" si="3"/>
        <v>0</v>
      </c>
      <c r="AF63" s="54">
        <v>0</v>
      </c>
      <c r="AH63" s="86">
        <v>11993.163658012953</v>
      </c>
      <c r="AI63" s="87">
        <v>0</v>
      </c>
      <c r="AJ63" s="88">
        <v>0</v>
      </c>
      <c r="AK63" s="89">
        <v>0</v>
      </c>
      <c r="AL63" s="90">
        <v>0</v>
      </c>
      <c r="AM63" s="52">
        <v>0</v>
      </c>
      <c r="AN63" s="52">
        <v>0</v>
      </c>
      <c r="AO63" s="52">
        <v>0</v>
      </c>
      <c r="AP63" s="52">
        <v>8776.7668390287254</v>
      </c>
      <c r="AQ63" s="52">
        <v>0</v>
      </c>
      <c r="AR63" s="52">
        <v>3052.1002549520244</v>
      </c>
      <c r="AS63" s="52">
        <v>0</v>
      </c>
      <c r="AT63" s="52">
        <f t="shared" si="0"/>
        <v>65425.337367223619</v>
      </c>
      <c r="AU63" s="54">
        <v>89247.368119217324</v>
      </c>
      <c r="AW63" s="86">
        <v>0</v>
      </c>
      <c r="AX63" s="86">
        <v>0</v>
      </c>
      <c r="AY63" s="87">
        <v>0</v>
      </c>
      <c r="AZ63" s="88">
        <v>0</v>
      </c>
      <c r="BA63" s="86">
        <v>0</v>
      </c>
      <c r="BB63" s="89">
        <v>0</v>
      </c>
      <c r="BC63" s="90">
        <v>0</v>
      </c>
      <c r="BD63" s="52">
        <v>0</v>
      </c>
      <c r="BE63" s="52">
        <v>0</v>
      </c>
      <c r="BF63" s="52">
        <v>0</v>
      </c>
      <c r="BG63" s="52">
        <v>0</v>
      </c>
      <c r="BH63" s="52">
        <v>0</v>
      </c>
      <c r="BI63" s="52">
        <v>0</v>
      </c>
      <c r="BJ63" s="52">
        <v>0</v>
      </c>
      <c r="BK63" s="52">
        <v>0</v>
      </c>
      <c r="BL63" s="52">
        <v>0</v>
      </c>
      <c r="BM63" s="52">
        <v>0</v>
      </c>
      <c r="BN63" s="52">
        <f t="shared" si="4"/>
        <v>0</v>
      </c>
      <c r="BO63" s="54">
        <v>0</v>
      </c>
    </row>
    <row r="64" spans="1:67" s="55" customFormat="1" x14ac:dyDescent="0.2">
      <c r="A64" s="85"/>
      <c r="B64" s="60" t="s">
        <v>220</v>
      </c>
      <c r="C64" s="60">
        <v>5</v>
      </c>
      <c r="D64" s="61" t="s">
        <v>267</v>
      </c>
      <c r="E64" s="52">
        <v>68638.450000000012</v>
      </c>
      <c r="F64" s="52">
        <v>73348.772947454199</v>
      </c>
      <c r="G64" s="53">
        <v>73348.772947454214</v>
      </c>
      <c r="H64" s="53">
        <v>49155.63533654801</v>
      </c>
      <c r="I64" s="52">
        <v>24193.137610906197</v>
      </c>
      <c r="J64" s="53"/>
      <c r="K64" s="86">
        <v>0</v>
      </c>
      <c r="L64" s="87">
        <v>0</v>
      </c>
      <c r="M64" s="88">
        <v>0</v>
      </c>
      <c r="N64" s="86">
        <v>0</v>
      </c>
      <c r="O64" s="89">
        <v>0</v>
      </c>
      <c r="P64" s="90">
        <v>0</v>
      </c>
      <c r="Q64" s="52">
        <v>0</v>
      </c>
      <c r="R64" s="52">
        <v>0</v>
      </c>
      <c r="S64" s="54">
        <f t="shared" si="1"/>
        <v>0</v>
      </c>
      <c r="T64" s="53"/>
      <c r="U64" s="52">
        <v>0</v>
      </c>
      <c r="V64" s="52">
        <v>0</v>
      </c>
      <c r="W64" s="54">
        <f t="shared" si="2"/>
        <v>0</v>
      </c>
      <c r="Y64" s="52">
        <v>0</v>
      </c>
      <c r="Z64" s="52">
        <v>0</v>
      </c>
      <c r="AA64" s="52">
        <v>0</v>
      </c>
      <c r="AB64" s="52">
        <v>0</v>
      </c>
      <c r="AC64" s="52">
        <v>0</v>
      </c>
      <c r="AD64" s="52">
        <v>0</v>
      </c>
      <c r="AE64" s="52">
        <f t="shared" si="3"/>
        <v>0</v>
      </c>
      <c r="AF64" s="54">
        <v>0</v>
      </c>
      <c r="AH64" s="86">
        <v>0</v>
      </c>
      <c r="AI64" s="87">
        <v>0</v>
      </c>
      <c r="AJ64" s="88">
        <v>0</v>
      </c>
      <c r="AK64" s="89">
        <v>0</v>
      </c>
      <c r="AL64" s="90">
        <v>0</v>
      </c>
      <c r="AM64" s="52">
        <v>0</v>
      </c>
      <c r="AN64" s="52">
        <v>0</v>
      </c>
      <c r="AO64" s="52">
        <v>0</v>
      </c>
      <c r="AP64" s="52">
        <v>0</v>
      </c>
      <c r="AQ64" s="52">
        <v>0</v>
      </c>
      <c r="AR64" s="52">
        <v>0</v>
      </c>
      <c r="AS64" s="52">
        <v>0</v>
      </c>
      <c r="AT64" s="52">
        <f t="shared" si="0"/>
        <v>0</v>
      </c>
      <c r="AU64" s="54">
        <v>0</v>
      </c>
      <c r="AW64" s="86">
        <v>2876.9088810197868</v>
      </c>
      <c r="AX64" s="86">
        <v>45245.104149717212</v>
      </c>
      <c r="AY64" s="87">
        <v>764.52578248746579</v>
      </c>
      <c r="AZ64" s="88">
        <v>0</v>
      </c>
      <c r="BA64" s="86">
        <v>0</v>
      </c>
      <c r="BB64" s="89">
        <v>0</v>
      </c>
      <c r="BC64" s="90">
        <v>0</v>
      </c>
      <c r="BD64" s="52">
        <v>0</v>
      </c>
      <c r="BE64" s="52">
        <v>112.98828400553403</v>
      </c>
      <c r="BF64" s="52">
        <v>0</v>
      </c>
      <c r="BG64" s="52">
        <v>0</v>
      </c>
      <c r="BH64" s="52">
        <v>0</v>
      </c>
      <c r="BI64" s="52">
        <v>0</v>
      </c>
      <c r="BJ64" s="52">
        <v>0</v>
      </c>
      <c r="BK64" s="52">
        <v>0</v>
      </c>
      <c r="BL64" s="52">
        <v>0</v>
      </c>
      <c r="BM64" s="52">
        <v>156.10823931800874</v>
      </c>
      <c r="BN64" s="52">
        <f t="shared" si="4"/>
        <v>24193.137610906204</v>
      </c>
      <c r="BO64" s="54">
        <v>73348.772947454214</v>
      </c>
    </row>
    <row r="65" spans="1:67" s="55" customFormat="1" x14ac:dyDescent="0.2">
      <c r="A65" s="85"/>
      <c r="B65" s="61" t="s">
        <v>218</v>
      </c>
      <c r="C65" s="56">
        <v>1</v>
      </c>
      <c r="D65" s="57" t="s">
        <v>268</v>
      </c>
      <c r="E65" s="52">
        <v>58737.039999999986</v>
      </c>
      <c r="F65" s="52">
        <v>62679.166214614175</v>
      </c>
      <c r="G65" s="53">
        <v>62679.166214614168</v>
      </c>
      <c r="H65" s="53">
        <v>76.78030515376274</v>
      </c>
      <c r="I65" s="52">
        <v>62602.385909460412</v>
      </c>
      <c r="J65" s="53"/>
      <c r="K65" s="86">
        <v>0</v>
      </c>
      <c r="L65" s="87">
        <v>0</v>
      </c>
      <c r="M65" s="88">
        <v>0</v>
      </c>
      <c r="N65" s="86">
        <v>0</v>
      </c>
      <c r="O65" s="89">
        <v>0</v>
      </c>
      <c r="P65" s="90">
        <v>0</v>
      </c>
      <c r="Q65" s="52">
        <v>0</v>
      </c>
      <c r="R65" s="52">
        <v>0</v>
      </c>
      <c r="S65" s="54">
        <f t="shared" si="1"/>
        <v>0</v>
      </c>
      <c r="T65" s="53"/>
      <c r="U65" s="52">
        <v>0</v>
      </c>
      <c r="V65" s="52">
        <v>0</v>
      </c>
      <c r="W65" s="54">
        <f t="shared" si="2"/>
        <v>0</v>
      </c>
      <c r="Y65" s="52">
        <v>0</v>
      </c>
      <c r="Z65" s="52">
        <v>0</v>
      </c>
      <c r="AA65" s="52">
        <v>0</v>
      </c>
      <c r="AB65" s="52">
        <v>0</v>
      </c>
      <c r="AC65" s="52">
        <v>0</v>
      </c>
      <c r="AD65" s="52">
        <v>0</v>
      </c>
      <c r="AE65" s="52">
        <f t="shared" si="3"/>
        <v>1775.6186711136065</v>
      </c>
      <c r="AF65" s="54">
        <v>1775.6186711136065</v>
      </c>
      <c r="AH65" s="86">
        <v>0</v>
      </c>
      <c r="AI65" s="87">
        <v>0</v>
      </c>
      <c r="AJ65" s="88">
        <v>0</v>
      </c>
      <c r="AK65" s="89">
        <v>0</v>
      </c>
      <c r="AL65" s="90">
        <v>0</v>
      </c>
      <c r="AM65" s="52">
        <v>0</v>
      </c>
      <c r="AN65" s="52">
        <v>0</v>
      </c>
      <c r="AO65" s="52">
        <v>0</v>
      </c>
      <c r="AP65" s="52">
        <v>0</v>
      </c>
      <c r="AQ65" s="52">
        <v>0</v>
      </c>
      <c r="AR65" s="52">
        <v>0</v>
      </c>
      <c r="AS65" s="52">
        <v>0</v>
      </c>
      <c r="AT65" s="52">
        <f t="shared" si="0"/>
        <v>32827.535419567612</v>
      </c>
      <c r="AU65" s="54">
        <v>32827.535419567612</v>
      </c>
      <c r="AW65" s="86">
        <v>0</v>
      </c>
      <c r="AX65" s="86">
        <v>0</v>
      </c>
      <c r="AY65" s="87">
        <v>0</v>
      </c>
      <c r="AZ65" s="88">
        <v>0</v>
      </c>
      <c r="BA65" s="86">
        <v>0</v>
      </c>
      <c r="BB65" s="89">
        <v>0</v>
      </c>
      <c r="BC65" s="90">
        <v>0</v>
      </c>
      <c r="BD65" s="52">
        <v>76.78030515376274</v>
      </c>
      <c r="BE65" s="52">
        <v>0</v>
      </c>
      <c r="BF65" s="52">
        <v>0</v>
      </c>
      <c r="BG65" s="52">
        <v>0</v>
      </c>
      <c r="BH65" s="52">
        <v>0</v>
      </c>
      <c r="BI65" s="52">
        <v>0</v>
      </c>
      <c r="BJ65" s="52">
        <v>0</v>
      </c>
      <c r="BK65" s="52">
        <v>0</v>
      </c>
      <c r="BL65" s="52">
        <v>0</v>
      </c>
      <c r="BM65" s="52">
        <v>0</v>
      </c>
      <c r="BN65" s="52">
        <f t="shared" si="4"/>
        <v>27999.23181877919</v>
      </c>
      <c r="BO65" s="54">
        <v>28076.012123932953</v>
      </c>
    </row>
    <row r="66" spans="1:67" s="55" customFormat="1" x14ac:dyDescent="0.2">
      <c r="A66" s="85" t="s">
        <v>283</v>
      </c>
      <c r="B66" s="60" t="s">
        <v>225</v>
      </c>
      <c r="C66" s="60">
        <v>5</v>
      </c>
      <c r="D66" s="61" t="s">
        <v>269</v>
      </c>
      <c r="E66" s="52">
        <v>99362.48</v>
      </c>
      <c r="F66" s="52">
        <v>106037.377611256</v>
      </c>
      <c r="G66" s="53">
        <v>106037.37761125602</v>
      </c>
      <c r="H66" s="53">
        <v>24214.592021535136</v>
      </c>
      <c r="I66" s="52">
        <v>81822.785589720865</v>
      </c>
      <c r="J66" s="53"/>
      <c r="K66" s="86">
        <v>0</v>
      </c>
      <c r="L66" s="87">
        <v>0</v>
      </c>
      <c r="M66" s="88">
        <v>0</v>
      </c>
      <c r="N66" s="86">
        <v>0</v>
      </c>
      <c r="O66" s="89">
        <v>0</v>
      </c>
      <c r="P66" s="90">
        <v>0</v>
      </c>
      <c r="Q66" s="52">
        <v>0</v>
      </c>
      <c r="R66" s="52">
        <v>0</v>
      </c>
      <c r="S66" s="54">
        <f t="shared" si="1"/>
        <v>0</v>
      </c>
      <c r="T66" s="53"/>
      <c r="U66" s="52">
        <v>0</v>
      </c>
      <c r="V66" s="52">
        <v>0</v>
      </c>
      <c r="W66" s="54">
        <f t="shared" si="2"/>
        <v>0</v>
      </c>
      <c r="Y66" s="52">
        <v>0</v>
      </c>
      <c r="Z66" s="52">
        <v>0</v>
      </c>
      <c r="AA66" s="52">
        <v>0</v>
      </c>
      <c r="AB66" s="52">
        <v>0</v>
      </c>
      <c r="AC66" s="52">
        <v>0</v>
      </c>
      <c r="AD66" s="52">
        <v>0</v>
      </c>
      <c r="AE66" s="52">
        <f t="shared" si="3"/>
        <v>0</v>
      </c>
      <c r="AF66" s="54">
        <v>0</v>
      </c>
      <c r="AH66" s="86">
        <v>10088.152681199295</v>
      </c>
      <c r="AI66" s="87">
        <v>81823</v>
      </c>
      <c r="AJ66" s="88">
        <v>0</v>
      </c>
      <c r="AK66" s="89">
        <v>0</v>
      </c>
      <c r="AL66" s="90">
        <v>0</v>
      </c>
      <c r="AM66" s="52">
        <v>0</v>
      </c>
      <c r="AN66" s="52">
        <v>0</v>
      </c>
      <c r="AO66" s="52">
        <v>0</v>
      </c>
      <c r="AP66" s="52">
        <v>571.72588198791914</v>
      </c>
      <c r="AQ66" s="52">
        <v>0</v>
      </c>
      <c r="AR66" s="52">
        <v>13554.71345834792</v>
      </c>
      <c r="AS66" s="52">
        <v>0</v>
      </c>
      <c r="AT66" s="52">
        <f t="shared" si="0"/>
        <v>-0.21441027912078425</v>
      </c>
      <c r="AU66" s="54">
        <v>106037.37761125602</v>
      </c>
      <c r="AW66" s="86">
        <v>0</v>
      </c>
      <c r="AX66" s="86">
        <v>0</v>
      </c>
      <c r="AY66" s="87">
        <v>0</v>
      </c>
      <c r="AZ66" s="88">
        <v>0</v>
      </c>
      <c r="BA66" s="86">
        <v>0</v>
      </c>
      <c r="BB66" s="89">
        <v>0</v>
      </c>
      <c r="BC66" s="90">
        <v>0</v>
      </c>
      <c r="BD66" s="52">
        <v>0</v>
      </c>
      <c r="BE66" s="52">
        <v>0</v>
      </c>
      <c r="BF66" s="52">
        <v>0</v>
      </c>
      <c r="BG66" s="52">
        <v>0</v>
      </c>
      <c r="BH66" s="52">
        <v>0</v>
      </c>
      <c r="BI66" s="52">
        <v>0</v>
      </c>
      <c r="BJ66" s="52">
        <v>0</v>
      </c>
      <c r="BK66" s="52">
        <v>0</v>
      </c>
      <c r="BL66" s="52">
        <v>0</v>
      </c>
      <c r="BM66" s="52">
        <v>0</v>
      </c>
      <c r="BN66" s="52">
        <f t="shared" si="4"/>
        <v>0</v>
      </c>
      <c r="BO66" s="54">
        <v>0</v>
      </c>
    </row>
    <row r="67" spans="1:67" s="55" customFormat="1" x14ac:dyDescent="0.2">
      <c r="A67" s="85"/>
      <c r="B67" s="60" t="s">
        <v>225</v>
      </c>
      <c r="C67" s="60">
        <v>1</v>
      </c>
      <c r="D67" s="61" t="s">
        <v>270</v>
      </c>
      <c r="E67" s="52">
        <v>130060.51000000002</v>
      </c>
      <c r="F67" s="52">
        <v>138790.39179132035</v>
      </c>
      <c r="G67" s="53">
        <v>138790.39179132035</v>
      </c>
      <c r="H67" s="53">
        <v>94844.086450762916</v>
      </c>
      <c r="I67" s="52">
        <v>43946.305340557432</v>
      </c>
      <c r="J67" s="53"/>
      <c r="K67" s="86">
        <v>0</v>
      </c>
      <c r="L67" s="87">
        <v>0</v>
      </c>
      <c r="M67" s="88">
        <v>0</v>
      </c>
      <c r="N67" s="86">
        <v>0</v>
      </c>
      <c r="O67" s="89">
        <v>0</v>
      </c>
      <c r="P67" s="90">
        <v>0</v>
      </c>
      <c r="Q67" s="52">
        <v>3267.3464670888588</v>
      </c>
      <c r="R67" s="52">
        <v>0</v>
      </c>
      <c r="S67" s="54">
        <f t="shared" si="1"/>
        <v>3267.3464670888588</v>
      </c>
      <c r="T67" s="53"/>
      <c r="U67" s="52">
        <v>0</v>
      </c>
      <c r="V67" s="52">
        <v>0</v>
      </c>
      <c r="W67" s="54">
        <f t="shared" si="2"/>
        <v>0</v>
      </c>
      <c r="Y67" s="52">
        <v>0</v>
      </c>
      <c r="Z67" s="52">
        <v>0</v>
      </c>
      <c r="AA67" s="52">
        <v>0</v>
      </c>
      <c r="AB67" s="52">
        <v>0</v>
      </c>
      <c r="AC67" s="52">
        <v>0</v>
      </c>
      <c r="AD67" s="52">
        <v>0</v>
      </c>
      <c r="AE67" s="52">
        <f t="shared" si="3"/>
        <v>0</v>
      </c>
      <c r="AF67" s="54">
        <v>0</v>
      </c>
      <c r="AH67" s="86">
        <v>32729.464551898604</v>
      </c>
      <c r="AI67" s="87">
        <v>31676.38982973509</v>
      </c>
      <c r="AJ67" s="88">
        <v>0</v>
      </c>
      <c r="AK67" s="89">
        <v>0</v>
      </c>
      <c r="AL67" s="90">
        <v>0</v>
      </c>
      <c r="AM67" s="52">
        <v>745.8113492487355</v>
      </c>
      <c r="AN67" s="52">
        <v>0</v>
      </c>
      <c r="AO67" s="52">
        <v>2506.6249002815966</v>
      </c>
      <c r="AP67" s="52">
        <v>5846.3664068918097</v>
      </c>
      <c r="AQ67" s="52">
        <v>8295.5736396197426</v>
      </c>
      <c r="AR67" s="52">
        <v>9776.5093059984865</v>
      </c>
      <c r="AS67" s="52">
        <v>0</v>
      </c>
      <c r="AT67" s="52">
        <f t="shared" si="0"/>
        <v>43946.305340557446</v>
      </c>
      <c r="AU67" s="54">
        <v>135523.0453242315</v>
      </c>
      <c r="AW67" s="86">
        <v>0</v>
      </c>
      <c r="AX67" s="86">
        <v>0</v>
      </c>
      <c r="AY67" s="87">
        <v>0</v>
      </c>
      <c r="AZ67" s="88">
        <v>0</v>
      </c>
      <c r="BA67" s="86">
        <v>0</v>
      </c>
      <c r="BB67" s="89">
        <v>0</v>
      </c>
      <c r="BC67" s="90">
        <v>0</v>
      </c>
      <c r="BD67" s="52">
        <v>0</v>
      </c>
      <c r="BE67" s="52">
        <v>0</v>
      </c>
      <c r="BF67" s="52">
        <v>0</v>
      </c>
      <c r="BG67" s="52">
        <v>0</v>
      </c>
      <c r="BH67" s="52">
        <v>0</v>
      </c>
      <c r="BI67" s="52">
        <v>0</v>
      </c>
      <c r="BJ67" s="52">
        <v>0</v>
      </c>
      <c r="BK67" s="52">
        <v>0</v>
      </c>
      <c r="BL67" s="52">
        <v>0</v>
      </c>
      <c r="BM67" s="52">
        <v>0</v>
      </c>
      <c r="BN67" s="52">
        <f t="shared" si="4"/>
        <v>0</v>
      </c>
      <c r="BO67" s="54">
        <v>0</v>
      </c>
    </row>
    <row r="68" spans="1:67" s="55" customFormat="1" x14ac:dyDescent="0.2">
      <c r="A68" s="85"/>
      <c r="B68" s="60" t="s">
        <v>220</v>
      </c>
      <c r="C68" s="60">
        <v>1</v>
      </c>
      <c r="D68" s="94" t="s">
        <v>271</v>
      </c>
      <c r="E68" s="52">
        <v>36843.850000000006</v>
      </c>
      <c r="F68" s="52">
        <v>40553.700646192621</v>
      </c>
      <c r="G68" s="53">
        <v>40553.700646192621</v>
      </c>
      <c r="H68" s="53">
        <v>28556.937714403648</v>
      </c>
      <c r="I68" s="52">
        <v>11996.762931788973</v>
      </c>
      <c r="J68" s="53"/>
      <c r="K68" s="86">
        <v>0</v>
      </c>
      <c r="L68" s="87">
        <v>0</v>
      </c>
      <c r="M68" s="88">
        <v>0</v>
      </c>
      <c r="N68" s="86">
        <v>0</v>
      </c>
      <c r="O68" s="89">
        <v>0</v>
      </c>
      <c r="P68" s="90">
        <v>0</v>
      </c>
      <c r="Q68" s="52">
        <v>0</v>
      </c>
      <c r="R68" s="52">
        <v>0</v>
      </c>
      <c r="S68" s="54">
        <f t="shared" si="1"/>
        <v>0</v>
      </c>
      <c r="T68" s="53"/>
      <c r="U68" s="52">
        <v>0</v>
      </c>
      <c r="V68" s="52">
        <v>0</v>
      </c>
      <c r="W68" s="54">
        <f t="shared" si="2"/>
        <v>0</v>
      </c>
      <c r="Y68" s="52">
        <v>0</v>
      </c>
      <c r="Z68" s="52">
        <v>0</v>
      </c>
      <c r="AA68" s="52">
        <v>0</v>
      </c>
      <c r="AB68" s="52">
        <v>0</v>
      </c>
      <c r="AC68" s="52">
        <v>0</v>
      </c>
      <c r="AD68" s="52">
        <v>0</v>
      </c>
      <c r="AE68" s="52">
        <f t="shared" si="3"/>
        <v>0</v>
      </c>
      <c r="AF68" s="54">
        <v>0</v>
      </c>
      <c r="AH68" s="86">
        <v>0</v>
      </c>
      <c r="AI68" s="87">
        <v>0</v>
      </c>
      <c r="AJ68" s="88">
        <v>0</v>
      </c>
      <c r="AK68" s="89">
        <v>0</v>
      </c>
      <c r="AL68" s="90">
        <v>0</v>
      </c>
      <c r="AM68" s="52">
        <v>0</v>
      </c>
      <c r="AN68" s="52">
        <v>0</v>
      </c>
      <c r="AO68" s="52">
        <v>0</v>
      </c>
      <c r="AP68" s="52">
        <v>0</v>
      </c>
      <c r="AQ68" s="52">
        <v>0</v>
      </c>
      <c r="AR68" s="52">
        <v>0</v>
      </c>
      <c r="AS68" s="52">
        <v>0</v>
      </c>
      <c r="AT68" s="52">
        <f t="shared" si="0"/>
        <v>0</v>
      </c>
      <c r="AU68" s="54">
        <v>0</v>
      </c>
      <c r="AW68" s="86">
        <v>828.770865343487</v>
      </c>
      <c r="AX68" s="86">
        <v>1100.8234920136085</v>
      </c>
      <c r="AY68" s="87">
        <v>0</v>
      </c>
      <c r="AZ68" s="88">
        <v>0</v>
      </c>
      <c r="BA68" s="86">
        <v>3038.2020824477022</v>
      </c>
      <c r="BB68" s="89">
        <v>0</v>
      </c>
      <c r="BC68" s="90">
        <v>0</v>
      </c>
      <c r="BD68" s="52">
        <v>9567.5347116564972</v>
      </c>
      <c r="BE68" s="52">
        <v>0</v>
      </c>
      <c r="BF68" s="52">
        <v>0</v>
      </c>
      <c r="BG68" s="52">
        <v>0</v>
      </c>
      <c r="BH68" s="52">
        <v>0</v>
      </c>
      <c r="BI68" s="52">
        <v>0</v>
      </c>
      <c r="BJ68" s="52">
        <v>0</v>
      </c>
      <c r="BK68" s="52">
        <v>0</v>
      </c>
      <c r="BL68" s="52">
        <v>0</v>
      </c>
      <c r="BM68" s="52">
        <v>14021.606562942356</v>
      </c>
      <c r="BN68" s="52">
        <f t="shared" si="4"/>
        <v>11996.762931788973</v>
      </c>
      <c r="BO68" s="54">
        <v>40553.700646192621</v>
      </c>
    </row>
    <row r="69" spans="1:67" x14ac:dyDescent="0.2">
      <c r="B69" s="60" t="s">
        <v>225</v>
      </c>
      <c r="C69" s="60">
        <v>5</v>
      </c>
      <c r="D69" s="61" t="s">
        <v>272</v>
      </c>
      <c r="E69" s="52">
        <v>106938.92</v>
      </c>
      <c r="F69" s="52">
        <v>114111.86163921053</v>
      </c>
      <c r="G69" s="53">
        <v>114111.86163921055</v>
      </c>
      <c r="H69" s="53">
        <v>28380.729482086062</v>
      </c>
      <c r="I69" s="52">
        <v>85731.132157124477</v>
      </c>
      <c r="J69" s="53"/>
      <c r="K69" s="86">
        <v>0</v>
      </c>
      <c r="L69" s="87">
        <v>0</v>
      </c>
      <c r="M69" s="88">
        <v>0</v>
      </c>
      <c r="N69" s="86">
        <v>0</v>
      </c>
      <c r="O69" s="89">
        <v>0</v>
      </c>
      <c r="P69" s="90">
        <v>0</v>
      </c>
      <c r="Q69" s="52">
        <v>0</v>
      </c>
      <c r="R69" s="52">
        <v>0</v>
      </c>
      <c r="S69" s="54">
        <f t="shared" si="1"/>
        <v>0</v>
      </c>
      <c r="T69" s="53"/>
      <c r="U69" s="52">
        <v>0</v>
      </c>
      <c r="V69" s="52">
        <v>0</v>
      </c>
      <c r="W69" s="54">
        <f t="shared" si="2"/>
        <v>0</v>
      </c>
      <c r="X69" s="55"/>
      <c r="Y69" s="52">
        <v>0</v>
      </c>
      <c r="Z69" s="52">
        <v>0</v>
      </c>
      <c r="AA69" s="52">
        <v>0</v>
      </c>
      <c r="AB69" s="52">
        <v>0</v>
      </c>
      <c r="AC69" s="52">
        <v>0</v>
      </c>
      <c r="AD69" s="52">
        <v>0</v>
      </c>
      <c r="AE69" s="52">
        <f t="shared" si="3"/>
        <v>0</v>
      </c>
      <c r="AF69" s="54">
        <v>0</v>
      </c>
      <c r="AG69" s="55"/>
      <c r="AH69" s="86">
        <v>21723.397728280695</v>
      </c>
      <c r="AI69" s="87">
        <v>0</v>
      </c>
      <c r="AJ69" s="88">
        <v>0</v>
      </c>
      <c r="AK69" s="89">
        <v>0</v>
      </c>
      <c r="AL69" s="90">
        <v>0</v>
      </c>
      <c r="AM69" s="52">
        <v>0</v>
      </c>
      <c r="AN69" s="52">
        <v>4163.4995117124599</v>
      </c>
      <c r="AO69" s="52">
        <v>0</v>
      </c>
      <c r="AP69" s="52">
        <v>1388.4104545045448</v>
      </c>
      <c r="AQ69" s="52">
        <v>0</v>
      </c>
      <c r="AR69" s="52">
        <v>1105.4217875883612</v>
      </c>
      <c r="AS69" s="52">
        <v>0</v>
      </c>
      <c r="AT69" s="52">
        <f t="shared" si="0"/>
        <v>85731.132157124492</v>
      </c>
      <c r="AU69" s="54">
        <v>114111.86163921055</v>
      </c>
      <c r="AV69" s="55"/>
      <c r="AW69" s="86">
        <v>0</v>
      </c>
      <c r="AX69" s="86">
        <v>0</v>
      </c>
      <c r="AY69" s="87">
        <v>0</v>
      </c>
      <c r="AZ69" s="88">
        <v>0</v>
      </c>
      <c r="BA69" s="86">
        <v>0</v>
      </c>
      <c r="BB69" s="89">
        <v>0</v>
      </c>
      <c r="BC69" s="90">
        <v>0</v>
      </c>
      <c r="BD69" s="52">
        <v>0</v>
      </c>
      <c r="BE69" s="52">
        <v>0</v>
      </c>
      <c r="BF69" s="52">
        <v>0</v>
      </c>
      <c r="BG69" s="52">
        <v>0</v>
      </c>
      <c r="BH69" s="52">
        <v>0</v>
      </c>
      <c r="BI69" s="52">
        <v>0</v>
      </c>
      <c r="BJ69" s="52">
        <v>0</v>
      </c>
      <c r="BK69" s="52">
        <v>0</v>
      </c>
      <c r="BL69" s="52">
        <v>0</v>
      </c>
      <c r="BM69" s="52">
        <v>0</v>
      </c>
      <c r="BN69" s="52">
        <f t="shared" si="4"/>
        <v>0</v>
      </c>
      <c r="BO69" s="54">
        <v>0</v>
      </c>
    </row>
    <row r="70" spans="1:67" x14ac:dyDescent="0.2">
      <c r="B70" s="60" t="s">
        <v>225</v>
      </c>
      <c r="C70" s="56">
        <v>1</v>
      </c>
      <c r="D70" s="57" t="s">
        <v>273</v>
      </c>
      <c r="E70" s="52">
        <v>29341.010000000002</v>
      </c>
      <c r="F70" s="52">
        <v>31302.49557392703</v>
      </c>
      <c r="G70" s="53">
        <v>31302.49557392703</v>
      </c>
      <c r="H70" s="53">
        <v>0</v>
      </c>
      <c r="I70" s="52">
        <v>31302.49557392703</v>
      </c>
      <c r="J70" s="53"/>
      <c r="K70" s="86">
        <v>0</v>
      </c>
      <c r="L70" s="87">
        <v>0</v>
      </c>
      <c r="M70" s="88">
        <v>0</v>
      </c>
      <c r="N70" s="86">
        <v>0</v>
      </c>
      <c r="O70" s="89">
        <v>0</v>
      </c>
      <c r="P70" s="90">
        <v>0</v>
      </c>
      <c r="Q70" s="52">
        <v>0</v>
      </c>
      <c r="R70" s="52">
        <v>0</v>
      </c>
      <c r="S70" s="54">
        <f t="shared" si="1"/>
        <v>0</v>
      </c>
      <c r="T70" s="53"/>
      <c r="U70" s="52">
        <v>0</v>
      </c>
      <c r="V70" s="52">
        <v>0</v>
      </c>
      <c r="W70" s="54">
        <f t="shared" si="2"/>
        <v>0</v>
      </c>
      <c r="X70" s="55"/>
      <c r="Y70" s="52">
        <v>0</v>
      </c>
      <c r="Z70" s="52">
        <v>0</v>
      </c>
      <c r="AA70" s="52">
        <v>0</v>
      </c>
      <c r="AB70" s="52">
        <v>0</v>
      </c>
      <c r="AC70" s="52">
        <v>0</v>
      </c>
      <c r="AD70" s="52">
        <v>0</v>
      </c>
      <c r="AE70" s="52">
        <f t="shared" si="3"/>
        <v>0</v>
      </c>
      <c r="AF70" s="54">
        <v>0</v>
      </c>
      <c r="AG70" s="55"/>
      <c r="AH70" s="86">
        <v>0</v>
      </c>
      <c r="AI70" s="87">
        <v>0</v>
      </c>
      <c r="AJ70" s="88">
        <v>0</v>
      </c>
      <c r="AK70" s="89">
        <v>0</v>
      </c>
      <c r="AL70" s="90">
        <v>0</v>
      </c>
      <c r="AM70" s="52">
        <v>0</v>
      </c>
      <c r="AN70" s="52">
        <v>0</v>
      </c>
      <c r="AO70" s="52">
        <v>0</v>
      </c>
      <c r="AP70" s="52">
        <v>0</v>
      </c>
      <c r="AQ70" s="52">
        <v>0</v>
      </c>
      <c r="AR70" s="52">
        <v>0</v>
      </c>
      <c r="AS70" s="52">
        <v>0</v>
      </c>
      <c r="AT70" s="52">
        <f t="shared" si="0"/>
        <v>31302.49557392703</v>
      </c>
      <c r="AU70" s="54">
        <v>31302.49557392703</v>
      </c>
      <c r="AV70" s="55"/>
      <c r="AW70" s="86">
        <v>0</v>
      </c>
      <c r="AX70" s="86">
        <v>0</v>
      </c>
      <c r="AY70" s="87">
        <v>0</v>
      </c>
      <c r="AZ70" s="88">
        <v>0</v>
      </c>
      <c r="BA70" s="86">
        <v>0</v>
      </c>
      <c r="BB70" s="89">
        <v>0</v>
      </c>
      <c r="BC70" s="90">
        <v>0</v>
      </c>
      <c r="BD70" s="52">
        <v>0</v>
      </c>
      <c r="BE70" s="52">
        <v>0</v>
      </c>
      <c r="BF70" s="52">
        <v>0</v>
      </c>
      <c r="BG70" s="52">
        <v>0</v>
      </c>
      <c r="BH70" s="52">
        <v>0</v>
      </c>
      <c r="BI70" s="52">
        <v>0</v>
      </c>
      <c r="BJ70" s="52">
        <v>0</v>
      </c>
      <c r="BK70" s="52">
        <v>0</v>
      </c>
      <c r="BL70" s="52">
        <v>0</v>
      </c>
      <c r="BM70" s="52">
        <v>0</v>
      </c>
      <c r="BN70" s="52">
        <f t="shared" si="4"/>
        <v>0</v>
      </c>
      <c r="BO70" s="54">
        <v>0</v>
      </c>
    </row>
    <row r="71" spans="1:67" x14ac:dyDescent="0.2">
      <c r="A71" s="73" t="s">
        <v>281</v>
      </c>
      <c r="B71" s="95" t="s">
        <v>220</v>
      </c>
      <c r="C71" s="60">
        <v>5</v>
      </c>
      <c r="D71" s="61" t="s">
        <v>274</v>
      </c>
      <c r="E71" s="52">
        <v>27324.02</v>
      </c>
      <c r="F71" s="52">
        <v>29415.039503069347</v>
      </c>
      <c r="G71" s="53">
        <v>29415.039503069347</v>
      </c>
      <c r="H71" s="53">
        <v>14815.020648992207</v>
      </c>
      <c r="I71" s="52">
        <v>14600.018854077141</v>
      </c>
      <c r="J71" s="53"/>
      <c r="K71" s="86">
        <v>0</v>
      </c>
      <c r="L71" s="87">
        <v>0</v>
      </c>
      <c r="M71" s="88">
        <v>0</v>
      </c>
      <c r="N71" s="86">
        <v>0</v>
      </c>
      <c r="O71" s="89">
        <v>0</v>
      </c>
      <c r="P71" s="90">
        <v>0</v>
      </c>
      <c r="Q71" s="52">
        <v>0</v>
      </c>
      <c r="R71" s="52">
        <v>0</v>
      </c>
      <c r="S71" s="54">
        <f t="shared" si="1"/>
        <v>0</v>
      </c>
      <c r="T71" s="53"/>
      <c r="U71" s="52">
        <v>0</v>
      </c>
      <c r="V71" s="52">
        <v>0</v>
      </c>
      <c r="W71" s="54">
        <f t="shared" si="2"/>
        <v>0</v>
      </c>
      <c r="X71" s="55"/>
      <c r="Y71" s="52">
        <v>0</v>
      </c>
      <c r="Z71" s="52">
        <v>0</v>
      </c>
      <c r="AA71" s="52">
        <v>0</v>
      </c>
      <c r="AB71" s="52">
        <v>0</v>
      </c>
      <c r="AC71" s="52">
        <v>0</v>
      </c>
      <c r="AD71" s="52">
        <v>0</v>
      </c>
      <c r="AE71" s="52">
        <f t="shared" si="3"/>
        <v>0</v>
      </c>
      <c r="AF71" s="54">
        <v>0</v>
      </c>
      <c r="AG71" s="55"/>
      <c r="AH71" s="86">
        <v>0</v>
      </c>
      <c r="AI71" s="87">
        <v>0</v>
      </c>
      <c r="AJ71" s="88">
        <v>0</v>
      </c>
      <c r="AK71" s="89">
        <v>0</v>
      </c>
      <c r="AL71" s="90">
        <v>0</v>
      </c>
      <c r="AM71" s="52">
        <v>0</v>
      </c>
      <c r="AN71" s="52">
        <v>0</v>
      </c>
      <c r="AO71" s="52">
        <v>0</v>
      </c>
      <c r="AP71" s="52">
        <v>0</v>
      </c>
      <c r="AQ71" s="52">
        <v>0</v>
      </c>
      <c r="AR71" s="52">
        <v>0</v>
      </c>
      <c r="AS71" s="52">
        <v>0</v>
      </c>
      <c r="AT71" s="52">
        <f t="shared" si="0"/>
        <v>0</v>
      </c>
      <c r="AU71" s="54">
        <v>0</v>
      </c>
      <c r="AV71" s="55"/>
      <c r="AW71" s="86">
        <v>4862.318351236665</v>
      </c>
      <c r="AX71" s="86">
        <v>1850.7343825346143</v>
      </c>
      <c r="AY71" s="87">
        <v>0</v>
      </c>
      <c r="AZ71" s="88">
        <f>14600</f>
        <v>14600</v>
      </c>
      <c r="BA71" s="86">
        <v>0</v>
      </c>
      <c r="BB71" s="89">
        <v>0</v>
      </c>
      <c r="BC71" s="90">
        <v>0</v>
      </c>
      <c r="BD71" s="52">
        <v>0</v>
      </c>
      <c r="BE71" s="52">
        <v>0</v>
      </c>
      <c r="BF71" s="52">
        <v>0</v>
      </c>
      <c r="BG71" s="52">
        <v>7694.0129170380606</v>
      </c>
      <c r="BH71" s="52">
        <v>0</v>
      </c>
      <c r="BI71" s="52">
        <v>0</v>
      </c>
      <c r="BJ71" s="52">
        <v>0</v>
      </c>
      <c r="BK71" s="52">
        <v>407.95499818286794</v>
      </c>
      <c r="BL71" s="52">
        <v>0</v>
      </c>
      <c r="BM71" s="52">
        <v>0</v>
      </c>
      <c r="BN71" s="52">
        <f t="shared" si="4"/>
        <v>1.8854077141440939E-2</v>
      </c>
      <c r="BO71" s="54">
        <v>29415.039503069347</v>
      </c>
    </row>
    <row r="72" spans="1:67" x14ac:dyDescent="0.2">
      <c r="B72" s="60" t="s">
        <v>218</v>
      </c>
      <c r="C72" s="60">
        <v>1</v>
      </c>
      <c r="D72" s="61" t="s">
        <v>275</v>
      </c>
      <c r="E72" s="52">
        <v>15476.359999999999</v>
      </c>
      <c r="F72" s="52">
        <v>16495.574706361389</v>
      </c>
      <c r="G72" s="53">
        <v>16495.574706361389</v>
      </c>
      <c r="H72" s="53">
        <v>0</v>
      </c>
      <c r="I72" s="52">
        <v>16495.574706361389</v>
      </c>
      <c r="J72" s="53"/>
      <c r="K72" s="86">
        <v>0</v>
      </c>
      <c r="L72" s="87">
        <v>0</v>
      </c>
      <c r="M72" s="88">
        <v>0</v>
      </c>
      <c r="N72" s="86">
        <v>0</v>
      </c>
      <c r="O72" s="89">
        <v>0</v>
      </c>
      <c r="P72" s="90">
        <v>0</v>
      </c>
      <c r="Q72" s="52">
        <v>0</v>
      </c>
      <c r="R72" s="52">
        <v>0</v>
      </c>
      <c r="S72" s="54">
        <f t="shared" si="1"/>
        <v>0</v>
      </c>
      <c r="T72" s="53"/>
      <c r="U72" s="52">
        <v>0</v>
      </c>
      <c r="V72" s="52">
        <v>0</v>
      </c>
      <c r="W72" s="54">
        <f t="shared" si="2"/>
        <v>0</v>
      </c>
      <c r="X72" s="55"/>
      <c r="Y72" s="52">
        <v>0</v>
      </c>
      <c r="Z72" s="52">
        <v>0</v>
      </c>
      <c r="AA72" s="52">
        <v>0</v>
      </c>
      <c r="AB72" s="52">
        <v>0</v>
      </c>
      <c r="AC72" s="52">
        <v>0</v>
      </c>
      <c r="AD72" s="52">
        <v>0</v>
      </c>
      <c r="AE72" s="52">
        <f t="shared" si="3"/>
        <v>466.71715457463984</v>
      </c>
      <c r="AF72" s="54">
        <v>466.71715457463984</v>
      </c>
      <c r="AG72" s="55"/>
      <c r="AH72" s="86">
        <v>0</v>
      </c>
      <c r="AI72" s="87">
        <v>0</v>
      </c>
      <c r="AJ72" s="88">
        <v>0</v>
      </c>
      <c r="AK72" s="89">
        <v>0</v>
      </c>
      <c r="AL72" s="90">
        <v>0</v>
      </c>
      <c r="AM72" s="52">
        <v>0</v>
      </c>
      <c r="AN72" s="52">
        <v>0</v>
      </c>
      <c r="AO72" s="52">
        <v>0</v>
      </c>
      <c r="AP72" s="52">
        <v>0</v>
      </c>
      <c r="AQ72" s="52">
        <v>0</v>
      </c>
      <c r="AR72" s="52">
        <v>0</v>
      </c>
      <c r="AS72" s="52">
        <v>0</v>
      </c>
      <c r="AT72" s="52">
        <f t="shared" si="0"/>
        <v>8666.0417326818588</v>
      </c>
      <c r="AU72" s="54">
        <v>8666.0417326818588</v>
      </c>
      <c r="AV72" s="55"/>
      <c r="AW72" s="86">
        <v>0</v>
      </c>
      <c r="AX72" s="86">
        <v>0</v>
      </c>
      <c r="AY72" s="87">
        <v>0</v>
      </c>
      <c r="AZ72" s="88">
        <v>0</v>
      </c>
      <c r="BA72" s="86">
        <v>0</v>
      </c>
      <c r="BB72" s="89">
        <v>0</v>
      </c>
      <c r="BC72" s="90">
        <v>0</v>
      </c>
      <c r="BD72" s="52">
        <v>0</v>
      </c>
      <c r="BE72" s="52">
        <v>0</v>
      </c>
      <c r="BF72" s="52">
        <v>0</v>
      </c>
      <c r="BG72" s="52">
        <v>0</v>
      </c>
      <c r="BH72" s="52">
        <v>0</v>
      </c>
      <c r="BI72" s="52">
        <v>0</v>
      </c>
      <c r="BJ72" s="52">
        <v>0</v>
      </c>
      <c r="BK72" s="52">
        <v>0</v>
      </c>
      <c r="BL72" s="52">
        <v>0</v>
      </c>
      <c r="BM72" s="52">
        <v>0</v>
      </c>
      <c r="BN72" s="52">
        <f t="shared" si="4"/>
        <v>7362.8158191048897</v>
      </c>
      <c r="BO72" s="54">
        <v>7362.8158191048897</v>
      </c>
    </row>
    <row r="73" spans="1:67" x14ac:dyDescent="0.2">
      <c r="B73" s="60" t="s">
        <v>218</v>
      </c>
      <c r="C73" s="60">
        <v>1</v>
      </c>
      <c r="D73" s="61" t="s">
        <v>276</v>
      </c>
      <c r="E73" s="52">
        <v>10603.9</v>
      </c>
      <c r="F73" s="52">
        <v>11409.801289981408</v>
      </c>
      <c r="G73" s="53">
        <v>11409.801289981408</v>
      </c>
      <c r="H73" s="53">
        <v>738.30030286580529</v>
      </c>
      <c r="I73" s="52">
        <v>10671.500987115603</v>
      </c>
      <c r="J73" s="53"/>
      <c r="K73" s="86">
        <v>738.30030286580529</v>
      </c>
      <c r="L73" s="87">
        <v>0</v>
      </c>
      <c r="M73" s="88">
        <v>0</v>
      </c>
      <c r="N73" s="86">
        <v>0</v>
      </c>
      <c r="O73" s="89">
        <v>0</v>
      </c>
      <c r="P73" s="90">
        <v>0</v>
      </c>
      <c r="Q73" s="52">
        <v>0</v>
      </c>
      <c r="R73" s="52">
        <v>0</v>
      </c>
      <c r="S73" s="54">
        <f t="shared" si="1"/>
        <v>738.30030286580529</v>
      </c>
      <c r="T73" s="53"/>
      <c r="U73" s="52">
        <v>0</v>
      </c>
      <c r="V73" s="52">
        <v>0</v>
      </c>
      <c r="W73" s="54">
        <f t="shared" si="2"/>
        <v>0</v>
      </c>
      <c r="X73" s="55"/>
      <c r="Y73" s="52">
        <v>0</v>
      </c>
      <c r="Z73" s="52">
        <v>0</v>
      </c>
      <c r="AA73" s="52">
        <v>0</v>
      </c>
      <c r="AB73" s="52">
        <v>0</v>
      </c>
      <c r="AC73" s="52">
        <v>0</v>
      </c>
      <c r="AD73" s="52">
        <v>0</v>
      </c>
      <c r="AE73" s="52">
        <f t="shared" si="3"/>
        <v>277.67017248481199</v>
      </c>
      <c r="AF73" s="54">
        <v>277.67017248481199</v>
      </c>
      <c r="AG73" s="55"/>
      <c r="AH73" s="86">
        <v>0</v>
      </c>
      <c r="AI73" s="87">
        <v>0</v>
      </c>
      <c r="AJ73" s="88">
        <v>0</v>
      </c>
      <c r="AK73" s="89">
        <v>0</v>
      </c>
      <c r="AL73" s="90">
        <v>0</v>
      </c>
      <c r="AM73" s="52">
        <v>0</v>
      </c>
      <c r="AN73" s="52">
        <v>0</v>
      </c>
      <c r="AO73" s="52">
        <v>0</v>
      </c>
      <c r="AP73" s="52">
        <v>0</v>
      </c>
      <c r="AQ73" s="52">
        <v>0</v>
      </c>
      <c r="AR73" s="52">
        <v>0</v>
      </c>
      <c r="AS73" s="52">
        <v>0</v>
      </c>
      <c r="AT73" s="52">
        <f t="shared" si="0"/>
        <v>5684.8226242781166</v>
      </c>
      <c r="AU73" s="54">
        <v>5684.8226242781166</v>
      </c>
      <c r="AV73" s="55"/>
      <c r="AW73" s="86">
        <v>0</v>
      </c>
      <c r="AX73" s="86">
        <v>0</v>
      </c>
      <c r="AY73" s="87">
        <v>0</v>
      </c>
      <c r="AZ73" s="88">
        <v>0</v>
      </c>
      <c r="BA73" s="86">
        <v>0</v>
      </c>
      <c r="BB73" s="89">
        <v>0</v>
      </c>
      <c r="BC73" s="90">
        <v>0</v>
      </c>
      <c r="BD73" s="52">
        <v>0</v>
      </c>
      <c r="BE73" s="52">
        <v>0</v>
      </c>
      <c r="BF73" s="52">
        <v>0</v>
      </c>
      <c r="BG73" s="52">
        <v>0</v>
      </c>
      <c r="BH73" s="52">
        <v>0</v>
      </c>
      <c r="BI73" s="52">
        <v>0</v>
      </c>
      <c r="BJ73" s="52">
        <v>0</v>
      </c>
      <c r="BK73" s="52">
        <v>0</v>
      </c>
      <c r="BL73" s="52">
        <v>0</v>
      </c>
      <c r="BM73" s="52">
        <v>0</v>
      </c>
      <c r="BN73" s="52">
        <f t="shared" si="4"/>
        <v>4709.0081903526734</v>
      </c>
      <c r="BO73" s="54">
        <v>4709.0081903526734</v>
      </c>
    </row>
    <row r="74" spans="1:67" x14ac:dyDescent="0.2">
      <c r="A74" s="73" t="s">
        <v>283</v>
      </c>
      <c r="B74" s="60" t="s">
        <v>225</v>
      </c>
      <c r="C74" s="60">
        <v>5</v>
      </c>
      <c r="D74" s="61" t="s">
        <v>277</v>
      </c>
      <c r="E74" s="52">
        <v>99497.9</v>
      </c>
      <c r="F74" s="52">
        <v>106182.14479178784</v>
      </c>
      <c r="G74" s="53">
        <v>106182.14479178785</v>
      </c>
      <c r="H74" s="53">
        <v>27331.270021559933</v>
      </c>
      <c r="I74" s="52">
        <v>78850.874770227907</v>
      </c>
      <c r="J74" s="53"/>
      <c r="K74" s="86">
        <v>0</v>
      </c>
      <c r="L74" s="87">
        <v>0</v>
      </c>
      <c r="M74" s="88">
        <v>0</v>
      </c>
      <c r="N74" s="86">
        <v>0</v>
      </c>
      <c r="O74" s="89">
        <v>0</v>
      </c>
      <c r="P74" s="90">
        <v>0</v>
      </c>
      <c r="Q74" s="52">
        <v>0</v>
      </c>
      <c r="R74" s="52">
        <v>0</v>
      </c>
      <c r="S74" s="54">
        <f t="shared" si="1"/>
        <v>0</v>
      </c>
      <c r="T74" s="53"/>
      <c r="U74" s="52">
        <v>0</v>
      </c>
      <c r="V74" s="52">
        <v>0</v>
      </c>
      <c r="W74" s="54">
        <f t="shared" si="2"/>
        <v>0</v>
      </c>
      <c r="X74" s="55"/>
      <c r="Y74" s="52">
        <v>0</v>
      </c>
      <c r="Z74" s="52">
        <v>0</v>
      </c>
      <c r="AA74" s="52">
        <v>0</v>
      </c>
      <c r="AB74" s="52">
        <v>0</v>
      </c>
      <c r="AC74" s="52">
        <v>0</v>
      </c>
      <c r="AD74" s="52">
        <v>0</v>
      </c>
      <c r="AE74" s="52">
        <f t="shared" si="3"/>
        <v>0</v>
      </c>
      <c r="AF74" s="54">
        <v>0</v>
      </c>
      <c r="AG74" s="55"/>
      <c r="AH74" s="86">
        <v>2399.082591663439</v>
      </c>
      <c r="AI74" s="87">
        <v>0</v>
      </c>
      <c r="AJ74" s="88">
        <v>0</v>
      </c>
      <c r="AK74" s="89">
        <v>0</v>
      </c>
      <c r="AL74" s="90">
        <v>0</v>
      </c>
      <c r="AM74" s="52">
        <v>0</v>
      </c>
      <c r="AN74" s="52">
        <v>432.35673989695925</v>
      </c>
      <c r="AO74" s="52">
        <v>0</v>
      </c>
      <c r="AP74" s="52">
        <v>13458.438366689177</v>
      </c>
      <c r="AQ74" s="52">
        <v>0</v>
      </c>
      <c r="AR74" s="52">
        <v>10706.352076995576</v>
      </c>
      <c r="AS74" s="52">
        <v>0</v>
      </c>
      <c r="AT74" s="52">
        <f>AU74-SUM(AH74:AS74)</f>
        <v>78850.874770227922</v>
      </c>
      <c r="AU74" s="54">
        <v>105847.10454547308</v>
      </c>
      <c r="AV74" s="55"/>
      <c r="AW74" s="86">
        <v>0</v>
      </c>
      <c r="AX74" s="86">
        <v>0</v>
      </c>
      <c r="AY74" s="87">
        <v>0</v>
      </c>
      <c r="AZ74" s="88">
        <v>0</v>
      </c>
      <c r="BA74" s="86">
        <v>0</v>
      </c>
      <c r="BB74" s="89">
        <v>0</v>
      </c>
      <c r="BC74" s="90">
        <v>0</v>
      </c>
      <c r="BD74" s="52">
        <v>0</v>
      </c>
      <c r="BE74" s="52">
        <v>0</v>
      </c>
      <c r="BF74" s="52">
        <v>0</v>
      </c>
      <c r="BG74" s="52">
        <v>335.04024631478183</v>
      </c>
      <c r="BH74" s="52">
        <v>0</v>
      </c>
      <c r="BI74" s="52">
        <v>0</v>
      </c>
      <c r="BJ74" s="52">
        <v>0</v>
      </c>
      <c r="BK74" s="52">
        <v>0</v>
      </c>
      <c r="BL74" s="52">
        <v>0</v>
      </c>
      <c r="BM74" s="52">
        <v>0</v>
      </c>
      <c r="BN74" s="52">
        <f t="shared" si="4"/>
        <v>0</v>
      </c>
      <c r="BO74" s="54">
        <v>335.04024631478183</v>
      </c>
    </row>
    <row r="75" spans="1:67" x14ac:dyDescent="0.2">
      <c r="E75" s="53"/>
      <c r="K75" s="96"/>
      <c r="L75" s="97"/>
      <c r="M75" s="98"/>
      <c r="N75" s="96"/>
      <c r="O75" s="99"/>
      <c r="P75" s="100"/>
      <c r="S75" s="54">
        <f t="shared" si="1"/>
        <v>0</v>
      </c>
      <c r="U75" s="28"/>
      <c r="W75" s="54">
        <f t="shared" si="2"/>
        <v>0</v>
      </c>
      <c r="AF75" s="29"/>
      <c r="AH75" s="96"/>
      <c r="AI75" s="97"/>
      <c r="AJ75" s="98"/>
      <c r="AK75" s="99"/>
      <c r="AL75" s="100"/>
      <c r="AU75" s="29"/>
      <c r="AW75" s="96"/>
      <c r="AX75" s="96"/>
      <c r="AY75" s="97"/>
      <c r="AZ75" s="98"/>
      <c r="BA75" s="96"/>
      <c r="BB75" s="99"/>
      <c r="BC75" s="100"/>
    </row>
    <row r="76" spans="1:67" s="31" customFormat="1" ht="15.75" x14ac:dyDescent="0.25">
      <c r="A76" s="101"/>
      <c r="E76" s="63">
        <f>SUM(E19:E74)</f>
        <v>4005992.0100000002</v>
      </c>
      <c r="F76" s="63">
        <f>SUM(F19:F74)</f>
        <v>4275391.3900000006</v>
      </c>
      <c r="G76" s="63">
        <f>SUM(G19:G74)</f>
        <v>4275393.3899999997</v>
      </c>
      <c r="H76" s="63">
        <f>SUM(H19:H74)</f>
        <v>2142224.2088007345</v>
      </c>
      <c r="I76" s="63">
        <f>SUM(I19:I74)</f>
        <v>2133167.1811992647</v>
      </c>
      <c r="J76" s="63"/>
      <c r="K76" s="102">
        <f t="shared" ref="K76:S76" si="5">SUM(K19:K74)</f>
        <v>237047.7646176359</v>
      </c>
      <c r="L76" s="103">
        <f t="shared" si="5"/>
        <v>38394.9776466064</v>
      </c>
      <c r="M76" s="104">
        <f t="shared" si="5"/>
        <v>22517.370758674922</v>
      </c>
      <c r="N76" s="102">
        <f t="shared" si="5"/>
        <v>17422.264914089883</v>
      </c>
      <c r="O76" s="105">
        <f t="shared" si="5"/>
        <v>7146.1138859452076</v>
      </c>
      <c r="P76" s="106">
        <f t="shared" si="5"/>
        <v>21254.424503246144</v>
      </c>
      <c r="Q76" s="63">
        <f t="shared" si="5"/>
        <v>147550.5825232777</v>
      </c>
      <c r="R76" s="63">
        <f t="shared" si="5"/>
        <v>0</v>
      </c>
      <c r="S76" s="63">
        <f t="shared" si="5"/>
        <v>491333.49884947622</v>
      </c>
      <c r="T76" s="63"/>
      <c r="U76" s="63">
        <f>SUM(U19:U74)</f>
        <v>2386.3934217655415</v>
      </c>
      <c r="V76" s="63">
        <f>SUM(V19:V74)</f>
        <v>2</v>
      </c>
      <c r="W76" s="63">
        <f>SUM(W19:W74)</f>
        <v>2388.3934217655415</v>
      </c>
      <c r="Y76" s="63">
        <f t="shared" ref="Y76:AF76" si="6">SUM(Y19:Y74)</f>
        <v>3466.9592311370957</v>
      </c>
      <c r="Z76" s="63">
        <f t="shared" si="6"/>
        <v>91808.591955954078</v>
      </c>
      <c r="AA76" s="63">
        <f t="shared" si="6"/>
        <v>0</v>
      </c>
      <c r="AB76" s="63">
        <f t="shared" si="6"/>
        <v>0</v>
      </c>
      <c r="AC76" s="63">
        <f t="shared" si="6"/>
        <v>41000.791833672483</v>
      </c>
      <c r="AD76" s="63">
        <f t="shared" si="6"/>
        <v>149973.66284983428</v>
      </c>
      <c r="AE76" s="63">
        <f t="shared" si="6"/>
        <v>26223.876422186186</v>
      </c>
      <c r="AF76" s="63">
        <f t="shared" si="6"/>
        <v>312473.88229278417</v>
      </c>
      <c r="AH76" s="102">
        <f t="shared" ref="AH76:AT76" si="7">SUM(AH19:AH74)</f>
        <v>227285.06139851178</v>
      </c>
      <c r="AI76" s="103">
        <f t="shared" si="7"/>
        <v>119789.3898297351</v>
      </c>
      <c r="AJ76" s="104">
        <f t="shared" si="7"/>
        <v>34358.168191862023</v>
      </c>
      <c r="AK76" s="105">
        <f t="shared" si="7"/>
        <v>18486.181692865259</v>
      </c>
      <c r="AL76" s="106">
        <f t="shared" si="7"/>
        <v>1724</v>
      </c>
      <c r="AM76" s="63">
        <f t="shared" si="7"/>
        <v>745.8113492487355</v>
      </c>
      <c r="AN76" s="63">
        <f t="shared" si="7"/>
        <v>7778.5108499620637</v>
      </c>
      <c r="AO76" s="63">
        <f t="shared" si="7"/>
        <v>11406.290439623039</v>
      </c>
      <c r="AP76" s="63">
        <f t="shared" si="7"/>
        <v>180718.42218235484</v>
      </c>
      <c r="AQ76" s="63">
        <f t="shared" si="7"/>
        <v>16511.698085361284</v>
      </c>
      <c r="AR76" s="63">
        <f t="shared" si="7"/>
        <v>86297.723012978677</v>
      </c>
      <c r="AS76" s="63">
        <f t="shared" si="7"/>
        <v>8116.4447642300365</v>
      </c>
      <c r="AT76" s="63">
        <f t="shared" si="7"/>
        <v>999082.18384716229</v>
      </c>
      <c r="AU76" s="63">
        <f>SUM(AU19:AU74)</f>
        <v>1712299.8856438948</v>
      </c>
      <c r="AW76" s="102">
        <f t="shared" ref="AW76:BN76" si="8">SUM(AW19:AW74)</f>
        <v>136646.09710527089</v>
      </c>
      <c r="AX76" s="102">
        <f t="shared" si="8"/>
        <v>233886.22237556553</v>
      </c>
      <c r="AY76" s="103">
        <f t="shared" si="8"/>
        <v>86309.890416230715</v>
      </c>
      <c r="AZ76" s="104">
        <f t="shared" si="8"/>
        <v>36344.764580878342</v>
      </c>
      <c r="BA76" s="102">
        <f t="shared" si="8"/>
        <v>3173.8697501926549</v>
      </c>
      <c r="BB76" s="105">
        <f t="shared" si="8"/>
        <v>12879.800996548445</v>
      </c>
      <c r="BC76" s="106">
        <f t="shared" si="8"/>
        <v>30224.12302136228</v>
      </c>
      <c r="BD76" s="63">
        <f t="shared" si="8"/>
        <v>85586.452321458084</v>
      </c>
      <c r="BE76" s="63">
        <f t="shared" si="8"/>
        <v>1707.8992656971836</v>
      </c>
      <c r="BF76" s="63">
        <f t="shared" si="8"/>
        <v>513.0644538962722</v>
      </c>
      <c r="BG76" s="63">
        <f t="shared" si="8"/>
        <v>14198.845303215347</v>
      </c>
      <c r="BH76" s="63">
        <f t="shared" si="8"/>
        <v>2041.6831451235453</v>
      </c>
      <c r="BI76" s="63">
        <f t="shared" si="8"/>
        <v>0</v>
      </c>
      <c r="BJ76" s="63">
        <f t="shared" si="8"/>
        <v>2906.4481198342669</v>
      </c>
      <c r="BK76" s="63">
        <f t="shared" si="8"/>
        <v>25421.45869733757</v>
      </c>
      <c r="BL76" s="63">
        <f t="shared" si="8"/>
        <v>0</v>
      </c>
      <c r="BM76" s="63">
        <f t="shared" si="8"/>
        <v>161789.88506528013</v>
      </c>
      <c r="BN76" s="63">
        <f t="shared" si="8"/>
        <v>923267.25067660247</v>
      </c>
      <c r="BO76" s="63">
        <f>SUM(BO19:BO74)</f>
        <v>1756897.7552944936</v>
      </c>
    </row>
    <row r="77" spans="1:67" ht="15.75" x14ac:dyDescent="0.25">
      <c r="F77" s="65">
        <v>0.60772498129816677</v>
      </c>
      <c r="K77" s="66">
        <v>5.5444693361193273E-2</v>
      </c>
      <c r="L77" s="66">
        <v>8.9804591309256467E-3</v>
      </c>
      <c r="M77" s="66">
        <v>5.2667390432001877E-3</v>
      </c>
      <c r="N77" s="66">
        <v>4.075010525314708E-3</v>
      </c>
      <c r="O77" s="66">
        <v>1.6714525604976734E-3</v>
      </c>
      <c r="P77" s="66">
        <v>5.9865007442969544E-3</v>
      </c>
      <c r="Q77" s="66">
        <v>3.477445259108549E-2</v>
      </c>
      <c r="R77" s="66">
        <v>0</v>
      </c>
      <c r="S77" s="67">
        <v>0.11619930795651394</v>
      </c>
      <c r="T77" s="66"/>
      <c r="U77" s="66">
        <v>5.581695812334835E-4</v>
      </c>
      <c r="V77" s="66">
        <v>4.6779342931688877E-7</v>
      </c>
      <c r="W77" s="67">
        <v>5.5863737466280042E-4</v>
      </c>
      <c r="X77" s="66"/>
      <c r="Y77" s="66">
        <v>8.1091037401773299E-4</v>
      </c>
      <c r="Z77" s="66">
        <v>2.1473728035915341E-2</v>
      </c>
      <c r="AA77" s="66">
        <v>0</v>
      </c>
      <c r="AB77" s="66">
        <v>0</v>
      </c>
      <c r="AC77" s="66">
        <v>9.5899505082907687E-3</v>
      </c>
      <c r="AD77" s="66">
        <v>3.5078347025869427E-2</v>
      </c>
      <c r="AE77" s="66">
        <v>6.1336785407583886E-3</v>
      </c>
      <c r="AF77" s="67">
        <v>7.3086614484851667E-2</v>
      </c>
      <c r="AG77" s="66"/>
      <c r="AH77" s="66">
        <v>4.7360824525239958E-2</v>
      </c>
      <c r="AI77" s="66">
        <v>8.8450966194207111E-3</v>
      </c>
      <c r="AJ77" s="68">
        <v>2.8983736898577329E-4</v>
      </c>
      <c r="AK77" s="68">
        <v>4.3238571645402638E-3</v>
      </c>
      <c r="AL77" s="66">
        <v>0</v>
      </c>
      <c r="AM77" s="66">
        <v>1.744428243442609E-4</v>
      </c>
      <c r="AN77" s="66">
        <v>1.8193681327411905E-3</v>
      </c>
      <c r="AO77" s="66">
        <v>2.6678938602678519E-3</v>
      </c>
      <c r="AP77" s="66">
        <v>3.8709303332894351E-2</v>
      </c>
      <c r="AQ77" s="66">
        <v>3.8620319355981304E-3</v>
      </c>
      <c r="AR77" s="66">
        <v>2.0184753895240142E-2</v>
      </c>
      <c r="AS77" s="66">
        <v>1.8984097650601376E-3</v>
      </c>
      <c r="AT77" s="66">
        <v>0.24404810897258283</v>
      </c>
      <c r="AU77" s="67">
        <v>0.3741839283969155</v>
      </c>
      <c r="AV77" s="66"/>
      <c r="AW77" s="66">
        <v>3.7761503069183355E-2</v>
      </c>
      <c r="AX77" s="68">
        <v>5.4705219017519117E-2</v>
      </c>
      <c r="AY77" s="68">
        <v>1.0224915096604526E-2</v>
      </c>
      <c r="AZ77" s="66">
        <v>2.2072282324726157E-3</v>
      </c>
      <c r="BA77" s="66">
        <v>7.423577073238795E-4</v>
      </c>
      <c r="BB77" s="66">
        <v>3.0125431385472391E-3</v>
      </c>
      <c r="BC77" s="66">
        <v>6.4574855002408737E-3</v>
      </c>
      <c r="BD77" s="66">
        <v>2.0018390017260634E-2</v>
      </c>
      <c r="BE77" s="66">
        <v>3.9947202721414083E-4</v>
      </c>
      <c r="BF77" s="66">
        <v>1.2000409017436697E-4</v>
      </c>
      <c r="BG77" s="66">
        <v>3.3210632683655528E-3</v>
      </c>
      <c r="BH77" s="66">
        <v>4.7754298001791715E-4</v>
      </c>
      <c r="BI77" s="66">
        <v>0</v>
      </c>
      <c r="BJ77" s="66">
        <v>6.7980866655444766E-4</v>
      </c>
      <c r="BK77" s="66">
        <v>5.9459956711325947E-3</v>
      </c>
      <c r="BL77" s="66">
        <v>0</v>
      </c>
      <c r="BM77" s="66">
        <v>4.1139443111492431E-2</v>
      </c>
      <c r="BN77" s="66">
        <v>0.24875900798638145</v>
      </c>
      <c r="BO77" s="67">
        <v>0.43597197958048511</v>
      </c>
    </row>
    <row r="78" spans="1:67" x14ac:dyDescent="0.2">
      <c r="K78" s="69" t="s">
        <v>278</v>
      </c>
      <c r="L78" s="70">
        <v>0.15775334422890985</v>
      </c>
      <c r="M78" s="542">
        <f>SUM(K76:P76,AH76:AL76,AW76:BC76)</f>
        <v>1284890.4856852216</v>
      </c>
    </row>
    <row r="79" spans="1:67" x14ac:dyDescent="0.2">
      <c r="K79" s="28" t="s">
        <v>1028</v>
      </c>
      <c r="L79" s="546">
        <f>SUM(K76,N76,AH76,AW76:AX76,BA76)</f>
        <v>855461.28016126656</v>
      </c>
    </row>
    <row r="80" spans="1:67" x14ac:dyDescent="0.2">
      <c r="K80" s="28" t="s">
        <v>1009</v>
      </c>
      <c r="L80" s="546">
        <f>SUM(L76,AI76,AY76)</f>
        <v>244494.2578925722</v>
      </c>
    </row>
    <row r="81" spans="11:12" x14ac:dyDescent="0.2">
      <c r="K81" s="28" t="s">
        <v>1013</v>
      </c>
      <c r="L81" s="546">
        <f>M76+AJ76+AZ76</f>
        <v>93220.303531415295</v>
      </c>
    </row>
    <row r="82" spans="11:12" x14ac:dyDescent="0.2">
      <c r="K82" s="28" t="s">
        <v>1018</v>
      </c>
      <c r="L82" s="546">
        <f>SUM(O76,AK76,BB76)</f>
        <v>38512.096575358912</v>
      </c>
    </row>
    <row r="83" spans="11:12" x14ac:dyDescent="0.2">
      <c r="K83" s="28" t="s">
        <v>1029</v>
      </c>
      <c r="L83" s="546">
        <f>SUM(P76,AL76,BC76)</f>
        <v>53202.547524608424</v>
      </c>
    </row>
    <row r="462" spans="21:21" x14ac:dyDescent="0.2">
      <c r="U462" s="72">
        <v>49310510</v>
      </c>
    </row>
    <row r="463" spans="21:21" x14ac:dyDescent="0.2">
      <c r="U463" s="72">
        <v>49310510</v>
      </c>
    </row>
    <row r="738" spans="21:21" x14ac:dyDescent="0.2">
      <c r="U738" s="72">
        <v>49310510</v>
      </c>
    </row>
  </sheetData>
  <mergeCells count="7">
    <mergeCell ref="AW16:BO16"/>
    <mergeCell ref="D1:F1"/>
    <mergeCell ref="D2:F2"/>
    <mergeCell ref="K16:S16"/>
    <mergeCell ref="U16:V16"/>
    <mergeCell ref="Y16:AF16"/>
    <mergeCell ref="AH16:AU16"/>
  </mergeCells>
  <pageMargins left="0.7" right="0.7" top="0.75" bottom="0.75" header="0.3" footer="0.3"/>
  <pageSetup scale="41" fitToWidth="3" orientation="landscape" r:id="rId1"/>
  <colBreaks count="2" manualBreakCount="2">
    <brk id="20" max="77" man="1"/>
    <brk id="47" max="77"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AC298"/>
  <sheetViews>
    <sheetView zoomScaleNormal="100" workbookViewId="0">
      <selection activeCell="U254" sqref="U254"/>
    </sheetView>
  </sheetViews>
  <sheetFormatPr defaultRowHeight="12.75" x14ac:dyDescent="0.2"/>
  <cols>
    <col min="1" max="1" width="16" style="107" bestFit="1" customWidth="1"/>
    <col min="2" max="2" width="22.42578125" style="107" customWidth="1"/>
    <col min="3" max="3" width="16.140625" style="107" customWidth="1"/>
    <col min="4" max="4" width="22.42578125" style="107" customWidth="1"/>
    <col min="5" max="5" width="13.85546875" style="107" customWidth="1"/>
    <col min="6" max="6" width="1.7109375" style="107" customWidth="1"/>
    <col min="7" max="7" width="11.5703125" style="108" customWidth="1"/>
    <col min="8" max="8" width="20.140625" style="107" customWidth="1"/>
    <col min="9" max="10" width="11.28515625" style="107" customWidth="1"/>
    <col min="11" max="11" width="13.28515625" style="113" customWidth="1"/>
    <col min="12" max="12" width="9.7109375" style="108" customWidth="1"/>
    <col min="13" max="13" width="19.28515625" style="107" customWidth="1"/>
    <col min="14" max="15" width="14" style="107" customWidth="1"/>
    <col min="16" max="16" width="12.85546875" style="113" customWidth="1"/>
    <col min="17" max="17" width="7.7109375" style="108" customWidth="1"/>
    <col min="18" max="18" width="18.140625" style="107" customWidth="1"/>
    <col min="19" max="20" width="12.42578125" style="107" customWidth="1"/>
    <col min="21" max="21" width="13.28515625" style="113" customWidth="1"/>
    <col min="22" max="22" width="6.28515625" style="108" customWidth="1"/>
    <col min="23" max="23" width="20.42578125" style="107" customWidth="1"/>
    <col min="24" max="24" width="12" style="107" customWidth="1"/>
    <col min="25" max="25" width="15.5703125" style="107" customWidth="1"/>
    <col min="26" max="26" width="12.5703125" style="113" customWidth="1"/>
    <col min="27" max="27" width="9.140625" style="107"/>
    <col min="28" max="28" width="10.28515625" style="107" bestFit="1" customWidth="1"/>
    <col min="29" max="16384" width="9.140625" style="107"/>
  </cols>
  <sheetData>
    <row r="1" spans="1:26" x14ac:dyDescent="0.2">
      <c r="H1" s="109" t="s">
        <v>139</v>
      </c>
      <c r="I1" s="109"/>
      <c r="J1" s="110"/>
      <c r="K1" s="111" t="s">
        <v>284</v>
      </c>
      <c r="L1" s="111" t="s">
        <v>285</v>
      </c>
      <c r="M1" s="112"/>
    </row>
    <row r="2" spans="1:26" x14ac:dyDescent="0.2">
      <c r="B2" s="114"/>
      <c r="C2" s="115" t="s">
        <v>286</v>
      </c>
      <c r="D2" s="115" t="s">
        <v>287</v>
      </c>
      <c r="E2" s="115" t="s">
        <v>288</v>
      </c>
      <c r="H2" s="109" t="s">
        <v>289</v>
      </c>
      <c r="I2" s="109"/>
      <c r="J2" s="109" t="s">
        <v>290</v>
      </c>
      <c r="K2" s="116">
        <v>0.5</v>
      </c>
      <c r="L2" s="117">
        <v>0.4</v>
      </c>
      <c r="M2" s="112"/>
    </row>
    <row r="3" spans="1:26" x14ac:dyDescent="0.2">
      <c r="B3" s="118" t="s">
        <v>291</v>
      </c>
      <c r="C3" s="119">
        <f>SUMIF($A$35:$A$190,$B3,$E$35:$E$190)</f>
        <v>385604.92537280015</v>
      </c>
      <c r="D3" s="119">
        <f t="shared" ref="D3:D20" si="0">SUMIF($A$195:$A$245,$B3,$E$195:$E$245)</f>
        <v>0</v>
      </c>
      <c r="E3" s="120">
        <f>C3+D3</f>
        <v>385604.92537280015</v>
      </c>
      <c r="H3" s="110"/>
      <c r="I3" s="110"/>
      <c r="J3" s="109" t="s">
        <v>292</v>
      </c>
      <c r="K3" s="116">
        <v>0.5</v>
      </c>
      <c r="L3" s="117">
        <v>0.4</v>
      </c>
    </row>
    <row r="4" spans="1:26" x14ac:dyDescent="0.2">
      <c r="B4" s="118" t="s">
        <v>293</v>
      </c>
      <c r="C4" s="119">
        <f t="shared" ref="C4:C20" si="1">SUMIF(A$35:A$190,B4,E$35:E$190)</f>
        <v>304342.13575073797</v>
      </c>
      <c r="D4" s="119">
        <f t="shared" si="0"/>
        <v>-28412.038000000019</v>
      </c>
      <c r="E4" s="120">
        <f>C4+D4</f>
        <v>275930.09775073797</v>
      </c>
      <c r="H4" s="109" t="s">
        <v>294</v>
      </c>
      <c r="I4" s="110"/>
      <c r="J4" s="121" t="s">
        <v>295</v>
      </c>
      <c r="K4" s="122">
        <v>0.5</v>
      </c>
      <c r="L4" s="117">
        <v>0.4</v>
      </c>
    </row>
    <row r="5" spans="1:26" x14ac:dyDescent="0.2">
      <c r="B5" s="118" t="s">
        <v>296</v>
      </c>
      <c r="C5" s="119">
        <f t="shared" si="1"/>
        <v>599006.28748186375</v>
      </c>
      <c r="D5" s="119">
        <f t="shared" si="0"/>
        <v>-198910.88999999969</v>
      </c>
      <c r="E5" s="120">
        <f>C5+D5</f>
        <v>400095.39748186409</v>
      </c>
      <c r="I5" s="123"/>
      <c r="J5" s="123"/>
      <c r="K5" s="123"/>
      <c r="L5" s="124"/>
      <c r="M5" s="125"/>
    </row>
    <row r="6" spans="1:26" x14ac:dyDescent="0.2">
      <c r="B6" s="118" t="s">
        <v>297</v>
      </c>
      <c r="C6" s="119">
        <f t="shared" si="1"/>
        <v>61072.16356830555</v>
      </c>
      <c r="D6" s="119">
        <f t="shared" si="0"/>
        <v>0</v>
      </c>
      <c r="E6" s="120">
        <f t="shared" ref="E6:E20" si="2">C6+D6</f>
        <v>61072.16356830555</v>
      </c>
      <c r="M6" s="112"/>
    </row>
    <row r="7" spans="1:26" x14ac:dyDescent="0.2">
      <c r="A7" s="107" t="s">
        <v>298</v>
      </c>
      <c r="B7" s="118" t="s">
        <v>299</v>
      </c>
      <c r="C7" s="119">
        <f>SUMIF(A$35:A$190,B7,E$35:E$190)</f>
        <v>135571.07055533183</v>
      </c>
      <c r="D7" s="119">
        <f t="shared" si="0"/>
        <v>-185.31</v>
      </c>
      <c r="E7" s="120">
        <f t="shared" si="2"/>
        <v>135385.76055533183</v>
      </c>
    </row>
    <row r="8" spans="1:26" x14ac:dyDescent="0.2">
      <c r="A8" s="107" t="s">
        <v>300</v>
      </c>
      <c r="B8" s="118" t="s">
        <v>301</v>
      </c>
      <c r="C8" s="119">
        <f t="shared" si="1"/>
        <v>105789.08467294663</v>
      </c>
      <c r="D8" s="119">
        <f t="shared" si="0"/>
        <v>-12022</v>
      </c>
      <c r="E8" s="120">
        <f t="shared" si="2"/>
        <v>93767.084672946628</v>
      </c>
      <c r="H8" s="107" t="s">
        <v>302</v>
      </c>
      <c r="I8" s="107" t="s">
        <v>303</v>
      </c>
      <c r="J8" s="107" t="s">
        <v>304</v>
      </c>
      <c r="K8" s="113" t="s">
        <v>305</v>
      </c>
      <c r="M8" s="107" t="s">
        <v>992</v>
      </c>
    </row>
    <row r="9" spans="1:26" x14ac:dyDescent="0.2">
      <c r="B9" s="118" t="s">
        <v>306</v>
      </c>
      <c r="C9" s="119">
        <f t="shared" si="1"/>
        <v>33586.580957405808</v>
      </c>
      <c r="D9" s="119">
        <f t="shared" si="0"/>
        <v>0</v>
      </c>
      <c r="E9" s="120">
        <f t="shared" si="2"/>
        <v>33586.580957405808</v>
      </c>
      <c r="H9" s="107" t="s">
        <v>307</v>
      </c>
      <c r="I9" s="126">
        <v>6519.46</v>
      </c>
      <c r="J9" s="126"/>
      <c r="M9" s="540">
        <v>11758</v>
      </c>
    </row>
    <row r="10" spans="1:26" x14ac:dyDescent="0.2">
      <c r="A10" s="107" t="s">
        <v>308</v>
      </c>
      <c r="B10" s="118" t="s">
        <v>309</v>
      </c>
      <c r="C10" s="119">
        <f t="shared" si="1"/>
        <v>34972.325775878031</v>
      </c>
      <c r="D10" s="119">
        <f t="shared" si="0"/>
        <v>0</v>
      </c>
      <c r="E10" s="120">
        <f t="shared" si="2"/>
        <v>34972.325775878031</v>
      </c>
      <c r="H10" s="107" t="s">
        <v>310</v>
      </c>
      <c r="I10" s="126">
        <v>11273.6</v>
      </c>
      <c r="J10" s="126"/>
      <c r="M10" s="540">
        <v>12985</v>
      </c>
    </row>
    <row r="11" spans="1:26" x14ac:dyDescent="0.2">
      <c r="A11" s="107" t="s">
        <v>308</v>
      </c>
      <c r="B11" s="118" t="s">
        <v>311</v>
      </c>
      <c r="C11" s="119">
        <f t="shared" si="1"/>
        <v>42135.988681936105</v>
      </c>
      <c r="D11" s="119">
        <f t="shared" si="0"/>
        <v>0</v>
      </c>
      <c r="E11" s="120">
        <f t="shared" si="2"/>
        <v>42135.988681936105</v>
      </c>
      <c r="H11" s="107" t="s">
        <v>312</v>
      </c>
      <c r="I11" s="126">
        <v>10230.34</v>
      </c>
      <c r="J11" s="126"/>
      <c r="M11" s="540">
        <v>14197</v>
      </c>
    </row>
    <row r="12" spans="1:26" x14ac:dyDescent="0.2">
      <c r="B12" s="118" t="s">
        <v>313</v>
      </c>
      <c r="C12" s="119">
        <f>SUMIF(A$35:A$190,B12,E$35:E$190)</f>
        <v>78275.037809121292</v>
      </c>
      <c r="D12" s="119">
        <f t="shared" si="0"/>
        <v>0</v>
      </c>
      <c r="E12" s="120">
        <f t="shared" si="2"/>
        <v>78275.037809121292</v>
      </c>
      <c r="H12" s="107" t="s">
        <v>314</v>
      </c>
      <c r="I12" s="126">
        <v>15362.14</v>
      </c>
      <c r="J12" s="126"/>
      <c r="M12" s="540">
        <v>12362</v>
      </c>
    </row>
    <row r="13" spans="1:26" x14ac:dyDescent="0.2">
      <c r="B13" s="118" t="s">
        <v>315</v>
      </c>
      <c r="C13" s="119">
        <f t="shared" si="1"/>
        <v>24755.862839559253</v>
      </c>
      <c r="D13" s="119">
        <f t="shared" si="0"/>
        <v>0</v>
      </c>
      <c r="E13" s="120">
        <f t="shared" si="2"/>
        <v>24755.862839559253</v>
      </c>
      <c r="G13" s="127"/>
      <c r="I13" s="128">
        <f>SUM(I9:I12)</f>
        <v>43385.54</v>
      </c>
      <c r="J13" s="128">
        <f>SUM('FSP Cost Settlement 1213'!F34:F35)</f>
        <v>208068.76</v>
      </c>
      <c r="K13" s="113">
        <f>J13-I13</f>
        <v>164683.22</v>
      </c>
      <c r="M13" s="540">
        <f>SUM(M9:M12)</f>
        <v>51302</v>
      </c>
    </row>
    <row r="14" spans="1:26" x14ac:dyDescent="0.2">
      <c r="B14" s="118" t="s">
        <v>316</v>
      </c>
      <c r="C14" s="119">
        <f t="shared" si="1"/>
        <v>17288.7467128116</v>
      </c>
      <c r="D14" s="119">
        <f t="shared" si="0"/>
        <v>0</v>
      </c>
      <c r="E14" s="120">
        <f t="shared" si="2"/>
        <v>17288.7467128116</v>
      </c>
      <c r="G14" s="127"/>
    </row>
    <row r="15" spans="1:26" x14ac:dyDescent="0.2">
      <c r="A15" s="129" t="s">
        <v>317</v>
      </c>
      <c r="B15" s="118" t="s">
        <v>318</v>
      </c>
      <c r="C15" s="119">
        <f t="shared" si="1"/>
        <v>0</v>
      </c>
      <c r="D15" s="119">
        <f t="shared" si="0"/>
        <v>0</v>
      </c>
      <c r="E15" s="120">
        <f t="shared" si="2"/>
        <v>0</v>
      </c>
      <c r="G15" s="130" t="s">
        <v>319</v>
      </c>
      <c r="H15" s="112"/>
      <c r="I15" s="112"/>
      <c r="J15" s="112"/>
      <c r="K15" s="131"/>
      <c r="L15" s="132"/>
      <c r="M15" s="112"/>
      <c r="N15" s="112"/>
      <c r="O15" s="112"/>
      <c r="P15" s="131"/>
      <c r="Q15" s="132"/>
      <c r="R15" s="112"/>
      <c r="S15" s="112"/>
      <c r="T15" s="112"/>
      <c r="U15" s="131"/>
      <c r="V15" s="132"/>
      <c r="W15" s="112"/>
      <c r="X15" s="112"/>
      <c r="Y15" s="112"/>
      <c r="Z15" s="131"/>
    </row>
    <row r="16" spans="1:26" x14ac:dyDescent="0.2">
      <c r="A16" s="129" t="s">
        <v>317</v>
      </c>
      <c r="B16" s="118" t="s">
        <v>320</v>
      </c>
      <c r="C16" s="119">
        <f t="shared" si="1"/>
        <v>0</v>
      </c>
      <c r="D16" s="119">
        <f t="shared" si="0"/>
        <v>0</v>
      </c>
      <c r="E16" s="120">
        <f t="shared" si="2"/>
        <v>0</v>
      </c>
      <c r="G16" s="133">
        <f>K20+P20+U20+Z20</f>
        <v>608060.04289294325</v>
      </c>
      <c r="H16" s="112"/>
      <c r="I16" s="112"/>
      <c r="J16" s="112"/>
      <c r="K16" s="131"/>
      <c r="L16" s="132"/>
      <c r="M16" s="112"/>
      <c r="N16" s="112"/>
      <c r="O16" s="112"/>
      <c r="P16" s="131"/>
      <c r="Q16" s="132"/>
      <c r="R16" s="112"/>
      <c r="S16" s="112"/>
      <c r="T16" s="112"/>
      <c r="U16" s="131"/>
      <c r="V16" s="132"/>
      <c r="W16" s="112"/>
      <c r="X16" s="112"/>
      <c r="Y16" s="112"/>
      <c r="Z16" s="131"/>
    </row>
    <row r="17" spans="1:26" x14ac:dyDescent="0.2">
      <c r="A17" s="129" t="s">
        <v>317</v>
      </c>
      <c r="B17" s="118" t="s">
        <v>321</v>
      </c>
      <c r="C17" s="119">
        <f t="shared" si="1"/>
        <v>0</v>
      </c>
      <c r="D17" s="119">
        <f t="shared" si="0"/>
        <v>0</v>
      </c>
      <c r="E17" s="119">
        <f t="shared" si="2"/>
        <v>0</v>
      </c>
      <c r="G17" s="133">
        <f>K21+P21+U21+Z21</f>
        <v>-239530.23799999969</v>
      </c>
      <c r="H17" s="112"/>
      <c r="I17" s="112"/>
      <c r="J17" s="112"/>
      <c r="K17" s="131"/>
      <c r="L17" s="132"/>
      <c r="M17" s="112"/>
      <c r="N17" s="112"/>
      <c r="O17" s="112"/>
      <c r="P17" s="131"/>
      <c r="Q17" s="132"/>
      <c r="R17" s="112"/>
      <c r="S17" s="112"/>
      <c r="T17" s="112"/>
      <c r="U17" s="131"/>
      <c r="V17" s="132"/>
      <c r="W17" s="112"/>
      <c r="X17" s="112"/>
      <c r="Y17" s="112"/>
      <c r="Z17" s="131"/>
    </row>
    <row r="18" spans="1:26" x14ac:dyDescent="0.2">
      <c r="A18" s="107" t="s">
        <v>322</v>
      </c>
      <c r="B18" s="118" t="s">
        <v>323</v>
      </c>
      <c r="C18" s="119">
        <f t="shared" si="1"/>
        <v>28716.74943410364</v>
      </c>
      <c r="D18" s="119">
        <f t="shared" si="0"/>
        <v>0</v>
      </c>
      <c r="E18" s="119">
        <f t="shared" si="2"/>
        <v>28716.74943410364</v>
      </c>
      <c r="G18" s="133">
        <f>SUM(G16:G17)</f>
        <v>368529.80489294359</v>
      </c>
      <c r="H18" s="112"/>
      <c r="I18" s="112"/>
      <c r="J18" s="112"/>
      <c r="K18" s="131"/>
      <c r="L18" s="132"/>
      <c r="M18" s="112"/>
      <c r="N18" s="112"/>
      <c r="O18" s="112"/>
      <c r="P18" s="131"/>
      <c r="Q18" s="132"/>
      <c r="R18" s="112"/>
      <c r="S18" s="112"/>
      <c r="T18" s="112"/>
      <c r="U18" s="131"/>
      <c r="V18" s="132"/>
      <c r="W18" s="112"/>
      <c r="X18" s="112"/>
      <c r="Y18" s="112"/>
      <c r="Z18" s="131"/>
    </row>
    <row r="19" spans="1:26" x14ac:dyDescent="0.2">
      <c r="B19" s="118" t="s">
        <v>324</v>
      </c>
      <c r="C19" s="119">
        <f t="shared" si="1"/>
        <v>1819.0000009999999</v>
      </c>
      <c r="D19" s="119">
        <f t="shared" si="0"/>
        <v>0</v>
      </c>
      <c r="E19" s="119">
        <f t="shared" si="2"/>
        <v>1819.0000009999999</v>
      </c>
      <c r="G19" s="134">
        <f>E22-G18</f>
        <v>1284890.4856852214</v>
      </c>
      <c r="H19" s="135"/>
      <c r="I19" s="112"/>
      <c r="J19" s="112"/>
      <c r="K19" s="130" t="s">
        <v>319</v>
      </c>
      <c r="L19" s="132"/>
      <c r="M19" s="112"/>
      <c r="N19" s="112"/>
      <c r="O19" s="112"/>
      <c r="P19" s="130" t="s">
        <v>319</v>
      </c>
      <c r="Q19" s="132"/>
      <c r="R19" s="112"/>
      <c r="S19" s="112"/>
      <c r="T19" s="112"/>
      <c r="U19" s="130" t="s">
        <v>319</v>
      </c>
      <c r="V19" s="132"/>
      <c r="W19" s="112"/>
      <c r="X19" s="112"/>
      <c r="Y19" s="112"/>
      <c r="Z19" s="130" t="s">
        <v>319</v>
      </c>
    </row>
    <row r="20" spans="1:26" x14ac:dyDescent="0.2">
      <c r="A20" s="107" t="s">
        <v>322</v>
      </c>
      <c r="B20" s="118" t="s">
        <v>325</v>
      </c>
      <c r="C20" s="119">
        <f t="shared" si="1"/>
        <v>40014.568964363178</v>
      </c>
      <c r="D20" s="119">
        <f t="shared" si="0"/>
        <v>0</v>
      </c>
      <c r="E20" s="119">
        <f t="shared" si="2"/>
        <v>40014.568964363178</v>
      </c>
      <c r="G20" s="136"/>
      <c r="H20" s="112"/>
      <c r="I20" s="112"/>
      <c r="J20" s="112"/>
      <c r="K20" s="137">
        <f>K84+K137+K190</f>
        <v>63551.090644910822</v>
      </c>
      <c r="L20" s="132"/>
      <c r="M20" s="112"/>
      <c r="N20" s="112"/>
      <c r="O20" s="112"/>
      <c r="P20" s="137">
        <f>P84+P137+P190</f>
        <v>236129.1116832858</v>
      </c>
      <c r="Q20" s="132"/>
      <c r="R20" s="112"/>
      <c r="S20" s="112"/>
      <c r="T20" s="112"/>
      <c r="U20" s="137">
        <f>U84+U137+U190</f>
        <v>56933.5624942699</v>
      </c>
      <c r="V20" s="132"/>
      <c r="W20" s="112"/>
      <c r="X20" s="112"/>
      <c r="Y20" s="112"/>
      <c r="Z20" s="137">
        <f>Z84+Z137+Z190</f>
        <v>251446.27807047675</v>
      </c>
    </row>
    <row r="21" spans="1:26" x14ac:dyDescent="0.2">
      <c r="B21" s="138"/>
      <c r="C21" s="139"/>
      <c r="D21" s="119"/>
      <c r="E21" s="120"/>
      <c r="G21" s="132"/>
      <c r="H21" s="112"/>
      <c r="I21" s="112"/>
      <c r="J21" s="112"/>
      <c r="K21" s="140">
        <f>K245</f>
        <v>-116787.70799999969</v>
      </c>
      <c r="L21" s="132"/>
      <c r="M21" s="112"/>
      <c r="N21" s="112"/>
      <c r="O21" s="112"/>
      <c r="P21" s="140">
        <f>P245</f>
        <v>-125072.41899999999</v>
      </c>
      <c r="Q21" s="132"/>
      <c r="R21" s="112"/>
      <c r="S21" s="112"/>
      <c r="T21" s="112"/>
      <c r="U21" s="140">
        <f>U245</f>
        <v>45090.129000000008</v>
      </c>
      <c r="V21" s="132"/>
      <c r="W21" s="112"/>
      <c r="X21" s="112"/>
      <c r="Y21" s="112"/>
      <c r="Z21" s="140">
        <f>Z245</f>
        <v>-42760.24000000002</v>
      </c>
    </row>
    <row r="22" spans="1:26" x14ac:dyDescent="0.2">
      <c r="B22" s="138" t="s">
        <v>100</v>
      </c>
      <c r="C22" s="141">
        <f>SUM(C3:C20)</f>
        <v>1892950.5285781648</v>
      </c>
      <c r="D22" s="141">
        <f>SUM(D3:D20)</f>
        <v>-239530.23799999972</v>
      </c>
      <c r="E22" s="139">
        <f>C22+D22</f>
        <v>1653420.2905781651</v>
      </c>
      <c r="G22" s="132"/>
      <c r="H22" s="112"/>
      <c r="I22" s="112"/>
      <c r="J22" s="112"/>
      <c r="K22" s="137">
        <f>SUM(K20:K21)</f>
        <v>-53236.617355088871</v>
      </c>
      <c r="L22" s="132"/>
      <c r="M22" s="112"/>
      <c r="N22" s="112"/>
      <c r="O22" s="112"/>
      <c r="P22" s="137">
        <f>SUM(P20:P21)</f>
        <v>111056.6926832858</v>
      </c>
      <c r="Q22" s="132"/>
      <c r="R22" s="112"/>
      <c r="S22" s="112"/>
      <c r="T22" s="112"/>
      <c r="U22" s="137">
        <f>SUM(U20:U21)</f>
        <v>102023.69149426991</v>
      </c>
      <c r="V22" s="132"/>
      <c r="W22" s="112"/>
      <c r="X22" s="112"/>
      <c r="Y22" s="112"/>
      <c r="Z22" s="137">
        <f>SUM(Z20:Z21)</f>
        <v>208686.03807047673</v>
      </c>
    </row>
    <row r="23" spans="1:26" x14ac:dyDescent="0.2">
      <c r="B23" s="142"/>
      <c r="C23" s="142"/>
      <c r="D23" s="142"/>
      <c r="E23" s="143"/>
    </row>
    <row r="24" spans="1:26" x14ac:dyDescent="0.2">
      <c r="B24" s="142" t="s">
        <v>326</v>
      </c>
      <c r="C24" s="142"/>
      <c r="D24" s="142"/>
      <c r="E24" s="143"/>
    </row>
    <row r="25" spans="1:26" x14ac:dyDescent="0.2">
      <c r="B25" s="142" t="s">
        <v>155</v>
      </c>
      <c r="C25" s="142"/>
      <c r="D25" s="142"/>
      <c r="E25" s="143"/>
    </row>
    <row r="26" spans="1:26" x14ac:dyDescent="0.2">
      <c r="B26" s="142" t="s">
        <v>327</v>
      </c>
      <c r="C26" s="142"/>
      <c r="D26" s="142"/>
      <c r="E26" s="143"/>
    </row>
    <row r="27" spans="1:26" x14ac:dyDescent="0.2">
      <c r="B27" s="142" t="s">
        <v>328</v>
      </c>
      <c r="C27" s="142"/>
      <c r="D27" s="142"/>
      <c r="E27" s="143"/>
    </row>
    <row r="28" spans="1:26" x14ac:dyDescent="0.2">
      <c r="D28" s="144"/>
    </row>
    <row r="29" spans="1:26" ht="15.75" x14ac:dyDescent="0.25">
      <c r="B29" s="145" t="s">
        <v>139</v>
      </c>
      <c r="C29" s="145"/>
      <c r="D29" s="145"/>
      <c r="H29" s="146" t="s">
        <v>139</v>
      </c>
      <c r="I29" s="146"/>
      <c r="J29" s="146"/>
      <c r="K29" s="147"/>
      <c r="M29" s="146" t="s">
        <v>139</v>
      </c>
      <c r="N29" s="146"/>
      <c r="O29" s="146"/>
      <c r="P29" s="147"/>
      <c r="R29" s="146" t="s">
        <v>139</v>
      </c>
      <c r="S29" s="146"/>
      <c r="T29" s="146"/>
      <c r="U29" s="147"/>
      <c r="W29" s="146" t="s">
        <v>139</v>
      </c>
      <c r="X29" s="146"/>
      <c r="Y29" s="146"/>
      <c r="Z29" s="147"/>
    </row>
    <row r="30" spans="1:26" ht="15.75" x14ac:dyDescent="0.25">
      <c r="B30" s="145" t="s">
        <v>329</v>
      </c>
      <c r="C30" s="145"/>
      <c r="D30" s="145"/>
      <c r="H30" s="148" t="s">
        <v>330</v>
      </c>
      <c r="I30" s="146"/>
      <c r="J30" s="146"/>
      <c r="K30" s="147"/>
      <c r="M30" s="148" t="s">
        <v>331</v>
      </c>
      <c r="N30" s="146"/>
      <c r="O30" s="146"/>
      <c r="P30" s="147"/>
      <c r="R30" s="148" t="s">
        <v>332</v>
      </c>
      <c r="S30" s="146"/>
      <c r="T30" s="146"/>
      <c r="U30" s="147"/>
      <c r="W30" s="148" t="s">
        <v>333</v>
      </c>
      <c r="X30" s="146"/>
      <c r="Y30" s="146"/>
      <c r="Z30" s="147"/>
    </row>
    <row r="31" spans="1:26" ht="15.75" x14ac:dyDescent="0.25">
      <c r="B31" s="145" t="s">
        <v>294</v>
      </c>
      <c r="C31" s="145"/>
      <c r="D31" s="145"/>
      <c r="H31" s="146" t="s">
        <v>294</v>
      </c>
      <c r="I31" s="146"/>
      <c r="J31" s="146"/>
      <c r="K31" s="147"/>
      <c r="M31" s="146" t="s">
        <v>294</v>
      </c>
      <c r="N31" s="146"/>
      <c r="O31" s="146"/>
      <c r="P31" s="147"/>
      <c r="R31" s="146" t="s">
        <v>294</v>
      </c>
      <c r="S31" s="146"/>
      <c r="T31" s="146"/>
      <c r="U31" s="147"/>
      <c r="W31" s="146" t="s">
        <v>294</v>
      </c>
      <c r="X31" s="146"/>
      <c r="Y31" s="146"/>
      <c r="Z31" s="147"/>
    </row>
    <row r="32" spans="1:26" ht="15" x14ac:dyDescent="0.35">
      <c r="E32" s="149" t="s">
        <v>334</v>
      </c>
      <c r="H32" s="150"/>
      <c r="I32" s="151" t="s">
        <v>335</v>
      </c>
      <c r="J32" s="151" t="s">
        <v>336</v>
      </c>
      <c r="K32" s="151" t="s">
        <v>334</v>
      </c>
      <c r="P32" s="113" t="s">
        <v>334</v>
      </c>
      <c r="U32" s="113" t="s">
        <v>334</v>
      </c>
      <c r="Z32" s="113" t="s">
        <v>334</v>
      </c>
    </row>
    <row r="33" spans="1:29" ht="13.5" thickBot="1" x14ac:dyDescent="0.25">
      <c r="E33" s="152"/>
      <c r="H33" s="153"/>
      <c r="I33" s="153"/>
      <c r="J33" s="153"/>
      <c r="K33" s="154"/>
      <c r="AB33" s="107" t="s">
        <v>337</v>
      </c>
      <c r="AC33" s="107" t="s">
        <v>338</v>
      </c>
    </row>
    <row r="34" spans="1:29" ht="13.5" thickBot="1" x14ac:dyDescent="0.25">
      <c r="B34" s="155" t="s">
        <v>339</v>
      </c>
      <c r="C34" s="155"/>
      <c r="D34" s="155"/>
      <c r="E34" s="156"/>
      <c r="H34" s="157" t="s">
        <v>340</v>
      </c>
      <c r="I34" s="157"/>
      <c r="J34" s="157"/>
      <c r="K34" s="158"/>
      <c r="M34" s="157" t="s">
        <v>340</v>
      </c>
      <c r="N34" s="157"/>
      <c r="O34" s="157"/>
      <c r="P34" s="158"/>
      <c r="R34" s="157" t="s">
        <v>340</v>
      </c>
      <c r="S34" s="157"/>
      <c r="T34" s="157"/>
      <c r="U34" s="158"/>
      <c r="W34" s="157" t="s">
        <v>340</v>
      </c>
      <c r="X34" s="157"/>
      <c r="Y34" s="157"/>
      <c r="Z34" s="158"/>
    </row>
    <row r="35" spans="1:29" x14ac:dyDescent="0.2">
      <c r="A35" s="135" t="s">
        <v>291</v>
      </c>
      <c r="B35" s="159" t="s">
        <v>341</v>
      </c>
      <c r="C35" s="159">
        <v>49303400</v>
      </c>
      <c r="D35" s="159" t="s">
        <v>174</v>
      </c>
      <c r="E35" s="156">
        <f>SUMIFS(K$35:K$298,I$35:I$298,C35,H$35:H$298,B35,G$35:G$298,"D")+SUMIFS(P$35:P$298,N$35:N$298,C35,M$35:M$298,B35,L$35:L$298,"D")+SUMIFS(U$35:U$298,S$35:S$298,C35,R$35:R$298,B35,Q$35:Q$298,"D")+SUMIFS(Z$35:Z$298,X$35:X$298,C35,W$35:W$298,B35,V$35:V$298,"D")</f>
        <v>44916.01999999999</v>
      </c>
      <c r="G35" s="160" t="s">
        <v>342</v>
      </c>
      <c r="H35" s="159" t="s">
        <v>341</v>
      </c>
      <c r="I35" s="159">
        <v>49303400</v>
      </c>
      <c r="J35" s="159" t="s">
        <v>174</v>
      </c>
      <c r="K35" s="161">
        <v>10537.56</v>
      </c>
      <c r="L35" s="160" t="s">
        <v>342</v>
      </c>
      <c r="M35" s="159" t="s">
        <v>341</v>
      </c>
      <c r="N35" s="159">
        <v>49303400</v>
      </c>
      <c r="O35" s="159" t="s">
        <v>174</v>
      </c>
      <c r="P35" s="161">
        <v>9160.17</v>
      </c>
      <c r="Q35" s="160" t="s">
        <v>342</v>
      </c>
      <c r="R35" s="159" t="s">
        <v>341</v>
      </c>
      <c r="S35" s="159">
        <v>49303400</v>
      </c>
      <c r="T35" s="159" t="s">
        <v>174</v>
      </c>
      <c r="U35" s="161">
        <v>3724.89</v>
      </c>
      <c r="V35" s="160" t="s">
        <v>342</v>
      </c>
      <c r="W35" s="159" t="s">
        <v>341</v>
      </c>
      <c r="X35" s="159">
        <v>49303400</v>
      </c>
      <c r="Y35" s="159" t="s">
        <v>174</v>
      </c>
      <c r="Z35" s="161">
        <v>21493.399999999991</v>
      </c>
    </row>
    <row r="36" spans="1:29" ht="12.75" customHeight="1" x14ac:dyDescent="0.2">
      <c r="A36" s="135" t="s">
        <v>291</v>
      </c>
      <c r="B36" s="162" t="s">
        <v>341</v>
      </c>
      <c r="C36" s="162">
        <v>49303513</v>
      </c>
      <c r="D36" s="162" t="s">
        <v>343</v>
      </c>
      <c r="E36" s="156">
        <f>SUMIFS(K$35:K$298,I$35:I$298,C36,H$35:H$298,B36,G$35:G$298,"D")+SUMIFS(P$35:P$298,N$35:N$298,C36,M$35:M$298,B36,L$35:L$298,"D")+SUMIFS(U$35:U$298,S$35:S$298,C36,R$35:R$298,B36,Q$35:Q$298,"D")+SUMIFS(Z$35:Z$298,X$35:X$298,C36,W$35:W$298,B36,V$35:V$298,"D")</f>
        <v>5125.3100000000004</v>
      </c>
      <c r="G36" s="160" t="s">
        <v>342</v>
      </c>
      <c r="H36" s="162" t="s">
        <v>341</v>
      </c>
      <c r="I36" s="162">
        <v>49303513</v>
      </c>
      <c r="J36" s="162" t="s">
        <v>343</v>
      </c>
      <c r="K36" s="161">
        <v>177</v>
      </c>
      <c r="L36" s="160" t="s">
        <v>342</v>
      </c>
      <c r="M36" s="162" t="s">
        <v>341</v>
      </c>
      <c r="N36" s="162">
        <v>49303513</v>
      </c>
      <c r="O36" s="162" t="s">
        <v>343</v>
      </c>
      <c r="P36" s="161">
        <v>1171.49</v>
      </c>
      <c r="Q36" s="160" t="s">
        <v>342</v>
      </c>
      <c r="R36" s="162" t="s">
        <v>341</v>
      </c>
      <c r="S36" s="162">
        <v>49303513</v>
      </c>
      <c r="T36" s="162" t="s">
        <v>343</v>
      </c>
      <c r="U36" s="161">
        <v>2325.4</v>
      </c>
      <c r="V36" s="160" t="s">
        <v>342</v>
      </c>
      <c r="W36" s="162" t="s">
        <v>341</v>
      </c>
      <c r="X36" s="162">
        <v>49303513</v>
      </c>
      <c r="Y36" s="162" t="s">
        <v>343</v>
      </c>
      <c r="Z36" s="161">
        <v>1451.4199999999998</v>
      </c>
    </row>
    <row r="37" spans="1:29" ht="12.75" customHeight="1" x14ac:dyDescent="0.2">
      <c r="A37" s="135" t="s">
        <v>297</v>
      </c>
      <c r="B37" s="162" t="s">
        <v>341</v>
      </c>
      <c r="C37" s="162">
        <v>49303514</v>
      </c>
      <c r="D37" s="162" t="s">
        <v>344</v>
      </c>
      <c r="E37" s="156">
        <f t="shared" ref="E37:E87" si="3">SUMIFS(K$35:K$298,I$35:I$298,C37,H$35:H$298,B37,G$35:G$298,"D")+SUMIFS(P$35:P$298,N$35:N$298,C37,M$35:M$298,B37,L$35:L$298,"D")+SUMIFS(U$35:U$298,S$35:S$298,C37,R$35:R$298,B37,Q$35:Q$298,"D")+SUMIFS(Z$35:Z$298,X$35:X$298,C37,W$35:W$298,B37,V$35:V$298,"D")</f>
        <v>13429.220000011999</v>
      </c>
      <c r="G37" s="160" t="s">
        <v>342</v>
      </c>
      <c r="H37" s="162" t="s">
        <v>341</v>
      </c>
      <c r="I37" s="162">
        <v>49303514</v>
      </c>
      <c r="J37" s="162" t="s">
        <v>344</v>
      </c>
      <c r="K37" s="161">
        <v>616.41999999999996</v>
      </c>
      <c r="L37" s="160" t="s">
        <v>342</v>
      </c>
      <c r="M37" s="162" t="s">
        <v>341</v>
      </c>
      <c r="N37" s="162">
        <v>49303514</v>
      </c>
      <c r="O37" s="162" t="s">
        <v>344</v>
      </c>
      <c r="P37" s="161">
        <v>5191.7500000000009</v>
      </c>
      <c r="Q37" s="160" t="s">
        <v>342</v>
      </c>
      <c r="R37" s="162" t="s">
        <v>341</v>
      </c>
      <c r="S37" s="162">
        <v>49303514</v>
      </c>
      <c r="T37" s="162" t="s">
        <v>344</v>
      </c>
      <c r="U37" s="161">
        <v>2310.27</v>
      </c>
      <c r="V37" s="160" t="s">
        <v>342</v>
      </c>
      <c r="W37" s="162" t="s">
        <v>341</v>
      </c>
      <c r="X37" s="162">
        <v>49303514</v>
      </c>
      <c r="Y37" s="162" t="s">
        <v>344</v>
      </c>
      <c r="Z37" s="161">
        <v>5310.7800000119996</v>
      </c>
    </row>
    <row r="38" spans="1:29" x14ac:dyDescent="0.2">
      <c r="A38" s="135" t="s">
        <v>306</v>
      </c>
      <c r="B38" s="162" t="s">
        <v>341</v>
      </c>
      <c r="C38" s="162">
        <v>49303515</v>
      </c>
      <c r="D38" s="162" t="s">
        <v>345</v>
      </c>
      <c r="E38" s="156">
        <f t="shared" si="3"/>
        <v>5046.5499999999993</v>
      </c>
      <c r="G38" s="160" t="s">
        <v>342</v>
      </c>
      <c r="H38" s="162" t="s">
        <v>341</v>
      </c>
      <c r="I38" s="162">
        <v>49303515</v>
      </c>
      <c r="J38" s="162" t="s">
        <v>345</v>
      </c>
      <c r="K38" s="161">
        <v>28.95</v>
      </c>
      <c r="L38" s="160" t="s">
        <v>342</v>
      </c>
      <c r="M38" s="162" t="s">
        <v>341</v>
      </c>
      <c r="N38" s="162">
        <v>49303515</v>
      </c>
      <c r="O38" s="162" t="s">
        <v>345</v>
      </c>
      <c r="P38" s="161">
        <v>863.66000000000008</v>
      </c>
      <c r="Q38" s="160" t="s">
        <v>342</v>
      </c>
      <c r="R38" s="162" t="s">
        <v>341</v>
      </c>
      <c r="S38" s="162">
        <v>49303515</v>
      </c>
      <c r="T38" s="162" t="s">
        <v>345</v>
      </c>
      <c r="U38" s="161">
        <v>0</v>
      </c>
      <c r="V38" s="160" t="s">
        <v>342</v>
      </c>
      <c r="W38" s="162" t="s">
        <v>341</v>
      </c>
      <c r="X38" s="162">
        <v>49303515</v>
      </c>
      <c r="Y38" s="162" t="s">
        <v>345</v>
      </c>
      <c r="Z38" s="161">
        <v>4153.9399999999996</v>
      </c>
    </row>
    <row r="39" spans="1:29" x14ac:dyDescent="0.2">
      <c r="A39" s="135" t="s">
        <v>313</v>
      </c>
      <c r="B39" s="162" t="s">
        <v>341</v>
      </c>
      <c r="C39" s="162">
        <v>49303516</v>
      </c>
      <c r="D39" s="162" t="s">
        <v>178</v>
      </c>
      <c r="E39" s="156">
        <f t="shared" si="3"/>
        <v>69637.279999999999</v>
      </c>
      <c r="G39" s="160" t="s">
        <v>342</v>
      </c>
      <c r="H39" s="162" t="s">
        <v>341</v>
      </c>
      <c r="I39" s="162">
        <v>49303516</v>
      </c>
      <c r="J39" s="162" t="s">
        <v>178</v>
      </c>
      <c r="K39" s="161">
        <v>12448.7</v>
      </c>
      <c r="L39" s="160" t="s">
        <v>342</v>
      </c>
      <c r="M39" s="162" t="s">
        <v>341</v>
      </c>
      <c r="N39" s="162">
        <v>49303516</v>
      </c>
      <c r="O39" s="162" t="s">
        <v>178</v>
      </c>
      <c r="P39" s="161">
        <v>23468.240000000005</v>
      </c>
      <c r="Q39" s="160" t="s">
        <v>342</v>
      </c>
      <c r="R39" s="162" t="s">
        <v>341</v>
      </c>
      <c r="S39" s="162">
        <v>49303516</v>
      </c>
      <c r="T39" s="162" t="s">
        <v>178</v>
      </c>
      <c r="U39" s="161">
        <v>11185.15</v>
      </c>
      <c r="V39" s="160" t="s">
        <v>342</v>
      </c>
      <c r="W39" s="162" t="s">
        <v>341</v>
      </c>
      <c r="X39" s="162">
        <v>49303516</v>
      </c>
      <c r="Y39" s="162" t="s">
        <v>178</v>
      </c>
      <c r="Z39" s="161">
        <v>22535.190000000002</v>
      </c>
    </row>
    <row r="40" spans="1:29" x14ac:dyDescent="0.2">
      <c r="A40" s="163" t="s">
        <v>291</v>
      </c>
      <c r="B40" s="162" t="s">
        <v>341</v>
      </c>
      <c r="C40" s="162">
        <v>49303517</v>
      </c>
      <c r="D40" s="162" t="s">
        <v>346</v>
      </c>
      <c r="E40" s="156">
        <f t="shared" si="3"/>
        <v>0</v>
      </c>
      <c r="G40" s="160" t="s">
        <v>342</v>
      </c>
      <c r="H40" s="162" t="s">
        <v>341</v>
      </c>
      <c r="I40" s="162">
        <v>49303517</v>
      </c>
      <c r="J40" s="162" t="s">
        <v>346</v>
      </c>
      <c r="K40" s="161">
        <v>0</v>
      </c>
      <c r="L40" s="160" t="s">
        <v>342</v>
      </c>
      <c r="M40" s="162" t="s">
        <v>341</v>
      </c>
      <c r="N40" s="162">
        <v>49303517</v>
      </c>
      <c r="O40" s="162" t="s">
        <v>346</v>
      </c>
      <c r="P40" s="161">
        <v>0</v>
      </c>
      <c r="Q40" s="160" t="s">
        <v>342</v>
      </c>
      <c r="R40" s="162" t="s">
        <v>341</v>
      </c>
      <c r="S40" s="162">
        <v>49303517</v>
      </c>
      <c r="T40" s="162" t="s">
        <v>346</v>
      </c>
      <c r="U40" s="161">
        <v>0</v>
      </c>
      <c r="V40" s="160" t="s">
        <v>342</v>
      </c>
      <c r="W40" s="162" t="s">
        <v>341</v>
      </c>
      <c r="X40" s="162">
        <v>49303517</v>
      </c>
      <c r="Y40" s="162" t="s">
        <v>346</v>
      </c>
      <c r="Z40" s="161">
        <v>0</v>
      </c>
    </row>
    <row r="41" spans="1:29" x14ac:dyDescent="0.2">
      <c r="A41" s="135" t="s">
        <v>323</v>
      </c>
      <c r="B41" s="162" t="s">
        <v>341</v>
      </c>
      <c r="C41" s="162">
        <v>49303518</v>
      </c>
      <c r="D41" s="162" t="s">
        <v>179</v>
      </c>
      <c r="E41" s="156">
        <f t="shared" si="3"/>
        <v>4254.0500000009997</v>
      </c>
      <c r="G41" s="160" t="s">
        <v>342</v>
      </c>
      <c r="H41" s="162" t="s">
        <v>341</v>
      </c>
      <c r="I41" s="162">
        <v>49303518</v>
      </c>
      <c r="J41" s="162" t="s">
        <v>179</v>
      </c>
      <c r="K41" s="161">
        <v>180.27</v>
      </c>
      <c r="L41" s="160" t="s">
        <v>342</v>
      </c>
      <c r="M41" s="162" t="s">
        <v>341</v>
      </c>
      <c r="N41" s="162">
        <v>49303518</v>
      </c>
      <c r="O41" s="162" t="s">
        <v>179</v>
      </c>
      <c r="P41" s="161">
        <v>2830.8700000009994</v>
      </c>
      <c r="Q41" s="160" t="s">
        <v>342</v>
      </c>
      <c r="R41" s="162" t="s">
        <v>341</v>
      </c>
      <c r="S41" s="162">
        <v>49303518</v>
      </c>
      <c r="T41" s="162" t="s">
        <v>179</v>
      </c>
      <c r="U41" s="161">
        <v>135.83000000000001</v>
      </c>
      <c r="V41" s="160" t="s">
        <v>342</v>
      </c>
      <c r="W41" s="162" t="s">
        <v>341</v>
      </c>
      <c r="X41" s="162">
        <v>49303518</v>
      </c>
      <c r="Y41" s="162" t="s">
        <v>179</v>
      </c>
      <c r="Z41" s="161">
        <v>1107.08</v>
      </c>
    </row>
    <row r="42" spans="1:29" x14ac:dyDescent="0.2">
      <c r="A42" s="164"/>
      <c r="B42" s="162"/>
      <c r="C42" s="162"/>
      <c r="D42" s="162"/>
      <c r="E42" s="156">
        <f t="shared" si="3"/>
        <v>0</v>
      </c>
      <c r="G42" s="160" t="s">
        <v>342</v>
      </c>
      <c r="H42" s="162"/>
      <c r="I42" s="162"/>
      <c r="J42" s="162"/>
      <c r="K42" s="165"/>
      <c r="L42" s="160" t="s">
        <v>342</v>
      </c>
      <c r="M42" s="162"/>
      <c r="N42" s="162"/>
      <c r="O42" s="162"/>
      <c r="P42" s="165"/>
      <c r="Q42" s="160" t="s">
        <v>342</v>
      </c>
      <c r="R42" s="162"/>
      <c r="S42" s="162"/>
      <c r="T42" s="162"/>
      <c r="U42" s="165"/>
      <c r="V42" s="160" t="s">
        <v>342</v>
      </c>
      <c r="W42" s="162"/>
      <c r="X42" s="162"/>
      <c r="Y42" s="162"/>
      <c r="Z42" s="165"/>
    </row>
    <row r="43" spans="1:29" x14ac:dyDescent="0.2">
      <c r="A43" s="164" t="s">
        <v>293</v>
      </c>
      <c r="B43" s="162" t="s">
        <v>347</v>
      </c>
      <c r="C43" s="162">
        <v>49304510</v>
      </c>
      <c r="D43" s="162" t="s">
        <v>189</v>
      </c>
      <c r="E43" s="156">
        <f t="shared" si="3"/>
        <v>13483.040591504941</v>
      </c>
      <c r="G43" s="160" t="s">
        <v>342</v>
      </c>
      <c r="H43" s="162" t="s">
        <v>347</v>
      </c>
      <c r="I43" s="162">
        <v>49304510</v>
      </c>
      <c r="J43" s="162" t="s">
        <v>189</v>
      </c>
      <c r="K43" s="165">
        <v>1569.4631990892349</v>
      </c>
      <c r="L43" s="160" t="s">
        <v>342</v>
      </c>
      <c r="M43" s="162" t="s">
        <v>347</v>
      </c>
      <c r="N43" s="162">
        <v>49304510</v>
      </c>
      <c r="O43" s="162" t="s">
        <v>189</v>
      </c>
      <c r="P43" s="165">
        <v>2721.090596511905</v>
      </c>
      <c r="Q43" s="160" t="s">
        <v>342</v>
      </c>
      <c r="R43" s="162" t="s">
        <v>347</v>
      </c>
      <c r="S43" s="162">
        <v>49304510</v>
      </c>
      <c r="T43" s="162" t="s">
        <v>189</v>
      </c>
      <c r="U43" s="165">
        <v>3017.8433098683799</v>
      </c>
      <c r="V43" s="160" t="s">
        <v>342</v>
      </c>
      <c r="W43" s="162" t="s">
        <v>347</v>
      </c>
      <c r="X43" s="162">
        <v>49304510</v>
      </c>
      <c r="Y43" s="162" t="s">
        <v>189</v>
      </c>
      <c r="Z43" s="165">
        <v>6174.6434860354229</v>
      </c>
    </row>
    <row r="44" spans="1:29" x14ac:dyDescent="0.2">
      <c r="A44" s="164" t="s">
        <v>293</v>
      </c>
      <c r="B44" s="162" t="s">
        <v>347</v>
      </c>
      <c r="C44" s="162">
        <v>49304513</v>
      </c>
      <c r="D44" s="162" t="s">
        <v>348</v>
      </c>
      <c r="E44" s="156">
        <f t="shared" si="3"/>
        <v>2577</v>
      </c>
      <c r="G44" s="160" t="s">
        <v>342</v>
      </c>
      <c r="H44" s="162" t="s">
        <v>347</v>
      </c>
      <c r="I44" s="162">
        <v>49304513</v>
      </c>
      <c r="J44" s="162" t="s">
        <v>348</v>
      </c>
      <c r="K44" s="165">
        <v>793.44</v>
      </c>
      <c r="L44" s="160" t="s">
        <v>342</v>
      </c>
      <c r="M44" s="162" t="s">
        <v>347</v>
      </c>
      <c r="N44" s="162">
        <v>49304513</v>
      </c>
      <c r="O44" s="162" t="s">
        <v>348</v>
      </c>
      <c r="P44" s="165">
        <v>1783.56</v>
      </c>
      <c r="Q44" s="160" t="s">
        <v>342</v>
      </c>
      <c r="R44" s="162" t="s">
        <v>347</v>
      </c>
      <c r="S44" s="162">
        <v>49304513</v>
      </c>
      <c r="T44" s="162" t="s">
        <v>348</v>
      </c>
      <c r="U44" s="165">
        <v>0</v>
      </c>
      <c r="V44" s="160" t="s">
        <v>342</v>
      </c>
      <c r="W44" s="162" t="s">
        <v>347</v>
      </c>
      <c r="X44" s="162">
        <v>49304513</v>
      </c>
      <c r="Y44" s="162" t="s">
        <v>348</v>
      </c>
      <c r="Z44" s="165">
        <v>0</v>
      </c>
    </row>
    <row r="45" spans="1:29" x14ac:dyDescent="0.2">
      <c r="A45" s="164" t="s">
        <v>299</v>
      </c>
      <c r="B45" s="162" t="s">
        <v>347</v>
      </c>
      <c r="C45" s="162">
        <v>49304514</v>
      </c>
      <c r="D45" s="162" t="s">
        <v>349</v>
      </c>
      <c r="E45" s="156">
        <f t="shared" si="3"/>
        <v>1154.2800000110001</v>
      </c>
      <c r="G45" s="160" t="s">
        <v>342</v>
      </c>
      <c r="H45" s="162" t="s">
        <v>347</v>
      </c>
      <c r="I45" s="162">
        <v>49304514</v>
      </c>
      <c r="J45" s="162" t="s">
        <v>349</v>
      </c>
      <c r="K45" s="165">
        <v>402.06</v>
      </c>
      <c r="L45" s="160" t="s">
        <v>342</v>
      </c>
      <c r="M45" s="162" t="s">
        <v>347</v>
      </c>
      <c r="N45" s="162">
        <v>49304514</v>
      </c>
      <c r="O45" s="162" t="s">
        <v>349</v>
      </c>
      <c r="P45" s="165">
        <v>66.050000010000005</v>
      </c>
      <c r="Q45" s="160" t="s">
        <v>342</v>
      </c>
      <c r="R45" s="162" t="s">
        <v>347</v>
      </c>
      <c r="S45" s="162">
        <v>49304514</v>
      </c>
      <c r="T45" s="162" t="s">
        <v>349</v>
      </c>
      <c r="U45" s="165">
        <v>125.44</v>
      </c>
      <c r="V45" s="160" t="s">
        <v>342</v>
      </c>
      <c r="W45" s="162" t="s">
        <v>347</v>
      </c>
      <c r="X45" s="162">
        <v>49304514</v>
      </c>
      <c r="Y45" s="162" t="s">
        <v>349</v>
      </c>
      <c r="Z45" s="165">
        <v>560.73000000100001</v>
      </c>
    </row>
    <row r="46" spans="1:29" x14ac:dyDescent="0.2">
      <c r="A46" s="164" t="s">
        <v>309</v>
      </c>
      <c r="B46" s="162" t="s">
        <v>347</v>
      </c>
      <c r="C46" s="162">
        <v>49304515</v>
      </c>
      <c r="D46" s="162" t="s">
        <v>191</v>
      </c>
      <c r="E46" s="156">
        <f t="shared" si="3"/>
        <v>0</v>
      </c>
      <c r="G46" s="160" t="s">
        <v>342</v>
      </c>
      <c r="H46" s="162" t="s">
        <v>347</v>
      </c>
      <c r="I46" s="162">
        <v>49304515</v>
      </c>
      <c r="J46" s="162" t="s">
        <v>191</v>
      </c>
      <c r="K46" s="165">
        <v>0</v>
      </c>
      <c r="L46" s="160" t="s">
        <v>342</v>
      </c>
      <c r="M46" s="162" t="s">
        <v>347</v>
      </c>
      <c r="N46" s="162">
        <v>49304515</v>
      </c>
      <c r="O46" s="162" t="s">
        <v>191</v>
      </c>
      <c r="P46" s="165">
        <v>0</v>
      </c>
      <c r="Q46" s="160" t="s">
        <v>342</v>
      </c>
      <c r="R46" s="162" t="s">
        <v>347</v>
      </c>
      <c r="S46" s="162">
        <v>49304515</v>
      </c>
      <c r="T46" s="162" t="s">
        <v>191</v>
      </c>
      <c r="U46" s="165">
        <v>0</v>
      </c>
      <c r="V46" s="160" t="s">
        <v>342</v>
      </c>
      <c r="W46" s="162" t="s">
        <v>347</v>
      </c>
      <c r="X46" s="162">
        <v>49304515</v>
      </c>
      <c r="Y46" s="166" t="s">
        <v>191</v>
      </c>
      <c r="Z46" s="165">
        <v>0</v>
      </c>
    </row>
    <row r="47" spans="1:29" ht="12.75" customHeight="1" x14ac:dyDescent="0.2">
      <c r="A47" s="164" t="s">
        <v>315</v>
      </c>
      <c r="B47" s="162" t="s">
        <v>347</v>
      </c>
      <c r="C47" s="162">
        <v>49304516</v>
      </c>
      <c r="D47" s="166" t="s">
        <v>192</v>
      </c>
      <c r="E47" s="156">
        <f t="shared" si="3"/>
        <v>6.4399999999999995</v>
      </c>
      <c r="G47" s="160" t="s">
        <v>342</v>
      </c>
      <c r="H47" s="162" t="s">
        <v>347</v>
      </c>
      <c r="I47" s="162">
        <v>49304516</v>
      </c>
      <c r="J47" s="166" t="s">
        <v>192</v>
      </c>
      <c r="K47" s="165">
        <v>3.11</v>
      </c>
      <c r="L47" s="160" t="s">
        <v>342</v>
      </c>
      <c r="M47" s="162" t="s">
        <v>347</v>
      </c>
      <c r="N47" s="162">
        <v>49304516</v>
      </c>
      <c r="O47" s="166" t="s">
        <v>192</v>
      </c>
      <c r="P47" s="165">
        <v>3.33</v>
      </c>
      <c r="Q47" s="160" t="s">
        <v>342</v>
      </c>
      <c r="R47" s="162" t="s">
        <v>347</v>
      </c>
      <c r="S47" s="162">
        <v>49304516</v>
      </c>
      <c r="T47" s="166" t="s">
        <v>192</v>
      </c>
      <c r="U47" s="165">
        <v>0</v>
      </c>
      <c r="V47" s="160" t="s">
        <v>342</v>
      </c>
      <c r="W47" s="162" t="s">
        <v>347</v>
      </c>
      <c r="X47" s="162">
        <v>49304516</v>
      </c>
      <c r="Y47" s="166" t="s">
        <v>192</v>
      </c>
      <c r="Z47" s="165">
        <v>0</v>
      </c>
    </row>
    <row r="48" spans="1:29" x14ac:dyDescent="0.2">
      <c r="A48" s="164" t="s">
        <v>324</v>
      </c>
      <c r="B48" s="162" t="s">
        <v>347</v>
      </c>
      <c r="C48" s="162">
        <v>49304518</v>
      </c>
      <c r="D48" s="166" t="s">
        <v>193</v>
      </c>
      <c r="E48" s="156">
        <f t="shared" si="3"/>
        <v>95.000000999999997</v>
      </c>
      <c r="G48" s="160" t="s">
        <v>342</v>
      </c>
      <c r="H48" s="162" t="s">
        <v>347</v>
      </c>
      <c r="I48" s="162">
        <v>49304518</v>
      </c>
      <c r="J48" s="166" t="s">
        <v>193</v>
      </c>
      <c r="K48" s="165">
        <v>0</v>
      </c>
      <c r="L48" s="160" t="s">
        <v>342</v>
      </c>
      <c r="M48" s="162" t="s">
        <v>347</v>
      </c>
      <c r="N48" s="162">
        <v>49304518</v>
      </c>
      <c r="O48" s="166" t="s">
        <v>193</v>
      </c>
      <c r="P48" s="165">
        <v>95.000000999999997</v>
      </c>
      <c r="Q48" s="160" t="s">
        <v>342</v>
      </c>
      <c r="R48" s="162" t="s">
        <v>347</v>
      </c>
      <c r="S48" s="162">
        <v>49304518</v>
      </c>
      <c r="T48" s="166" t="s">
        <v>193</v>
      </c>
      <c r="U48" s="165">
        <v>0</v>
      </c>
      <c r="V48" s="160" t="s">
        <v>342</v>
      </c>
      <c r="W48" s="162" t="s">
        <v>347</v>
      </c>
      <c r="X48" s="162">
        <v>49304518</v>
      </c>
      <c r="Y48" s="166" t="s">
        <v>193</v>
      </c>
      <c r="Z48" s="165">
        <v>0</v>
      </c>
    </row>
    <row r="49" spans="1:26" x14ac:dyDescent="0.2">
      <c r="B49" s="162"/>
      <c r="C49" s="162"/>
      <c r="D49" s="162"/>
      <c r="E49" s="156">
        <f t="shared" si="3"/>
        <v>0</v>
      </c>
      <c r="G49" s="160" t="s">
        <v>342</v>
      </c>
      <c r="H49" s="162"/>
      <c r="I49" s="162"/>
      <c r="J49" s="162"/>
      <c r="K49" s="165"/>
      <c r="L49" s="160" t="s">
        <v>342</v>
      </c>
      <c r="M49" s="162"/>
      <c r="N49" s="162"/>
      <c r="O49" s="162"/>
      <c r="P49" s="165"/>
      <c r="Q49" s="160" t="s">
        <v>342</v>
      </c>
      <c r="R49" s="162"/>
      <c r="S49" s="162"/>
      <c r="T49" s="162"/>
      <c r="U49" s="165"/>
      <c r="V49" s="160" t="s">
        <v>342</v>
      </c>
      <c r="W49" s="162"/>
      <c r="X49" s="162"/>
      <c r="Y49" s="162"/>
      <c r="Z49" s="165"/>
    </row>
    <row r="50" spans="1:26" x14ac:dyDescent="0.2">
      <c r="A50" s="164" t="s">
        <v>296</v>
      </c>
      <c r="B50" s="162" t="s">
        <v>350</v>
      </c>
      <c r="C50" s="162">
        <v>49310510</v>
      </c>
      <c r="D50" s="162" t="s">
        <v>201</v>
      </c>
      <c r="E50" s="156">
        <f t="shared" si="3"/>
        <v>35099.334324965064</v>
      </c>
      <c r="G50" s="160" t="s">
        <v>342</v>
      </c>
      <c r="H50" s="162" t="s">
        <v>350</v>
      </c>
      <c r="I50" s="162">
        <v>49310510</v>
      </c>
      <c r="J50" s="162" t="s">
        <v>201</v>
      </c>
      <c r="K50" s="165">
        <v>4950.0005252285637</v>
      </c>
      <c r="L50" s="160" t="s">
        <v>342</v>
      </c>
      <c r="M50" s="162" t="s">
        <v>350</v>
      </c>
      <c r="N50" s="162">
        <v>49310510</v>
      </c>
      <c r="O50" s="162" t="s">
        <v>201</v>
      </c>
      <c r="P50" s="165">
        <v>11649.133739876495</v>
      </c>
      <c r="Q50" s="160" t="s">
        <v>342</v>
      </c>
      <c r="R50" s="162" t="s">
        <v>350</v>
      </c>
      <c r="S50" s="162">
        <v>49310510</v>
      </c>
      <c r="T50" s="162" t="s">
        <v>201</v>
      </c>
      <c r="U50" s="165">
        <v>9080.1000022000007</v>
      </c>
      <c r="V50" s="160" t="s">
        <v>342</v>
      </c>
      <c r="W50" s="162" t="s">
        <v>350</v>
      </c>
      <c r="X50" s="162">
        <v>49310510</v>
      </c>
      <c r="Y50" s="162" t="s">
        <v>201</v>
      </c>
      <c r="Z50" s="165">
        <v>9420.1000576600018</v>
      </c>
    </row>
    <row r="51" spans="1:26" x14ac:dyDescent="0.2">
      <c r="A51" s="164" t="s">
        <v>296</v>
      </c>
      <c r="B51" s="162" t="s">
        <v>350</v>
      </c>
      <c r="C51" s="162">
        <v>49310511</v>
      </c>
      <c r="D51" s="162" t="s">
        <v>351</v>
      </c>
      <c r="E51" s="156">
        <f t="shared" si="3"/>
        <v>0</v>
      </c>
      <c r="G51" s="160" t="s">
        <v>342</v>
      </c>
      <c r="H51" s="162" t="s">
        <v>350</v>
      </c>
      <c r="I51" s="162">
        <v>49310511</v>
      </c>
      <c r="J51" s="162" t="s">
        <v>351</v>
      </c>
      <c r="K51" s="165">
        <v>0</v>
      </c>
      <c r="L51" s="160" t="s">
        <v>342</v>
      </c>
      <c r="M51" s="162" t="s">
        <v>350</v>
      </c>
      <c r="N51" s="162">
        <v>49310511</v>
      </c>
      <c r="O51" s="162" t="s">
        <v>351</v>
      </c>
      <c r="P51" s="165">
        <v>0</v>
      </c>
      <c r="Q51" s="160" t="s">
        <v>342</v>
      </c>
      <c r="R51" s="162" t="s">
        <v>350</v>
      </c>
      <c r="S51" s="162">
        <v>49310511</v>
      </c>
      <c r="T51" s="162" t="s">
        <v>351</v>
      </c>
      <c r="U51" s="165">
        <v>0</v>
      </c>
      <c r="V51" s="160" t="s">
        <v>342</v>
      </c>
      <c r="W51" s="162" t="s">
        <v>350</v>
      </c>
      <c r="X51" s="162">
        <v>49310511</v>
      </c>
      <c r="Y51" s="162" t="s">
        <v>351</v>
      </c>
      <c r="Z51" s="165">
        <v>0</v>
      </c>
    </row>
    <row r="52" spans="1:26" x14ac:dyDescent="0.2">
      <c r="A52" s="164" t="s">
        <v>296</v>
      </c>
      <c r="B52" s="162" t="s">
        <v>350</v>
      </c>
      <c r="C52" s="162">
        <v>49310512</v>
      </c>
      <c r="D52" s="162" t="s">
        <v>202</v>
      </c>
      <c r="E52" s="156">
        <f t="shared" si="3"/>
        <v>33068.580043823094</v>
      </c>
      <c r="G52" s="160" t="s">
        <v>342</v>
      </c>
      <c r="H52" s="162" t="s">
        <v>350</v>
      </c>
      <c r="I52" s="162">
        <v>49310512</v>
      </c>
      <c r="J52" s="162" t="s">
        <v>202</v>
      </c>
      <c r="K52" s="165">
        <v>3659.5900122330004</v>
      </c>
      <c r="L52" s="160" t="s">
        <v>342</v>
      </c>
      <c r="M52" s="162" t="s">
        <v>350</v>
      </c>
      <c r="N52" s="162">
        <v>49310512</v>
      </c>
      <c r="O52" s="162" t="s">
        <v>202</v>
      </c>
      <c r="P52" s="165">
        <v>11223.400014460001</v>
      </c>
      <c r="Q52" s="160" t="s">
        <v>342</v>
      </c>
      <c r="R52" s="162" t="s">
        <v>350</v>
      </c>
      <c r="S52" s="162">
        <v>49310512</v>
      </c>
      <c r="T52" s="162" t="s">
        <v>202</v>
      </c>
      <c r="U52" s="165">
        <v>8766.7200025200982</v>
      </c>
      <c r="V52" s="160" t="s">
        <v>342</v>
      </c>
      <c r="W52" s="162" t="s">
        <v>350</v>
      </c>
      <c r="X52" s="162">
        <v>49310512</v>
      </c>
      <c r="Y52" s="162" t="s">
        <v>202</v>
      </c>
      <c r="Z52" s="165">
        <v>9418.8700146099964</v>
      </c>
    </row>
    <row r="53" spans="1:26" x14ac:dyDescent="0.2">
      <c r="A53" s="164" t="s">
        <v>296</v>
      </c>
      <c r="B53" s="162" t="s">
        <v>350</v>
      </c>
      <c r="C53" s="162">
        <v>49310513</v>
      </c>
      <c r="D53" s="162" t="s">
        <v>352</v>
      </c>
      <c r="E53" s="156">
        <f t="shared" si="3"/>
        <v>9905.119999999999</v>
      </c>
      <c r="G53" s="160" t="s">
        <v>342</v>
      </c>
      <c r="H53" s="162" t="s">
        <v>350</v>
      </c>
      <c r="I53" s="162">
        <v>49310513</v>
      </c>
      <c r="J53" s="162" t="s">
        <v>352</v>
      </c>
      <c r="K53" s="165">
        <v>5.55</v>
      </c>
      <c r="L53" s="160" t="s">
        <v>342</v>
      </c>
      <c r="M53" s="162" t="s">
        <v>350</v>
      </c>
      <c r="N53" s="162">
        <v>49310513</v>
      </c>
      <c r="O53" s="162" t="s">
        <v>352</v>
      </c>
      <c r="P53" s="165">
        <v>6447.49</v>
      </c>
      <c r="Q53" s="160" t="s">
        <v>342</v>
      </c>
      <c r="R53" s="162" t="s">
        <v>350</v>
      </c>
      <c r="S53" s="162">
        <v>49310513</v>
      </c>
      <c r="T53" s="162" t="s">
        <v>352</v>
      </c>
      <c r="U53" s="165">
        <v>2178.4499999999998</v>
      </c>
      <c r="V53" s="160" t="s">
        <v>342</v>
      </c>
      <c r="W53" s="162" t="s">
        <v>350</v>
      </c>
      <c r="X53" s="162">
        <v>49310513</v>
      </c>
      <c r="Y53" s="162" t="s">
        <v>352</v>
      </c>
      <c r="Z53" s="165">
        <v>1273.6299999999999</v>
      </c>
    </row>
    <row r="54" spans="1:26" s="167" customFormat="1" x14ac:dyDescent="0.2">
      <c r="A54" s="164" t="s">
        <v>301</v>
      </c>
      <c r="B54" s="162" t="s">
        <v>350</v>
      </c>
      <c r="C54" s="162">
        <v>49310514</v>
      </c>
      <c r="D54" s="162" t="s">
        <v>203</v>
      </c>
      <c r="E54" s="156">
        <f t="shared" si="3"/>
        <v>903.45</v>
      </c>
      <c r="G54" s="160" t="s">
        <v>342</v>
      </c>
      <c r="H54" s="162" t="s">
        <v>350</v>
      </c>
      <c r="I54" s="162">
        <v>49310514</v>
      </c>
      <c r="J54" s="162" t="s">
        <v>203</v>
      </c>
      <c r="K54" s="165">
        <v>478.08000000000004</v>
      </c>
      <c r="L54" s="160" t="s">
        <v>342</v>
      </c>
      <c r="M54" s="162" t="s">
        <v>350</v>
      </c>
      <c r="N54" s="162">
        <v>49310514</v>
      </c>
      <c r="O54" s="162" t="s">
        <v>203</v>
      </c>
      <c r="P54" s="165">
        <v>66.94</v>
      </c>
      <c r="Q54" s="160" t="s">
        <v>342</v>
      </c>
      <c r="R54" s="162" t="s">
        <v>350</v>
      </c>
      <c r="S54" s="162">
        <v>49310514</v>
      </c>
      <c r="T54" s="162" t="s">
        <v>203</v>
      </c>
      <c r="U54" s="165">
        <v>300.75</v>
      </c>
      <c r="V54" s="160" t="s">
        <v>342</v>
      </c>
      <c r="W54" s="162" t="s">
        <v>350</v>
      </c>
      <c r="X54" s="162">
        <v>49310514</v>
      </c>
      <c r="Y54" s="166" t="s">
        <v>203</v>
      </c>
      <c r="Z54" s="165">
        <v>57.680000000000007</v>
      </c>
    </row>
    <row r="55" spans="1:26" x14ac:dyDescent="0.2">
      <c r="A55" s="164" t="s">
        <v>311</v>
      </c>
      <c r="B55" s="162" t="s">
        <v>350</v>
      </c>
      <c r="C55" s="162">
        <v>49310515</v>
      </c>
      <c r="D55" s="162" t="s">
        <v>204</v>
      </c>
      <c r="E55" s="156">
        <f t="shared" si="3"/>
        <v>1534.3400000010001</v>
      </c>
      <c r="G55" s="160" t="s">
        <v>342</v>
      </c>
      <c r="H55" s="162" t="s">
        <v>350</v>
      </c>
      <c r="I55" s="162">
        <v>49310515</v>
      </c>
      <c r="J55" s="162" t="s">
        <v>204</v>
      </c>
      <c r="K55" s="165">
        <v>1063.460000001</v>
      </c>
      <c r="L55" s="160" t="s">
        <v>342</v>
      </c>
      <c r="M55" s="162" t="s">
        <v>350</v>
      </c>
      <c r="N55" s="162">
        <v>49310515</v>
      </c>
      <c r="O55" s="162" t="s">
        <v>204</v>
      </c>
      <c r="P55" s="165">
        <v>470.88</v>
      </c>
      <c r="Q55" s="160" t="s">
        <v>342</v>
      </c>
      <c r="R55" s="162" t="s">
        <v>350</v>
      </c>
      <c r="S55" s="162">
        <v>49310515</v>
      </c>
      <c r="T55" s="162" t="s">
        <v>204</v>
      </c>
      <c r="U55" s="165">
        <v>0</v>
      </c>
      <c r="V55" s="160" t="s">
        <v>342</v>
      </c>
      <c r="W55" s="162" t="s">
        <v>350</v>
      </c>
      <c r="X55" s="162">
        <v>49310515</v>
      </c>
      <c r="Y55" s="162" t="s">
        <v>204</v>
      </c>
      <c r="Z55" s="165">
        <v>0</v>
      </c>
    </row>
    <row r="56" spans="1:26" x14ac:dyDescent="0.2">
      <c r="A56" s="164" t="s">
        <v>316</v>
      </c>
      <c r="B56" s="162" t="s">
        <v>350</v>
      </c>
      <c r="C56" s="162">
        <v>49310516</v>
      </c>
      <c r="D56" s="166" t="s">
        <v>206</v>
      </c>
      <c r="E56" s="156">
        <f t="shared" si="3"/>
        <v>62.600000010000002</v>
      </c>
      <c r="G56" s="160" t="s">
        <v>342</v>
      </c>
      <c r="H56" s="162" t="s">
        <v>350</v>
      </c>
      <c r="I56" s="162">
        <v>49310516</v>
      </c>
      <c r="J56" s="166" t="s">
        <v>206</v>
      </c>
      <c r="K56" s="165">
        <v>0</v>
      </c>
      <c r="L56" s="160" t="s">
        <v>342</v>
      </c>
      <c r="M56" s="162" t="s">
        <v>350</v>
      </c>
      <c r="N56" s="162">
        <v>49310516</v>
      </c>
      <c r="O56" s="166" t="s">
        <v>206</v>
      </c>
      <c r="P56" s="165">
        <v>0</v>
      </c>
      <c r="Q56" s="160" t="s">
        <v>342</v>
      </c>
      <c r="R56" s="162" t="s">
        <v>350</v>
      </c>
      <c r="S56" s="162">
        <v>49310516</v>
      </c>
      <c r="T56" s="166" t="s">
        <v>206</v>
      </c>
      <c r="U56" s="165">
        <v>62.600000010000002</v>
      </c>
      <c r="V56" s="160" t="s">
        <v>342</v>
      </c>
      <c r="W56" s="162" t="s">
        <v>350</v>
      </c>
      <c r="X56" s="162">
        <v>49310516</v>
      </c>
      <c r="Y56" s="166" t="s">
        <v>206</v>
      </c>
      <c r="Z56" s="165">
        <v>0</v>
      </c>
    </row>
    <row r="57" spans="1:26" x14ac:dyDescent="0.2">
      <c r="A57" s="163" t="s">
        <v>291</v>
      </c>
      <c r="B57" s="162" t="s">
        <v>350</v>
      </c>
      <c r="C57" s="162">
        <v>49310517</v>
      </c>
      <c r="D57" s="162" t="s">
        <v>205</v>
      </c>
      <c r="E57" s="156">
        <f t="shared" si="3"/>
        <v>0</v>
      </c>
      <c r="G57" s="160" t="s">
        <v>342</v>
      </c>
      <c r="H57" s="162" t="s">
        <v>350</v>
      </c>
      <c r="I57" s="162">
        <v>49310517</v>
      </c>
      <c r="J57" s="162" t="s">
        <v>205</v>
      </c>
      <c r="K57" s="165">
        <v>0</v>
      </c>
      <c r="L57" s="160" t="s">
        <v>342</v>
      </c>
      <c r="M57" s="162" t="s">
        <v>350</v>
      </c>
      <c r="N57" s="162">
        <v>49310517</v>
      </c>
      <c r="O57" s="162" t="s">
        <v>205</v>
      </c>
      <c r="P57" s="165">
        <v>0</v>
      </c>
      <c r="Q57" s="160" t="s">
        <v>342</v>
      </c>
      <c r="R57" s="162" t="s">
        <v>350</v>
      </c>
      <c r="S57" s="162">
        <v>49310517</v>
      </c>
      <c r="T57" s="162" t="s">
        <v>205</v>
      </c>
      <c r="U57" s="165">
        <v>0</v>
      </c>
      <c r="V57" s="160" t="s">
        <v>342</v>
      </c>
      <c r="W57" s="162" t="s">
        <v>350</v>
      </c>
      <c r="X57" s="162">
        <v>49310517</v>
      </c>
      <c r="Y57" s="162" t="s">
        <v>205</v>
      </c>
      <c r="Z57" s="165">
        <v>0</v>
      </c>
    </row>
    <row r="58" spans="1:26" x14ac:dyDescent="0.2">
      <c r="A58" s="164" t="s">
        <v>325</v>
      </c>
      <c r="B58" s="162" t="s">
        <v>350</v>
      </c>
      <c r="C58" s="162">
        <v>49310518</v>
      </c>
      <c r="D58" s="162" t="s">
        <v>207</v>
      </c>
      <c r="E58" s="156">
        <f t="shared" si="3"/>
        <v>1199.22</v>
      </c>
      <c r="G58" s="160" t="s">
        <v>342</v>
      </c>
      <c r="H58" s="162" t="s">
        <v>350</v>
      </c>
      <c r="I58" s="162">
        <v>49310518</v>
      </c>
      <c r="J58" s="162" t="s">
        <v>207</v>
      </c>
      <c r="K58" s="165">
        <v>0</v>
      </c>
      <c r="L58" s="160" t="s">
        <v>342</v>
      </c>
      <c r="M58" s="162" t="s">
        <v>350</v>
      </c>
      <c r="N58" s="162">
        <v>49310518</v>
      </c>
      <c r="O58" s="162" t="s">
        <v>207</v>
      </c>
      <c r="P58" s="165">
        <v>358.82</v>
      </c>
      <c r="Q58" s="160" t="s">
        <v>342</v>
      </c>
      <c r="R58" s="162" t="s">
        <v>350</v>
      </c>
      <c r="S58" s="162">
        <v>49310518</v>
      </c>
      <c r="T58" s="162" t="s">
        <v>207</v>
      </c>
      <c r="U58" s="165">
        <v>0</v>
      </c>
      <c r="V58" s="160" t="s">
        <v>342</v>
      </c>
      <c r="W58" s="162" t="s">
        <v>350</v>
      </c>
      <c r="X58" s="162">
        <v>49310518</v>
      </c>
      <c r="Y58" s="162" t="s">
        <v>207</v>
      </c>
      <c r="Z58" s="165">
        <v>840.4</v>
      </c>
    </row>
    <row r="59" spans="1:26" x14ac:dyDescent="0.2">
      <c r="A59" s="164"/>
      <c r="B59" s="162"/>
      <c r="C59" s="162"/>
      <c r="D59" s="162"/>
      <c r="E59" s="156">
        <f t="shared" si="3"/>
        <v>0</v>
      </c>
      <c r="G59" s="160" t="s">
        <v>342</v>
      </c>
      <c r="H59" s="162"/>
      <c r="I59" s="162"/>
      <c r="J59" s="162"/>
      <c r="K59" s="165"/>
      <c r="L59" s="160" t="s">
        <v>342</v>
      </c>
      <c r="M59" s="162"/>
      <c r="N59" s="162"/>
      <c r="O59" s="162"/>
      <c r="P59" s="165"/>
      <c r="Q59" s="160" t="s">
        <v>342</v>
      </c>
      <c r="R59" s="162"/>
      <c r="S59" s="162"/>
      <c r="T59" s="162"/>
      <c r="U59" s="165"/>
      <c r="V59" s="160" t="s">
        <v>342</v>
      </c>
      <c r="W59" s="162"/>
      <c r="X59" s="162"/>
      <c r="Y59" s="162"/>
      <c r="Z59" s="165"/>
    </row>
    <row r="60" spans="1:26" x14ac:dyDescent="0.2">
      <c r="A60" s="164"/>
      <c r="B60" s="162" t="s">
        <v>353</v>
      </c>
      <c r="C60" s="162">
        <v>49303400</v>
      </c>
      <c r="D60" s="162" t="s">
        <v>174</v>
      </c>
      <c r="E60" s="156">
        <f t="shared" si="3"/>
        <v>44916.01999999999</v>
      </c>
      <c r="G60" s="160" t="s">
        <v>342</v>
      </c>
      <c r="H60" s="162" t="s">
        <v>353</v>
      </c>
      <c r="I60" s="162">
        <v>49303400</v>
      </c>
      <c r="J60" s="162" t="s">
        <v>174</v>
      </c>
      <c r="K60" s="165">
        <v>10537.56</v>
      </c>
      <c r="L60" s="160" t="s">
        <v>342</v>
      </c>
      <c r="M60" s="162" t="s">
        <v>353</v>
      </c>
      <c r="N60" s="162">
        <v>49303400</v>
      </c>
      <c r="O60" s="162" t="s">
        <v>174</v>
      </c>
      <c r="P60" s="165">
        <v>9160.17</v>
      </c>
      <c r="Q60" s="160" t="s">
        <v>342</v>
      </c>
      <c r="R60" s="162" t="s">
        <v>353</v>
      </c>
      <c r="S60" s="162">
        <v>49303400</v>
      </c>
      <c r="T60" s="162" t="s">
        <v>174</v>
      </c>
      <c r="U60" s="165">
        <v>3724.89</v>
      </c>
      <c r="V60" s="160" t="s">
        <v>342</v>
      </c>
      <c r="W60" s="162" t="s">
        <v>353</v>
      </c>
      <c r="X60" s="162">
        <v>49303400</v>
      </c>
      <c r="Y60" s="162" t="s">
        <v>174</v>
      </c>
      <c r="Z60" s="165">
        <v>21493.399999999991</v>
      </c>
    </row>
    <row r="61" spans="1:26" x14ac:dyDescent="0.2">
      <c r="A61" s="164"/>
      <c r="B61" s="162" t="s">
        <v>353</v>
      </c>
      <c r="C61" s="162">
        <v>49303513</v>
      </c>
      <c r="D61" s="162" t="s">
        <v>343</v>
      </c>
      <c r="E61" s="156">
        <f t="shared" si="3"/>
        <v>5125.3100000000004</v>
      </c>
      <c r="G61" s="160" t="s">
        <v>342</v>
      </c>
      <c r="H61" s="162" t="s">
        <v>353</v>
      </c>
      <c r="I61" s="162">
        <v>49303513</v>
      </c>
      <c r="J61" s="162" t="s">
        <v>343</v>
      </c>
      <c r="K61" s="165">
        <v>177</v>
      </c>
      <c r="L61" s="160" t="s">
        <v>342</v>
      </c>
      <c r="M61" s="162" t="s">
        <v>353</v>
      </c>
      <c r="N61" s="162">
        <v>49303513</v>
      </c>
      <c r="O61" s="162" t="s">
        <v>343</v>
      </c>
      <c r="P61" s="165">
        <v>1171.49</v>
      </c>
      <c r="Q61" s="160" t="s">
        <v>342</v>
      </c>
      <c r="R61" s="162" t="s">
        <v>353</v>
      </c>
      <c r="S61" s="162">
        <v>49303513</v>
      </c>
      <c r="T61" s="162" t="s">
        <v>343</v>
      </c>
      <c r="U61" s="165">
        <v>2325.4</v>
      </c>
      <c r="V61" s="160" t="s">
        <v>342</v>
      </c>
      <c r="W61" s="162" t="s">
        <v>353</v>
      </c>
      <c r="X61" s="162">
        <v>49303513</v>
      </c>
      <c r="Y61" s="162" t="s">
        <v>343</v>
      </c>
      <c r="Z61" s="165">
        <v>1451.4199999999998</v>
      </c>
    </row>
    <row r="62" spans="1:26" x14ac:dyDescent="0.2">
      <c r="A62" s="164"/>
      <c r="B62" s="162" t="s">
        <v>353</v>
      </c>
      <c r="C62" s="162">
        <v>49303514</v>
      </c>
      <c r="D62" s="162" t="s">
        <v>344</v>
      </c>
      <c r="E62" s="156">
        <f t="shared" si="3"/>
        <v>13429.220000011999</v>
      </c>
      <c r="G62" s="160" t="s">
        <v>342</v>
      </c>
      <c r="H62" s="162" t="s">
        <v>353</v>
      </c>
      <c r="I62" s="162">
        <v>49303514</v>
      </c>
      <c r="J62" s="162" t="s">
        <v>344</v>
      </c>
      <c r="K62" s="165">
        <v>616.41999999999996</v>
      </c>
      <c r="L62" s="160" t="s">
        <v>342</v>
      </c>
      <c r="M62" s="162" t="s">
        <v>353</v>
      </c>
      <c r="N62" s="162">
        <v>49303514</v>
      </c>
      <c r="O62" s="162" t="s">
        <v>344</v>
      </c>
      <c r="P62" s="165">
        <v>5191.7500000000009</v>
      </c>
      <c r="Q62" s="160" t="s">
        <v>342</v>
      </c>
      <c r="R62" s="162" t="s">
        <v>353</v>
      </c>
      <c r="S62" s="162">
        <v>49303514</v>
      </c>
      <c r="T62" s="162" t="s">
        <v>344</v>
      </c>
      <c r="U62" s="165">
        <v>2310.27</v>
      </c>
      <c r="V62" s="160" t="s">
        <v>342</v>
      </c>
      <c r="W62" s="162" t="s">
        <v>353</v>
      </c>
      <c r="X62" s="162">
        <v>49303514</v>
      </c>
      <c r="Y62" s="162" t="s">
        <v>344</v>
      </c>
      <c r="Z62" s="165">
        <v>5310.7800000119996</v>
      </c>
    </row>
    <row r="63" spans="1:26" x14ac:dyDescent="0.2">
      <c r="A63" s="164"/>
      <c r="B63" s="162" t="s">
        <v>353</v>
      </c>
      <c r="C63" s="162">
        <v>49303515</v>
      </c>
      <c r="D63" s="162" t="s">
        <v>345</v>
      </c>
      <c r="E63" s="156">
        <f t="shared" si="3"/>
        <v>5046.5499999999993</v>
      </c>
      <c r="G63" s="160" t="s">
        <v>342</v>
      </c>
      <c r="H63" s="162" t="s">
        <v>353</v>
      </c>
      <c r="I63" s="162">
        <v>49303515</v>
      </c>
      <c r="J63" s="162" t="s">
        <v>345</v>
      </c>
      <c r="K63" s="165">
        <v>28.95</v>
      </c>
      <c r="L63" s="160" t="s">
        <v>342</v>
      </c>
      <c r="M63" s="162" t="s">
        <v>353</v>
      </c>
      <c r="N63" s="162">
        <v>49303515</v>
      </c>
      <c r="O63" s="162" t="s">
        <v>345</v>
      </c>
      <c r="P63" s="165">
        <v>863.66000000000008</v>
      </c>
      <c r="Q63" s="160" t="s">
        <v>342</v>
      </c>
      <c r="R63" s="162" t="s">
        <v>353</v>
      </c>
      <c r="S63" s="162">
        <v>49303515</v>
      </c>
      <c r="T63" s="162" t="s">
        <v>345</v>
      </c>
      <c r="U63" s="165">
        <v>0</v>
      </c>
      <c r="V63" s="160" t="s">
        <v>342</v>
      </c>
      <c r="W63" s="162" t="s">
        <v>353</v>
      </c>
      <c r="X63" s="162">
        <v>49303515</v>
      </c>
      <c r="Y63" s="162" t="s">
        <v>345</v>
      </c>
      <c r="Z63" s="165">
        <v>4153.9399999999996</v>
      </c>
    </row>
    <row r="64" spans="1:26" x14ac:dyDescent="0.2">
      <c r="A64" s="164"/>
      <c r="B64" s="162" t="s">
        <v>353</v>
      </c>
      <c r="C64" s="162">
        <v>49303516</v>
      </c>
      <c r="D64" s="162" t="s">
        <v>178</v>
      </c>
      <c r="E64" s="156">
        <f t="shared" si="3"/>
        <v>69637.279999999999</v>
      </c>
      <c r="G64" s="160" t="s">
        <v>342</v>
      </c>
      <c r="H64" s="162" t="s">
        <v>353</v>
      </c>
      <c r="I64" s="162">
        <v>49303516</v>
      </c>
      <c r="J64" s="162" t="s">
        <v>178</v>
      </c>
      <c r="K64" s="165">
        <v>12448.7</v>
      </c>
      <c r="L64" s="160" t="s">
        <v>342</v>
      </c>
      <c r="M64" s="162" t="s">
        <v>353</v>
      </c>
      <c r="N64" s="162">
        <v>49303516</v>
      </c>
      <c r="O64" s="162" t="s">
        <v>178</v>
      </c>
      <c r="P64" s="165">
        <v>23468.240000000005</v>
      </c>
      <c r="Q64" s="160" t="s">
        <v>342</v>
      </c>
      <c r="R64" s="162" t="s">
        <v>353</v>
      </c>
      <c r="S64" s="162">
        <v>49303516</v>
      </c>
      <c r="T64" s="162" t="s">
        <v>178</v>
      </c>
      <c r="U64" s="165">
        <v>11185.15</v>
      </c>
      <c r="V64" s="160" t="s">
        <v>342</v>
      </c>
      <c r="W64" s="162" t="s">
        <v>353</v>
      </c>
      <c r="X64" s="162">
        <v>49303516</v>
      </c>
      <c r="Y64" s="162" t="s">
        <v>178</v>
      </c>
      <c r="Z64" s="165">
        <v>22535.190000000002</v>
      </c>
    </row>
    <row r="65" spans="1:26" s="167" customFormat="1" x14ac:dyDescent="0.2">
      <c r="A65" s="164"/>
      <c r="B65" s="162" t="s">
        <v>353</v>
      </c>
      <c r="C65" s="162">
        <v>49303517</v>
      </c>
      <c r="D65" s="162" t="s">
        <v>346</v>
      </c>
      <c r="E65" s="156">
        <f t="shared" si="3"/>
        <v>0</v>
      </c>
      <c r="G65" s="160" t="s">
        <v>342</v>
      </c>
      <c r="H65" s="162" t="s">
        <v>353</v>
      </c>
      <c r="I65" s="162">
        <v>49303517</v>
      </c>
      <c r="J65" s="162" t="s">
        <v>346</v>
      </c>
      <c r="K65" s="165">
        <v>0</v>
      </c>
      <c r="L65" s="160" t="s">
        <v>342</v>
      </c>
      <c r="M65" s="162" t="s">
        <v>353</v>
      </c>
      <c r="N65" s="162">
        <v>49303517</v>
      </c>
      <c r="O65" s="162" t="s">
        <v>346</v>
      </c>
      <c r="P65" s="165">
        <v>0</v>
      </c>
      <c r="Q65" s="160" t="s">
        <v>342</v>
      </c>
      <c r="R65" s="162" t="s">
        <v>353</v>
      </c>
      <c r="S65" s="162">
        <v>49303517</v>
      </c>
      <c r="T65" s="162" t="s">
        <v>346</v>
      </c>
      <c r="U65" s="165">
        <v>0</v>
      </c>
      <c r="V65" s="160" t="s">
        <v>342</v>
      </c>
      <c r="W65" s="162" t="s">
        <v>353</v>
      </c>
      <c r="X65" s="162">
        <v>49303517</v>
      </c>
      <c r="Y65" s="162" t="s">
        <v>346</v>
      </c>
      <c r="Z65" s="165">
        <v>0</v>
      </c>
    </row>
    <row r="66" spans="1:26" x14ac:dyDescent="0.2">
      <c r="A66" s="164"/>
      <c r="B66" s="162" t="s">
        <v>353</v>
      </c>
      <c r="C66" s="162">
        <v>49303518</v>
      </c>
      <c r="D66" s="162" t="s">
        <v>179</v>
      </c>
      <c r="E66" s="156">
        <f t="shared" si="3"/>
        <v>4254.0500000009997</v>
      </c>
      <c r="G66" s="160" t="s">
        <v>342</v>
      </c>
      <c r="H66" s="162" t="s">
        <v>353</v>
      </c>
      <c r="I66" s="162">
        <v>49303518</v>
      </c>
      <c r="J66" s="162" t="s">
        <v>179</v>
      </c>
      <c r="K66" s="165">
        <v>180.27</v>
      </c>
      <c r="L66" s="160" t="s">
        <v>342</v>
      </c>
      <c r="M66" s="162" t="s">
        <v>353</v>
      </c>
      <c r="N66" s="162">
        <v>49303518</v>
      </c>
      <c r="O66" s="162" t="s">
        <v>179</v>
      </c>
      <c r="P66" s="165">
        <v>2830.8700000009994</v>
      </c>
      <c r="Q66" s="160" t="s">
        <v>342</v>
      </c>
      <c r="R66" s="162" t="s">
        <v>353</v>
      </c>
      <c r="S66" s="162">
        <v>49303518</v>
      </c>
      <c r="T66" s="162" t="s">
        <v>179</v>
      </c>
      <c r="U66" s="165">
        <v>135.83000000000001</v>
      </c>
      <c r="V66" s="160" t="s">
        <v>342</v>
      </c>
      <c r="W66" s="162" t="s">
        <v>353</v>
      </c>
      <c r="X66" s="162">
        <v>49303518</v>
      </c>
      <c r="Y66" s="162" t="s">
        <v>179</v>
      </c>
      <c r="Z66" s="165">
        <v>1107.08</v>
      </c>
    </row>
    <row r="67" spans="1:26" x14ac:dyDescent="0.2">
      <c r="A67" s="164"/>
      <c r="B67" s="162"/>
      <c r="C67" s="162"/>
      <c r="D67" s="162"/>
      <c r="E67" s="156">
        <f t="shared" si="3"/>
        <v>0</v>
      </c>
      <c r="G67" s="160" t="s">
        <v>342</v>
      </c>
      <c r="H67" s="162"/>
      <c r="I67" s="162"/>
      <c r="J67" s="162"/>
      <c r="K67" s="165"/>
      <c r="L67" s="160" t="s">
        <v>342</v>
      </c>
      <c r="M67" s="162"/>
      <c r="N67" s="162"/>
      <c r="O67" s="162"/>
      <c r="P67" s="165"/>
      <c r="Q67" s="160" t="s">
        <v>342</v>
      </c>
      <c r="R67" s="162"/>
      <c r="S67" s="162"/>
      <c r="T67" s="162"/>
      <c r="U67" s="165"/>
      <c r="V67" s="160" t="s">
        <v>342</v>
      </c>
      <c r="W67" s="162"/>
      <c r="X67" s="162"/>
      <c r="Y67" s="162"/>
      <c r="Z67" s="165"/>
    </row>
    <row r="68" spans="1:26" x14ac:dyDescent="0.2">
      <c r="A68" s="164"/>
      <c r="B68" s="162" t="s">
        <v>354</v>
      </c>
      <c r="C68" s="162">
        <v>49304510</v>
      </c>
      <c r="D68" s="162" t="s">
        <v>189</v>
      </c>
      <c r="E68" s="156">
        <f t="shared" si="3"/>
        <v>13483.040591504941</v>
      </c>
      <c r="G68" s="160" t="s">
        <v>342</v>
      </c>
      <c r="H68" s="162" t="s">
        <v>354</v>
      </c>
      <c r="I68" s="162">
        <v>49304510</v>
      </c>
      <c r="J68" s="162" t="s">
        <v>189</v>
      </c>
      <c r="K68" s="165">
        <v>1569.4631990892349</v>
      </c>
      <c r="L68" s="160" t="s">
        <v>342</v>
      </c>
      <c r="M68" s="162" t="s">
        <v>354</v>
      </c>
      <c r="N68" s="162">
        <v>49304510</v>
      </c>
      <c r="O68" s="162" t="s">
        <v>189</v>
      </c>
      <c r="P68" s="165">
        <v>2721.090596511905</v>
      </c>
      <c r="Q68" s="160" t="s">
        <v>342</v>
      </c>
      <c r="R68" s="162" t="s">
        <v>354</v>
      </c>
      <c r="S68" s="162">
        <v>49304510</v>
      </c>
      <c r="T68" s="162" t="s">
        <v>189</v>
      </c>
      <c r="U68" s="165">
        <v>3017.8433098683799</v>
      </c>
      <c r="V68" s="160" t="s">
        <v>342</v>
      </c>
      <c r="W68" s="162" t="s">
        <v>354</v>
      </c>
      <c r="X68" s="162">
        <v>49304510</v>
      </c>
      <c r="Y68" s="166" t="s">
        <v>189</v>
      </c>
      <c r="Z68" s="165">
        <v>6174.6434860354229</v>
      </c>
    </row>
    <row r="69" spans="1:26" x14ac:dyDescent="0.2">
      <c r="A69" s="164"/>
      <c r="B69" s="162" t="s">
        <v>354</v>
      </c>
      <c r="C69" s="162">
        <v>49304513</v>
      </c>
      <c r="D69" s="162" t="s">
        <v>355</v>
      </c>
      <c r="E69" s="156">
        <f t="shared" si="3"/>
        <v>2577</v>
      </c>
      <c r="G69" s="160" t="s">
        <v>342</v>
      </c>
      <c r="H69" s="162" t="s">
        <v>354</v>
      </c>
      <c r="I69" s="162">
        <v>49304513</v>
      </c>
      <c r="J69" s="162" t="s">
        <v>355</v>
      </c>
      <c r="K69" s="165">
        <v>793.44</v>
      </c>
      <c r="L69" s="160" t="s">
        <v>342</v>
      </c>
      <c r="M69" s="162" t="s">
        <v>354</v>
      </c>
      <c r="N69" s="162">
        <v>49304513</v>
      </c>
      <c r="O69" s="162" t="s">
        <v>355</v>
      </c>
      <c r="P69" s="165">
        <v>1783.56</v>
      </c>
      <c r="Q69" s="160" t="s">
        <v>342</v>
      </c>
      <c r="R69" s="162" t="s">
        <v>354</v>
      </c>
      <c r="S69" s="162">
        <v>49304513</v>
      </c>
      <c r="T69" s="162" t="s">
        <v>355</v>
      </c>
      <c r="U69" s="165">
        <v>0</v>
      </c>
      <c r="V69" s="160" t="s">
        <v>342</v>
      </c>
      <c r="W69" s="162" t="s">
        <v>354</v>
      </c>
      <c r="X69" s="162">
        <v>49304513</v>
      </c>
      <c r="Y69" s="162" t="s">
        <v>355</v>
      </c>
      <c r="Z69" s="165">
        <v>0</v>
      </c>
    </row>
    <row r="70" spans="1:26" x14ac:dyDescent="0.2">
      <c r="A70" s="164"/>
      <c r="B70" s="162" t="s">
        <v>354</v>
      </c>
      <c r="C70" s="162">
        <v>49304514</v>
      </c>
      <c r="D70" s="162" t="s">
        <v>349</v>
      </c>
      <c r="E70" s="156">
        <f t="shared" si="3"/>
        <v>1154.2800000110001</v>
      </c>
      <c r="G70" s="160" t="s">
        <v>342</v>
      </c>
      <c r="H70" s="162" t="s">
        <v>354</v>
      </c>
      <c r="I70" s="162">
        <v>49304514</v>
      </c>
      <c r="J70" s="162" t="s">
        <v>349</v>
      </c>
      <c r="K70" s="165">
        <v>402.06</v>
      </c>
      <c r="L70" s="160" t="s">
        <v>342</v>
      </c>
      <c r="M70" s="162" t="s">
        <v>354</v>
      </c>
      <c r="N70" s="162">
        <v>49304514</v>
      </c>
      <c r="O70" s="162" t="s">
        <v>349</v>
      </c>
      <c r="P70" s="165">
        <v>66.050000010000005</v>
      </c>
      <c r="Q70" s="160" t="s">
        <v>342</v>
      </c>
      <c r="R70" s="162" t="s">
        <v>354</v>
      </c>
      <c r="S70" s="162">
        <v>49304514</v>
      </c>
      <c r="T70" s="162" t="s">
        <v>349</v>
      </c>
      <c r="U70" s="165">
        <v>125.44</v>
      </c>
      <c r="V70" s="160" t="s">
        <v>342</v>
      </c>
      <c r="W70" s="162" t="s">
        <v>354</v>
      </c>
      <c r="X70" s="162">
        <v>49304514</v>
      </c>
      <c r="Y70" s="162" t="s">
        <v>349</v>
      </c>
      <c r="Z70" s="165">
        <v>560.73000000100001</v>
      </c>
    </row>
    <row r="71" spans="1:26" x14ac:dyDescent="0.2">
      <c r="A71" s="164"/>
      <c r="B71" s="162" t="s">
        <v>354</v>
      </c>
      <c r="C71" s="162">
        <v>49304515</v>
      </c>
      <c r="D71" s="162" t="s">
        <v>191</v>
      </c>
      <c r="E71" s="156">
        <f t="shared" si="3"/>
        <v>0</v>
      </c>
      <c r="G71" s="160" t="s">
        <v>342</v>
      </c>
      <c r="H71" s="162" t="s">
        <v>354</v>
      </c>
      <c r="I71" s="162">
        <v>49304515</v>
      </c>
      <c r="J71" s="162" t="s">
        <v>191</v>
      </c>
      <c r="K71" s="165">
        <v>0</v>
      </c>
      <c r="L71" s="160" t="s">
        <v>342</v>
      </c>
      <c r="M71" s="162" t="s">
        <v>354</v>
      </c>
      <c r="N71" s="162">
        <v>49304515</v>
      </c>
      <c r="O71" s="162" t="s">
        <v>191</v>
      </c>
      <c r="P71" s="165">
        <v>0</v>
      </c>
      <c r="Q71" s="160" t="s">
        <v>342</v>
      </c>
      <c r="R71" s="162" t="s">
        <v>354</v>
      </c>
      <c r="S71" s="162">
        <v>49304515</v>
      </c>
      <c r="T71" s="162" t="s">
        <v>191</v>
      </c>
      <c r="U71" s="165">
        <v>0</v>
      </c>
      <c r="V71" s="160" t="s">
        <v>342</v>
      </c>
      <c r="W71" s="162" t="s">
        <v>354</v>
      </c>
      <c r="X71" s="162">
        <v>49304515</v>
      </c>
      <c r="Y71" s="162" t="s">
        <v>191</v>
      </c>
      <c r="Z71" s="165">
        <v>0</v>
      </c>
    </row>
    <row r="72" spans="1:26" x14ac:dyDescent="0.2">
      <c r="A72" s="164"/>
      <c r="B72" s="162" t="s">
        <v>354</v>
      </c>
      <c r="C72" s="162">
        <v>49304516</v>
      </c>
      <c r="D72" s="166" t="s">
        <v>192</v>
      </c>
      <c r="E72" s="156">
        <f t="shared" si="3"/>
        <v>6.4399999999999995</v>
      </c>
      <c r="G72" s="160" t="s">
        <v>342</v>
      </c>
      <c r="H72" s="162" t="s">
        <v>354</v>
      </c>
      <c r="I72" s="162">
        <v>49304516</v>
      </c>
      <c r="J72" s="166" t="s">
        <v>192</v>
      </c>
      <c r="K72" s="165">
        <v>3.11</v>
      </c>
      <c r="L72" s="160" t="s">
        <v>342</v>
      </c>
      <c r="M72" s="162" t="s">
        <v>354</v>
      </c>
      <c r="N72" s="162">
        <v>49304516</v>
      </c>
      <c r="O72" s="166" t="s">
        <v>192</v>
      </c>
      <c r="P72" s="165">
        <v>3.33</v>
      </c>
      <c r="Q72" s="160" t="s">
        <v>342</v>
      </c>
      <c r="R72" s="162" t="s">
        <v>354</v>
      </c>
      <c r="S72" s="162">
        <v>49304516</v>
      </c>
      <c r="T72" s="166" t="s">
        <v>192</v>
      </c>
      <c r="U72" s="165">
        <v>0</v>
      </c>
      <c r="V72" s="160" t="s">
        <v>342</v>
      </c>
      <c r="W72" s="162" t="s">
        <v>354</v>
      </c>
      <c r="X72" s="162">
        <v>49304516</v>
      </c>
      <c r="Y72" s="166" t="s">
        <v>192</v>
      </c>
      <c r="Z72" s="165">
        <v>0</v>
      </c>
    </row>
    <row r="73" spans="1:26" x14ac:dyDescent="0.2">
      <c r="A73" s="164"/>
      <c r="B73" s="162" t="s">
        <v>354</v>
      </c>
      <c r="C73" s="162">
        <v>49304518</v>
      </c>
      <c r="D73" s="166" t="s">
        <v>193</v>
      </c>
      <c r="E73" s="156">
        <f t="shared" si="3"/>
        <v>95.000000999999997</v>
      </c>
      <c r="G73" s="160" t="s">
        <v>342</v>
      </c>
      <c r="H73" s="162" t="s">
        <v>354</v>
      </c>
      <c r="I73" s="162">
        <v>49304518</v>
      </c>
      <c r="J73" s="166" t="s">
        <v>193</v>
      </c>
      <c r="K73" s="165">
        <v>0</v>
      </c>
      <c r="L73" s="160" t="s">
        <v>342</v>
      </c>
      <c r="M73" s="162" t="s">
        <v>354</v>
      </c>
      <c r="N73" s="162">
        <v>49304518</v>
      </c>
      <c r="O73" s="166" t="s">
        <v>193</v>
      </c>
      <c r="P73" s="165">
        <v>95.000000999999997</v>
      </c>
      <c r="Q73" s="160" t="s">
        <v>342</v>
      </c>
      <c r="R73" s="162" t="s">
        <v>354</v>
      </c>
      <c r="S73" s="162">
        <v>49304518</v>
      </c>
      <c r="T73" s="166" t="s">
        <v>193</v>
      </c>
      <c r="U73" s="165">
        <v>0</v>
      </c>
      <c r="V73" s="160" t="s">
        <v>342</v>
      </c>
      <c r="W73" s="162" t="s">
        <v>354</v>
      </c>
      <c r="X73" s="162">
        <v>49304518</v>
      </c>
      <c r="Y73" s="166" t="s">
        <v>193</v>
      </c>
      <c r="Z73" s="165">
        <v>0</v>
      </c>
    </row>
    <row r="74" spans="1:26" x14ac:dyDescent="0.2">
      <c r="A74" s="164"/>
      <c r="B74" s="162"/>
      <c r="C74" s="162"/>
      <c r="D74" s="162"/>
      <c r="E74" s="156">
        <f t="shared" si="3"/>
        <v>0</v>
      </c>
      <c r="G74" s="160" t="s">
        <v>342</v>
      </c>
      <c r="H74" s="162"/>
      <c r="I74" s="162"/>
      <c r="J74" s="162"/>
      <c r="K74" s="165"/>
      <c r="L74" s="160" t="s">
        <v>342</v>
      </c>
      <c r="M74" s="166"/>
      <c r="N74" s="166"/>
      <c r="O74" s="166"/>
      <c r="P74" s="165"/>
      <c r="Q74" s="160" t="s">
        <v>342</v>
      </c>
      <c r="R74" s="166"/>
      <c r="S74" s="166"/>
      <c r="T74" s="166"/>
      <c r="U74" s="165"/>
      <c r="V74" s="160" t="s">
        <v>342</v>
      </c>
      <c r="W74" s="162"/>
      <c r="X74" s="162"/>
      <c r="Y74" s="162"/>
      <c r="Z74" s="165"/>
    </row>
    <row r="75" spans="1:26" x14ac:dyDescent="0.2">
      <c r="A75" s="164"/>
      <c r="B75" s="162" t="s">
        <v>356</v>
      </c>
      <c r="C75" s="162">
        <v>49310510</v>
      </c>
      <c r="D75" s="162" t="s">
        <v>201</v>
      </c>
      <c r="E75" s="156">
        <f t="shared" si="3"/>
        <v>35099.334324965064</v>
      </c>
      <c r="G75" s="160" t="s">
        <v>342</v>
      </c>
      <c r="H75" s="162" t="s">
        <v>356</v>
      </c>
      <c r="I75" s="162">
        <v>49310510</v>
      </c>
      <c r="J75" s="162" t="s">
        <v>201</v>
      </c>
      <c r="K75" s="165">
        <v>4950.0005252285637</v>
      </c>
      <c r="L75" s="160" t="s">
        <v>342</v>
      </c>
      <c r="M75" s="162" t="s">
        <v>356</v>
      </c>
      <c r="N75" s="162">
        <v>49310510</v>
      </c>
      <c r="O75" s="162" t="s">
        <v>201</v>
      </c>
      <c r="P75" s="165">
        <v>11649.133739876495</v>
      </c>
      <c r="Q75" s="160" t="s">
        <v>342</v>
      </c>
      <c r="R75" s="162" t="s">
        <v>356</v>
      </c>
      <c r="S75" s="162">
        <v>49310510</v>
      </c>
      <c r="T75" s="162" t="s">
        <v>201</v>
      </c>
      <c r="U75" s="165">
        <v>9080.1000022000007</v>
      </c>
      <c r="V75" s="160" t="s">
        <v>342</v>
      </c>
      <c r="W75" s="162" t="s">
        <v>356</v>
      </c>
      <c r="X75" s="162">
        <v>49310510</v>
      </c>
      <c r="Y75" s="162" t="s">
        <v>201</v>
      </c>
      <c r="Z75" s="165">
        <v>9420.1000576600018</v>
      </c>
    </row>
    <row r="76" spans="1:26" x14ac:dyDescent="0.2">
      <c r="A76" s="164"/>
      <c r="B76" s="162" t="s">
        <v>356</v>
      </c>
      <c r="C76" s="162">
        <v>49310511</v>
      </c>
      <c r="D76" s="162" t="s">
        <v>351</v>
      </c>
      <c r="E76" s="156">
        <f t="shared" si="3"/>
        <v>0</v>
      </c>
      <c r="G76" s="160" t="s">
        <v>342</v>
      </c>
      <c r="H76" s="162" t="s">
        <v>356</v>
      </c>
      <c r="I76" s="162">
        <v>49310511</v>
      </c>
      <c r="J76" s="162" t="s">
        <v>351</v>
      </c>
      <c r="K76" s="165">
        <v>0</v>
      </c>
      <c r="L76" s="160" t="s">
        <v>342</v>
      </c>
      <c r="M76" s="162" t="s">
        <v>356</v>
      </c>
      <c r="N76" s="162">
        <v>49310511</v>
      </c>
      <c r="O76" s="162" t="s">
        <v>351</v>
      </c>
      <c r="P76" s="165">
        <v>0</v>
      </c>
      <c r="Q76" s="160" t="s">
        <v>342</v>
      </c>
      <c r="R76" s="162" t="s">
        <v>356</v>
      </c>
      <c r="S76" s="162">
        <v>49310511</v>
      </c>
      <c r="T76" s="162" t="s">
        <v>351</v>
      </c>
      <c r="U76" s="165">
        <v>0</v>
      </c>
      <c r="V76" s="160" t="s">
        <v>342</v>
      </c>
      <c r="W76" s="162" t="s">
        <v>356</v>
      </c>
      <c r="X76" s="162">
        <v>49310511</v>
      </c>
      <c r="Y76" s="166" t="s">
        <v>351</v>
      </c>
      <c r="Z76" s="165">
        <v>0</v>
      </c>
    </row>
    <row r="77" spans="1:26" x14ac:dyDescent="0.2">
      <c r="A77" s="164"/>
      <c r="B77" s="162" t="s">
        <v>356</v>
      </c>
      <c r="C77" s="162">
        <v>49310512</v>
      </c>
      <c r="D77" s="162" t="s">
        <v>202</v>
      </c>
      <c r="E77" s="156">
        <f>SUMIFS(K$35:K$298,I$35:I$298,C77,H$35:H$298,B77,G$35:G$298,"D")+SUMIFS(P$35:P$298,N$35:N$298,C77,M$35:M$298,B77,L$35:L$298,"D")+SUMIFS(U$35:U$298,S$35:S$298,C77,R$35:R$298,B77,Q$35:Q$298,"D")+SUMIFS(Z$35:Z$298,X$35:X$298,C77,W$35:W$298,B77,V$35:V$298,"D")</f>
        <v>33068.580043823094</v>
      </c>
      <c r="G77" s="160" t="s">
        <v>342</v>
      </c>
      <c r="H77" s="162" t="s">
        <v>356</v>
      </c>
      <c r="I77" s="162">
        <v>49310512</v>
      </c>
      <c r="J77" s="162" t="s">
        <v>202</v>
      </c>
      <c r="K77" s="165">
        <v>3659.5900122330004</v>
      </c>
      <c r="L77" s="160" t="s">
        <v>342</v>
      </c>
      <c r="M77" s="166" t="s">
        <v>356</v>
      </c>
      <c r="N77" s="162">
        <v>49310512</v>
      </c>
      <c r="O77" s="162" t="s">
        <v>202</v>
      </c>
      <c r="P77" s="165">
        <v>11223.400014460001</v>
      </c>
      <c r="Q77" s="160" t="s">
        <v>342</v>
      </c>
      <c r="R77" s="166" t="s">
        <v>356</v>
      </c>
      <c r="S77" s="162">
        <v>49310512</v>
      </c>
      <c r="T77" s="162" t="s">
        <v>202</v>
      </c>
      <c r="U77" s="165">
        <v>8766.7200025200982</v>
      </c>
      <c r="V77" s="160" t="s">
        <v>342</v>
      </c>
      <c r="W77" s="162" t="s">
        <v>356</v>
      </c>
      <c r="X77" s="162">
        <v>49310512</v>
      </c>
      <c r="Y77" s="162" t="s">
        <v>202</v>
      </c>
      <c r="Z77" s="165">
        <v>9418.8700146099964</v>
      </c>
    </row>
    <row r="78" spans="1:26" x14ac:dyDescent="0.2">
      <c r="B78" s="162" t="s">
        <v>356</v>
      </c>
      <c r="C78" s="162">
        <v>49310513</v>
      </c>
      <c r="D78" s="162" t="s">
        <v>352</v>
      </c>
      <c r="E78" s="156">
        <f t="shared" si="3"/>
        <v>9905.119999999999</v>
      </c>
      <c r="G78" s="160" t="s">
        <v>342</v>
      </c>
      <c r="H78" s="162" t="s">
        <v>356</v>
      </c>
      <c r="I78" s="162">
        <v>49310513</v>
      </c>
      <c r="J78" s="162" t="s">
        <v>352</v>
      </c>
      <c r="K78" s="165">
        <v>5.55</v>
      </c>
      <c r="L78" s="160" t="s">
        <v>342</v>
      </c>
      <c r="M78" s="162" t="s">
        <v>356</v>
      </c>
      <c r="N78" s="162">
        <v>49310513</v>
      </c>
      <c r="O78" s="162" t="s">
        <v>352</v>
      </c>
      <c r="P78" s="165">
        <v>6447.49</v>
      </c>
      <c r="Q78" s="160" t="s">
        <v>342</v>
      </c>
      <c r="R78" s="162" t="s">
        <v>356</v>
      </c>
      <c r="S78" s="162">
        <v>49310513</v>
      </c>
      <c r="T78" s="162" t="s">
        <v>352</v>
      </c>
      <c r="U78" s="165">
        <v>2178.4499999999998</v>
      </c>
      <c r="V78" s="160" t="s">
        <v>342</v>
      </c>
      <c r="W78" s="166" t="s">
        <v>356</v>
      </c>
      <c r="X78" s="166">
        <v>49310513</v>
      </c>
      <c r="Y78" s="166" t="s">
        <v>352</v>
      </c>
      <c r="Z78" s="165">
        <v>1273.6299999999999</v>
      </c>
    </row>
    <row r="79" spans="1:26" x14ac:dyDescent="0.2">
      <c r="B79" s="162" t="s">
        <v>356</v>
      </c>
      <c r="C79" s="162">
        <v>49310514</v>
      </c>
      <c r="D79" s="162" t="s">
        <v>203</v>
      </c>
      <c r="E79" s="156">
        <f t="shared" si="3"/>
        <v>903.45</v>
      </c>
      <c r="G79" s="160" t="s">
        <v>342</v>
      </c>
      <c r="H79" s="162" t="s">
        <v>356</v>
      </c>
      <c r="I79" s="162">
        <v>49310514</v>
      </c>
      <c r="J79" s="162" t="s">
        <v>203</v>
      </c>
      <c r="K79" s="165">
        <v>478.08000000000004</v>
      </c>
      <c r="L79" s="160" t="s">
        <v>342</v>
      </c>
      <c r="M79" s="162" t="s">
        <v>356</v>
      </c>
      <c r="N79" s="162">
        <v>49310514</v>
      </c>
      <c r="O79" s="162" t="s">
        <v>203</v>
      </c>
      <c r="P79" s="165">
        <v>66.94</v>
      </c>
      <c r="Q79" s="160" t="s">
        <v>342</v>
      </c>
      <c r="R79" s="162" t="s">
        <v>356</v>
      </c>
      <c r="S79" s="162">
        <v>49310514</v>
      </c>
      <c r="T79" s="162" t="s">
        <v>203</v>
      </c>
      <c r="U79" s="165">
        <v>300.75</v>
      </c>
      <c r="V79" s="160" t="s">
        <v>342</v>
      </c>
      <c r="W79" s="162" t="s">
        <v>356</v>
      </c>
      <c r="X79" s="162">
        <v>49310514</v>
      </c>
      <c r="Y79" s="162" t="s">
        <v>203</v>
      </c>
      <c r="Z79" s="165">
        <v>57.680000000000007</v>
      </c>
    </row>
    <row r="80" spans="1:26" x14ac:dyDescent="0.2">
      <c r="A80" s="164"/>
      <c r="B80" s="162" t="s">
        <v>356</v>
      </c>
      <c r="C80" s="162">
        <v>49310515</v>
      </c>
      <c r="D80" s="162" t="s">
        <v>204</v>
      </c>
      <c r="E80" s="156">
        <f t="shared" si="3"/>
        <v>1534.3400000010001</v>
      </c>
      <c r="G80" s="160" t="s">
        <v>342</v>
      </c>
      <c r="H80" s="162" t="s">
        <v>356</v>
      </c>
      <c r="I80" s="162">
        <v>49310515</v>
      </c>
      <c r="J80" s="162" t="s">
        <v>204</v>
      </c>
      <c r="K80" s="165">
        <v>1063.460000001</v>
      </c>
      <c r="L80" s="160" t="s">
        <v>342</v>
      </c>
      <c r="M80" s="162" t="s">
        <v>356</v>
      </c>
      <c r="N80" s="162">
        <v>49310515</v>
      </c>
      <c r="O80" s="162" t="s">
        <v>204</v>
      </c>
      <c r="P80" s="165">
        <v>470.88</v>
      </c>
      <c r="Q80" s="160" t="s">
        <v>342</v>
      </c>
      <c r="R80" s="162" t="s">
        <v>356</v>
      </c>
      <c r="S80" s="162">
        <v>49310515</v>
      </c>
      <c r="T80" s="162" t="s">
        <v>204</v>
      </c>
      <c r="U80" s="165">
        <v>0</v>
      </c>
      <c r="V80" s="160" t="s">
        <v>342</v>
      </c>
      <c r="W80" s="162" t="s">
        <v>356</v>
      </c>
      <c r="X80" s="162">
        <v>49310515</v>
      </c>
      <c r="Y80" s="162" t="s">
        <v>204</v>
      </c>
      <c r="Z80" s="165">
        <v>0</v>
      </c>
    </row>
    <row r="81" spans="1:26" x14ac:dyDescent="0.2">
      <c r="A81" s="164"/>
      <c r="B81" s="168" t="s">
        <v>356</v>
      </c>
      <c r="C81" s="168">
        <v>49310516</v>
      </c>
      <c r="D81" s="169" t="s">
        <v>206</v>
      </c>
      <c r="E81" s="156">
        <f t="shared" si="3"/>
        <v>62.600000010000002</v>
      </c>
      <c r="G81" s="160" t="s">
        <v>342</v>
      </c>
      <c r="H81" s="168" t="s">
        <v>356</v>
      </c>
      <c r="I81" s="168">
        <v>49310516</v>
      </c>
      <c r="J81" s="169" t="s">
        <v>206</v>
      </c>
      <c r="K81" s="165">
        <v>0</v>
      </c>
      <c r="L81" s="160" t="s">
        <v>342</v>
      </c>
      <c r="M81" s="168" t="s">
        <v>356</v>
      </c>
      <c r="N81" s="168">
        <v>49310516</v>
      </c>
      <c r="O81" s="169" t="s">
        <v>206</v>
      </c>
      <c r="P81" s="165">
        <v>0</v>
      </c>
      <c r="Q81" s="160" t="s">
        <v>342</v>
      </c>
      <c r="R81" s="168" t="s">
        <v>356</v>
      </c>
      <c r="S81" s="168">
        <v>49310516</v>
      </c>
      <c r="T81" s="169" t="s">
        <v>206</v>
      </c>
      <c r="U81" s="165">
        <v>62.600000010000002</v>
      </c>
      <c r="V81" s="160" t="s">
        <v>342</v>
      </c>
      <c r="W81" s="169" t="s">
        <v>356</v>
      </c>
      <c r="X81" s="168">
        <v>49310516</v>
      </c>
      <c r="Y81" s="169" t="s">
        <v>206</v>
      </c>
      <c r="Z81" s="165">
        <v>0</v>
      </c>
    </row>
    <row r="82" spans="1:26" x14ac:dyDescent="0.2">
      <c r="A82" s="164"/>
      <c r="B82" s="168" t="s">
        <v>356</v>
      </c>
      <c r="C82" s="168">
        <v>49310517</v>
      </c>
      <c r="D82" s="168" t="s">
        <v>205</v>
      </c>
      <c r="E82" s="156">
        <f t="shared" si="3"/>
        <v>0</v>
      </c>
      <c r="G82" s="160" t="s">
        <v>342</v>
      </c>
      <c r="H82" s="168" t="s">
        <v>356</v>
      </c>
      <c r="I82" s="168">
        <v>49310517</v>
      </c>
      <c r="J82" s="168" t="s">
        <v>205</v>
      </c>
      <c r="K82" s="165">
        <v>0</v>
      </c>
      <c r="L82" s="160" t="s">
        <v>342</v>
      </c>
      <c r="M82" s="168" t="s">
        <v>356</v>
      </c>
      <c r="N82" s="168">
        <v>49310517</v>
      </c>
      <c r="O82" s="168" t="s">
        <v>205</v>
      </c>
      <c r="P82" s="165">
        <v>0</v>
      </c>
      <c r="Q82" s="160" t="s">
        <v>342</v>
      </c>
      <c r="R82" s="168" t="s">
        <v>356</v>
      </c>
      <c r="S82" s="168">
        <v>49310517</v>
      </c>
      <c r="T82" s="168" t="s">
        <v>205</v>
      </c>
      <c r="U82" s="165">
        <v>0</v>
      </c>
      <c r="V82" s="160" t="s">
        <v>342</v>
      </c>
      <c r="W82" s="168" t="s">
        <v>356</v>
      </c>
      <c r="X82" s="168">
        <v>49310517</v>
      </c>
      <c r="Y82" s="168" t="s">
        <v>205</v>
      </c>
      <c r="Z82" s="165">
        <v>0</v>
      </c>
    </row>
    <row r="83" spans="1:26" ht="13.5" thickBot="1" x14ac:dyDescent="0.25">
      <c r="A83" s="164"/>
      <c r="B83" s="168" t="s">
        <v>356</v>
      </c>
      <c r="C83" s="168">
        <v>49310518</v>
      </c>
      <c r="D83" s="168" t="s">
        <v>207</v>
      </c>
      <c r="E83" s="156">
        <f t="shared" si="3"/>
        <v>1199.22</v>
      </c>
      <c r="G83" s="160" t="s">
        <v>342</v>
      </c>
      <c r="H83" s="168" t="s">
        <v>356</v>
      </c>
      <c r="I83" s="168">
        <v>49310518</v>
      </c>
      <c r="J83" s="168" t="s">
        <v>207</v>
      </c>
      <c r="K83" s="165">
        <v>0</v>
      </c>
      <c r="L83" s="160" t="s">
        <v>342</v>
      </c>
      <c r="M83" s="168" t="s">
        <v>356</v>
      </c>
      <c r="N83" s="168">
        <v>49310518</v>
      </c>
      <c r="O83" s="168" t="s">
        <v>207</v>
      </c>
      <c r="P83" s="165">
        <v>358.82</v>
      </c>
      <c r="Q83" s="160" t="s">
        <v>342</v>
      </c>
      <c r="R83" s="168" t="s">
        <v>356</v>
      </c>
      <c r="S83" s="168">
        <v>49310518</v>
      </c>
      <c r="T83" s="168" t="s">
        <v>207</v>
      </c>
      <c r="U83" s="165">
        <v>0</v>
      </c>
      <c r="V83" s="160" t="s">
        <v>342</v>
      </c>
      <c r="W83" s="168" t="s">
        <v>356</v>
      </c>
      <c r="X83" s="168">
        <v>49310518</v>
      </c>
      <c r="Y83" s="168" t="s">
        <v>207</v>
      </c>
      <c r="Z83" s="165">
        <v>840.4</v>
      </c>
    </row>
    <row r="84" spans="1:26" ht="13.5" thickBot="1" x14ac:dyDescent="0.25">
      <c r="A84" s="164"/>
      <c r="B84" s="157" t="s">
        <v>357</v>
      </c>
      <c r="C84" s="170"/>
      <c r="D84" s="170"/>
      <c r="E84" s="156">
        <v>0</v>
      </c>
      <c r="G84" s="160"/>
      <c r="H84" s="157" t="s">
        <v>357</v>
      </c>
      <c r="I84" s="170"/>
      <c r="J84" s="170"/>
      <c r="K84" s="171">
        <v>36913.653736551809</v>
      </c>
      <c r="L84" s="160"/>
      <c r="M84" s="157" t="s">
        <v>357</v>
      </c>
      <c r="N84" s="170"/>
      <c r="O84" s="170"/>
      <c r="P84" s="171">
        <v>77571.874351859427</v>
      </c>
      <c r="Q84" s="160"/>
      <c r="R84" s="157" t="s">
        <v>357</v>
      </c>
      <c r="S84" s="170"/>
      <c r="T84" s="170"/>
      <c r="U84" s="171">
        <v>43213.44331459848</v>
      </c>
      <c r="V84" s="160"/>
      <c r="W84" s="157" t="s">
        <v>357</v>
      </c>
      <c r="X84" s="170"/>
      <c r="Y84" s="170"/>
      <c r="Z84" s="171">
        <v>83797.863558318408</v>
      </c>
    </row>
    <row r="85" spans="1:26" x14ac:dyDescent="0.2">
      <c r="A85" s="164"/>
      <c r="B85" s="172"/>
      <c r="C85" s="172"/>
      <c r="D85" s="172"/>
      <c r="E85" s="156">
        <f t="shared" si="3"/>
        <v>0</v>
      </c>
      <c r="G85" s="160"/>
      <c r="H85" s="172"/>
      <c r="I85" s="172"/>
      <c r="J85" s="172"/>
      <c r="K85" s="173"/>
      <c r="L85" s="160"/>
      <c r="M85" s="174"/>
      <c r="N85" s="174"/>
      <c r="O85" s="174"/>
      <c r="P85" s="173"/>
      <c r="Q85" s="160"/>
      <c r="R85" s="174"/>
      <c r="S85" s="174"/>
      <c r="T85" s="174"/>
      <c r="U85" s="173"/>
      <c r="V85" s="160"/>
      <c r="W85" s="174"/>
      <c r="X85" s="174"/>
      <c r="Y85" s="174"/>
      <c r="Z85" s="173"/>
    </row>
    <row r="86" spans="1:26" ht="13.5" thickBot="1" x14ac:dyDescent="0.25">
      <c r="A86" s="135"/>
      <c r="B86" s="153"/>
      <c r="C86" s="153"/>
      <c r="D86" s="153"/>
      <c r="E86" s="156">
        <f t="shared" si="3"/>
        <v>0</v>
      </c>
      <c r="G86" s="160"/>
      <c r="H86" s="153"/>
      <c r="I86" s="153"/>
      <c r="J86" s="153"/>
      <c r="K86" s="154"/>
      <c r="L86" s="160"/>
      <c r="M86" s="175"/>
      <c r="N86" s="175"/>
      <c r="O86" s="175"/>
      <c r="P86" s="154"/>
      <c r="Q86" s="160"/>
      <c r="R86" s="175"/>
      <c r="S86" s="175"/>
      <c r="T86" s="175"/>
      <c r="U86" s="154"/>
      <c r="V86" s="160"/>
      <c r="W86" s="175"/>
      <c r="X86" s="175"/>
      <c r="Y86" s="175"/>
      <c r="Z86" s="154"/>
    </row>
    <row r="87" spans="1:26" ht="13.5" thickBot="1" x14ac:dyDescent="0.25">
      <c r="A87" s="135"/>
      <c r="B87" s="176" t="s">
        <v>358</v>
      </c>
      <c r="C87" s="177"/>
      <c r="D87" s="177"/>
      <c r="E87" s="156">
        <f t="shared" si="3"/>
        <v>0</v>
      </c>
      <c r="G87" s="160"/>
      <c r="H87" s="176" t="s">
        <v>358</v>
      </c>
      <c r="I87" s="177"/>
      <c r="J87" s="177"/>
      <c r="K87" s="178"/>
      <c r="L87" s="160"/>
      <c r="M87" s="176" t="s">
        <v>358</v>
      </c>
      <c r="N87" s="177"/>
      <c r="O87" s="177"/>
      <c r="P87" s="178"/>
      <c r="Q87" s="160"/>
      <c r="R87" s="176" t="s">
        <v>358</v>
      </c>
      <c r="S87" s="177"/>
      <c r="T87" s="177"/>
      <c r="U87" s="178"/>
      <c r="V87" s="160"/>
      <c r="W87" s="176" t="s">
        <v>358</v>
      </c>
      <c r="X87" s="177"/>
      <c r="Y87" s="177"/>
      <c r="Z87" s="178"/>
    </row>
    <row r="88" spans="1:26" x14ac:dyDescent="0.2">
      <c r="A88" s="135" t="s">
        <v>291</v>
      </c>
      <c r="B88" s="179" t="s">
        <v>341</v>
      </c>
      <c r="C88" s="179">
        <v>49303400</v>
      </c>
      <c r="D88" s="179" t="s">
        <v>174</v>
      </c>
      <c r="E88" s="156">
        <f>SUMIFS(K$35:K$298,I$35:I$298,C88,H$35:H$298,B88,G$35:G$298,"S")+SUMIFS(P$35:P$298,N$35:N$298,C88,M$35:M$298,B88,L$35:L$298,"S")+SUMIFS(U$35:U$298,S$35:S$298,C88,R$35:R$298,B88,Q$35:Q$298,"S")+SUMIFS(Z$35:Z$298,X$35:X$298,C88,W$35:W$298,B88,V$35:V$298,"S")+SUMIF('Payroll Rpt 1213 Adjusted'!$K$17:$BO$17,'MHSA Journals 1213'!C88,'Payroll Rpt 1213 Adjusted'!$K$76:$BO$76)</f>
        <v>237047.7646176359</v>
      </c>
      <c r="G88" s="160" t="s">
        <v>359</v>
      </c>
      <c r="H88" s="179" t="s">
        <v>341</v>
      </c>
      <c r="I88" s="179">
        <v>49303400</v>
      </c>
      <c r="J88" s="179" t="s">
        <v>174</v>
      </c>
      <c r="K88" s="180"/>
      <c r="L88" s="160" t="s">
        <v>359</v>
      </c>
      <c r="M88" s="179" t="s">
        <v>341</v>
      </c>
      <c r="N88" s="179">
        <v>49303400</v>
      </c>
      <c r="O88" s="179" t="s">
        <v>174</v>
      </c>
      <c r="P88" s="180"/>
      <c r="Q88" s="160" t="s">
        <v>359</v>
      </c>
      <c r="R88" s="179" t="s">
        <v>341</v>
      </c>
      <c r="S88" s="179">
        <v>49303400</v>
      </c>
      <c r="T88" s="179" t="s">
        <v>174</v>
      </c>
      <c r="U88" s="180"/>
      <c r="V88" s="160" t="s">
        <v>359</v>
      </c>
      <c r="W88" s="179" t="s">
        <v>341</v>
      </c>
      <c r="X88" s="179">
        <v>49303400</v>
      </c>
      <c r="Y88" s="179" t="s">
        <v>174</v>
      </c>
      <c r="Z88" s="180"/>
    </row>
    <row r="89" spans="1:26" x14ac:dyDescent="0.2">
      <c r="A89" s="135" t="s">
        <v>291</v>
      </c>
      <c r="B89" s="181" t="s">
        <v>341</v>
      </c>
      <c r="C89" s="181">
        <v>49303513</v>
      </c>
      <c r="D89" s="181" t="s">
        <v>343</v>
      </c>
      <c r="E89" s="156">
        <f>SUMIFS(K$35:K$298,I$35:I$298,C89,H$35:H$298,B89,G$35:G$298,"S")+SUMIFS(P$35:P$298,N$35:N$298,C89,M$35:M$298,B89,L$35:L$298,"S")+SUMIFS(U$35:U$298,S$35:S$298,C89,R$35:R$298,B89,Q$35:Q$298,"S")+SUMIFS(Z$35:Z$298,X$35:X$298,C89,W$35:W$298,B89,V$35:V$298,"S")+SUMIF('Payroll Rpt 1213 Adjusted'!$K$17:$BO$17,'MHSA Journals 1213'!C89,'Payroll Rpt 1213 Adjusted'!$K$76:$BO$76)</f>
        <v>0</v>
      </c>
      <c r="G89" s="160" t="s">
        <v>359</v>
      </c>
      <c r="H89" s="181" t="s">
        <v>341</v>
      </c>
      <c r="I89" s="181">
        <v>49303513</v>
      </c>
      <c r="J89" s="181" t="s">
        <v>343</v>
      </c>
      <c r="K89" s="180"/>
      <c r="L89" s="160" t="s">
        <v>359</v>
      </c>
      <c r="M89" s="181" t="s">
        <v>341</v>
      </c>
      <c r="N89" s="181">
        <v>49303513</v>
      </c>
      <c r="O89" s="181" t="s">
        <v>343</v>
      </c>
      <c r="P89" s="180"/>
      <c r="Q89" s="160" t="s">
        <v>359</v>
      </c>
      <c r="R89" s="181" t="s">
        <v>341</v>
      </c>
      <c r="S89" s="181">
        <v>49303513</v>
      </c>
      <c r="T89" s="181" t="s">
        <v>343</v>
      </c>
      <c r="U89" s="180"/>
      <c r="V89" s="160" t="s">
        <v>359</v>
      </c>
      <c r="W89" s="181" t="s">
        <v>341</v>
      </c>
      <c r="X89" s="181">
        <v>49303513</v>
      </c>
      <c r="Y89" s="181" t="s">
        <v>343</v>
      </c>
      <c r="Z89" s="180"/>
    </row>
    <row r="90" spans="1:26" x14ac:dyDescent="0.2">
      <c r="A90" s="135" t="s">
        <v>297</v>
      </c>
      <c r="B90" s="181" t="s">
        <v>341</v>
      </c>
      <c r="C90" s="181">
        <v>49303514</v>
      </c>
      <c r="D90" s="181" t="s">
        <v>344</v>
      </c>
      <c r="E90" s="156">
        <f>SUMIFS(K$35:K$298,I$35:I$298,C90,H$35:H$298,B90,G$35:G$298,"S")+SUMIFS(P$35:P$298,N$35:N$298,C90,M$35:M$298,B90,L$35:L$298,"S")+SUMIFS(U$35:U$298,S$35:S$298,C90,R$35:R$298,B90,Q$35:Q$298,"S")+SUMIFS(Z$35:Z$298,X$35:X$298,C90,W$35:W$298,B90,V$35:V$298,"S")+SUMIF('Payroll Rpt 1213 Adjusted'!$K$17:$BO$17,'MHSA Journals 1213'!C90,'Payroll Rpt 1213 Adjusted'!$K$76:$BO$76)</f>
        <v>38394.9776466064</v>
      </c>
      <c r="G90" s="160" t="s">
        <v>359</v>
      </c>
      <c r="H90" s="181" t="s">
        <v>341</v>
      </c>
      <c r="I90" s="181">
        <v>49303514</v>
      </c>
      <c r="J90" s="181" t="s">
        <v>344</v>
      </c>
      <c r="K90" s="180"/>
      <c r="L90" s="160" t="s">
        <v>359</v>
      </c>
      <c r="M90" s="181" t="s">
        <v>341</v>
      </c>
      <c r="N90" s="181">
        <v>49303514</v>
      </c>
      <c r="O90" s="181" t="s">
        <v>344</v>
      </c>
      <c r="P90" s="180"/>
      <c r="Q90" s="160" t="s">
        <v>359</v>
      </c>
      <c r="R90" s="181" t="s">
        <v>341</v>
      </c>
      <c r="S90" s="181">
        <v>49303514</v>
      </c>
      <c r="T90" s="181" t="s">
        <v>344</v>
      </c>
      <c r="U90" s="180"/>
      <c r="V90" s="160" t="s">
        <v>359</v>
      </c>
      <c r="W90" s="181" t="s">
        <v>341</v>
      </c>
      <c r="X90" s="181">
        <v>49303514</v>
      </c>
      <c r="Y90" s="181" t="s">
        <v>344</v>
      </c>
      <c r="Z90" s="180"/>
    </row>
    <row r="91" spans="1:26" x14ac:dyDescent="0.2">
      <c r="A91" s="135" t="s">
        <v>306</v>
      </c>
      <c r="B91" s="181" t="s">
        <v>341</v>
      </c>
      <c r="C91" s="181">
        <v>49303515</v>
      </c>
      <c r="D91" s="181" t="s">
        <v>345</v>
      </c>
      <c r="E91" s="156">
        <f>SUMIFS(K$35:K$298,I$35:I$298,C91,H$35:H$298,B91,G$35:G$298,"S")+SUMIFS(P$35:P$298,N$35:N$298,C91,M$35:M$298,B91,L$35:L$298,"S")+SUMIFS(U$35:U$298,S$35:S$298,C91,R$35:R$298,B91,Q$35:Q$298,"S")+SUMIFS(Z$35:Z$298,X$35:X$298,C91,W$35:W$298,B91,V$35:V$298,"S")+SUMIF('Payroll Rpt 1213 Adjusted'!$K$17:$BO$17,'MHSA Journals 1213'!C91,'Payroll Rpt 1213 Adjusted'!$K$76:$BO$76)</f>
        <v>22517.370758674922</v>
      </c>
      <c r="G91" s="160" t="s">
        <v>359</v>
      </c>
      <c r="H91" s="181" t="s">
        <v>341</v>
      </c>
      <c r="I91" s="181">
        <v>49303515</v>
      </c>
      <c r="J91" s="181" t="s">
        <v>345</v>
      </c>
      <c r="K91" s="180"/>
      <c r="L91" s="160" t="s">
        <v>359</v>
      </c>
      <c r="M91" s="181" t="s">
        <v>341</v>
      </c>
      <c r="N91" s="181">
        <v>49303515</v>
      </c>
      <c r="O91" s="181" t="s">
        <v>345</v>
      </c>
      <c r="P91" s="180"/>
      <c r="Q91" s="160" t="s">
        <v>359</v>
      </c>
      <c r="R91" s="181" t="s">
        <v>341</v>
      </c>
      <c r="S91" s="181">
        <v>49303515</v>
      </c>
      <c r="T91" s="181" t="s">
        <v>345</v>
      </c>
      <c r="U91" s="180"/>
      <c r="V91" s="160" t="s">
        <v>359</v>
      </c>
      <c r="W91" s="181" t="s">
        <v>341</v>
      </c>
      <c r="X91" s="181">
        <v>49303515</v>
      </c>
      <c r="Y91" s="181" t="s">
        <v>345</v>
      </c>
      <c r="Z91" s="180"/>
    </row>
    <row r="92" spans="1:26" x14ac:dyDescent="0.2">
      <c r="A92" s="135" t="s">
        <v>313</v>
      </c>
      <c r="B92" s="181" t="s">
        <v>341</v>
      </c>
      <c r="C92" s="181">
        <v>49303516</v>
      </c>
      <c r="D92" s="181" t="s">
        <v>178</v>
      </c>
      <c r="E92" s="156">
        <f>SUMIFS(K$35:K$298,I$35:I$298,C92,H$35:H$298,B92,G$35:G$298,"S")+SUMIFS(P$35:P$298,N$35:N$298,C92,M$35:M$298,B92,L$35:L$298,"S")+SUMIFS(U$35:U$298,S$35:S$298,C92,R$35:R$298,B92,Q$35:Q$298,"S")+SUMIFS(Z$35:Z$298,X$35:X$298,C92,W$35:W$298,B92,V$35:V$298,"S")+SUMIF('Payroll Rpt 1213 Adjusted'!$K$17:$BO$17,'MHSA Journals 1213'!C92,'Payroll Rpt 1213 Adjusted'!$K$76:$BO$76)</f>
        <v>7146.1138859452076</v>
      </c>
      <c r="G92" s="160" t="s">
        <v>359</v>
      </c>
      <c r="H92" s="181" t="s">
        <v>341</v>
      </c>
      <c r="I92" s="181">
        <v>49303516</v>
      </c>
      <c r="J92" s="181" t="s">
        <v>178</v>
      </c>
      <c r="K92" s="180"/>
      <c r="L92" s="160" t="s">
        <v>359</v>
      </c>
      <c r="M92" s="181" t="s">
        <v>341</v>
      </c>
      <c r="N92" s="181">
        <v>49303516</v>
      </c>
      <c r="O92" s="181" t="s">
        <v>178</v>
      </c>
      <c r="P92" s="180"/>
      <c r="Q92" s="160" t="s">
        <v>359</v>
      </c>
      <c r="R92" s="181" t="s">
        <v>341</v>
      </c>
      <c r="S92" s="181">
        <v>49303516</v>
      </c>
      <c r="T92" s="181" t="s">
        <v>178</v>
      </c>
      <c r="U92" s="180"/>
      <c r="V92" s="160" t="s">
        <v>359</v>
      </c>
      <c r="W92" s="181" t="s">
        <v>341</v>
      </c>
      <c r="X92" s="181">
        <v>49303516</v>
      </c>
      <c r="Y92" s="181" t="s">
        <v>178</v>
      </c>
      <c r="Z92" s="180"/>
    </row>
    <row r="93" spans="1:26" x14ac:dyDescent="0.2">
      <c r="A93" s="163" t="s">
        <v>291</v>
      </c>
      <c r="B93" s="181" t="s">
        <v>341</v>
      </c>
      <c r="C93" s="181">
        <v>49303517</v>
      </c>
      <c r="D93" s="181" t="s">
        <v>346</v>
      </c>
      <c r="E93" s="156">
        <f>SUMIFS(K$35:K$298,I$35:I$298,C93,H$35:H$298,B93,G$35:G$298,"S")+SUMIFS(P$35:P$298,N$35:N$298,C93,M$35:M$298,B93,L$35:L$298,"S")+SUMIFS(U$35:U$298,S$35:S$298,C93,R$35:R$298,B93,Q$35:Q$298,"S")+SUMIFS(Z$35:Z$298,X$35:X$298,C93,W$35:W$298,B93,V$35:V$298,"S")+SUMIF('Payroll Rpt 1213 Adjusted'!$K$17:$BO$17,'MHSA Journals 1213'!C93,'Payroll Rpt 1213 Adjusted'!$K$76:$BO$76)</f>
        <v>17422.264914089883</v>
      </c>
      <c r="G93" s="160" t="s">
        <v>359</v>
      </c>
      <c r="H93" s="181" t="s">
        <v>341</v>
      </c>
      <c r="I93" s="181">
        <v>49303517</v>
      </c>
      <c r="J93" s="181" t="s">
        <v>346</v>
      </c>
      <c r="K93" s="180"/>
      <c r="L93" s="160" t="s">
        <v>359</v>
      </c>
      <c r="M93" s="181" t="s">
        <v>341</v>
      </c>
      <c r="N93" s="181">
        <v>49303517</v>
      </c>
      <c r="O93" s="181" t="s">
        <v>346</v>
      </c>
      <c r="P93" s="180"/>
      <c r="Q93" s="160" t="s">
        <v>359</v>
      </c>
      <c r="R93" s="181" t="s">
        <v>341</v>
      </c>
      <c r="S93" s="181">
        <v>49303517</v>
      </c>
      <c r="T93" s="181" t="s">
        <v>346</v>
      </c>
      <c r="U93" s="180"/>
      <c r="V93" s="160" t="s">
        <v>359</v>
      </c>
      <c r="W93" s="181" t="s">
        <v>341</v>
      </c>
      <c r="X93" s="181">
        <v>49303517</v>
      </c>
      <c r="Y93" s="182" t="s">
        <v>346</v>
      </c>
      <c r="Z93" s="180"/>
    </row>
    <row r="94" spans="1:26" x14ac:dyDescent="0.2">
      <c r="A94" s="135" t="s">
        <v>323</v>
      </c>
      <c r="B94" s="181" t="s">
        <v>341</v>
      </c>
      <c r="C94" s="181">
        <v>49303518</v>
      </c>
      <c r="D94" s="181" t="s">
        <v>360</v>
      </c>
      <c r="E94" s="156">
        <f>SUMIFS(K$35:K$298,I$35:I$298,C94,H$35:H$298,B94,G$35:G$298,"S")+SUMIFS(P$35:P$298,N$35:N$298,C94,M$35:M$298,B94,L$35:L$298,"S")+SUMIFS(U$35:U$298,S$35:S$298,C94,R$35:R$298,B94,Q$35:Q$298,"S")+SUMIFS(Z$35:Z$298,X$35:X$298,C94,W$35:W$298,B94,V$35:V$298,"S")+SUMIF('Payroll Rpt 1213 Adjusted'!$K$17:$BO$17,'MHSA Journals 1213'!C94,'Payroll Rpt 1213 Adjusted'!$K$76:$BO$76)</f>
        <v>21254.424503246144</v>
      </c>
      <c r="G94" s="160" t="s">
        <v>359</v>
      </c>
      <c r="H94" s="181" t="s">
        <v>341</v>
      </c>
      <c r="I94" s="181">
        <v>49303518</v>
      </c>
      <c r="J94" s="181" t="s">
        <v>360</v>
      </c>
      <c r="K94" s="180"/>
      <c r="L94" s="160" t="s">
        <v>359</v>
      </c>
      <c r="M94" s="181" t="s">
        <v>341</v>
      </c>
      <c r="N94" s="181">
        <v>49303518</v>
      </c>
      <c r="O94" s="181" t="s">
        <v>360</v>
      </c>
      <c r="P94" s="180"/>
      <c r="Q94" s="160" t="s">
        <v>359</v>
      </c>
      <c r="R94" s="181" t="s">
        <v>341</v>
      </c>
      <c r="S94" s="181">
        <v>49303518</v>
      </c>
      <c r="T94" s="181" t="s">
        <v>360</v>
      </c>
      <c r="U94" s="180"/>
      <c r="V94" s="160" t="s">
        <v>359</v>
      </c>
      <c r="W94" s="181" t="s">
        <v>341</v>
      </c>
      <c r="X94" s="181">
        <v>49303518</v>
      </c>
      <c r="Y94" s="181" t="s">
        <v>360</v>
      </c>
      <c r="Z94" s="180"/>
    </row>
    <row r="95" spans="1:26" x14ac:dyDescent="0.2">
      <c r="A95" s="135"/>
      <c r="B95" s="181"/>
      <c r="C95" s="181"/>
      <c r="D95" s="181"/>
      <c r="E95" s="156">
        <f>SUMIFS(K$35:K$298,I$35:I$298,C95,H$35:H$298,B95,G$35:G$298,"S")+SUMIFS(P$35:P$298,N$35:N$298,C95,M$35:M$298,B95,L$35:L$298,"S")+SUMIFS(U$35:U$298,S$35:S$298,C95,R$35:R$298,B95,Q$35:Q$298,"S")+SUMIFS(Z$35:Z$298,X$35:X$298,C95,W$35:W$298,B95,V$35:V$298,"S")+SUMIF('Payroll Rpt 1213 Adjusted'!$K$17:$BO$17,'MHSA Journals 1213'!C95,'Payroll Rpt 1213 Adjusted'!$K$76:$BO$76)</f>
        <v>0</v>
      </c>
      <c r="G95" s="160" t="s">
        <v>359</v>
      </c>
      <c r="H95" s="181"/>
      <c r="I95" s="181"/>
      <c r="J95" s="181"/>
      <c r="K95" s="183"/>
      <c r="L95" s="160" t="s">
        <v>359</v>
      </c>
      <c r="M95" s="181"/>
      <c r="N95" s="181"/>
      <c r="O95" s="181"/>
      <c r="P95" s="183"/>
      <c r="Q95" s="160" t="s">
        <v>359</v>
      </c>
      <c r="R95" s="181"/>
      <c r="S95" s="181"/>
      <c r="T95" s="181"/>
      <c r="U95" s="183"/>
      <c r="V95" s="160" t="s">
        <v>359</v>
      </c>
      <c r="W95" s="181"/>
      <c r="X95" s="181"/>
      <c r="Y95" s="181"/>
      <c r="Z95" s="183"/>
    </row>
    <row r="96" spans="1:26" x14ac:dyDescent="0.2">
      <c r="A96" s="135" t="s">
        <v>293</v>
      </c>
      <c r="B96" s="181" t="s">
        <v>347</v>
      </c>
      <c r="C96" s="181">
        <v>49304510</v>
      </c>
      <c r="D96" s="181" t="s">
        <v>189</v>
      </c>
      <c r="E96" s="156">
        <f>SUMIFS(K$35:K$298,I$35:I$298,C96,H$35:H$298,B96,G$35:G$298,"S")+SUMIFS(P$35:P$298,N$35:N$298,C96,M$35:M$298,B96,L$35:L$298,"S")+SUMIFS(U$35:U$298,S$35:S$298,C96,R$35:R$298,B96,Q$35:Q$298,"S")+SUMIFS(Z$35:Z$298,X$35:X$298,C96,W$35:W$298,B96,V$35:V$298,"S")+SUMIF('Payroll Rpt 1213 Adjusted'!$K$17:$BO$17,'MHSA Journals 1213'!C96,'Payroll Rpt 1213 Adjusted'!$K$76:$BO$76)</f>
        <v>227285.06139851178</v>
      </c>
      <c r="G96" s="160" t="s">
        <v>359</v>
      </c>
      <c r="H96" s="181" t="s">
        <v>347</v>
      </c>
      <c r="I96" s="181">
        <v>49304510</v>
      </c>
      <c r="J96" s="181" t="s">
        <v>189</v>
      </c>
      <c r="K96" s="183"/>
      <c r="L96" s="160" t="s">
        <v>359</v>
      </c>
      <c r="M96" s="181" t="s">
        <v>347</v>
      </c>
      <c r="N96" s="181">
        <v>49304510</v>
      </c>
      <c r="O96" s="181" t="s">
        <v>189</v>
      </c>
      <c r="P96" s="183"/>
      <c r="Q96" s="160" t="s">
        <v>359</v>
      </c>
      <c r="R96" s="181" t="s">
        <v>347</v>
      </c>
      <c r="S96" s="181">
        <v>49304510</v>
      </c>
      <c r="T96" s="181" t="s">
        <v>189</v>
      </c>
      <c r="U96" s="183"/>
      <c r="V96" s="160" t="s">
        <v>359</v>
      </c>
      <c r="W96" s="181" t="s">
        <v>347</v>
      </c>
      <c r="X96" s="181">
        <v>49304510</v>
      </c>
      <c r="Y96" s="181" t="s">
        <v>189</v>
      </c>
      <c r="Z96" s="183"/>
    </row>
    <row r="97" spans="1:26" x14ac:dyDescent="0.2">
      <c r="A97" s="164" t="s">
        <v>293</v>
      </c>
      <c r="B97" s="181" t="s">
        <v>347</v>
      </c>
      <c r="C97" s="181">
        <v>49304513</v>
      </c>
      <c r="D97" s="181" t="s">
        <v>348</v>
      </c>
      <c r="E97" s="156">
        <f>SUMIFS(K$35:K$298,I$35:I$298,C97,H$35:H$298,B97,G$35:G$298,"S")+SUMIFS(P$35:P$298,N$35:N$298,C97,M$35:M$298,B97,L$35:L$298,"S")+SUMIFS(U$35:U$298,S$35:S$298,C97,R$35:R$298,B97,Q$35:Q$298,"S")+SUMIFS(Z$35:Z$298,X$35:X$298,C97,W$35:W$298,B97,V$35:V$298,"S")+SUMIF('Payroll Rpt 1213 Adjusted'!$K$17:$BO$17,'MHSA Journals 1213'!C97,'Payroll Rpt 1213 Adjusted'!$K$76:$BO$76)</f>
        <v>0</v>
      </c>
      <c r="G97" s="160" t="s">
        <v>359</v>
      </c>
      <c r="H97" s="181" t="s">
        <v>347</v>
      </c>
      <c r="I97" s="181">
        <v>49304513</v>
      </c>
      <c r="J97" s="181" t="s">
        <v>348</v>
      </c>
      <c r="K97" s="183"/>
      <c r="L97" s="160" t="s">
        <v>359</v>
      </c>
      <c r="M97" s="181" t="s">
        <v>347</v>
      </c>
      <c r="N97" s="181">
        <v>49304513</v>
      </c>
      <c r="O97" s="181" t="s">
        <v>348</v>
      </c>
      <c r="P97" s="183"/>
      <c r="Q97" s="160" t="s">
        <v>359</v>
      </c>
      <c r="R97" s="181" t="s">
        <v>347</v>
      </c>
      <c r="S97" s="181">
        <v>49304513</v>
      </c>
      <c r="T97" s="181" t="s">
        <v>348</v>
      </c>
      <c r="U97" s="183"/>
      <c r="V97" s="160" t="s">
        <v>359</v>
      </c>
      <c r="W97" s="181" t="s">
        <v>347</v>
      </c>
      <c r="X97" s="181">
        <v>49304513</v>
      </c>
      <c r="Y97" s="181" t="s">
        <v>348</v>
      </c>
      <c r="Z97" s="183"/>
    </row>
    <row r="98" spans="1:26" x14ac:dyDescent="0.2">
      <c r="A98" s="164" t="s">
        <v>299</v>
      </c>
      <c r="B98" s="181" t="s">
        <v>347</v>
      </c>
      <c r="C98" s="181">
        <v>49304514</v>
      </c>
      <c r="D98" s="181" t="s">
        <v>349</v>
      </c>
      <c r="E98" s="156">
        <f>SUMIFS(K$35:K$298,I$35:I$298,C98,H$35:H$298,B98,G$35:G$298,"S")+SUMIFS(P$35:P$298,N$35:N$298,C98,M$35:M$298,B98,L$35:L$298,"S")+SUMIFS(U$35:U$298,S$35:S$298,C98,R$35:R$298,B98,Q$35:Q$298,"S")+SUMIFS(Z$35:Z$298,X$35:X$298,C98,W$35:W$298,B98,V$35:V$298,"S")+SUMIF('Payroll Rpt 1213 Adjusted'!$K$17:$BO$17,'MHSA Journals 1213'!C98,'Payroll Rpt 1213 Adjusted'!$K$76:$BO$76)</f>
        <v>119789.3898297351</v>
      </c>
      <c r="G98" s="160" t="s">
        <v>359</v>
      </c>
      <c r="H98" s="181" t="s">
        <v>347</v>
      </c>
      <c r="I98" s="181">
        <v>49304514</v>
      </c>
      <c r="J98" s="181" t="s">
        <v>349</v>
      </c>
      <c r="K98" s="183"/>
      <c r="L98" s="160" t="s">
        <v>359</v>
      </c>
      <c r="M98" s="181" t="s">
        <v>347</v>
      </c>
      <c r="N98" s="181">
        <v>49304514</v>
      </c>
      <c r="O98" s="181" t="s">
        <v>349</v>
      </c>
      <c r="P98" s="183"/>
      <c r="Q98" s="160" t="s">
        <v>359</v>
      </c>
      <c r="R98" s="181" t="s">
        <v>347</v>
      </c>
      <c r="S98" s="181">
        <v>49304514</v>
      </c>
      <c r="T98" s="181" t="s">
        <v>349</v>
      </c>
      <c r="U98" s="183"/>
      <c r="V98" s="160" t="s">
        <v>359</v>
      </c>
      <c r="W98" s="181" t="s">
        <v>347</v>
      </c>
      <c r="X98" s="181">
        <v>49304514</v>
      </c>
      <c r="Y98" s="181" t="s">
        <v>349</v>
      </c>
      <c r="Z98" s="183"/>
    </row>
    <row r="99" spans="1:26" x14ac:dyDescent="0.2">
      <c r="A99" s="164" t="s">
        <v>309</v>
      </c>
      <c r="B99" s="181" t="s">
        <v>347</v>
      </c>
      <c r="C99" s="181">
        <v>49304515</v>
      </c>
      <c r="D99" s="181" t="s">
        <v>191</v>
      </c>
      <c r="E99" s="156">
        <f>SUMIFS(K$35:K$298,I$35:I$298,C99,H$35:H$298,B99,G$35:G$298,"S")+SUMIFS(P$35:P$298,N$35:N$298,C99,M$35:M$298,B99,L$35:L$298,"S")+SUMIFS(U$35:U$298,S$35:S$298,C99,R$35:R$298,B99,Q$35:Q$298,"S")+SUMIFS(Z$35:Z$298,X$35:X$298,C99,W$35:W$298,B99,V$35:V$298,"S")+SUMIF('Payroll Rpt 1213 Adjusted'!$K$17:$BO$17,'MHSA Journals 1213'!C99,'Payroll Rpt 1213 Adjusted'!$K$76:$BO$76)</f>
        <v>34358.168191862023</v>
      </c>
      <c r="G99" s="160" t="s">
        <v>359</v>
      </c>
      <c r="H99" s="181" t="s">
        <v>347</v>
      </c>
      <c r="I99" s="181">
        <v>49304515</v>
      </c>
      <c r="J99" s="181" t="s">
        <v>191</v>
      </c>
      <c r="K99" s="183"/>
      <c r="L99" s="160" t="s">
        <v>359</v>
      </c>
      <c r="M99" s="181" t="s">
        <v>347</v>
      </c>
      <c r="N99" s="181">
        <v>49304515</v>
      </c>
      <c r="O99" s="181" t="s">
        <v>191</v>
      </c>
      <c r="P99" s="183"/>
      <c r="Q99" s="160" t="s">
        <v>359</v>
      </c>
      <c r="R99" s="181" t="s">
        <v>347</v>
      </c>
      <c r="S99" s="181">
        <v>49304515</v>
      </c>
      <c r="T99" s="181" t="s">
        <v>191</v>
      </c>
      <c r="U99" s="183"/>
      <c r="V99" s="160" t="s">
        <v>359</v>
      </c>
      <c r="W99" s="181" t="s">
        <v>347</v>
      </c>
      <c r="X99" s="181">
        <v>49304515</v>
      </c>
      <c r="Y99" s="181" t="s">
        <v>191</v>
      </c>
      <c r="Z99" s="183"/>
    </row>
    <row r="100" spans="1:26" x14ac:dyDescent="0.2">
      <c r="A100" s="164" t="s">
        <v>315</v>
      </c>
      <c r="B100" s="181" t="s">
        <v>347</v>
      </c>
      <c r="C100" s="181">
        <v>49304516</v>
      </c>
      <c r="D100" s="182" t="s">
        <v>192</v>
      </c>
      <c r="E100" s="156">
        <f>SUMIFS(K$35:K$298,I$35:I$298,C100,H$35:H$298,B100,G$35:G$298,"S")+SUMIFS(P$35:P$298,N$35:N$298,C100,M$35:M$298,B100,L$35:L$298,"S")+SUMIFS(U$35:U$298,S$35:S$298,C100,R$35:R$298,B100,Q$35:Q$298,"S")+SUMIFS(Z$35:Z$298,X$35:X$298,C100,W$35:W$298,B100,V$35:V$298,"S")+SUMIF('Payroll Rpt 1213 Adjusted'!$K$17:$BO$17,'MHSA Journals 1213'!C100,'Payroll Rpt 1213 Adjusted'!$K$76:$BO$76)</f>
        <v>18486.181692865259</v>
      </c>
      <c r="G100" s="160" t="s">
        <v>359</v>
      </c>
      <c r="H100" s="181" t="s">
        <v>347</v>
      </c>
      <c r="I100" s="181">
        <v>49304516</v>
      </c>
      <c r="J100" s="182" t="s">
        <v>192</v>
      </c>
      <c r="K100" s="183"/>
      <c r="L100" s="160" t="s">
        <v>359</v>
      </c>
      <c r="M100" s="181" t="s">
        <v>347</v>
      </c>
      <c r="N100" s="181">
        <v>49304516</v>
      </c>
      <c r="O100" s="182" t="s">
        <v>192</v>
      </c>
      <c r="P100" s="183"/>
      <c r="Q100" s="160" t="s">
        <v>359</v>
      </c>
      <c r="R100" s="181" t="s">
        <v>347</v>
      </c>
      <c r="S100" s="181">
        <v>49304516</v>
      </c>
      <c r="T100" s="182" t="s">
        <v>192</v>
      </c>
      <c r="U100" s="183"/>
      <c r="V100" s="160" t="s">
        <v>359</v>
      </c>
      <c r="W100" s="181" t="s">
        <v>347</v>
      </c>
      <c r="X100" s="181">
        <v>49304516</v>
      </c>
      <c r="Y100" s="182" t="s">
        <v>192</v>
      </c>
      <c r="Z100" s="183"/>
    </row>
    <row r="101" spans="1:26" x14ac:dyDescent="0.2">
      <c r="A101" s="164" t="s">
        <v>324</v>
      </c>
      <c r="B101" s="181" t="s">
        <v>347</v>
      </c>
      <c r="C101" s="181">
        <v>49304518</v>
      </c>
      <c r="D101" s="182" t="s">
        <v>193</v>
      </c>
      <c r="E101" s="156">
        <f>SUMIFS(K$35:K$298,I$35:I$298,C101,H$35:H$298,B101,G$35:G$298,"S")+SUMIFS(P$35:P$298,N$35:N$298,C101,M$35:M$298,B101,L$35:L$298,"S")+SUMIFS(U$35:U$298,S$35:S$298,C101,R$35:R$298,B101,Q$35:Q$298,"S")+SUMIFS(Z$35:Z$298,X$35:X$298,C101,W$35:W$298,B101,V$35:V$298,"S")+SUMIF('Payroll Rpt 1213 Adjusted'!$K$17:$BO$17,'MHSA Journals 1213'!C101,'Payroll Rpt 1213 Adjusted'!$K$76:$BO$76)</f>
        <v>1724</v>
      </c>
      <c r="G101" s="160" t="s">
        <v>359</v>
      </c>
      <c r="H101" s="181" t="s">
        <v>347</v>
      </c>
      <c r="I101" s="181">
        <v>49304518</v>
      </c>
      <c r="J101" s="182" t="s">
        <v>193</v>
      </c>
      <c r="K101" s="183"/>
      <c r="L101" s="160" t="s">
        <v>359</v>
      </c>
      <c r="M101" s="181" t="s">
        <v>347</v>
      </c>
      <c r="N101" s="181">
        <v>49304518</v>
      </c>
      <c r="O101" s="182" t="s">
        <v>193</v>
      </c>
      <c r="P101" s="183"/>
      <c r="Q101" s="160" t="s">
        <v>359</v>
      </c>
      <c r="R101" s="181" t="s">
        <v>347</v>
      </c>
      <c r="S101" s="181">
        <v>49304518</v>
      </c>
      <c r="T101" s="182" t="s">
        <v>193</v>
      </c>
      <c r="U101" s="183"/>
      <c r="V101" s="160" t="s">
        <v>359</v>
      </c>
      <c r="W101" s="181" t="s">
        <v>347</v>
      </c>
      <c r="X101" s="181">
        <v>49304518</v>
      </c>
      <c r="Y101" s="182" t="s">
        <v>193</v>
      </c>
      <c r="Z101" s="183"/>
    </row>
    <row r="102" spans="1:26" x14ac:dyDescent="0.2">
      <c r="B102" s="181"/>
      <c r="C102" s="181"/>
      <c r="D102" s="181"/>
      <c r="E102" s="156">
        <f>SUMIFS(K$35:K$298,I$35:I$298,C102,H$35:H$298,B102,G$35:G$298,"S")+SUMIFS(P$35:P$298,N$35:N$298,C102,M$35:M$298,B102,L$35:L$298,"S")+SUMIFS(U$35:U$298,S$35:S$298,C102,R$35:R$298,B102,Q$35:Q$298,"S")+SUMIFS(Z$35:Z$298,X$35:X$298,C102,W$35:W$298,B102,V$35:V$298,"S")+SUMIF('Payroll Rpt 1213 Adjusted'!$K$17:$BO$17,'MHSA Journals 1213'!C102,'Payroll Rpt 1213 Adjusted'!$K$76:$BO$76)</f>
        <v>0</v>
      </c>
      <c r="G102" s="160" t="s">
        <v>359</v>
      </c>
      <c r="H102" s="181"/>
      <c r="I102" s="181"/>
      <c r="J102" s="181"/>
      <c r="K102" s="183"/>
      <c r="L102" s="160" t="s">
        <v>359</v>
      </c>
      <c r="M102" s="181"/>
      <c r="N102" s="181"/>
      <c r="O102" s="181"/>
      <c r="P102" s="183"/>
      <c r="Q102" s="160" t="s">
        <v>359</v>
      </c>
      <c r="R102" s="181"/>
      <c r="S102" s="181"/>
      <c r="T102" s="181"/>
      <c r="U102" s="183"/>
      <c r="V102" s="160" t="s">
        <v>359</v>
      </c>
      <c r="W102" s="181"/>
      <c r="X102" s="181"/>
      <c r="Y102" s="181"/>
      <c r="Z102" s="183"/>
    </row>
    <row r="103" spans="1:26" x14ac:dyDescent="0.2">
      <c r="A103" s="164" t="s">
        <v>296</v>
      </c>
      <c r="B103" s="181" t="s">
        <v>350</v>
      </c>
      <c r="C103" s="181">
        <v>49310510</v>
      </c>
      <c r="D103" s="181" t="s">
        <v>201</v>
      </c>
      <c r="E103" s="156">
        <f>SUMIFS(K$35:K$298,I$35:I$298,C103,H$35:H$298,B103,G$35:G$298,"S")+SUMIFS(P$35:P$298,N$35:N$298,C103,M$35:M$298,B103,L$35:L$298,"S")+SUMIFS(U$35:U$298,S$35:S$298,C103,R$35:R$298,B103,Q$35:Q$298,"S")+SUMIFS(Z$35:Z$298,X$35:X$298,C103,W$35:W$298,B103,V$35:V$298,"S")+SUMIF('Payroll Rpt 1213 Adjusted'!$K$17:$BO$17,'MHSA Journals 1213'!C103,'Payroll Rpt 1213 Adjusted'!$K$76:$BO$76)</f>
        <v>136646.09710527089</v>
      </c>
      <c r="G103" s="160" t="s">
        <v>359</v>
      </c>
      <c r="H103" s="181" t="s">
        <v>350</v>
      </c>
      <c r="I103" s="181">
        <v>49310510</v>
      </c>
      <c r="J103" s="181" t="s">
        <v>201</v>
      </c>
      <c r="K103" s="183"/>
      <c r="L103" s="160" t="s">
        <v>359</v>
      </c>
      <c r="M103" s="181" t="s">
        <v>350</v>
      </c>
      <c r="N103" s="181">
        <v>49310510</v>
      </c>
      <c r="O103" s="181" t="s">
        <v>201</v>
      </c>
      <c r="P103" s="183"/>
      <c r="Q103" s="160" t="s">
        <v>359</v>
      </c>
      <c r="R103" s="181" t="s">
        <v>350</v>
      </c>
      <c r="S103" s="181">
        <v>49310510</v>
      </c>
      <c r="T103" s="181" t="s">
        <v>201</v>
      </c>
      <c r="U103" s="183"/>
      <c r="V103" s="160" t="s">
        <v>359</v>
      </c>
      <c r="W103" s="181" t="s">
        <v>350</v>
      </c>
      <c r="X103" s="181">
        <v>49310510</v>
      </c>
      <c r="Y103" s="181" t="s">
        <v>201</v>
      </c>
      <c r="Z103" s="183"/>
    </row>
    <row r="104" spans="1:26" x14ac:dyDescent="0.2">
      <c r="A104" s="164" t="s">
        <v>296</v>
      </c>
      <c r="B104" s="181" t="s">
        <v>350</v>
      </c>
      <c r="C104" s="181">
        <v>49310511</v>
      </c>
      <c r="D104" s="181" t="s">
        <v>351</v>
      </c>
      <c r="E104" s="156">
        <f>SUMIFS(K$35:K$298,I$35:I$298,C104,H$35:H$298,B104,G$35:G$298,"S")+SUMIFS(P$35:P$298,N$35:N$298,C104,M$35:M$298,B104,L$35:L$298,"S")+SUMIFS(U$35:U$298,S$35:S$298,C104,R$35:R$298,B104,Q$35:Q$298,"S")+SUMIFS(Z$35:Z$298,X$35:X$298,C104,W$35:W$298,B104,V$35:V$298,"S")+SUMIF('Payroll Rpt 1213 Adjusted'!$K$17:$BO$17,'MHSA Journals 1213'!C104,'Payroll Rpt 1213 Adjusted'!$K$76:$BO$76)</f>
        <v>0</v>
      </c>
      <c r="G104" s="160" t="s">
        <v>359</v>
      </c>
      <c r="H104" s="181" t="s">
        <v>350</v>
      </c>
      <c r="I104" s="181">
        <v>49310511</v>
      </c>
      <c r="J104" s="181" t="s">
        <v>351</v>
      </c>
      <c r="K104" s="183"/>
      <c r="L104" s="160" t="s">
        <v>359</v>
      </c>
      <c r="M104" s="181" t="s">
        <v>350</v>
      </c>
      <c r="N104" s="181">
        <v>49310511</v>
      </c>
      <c r="O104" s="181" t="s">
        <v>351</v>
      </c>
      <c r="P104" s="183"/>
      <c r="Q104" s="160" t="s">
        <v>359</v>
      </c>
      <c r="R104" s="181" t="s">
        <v>350</v>
      </c>
      <c r="S104" s="181">
        <v>49310511</v>
      </c>
      <c r="T104" s="181" t="s">
        <v>351</v>
      </c>
      <c r="U104" s="183"/>
      <c r="V104" s="160" t="s">
        <v>359</v>
      </c>
      <c r="W104" s="181" t="s">
        <v>350</v>
      </c>
      <c r="X104" s="181">
        <v>49310511</v>
      </c>
      <c r="Y104" s="181" t="s">
        <v>351</v>
      </c>
      <c r="Z104" s="183"/>
    </row>
    <row r="105" spans="1:26" x14ac:dyDescent="0.2">
      <c r="A105" s="164" t="s">
        <v>296</v>
      </c>
      <c r="B105" s="181" t="s">
        <v>350</v>
      </c>
      <c r="C105" s="181">
        <v>49310512</v>
      </c>
      <c r="D105" s="181" t="s">
        <v>202</v>
      </c>
      <c r="E105" s="156">
        <f>SUMIFS(K$35:K$298,I$35:I$298,C105,H$35:H$298,B105,G$35:G$298,"S")+SUMIFS(P$35:P$298,N$35:N$298,C105,M$35:M$298,B105,L$35:L$298,"S")+SUMIFS(U$35:U$298,S$35:S$298,C105,R$35:R$298,B105,Q$35:Q$298,"S")+SUMIFS(Z$35:Z$298,X$35:X$298,C105,W$35:W$298,B105,V$35:V$298,"S")+SUMIF('Payroll Rpt 1213 Adjusted'!$K$17:$BO$17,'MHSA Journals 1213'!C105,'Payroll Rpt 1213 Adjusted'!$K$76:$BO$76)</f>
        <v>233886.22237556553</v>
      </c>
      <c r="G105" s="160" t="s">
        <v>359</v>
      </c>
      <c r="H105" s="181" t="s">
        <v>350</v>
      </c>
      <c r="I105" s="181">
        <v>49310512</v>
      </c>
      <c r="J105" s="181" t="s">
        <v>202</v>
      </c>
      <c r="K105" s="183"/>
      <c r="L105" s="160" t="s">
        <v>359</v>
      </c>
      <c r="M105" s="181" t="s">
        <v>350</v>
      </c>
      <c r="N105" s="181">
        <v>49310512</v>
      </c>
      <c r="O105" s="181" t="s">
        <v>202</v>
      </c>
      <c r="P105" s="183"/>
      <c r="Q105" s="160" t="s">
        <v>359</v>
      </c>
      <c r="R105" s="181" t="s">
        <v>350</v>
      </c>
      <c r="S105" s="181">
        <v>49310512</v>
      </c>
      <c r="T105" s="181" t="s">
        <v>202</v>
      </c>
      <c r="U105" s="183"/>
      <c r="V105" s="160" t="s">
        <v>359</v>
      </c>
      <c r="W105" s="181" t="s">
        <v>350</v>
      </c>
      <c r="X105" s="181">
        <v>49310512</v>
      </c>
      <c r="Y105" s="181" t="s">
        <v>202</v>
      </c>
      <c r="Z105" s="183"/>
    </row>
    <row r="106" spans="1:26" x14ac:dyDescent="0.2">
      <c r="A106" s="164" t="s">
        <v>296</v>
      </c>
      <c r="B106" s="181" t="s">
        <v>350</v>
      </c>
      <c r="C106" s="181">
        <v>49310513</v>
      </c>
      <c r="D106" s="181" t="s">
        <v>352</v>
      </c>
      <c r="E106" s="156">
        <f>SUMIFS(K$35:K$298,I$35:I$298,C106,H$35:H$298,B106,G$35:G$298,"S")+SUMIFS(P$35:P$298,N$35:N$298,C106,M$35:M$298,B106,L$35:L$298,"S")+SUMIFS(U$35:U$298,S$35:S$298,C106,R$35:R$298,B106,Q$35:Q$298,"S")+SUMIFS(Z$35:Z$298,X$35:X$298,C106,W$35:W$298,B106,V$35:V$298,"S")+SUMIF('Payroll Rpt 1213 Adjusted'!$K$17:$BO$17,'MHSA Journals 1213'!C106,'Payroll Rpt 1213 Adjusted'!$K$76:$BO$76)</f>
        <v>0</v>
      </c>
      <c r="G106" s="160" t="s">
        <v>359</v>
      </c>
      <c r="H106" s="181" t="s">
        <v>350</v>
      </c>
      <c r="I106" s="181">
        <v>49310513</v>
      </c>
      <c r="J106" s="181" t="s">
        <v>352</v>
      </c>
      <c r="K106" s="183"/>
      <c r="L106" s="160" t="s">
        <v>359</v>
      </c>
      <c r="M106" s="181" t="s">
        <v>350</v>
      </c>
      <c r="N106" s="181">
        <v>49310513</v>
      </c>
      <c r="O106" s="181" t="s">
        <v>352</v>
      </c>
      <c r="P106" s="183"/>
      <c r="Q106" s="160" t="s">
        <v>359</v>
      </c>
      <c r="R106" s="181" t="s">
        <v>350</v>
      </c>
      <c r="S106" s="181">
        <v>49310513</v>
      </c>
      <c r="T106" s="181" t="s">
        <v>352</v>
      </c>
      <c r="U106" s="183"/>
      <c r="V106" s="160" t="s">
        <v>359</v>
      </c>
      <c r="W106" s="181" t="s">
        <v>350</v>
      </c>
      <c r="X106" s="181">
        <v>49310513</v>
      </c>
      <c r="Y106" s="181" t="s">
        <v>352</v>
      </c>
      <c r="Z106" s="183"/>
    </row>
    <row r="107" spans="1:26" x14ac:dyDescent="0.2">
      <c r="A107" s="164" t="s">
        <v>301</v>
      </c>
      <c r="B107" s="181" t="s">
        <v>350</v>
      </c>
      <c r="C107" s="181">
        <v>49310514</v>
      </c>
      <c r="D107" s="181" t="s">
        <v>203</v>
      </c>
      <c r="E107" s="156">
        <f>SUMIFS(K$35:K$298,I$35:I$298,C107,H$35:H$298,B107,G$35:G$298,"S")+SUMIFS(P$35:P$298,N$35:N$298,C107,M$35:M$298,B107,L$35:L$298,"S")+SUMIFS(U$35:U$298,S$35:S$298,C107,R$35:R$298,B107,Q$35:Q$298,"S")+SUMIFS(Z$35:Z$298,X$35:X$298,C107,W$35:W$298,B107,V$35:V$298,"S")+SUMIF('Payroll Rpt 1213 Adjusted'!$K$17:$BO$17,'MHSA Journals 1213'!C107,'Payroll Rpt 1213 Adjusted'!$K$76:$BO$76)</f>
        <v>86309.890416230715</v>
      </c>
      <c r="G107" s="160" t="s">
        <v>359</v>
      </c>
      <c r="H107" s="181" t="s">
        <v>350</v>
      </c>
      <c r="I107" s="181">
        <v>49310514</v>
      </c>
      <c r="J107" s="181" t="s">
        <v>203</v>
      </c>
      <c r="K107" s="183"/>
      <c r="L107" s="160" t="s">
        <v>359</v>
      </c>
      <c r="M107" s="181" t="s">
        <v>350</v>
      </c>
      <c r="N107" s="181">
        <v>49310514</v>
      </c>
      <c r="O107" s="181" t="s">
        <v>203</v>
      </c>
      <c r="P107" s="183"/>
      <c r="Q107" s="160" t="s">
        <v>359</v>
      </c>
      <c r="R107" s="181" t="s">
        <v>350</v>
      </c>
      <c r="S107" s="181">
        <v>49310514</v>
      </c>
      <c r="T107" s="181" t="s">
        <v>203</v>
      </c>
      <c r="U107" s="183"/>
      <c r="V107" s="160" t="s">
        <v>359</v>
      </c>
      <c r="W107" s="181" t="s">
        <v>350</v>
      </c>
      <c r="X107" s="181">
        <v>49310514</v>
      </c>
      <c r="Y107" s="181" t="s">
        <v>203</v>
      </c>
      <c r="Z107" s="183"/>
    </row>
    <row r="108" spans="1:26" x14ac:dyDescent="0.2">
      <c r="A108" s="164" t="s">
        <v>311</v>
      </c>
      <c r="B108" s="181" t="s">
        <v>350</v>
      </c>
      <c r="C108" s="181">
        <v>49310515</v>
      </c>
      <c r="D108" s="181" t="s">
        <v>204</v>
      </c>
      <c r="E108" s="156">
        <f>SUMIFS(K$35:K$298,I$35:I$298,C108,H$35:H$298,B108,G$35:G$298,"S")+SUMIFS(P$35:P$298,N$35:N$298,C108,M$35:M$298,B108,L$35:L$298,"S")+SUMIFS(U$35:U$298,S$35:S$298,C108,R$35:R$298,B108,Q$35:Q$298,"S")+SUMIFS(Z$35:Z$298,X$35:X$298,C108,W$35:W$298,B108,V$35:V$298,"S")+SUMIF('Payroll Rpt 1213 Adjusted'!$K$17:$BO$17,'MHSA Journals 1213'!C108,'Payroll Rpt 1213 Adjusted'!$K$76:$BO$76)</f>
        <v>36344.764580878342</v>
      </c>
      <c r="G108" s="160" t="s">
        <v>359</v>
      </c>
      <c r="H108" s="181" t="s">
        <v>350</v>
      </c>
      <c r="I108" s="181">
        <v>49310515</v>
      </c>
      <c r="J108" s="181" t="s">
        <v>204</v>
      </c>
      <c r="K108" s="183"/>
      <c r="L108" s="160" t="s">
        <v>359</v>
      </c>
      <c r="M108" s="181" t="s">
        <v>350</v>
      </c>
      <c r="N108" s="181">
        <v>49310515</v>
      </c>
      <c r="O108" s="181" t="s">
        <v>204</v>
      </c>
      <c r="P108" s="183"/>
      <c r="Q108" s="160" t="s">
        <v>359</v>
      </c>
      <c r="R108" s="181" t="s">
        <v>350</v>
      </c>
      <c r="S108" s="181">
        <v>49310515</v>
      </c>
      <c r="T108" s="181" t="s">
        <v>204</v>
      </c>
      <c r="U108" s="183"/>
      <c r="V108" s="160" t="s">
        <v>359</v>
      </c>
      <c r="W108" s="181" t="s">
        <v>350</v>
      </c>
      <c r="X108" s="181">
        <v>49310515</v>
      </c>
      <c r="Y108" s="181" t="s">
        <v>204</v>
      </c>
      <c r="Z108" s="183"/>
    </row>
    <row r="109" spans="1:26" x14ac:dyDescent="0.2">
      <c r="A109" s="164" t="s">
        <v>316</v>
      </c>
      <c r="B109" s="181" t="s">
        <v>350</v>
      </c>
      <c r="C109" s="181">
        <v>49310516</v>
      </c>
      <c r="D109" s="182" t="s">
        <v>206</v>
      </c>
      <c r="E109" s="156">
        <f>SUMIFS(K$35:K$298,I$35:I$298,C109,H$35:H$298,B109,G$35:G$298,"S")+SUMIFS(P$35:P$298,N$35:N$298,C109,M$35:M$298,B109,L$35:L$298,"S")+SUMIFS(U$35:U$298,S$35:S$298,C109,R$35:R$298,B109,Q$35:Q$298,"S")+SUMIFS(Z$35:Z$298,X$35:X$298,C109,W$35:W$298,B109,V$35:V$298,"S")+SUMIF('Payroll Rpt 1213 Adjusted'!$K$17:$BO$17,'MHSA Journals 1213'!C109,'Payroll Rpt 1213 Adjusted'!$K$76:$BO$76)</f>
        <v>12879.800996548445</v>
      </c>
      <c r="G109" s="160" t="s">
        <v>359</v>
      </c>
      <c r="H109" s="181" t="s">
        <v>350</v>
      </c>
      <c r="I109" s="181">
        <v>49310516</v>
      </c>
      <c r="J109" s="182" t="s">
        <v>206</v>
      </c>
      <c r="K109" s="183"/>
      <c r="L109" s="160" t="s">
        <v>359</v>
      </c>
      <c r="M109" s="181" t="s">
        <v>350</v>
      </c>
      <c r="N109" s="181">
        <v>49310516</v>
      </c>
      <c r="O109" s="182" t="s">
        <v>206</v>
      </c>
      <c r="P109" s="183"/>
      <c r="Q109" s="160" t="s">
        <v>359</v>
      </c>
      <c r="R109" s="181" t="s">
        <v>350</v>
      </c>
      <c r="S109" s="181">
        <v>49310516</v>
      </c>
      <c r="T109" s="182" t="s">
        <v>206</v>
      </c>
      <c r="U109" s="183"/>
      <c r="V109" s="160" t="s">
        <v>359</v>
      </c>
      <c r="W109" s="181" t="s">
        <v>350</v>
      </c>
      <c r="X109" s="181">
        <v>49310516</v>
      </c>
      <c r="Y109" s="182" t="s">
        <v>206</v>
      </c>
      <c r="Z109" s="183"/>
    </row>
    <row r="110" spans="1:26" x14ac:dyDescent="0.2">
      <c r="A110" s="163" t="s">
        <v>291</v>
      </c>
      <c r="B110" s="181" t="s">
        <v>350</v>
      </c>
      <c r="C110" s="181">
        <v>49310517</v>
      </c>
      <c r="D110" s="181" t="s">
        <v>205</v>
      </c>
      <c r="E110" s="156">
        <f>SUMIFS(K$35:K$298,I$35:I$298,C110,H$35:H$298,B110,G$35:G$298,"S")+SUMIFS(P$35:P$298,N$35:N$298,C110,M$35:M$298,B110,L$35:L$298,"S")+SUMIFS(U$35:U$298,S$35:S$298,C110,R$35:R$298,B110,Q$35:Q$298,"S")+SUMIFS(Z$35:Z$298,X$35:X$298,C110,W$35:W$298,B110,V$35:V$298,"S")+SUMIF('Payroll Rpt 1213 Adjusted'!$K$17:$BO$17,'MHSA Journals 1213'!C110,'Payroll Rpt 1213 Adjusted'!$K$76:$BO$76)</f>
        <v>3173.8697501926549</v>
      </c>
      <c r="G110" s="160" t="s">
        <v>359</v>
      </c>
      <c r="H110" s="181" t="s">
        <v>350</v>
      </c>
      <c r="I110" s="181">
        <v>49310517</v>
      </c>
      <c r="J110" s="181" t="s">
        <v>205</v>
      </c>
      <c r="K110" s="183"/>
      <c r="L110" s="160" t="s">
        <v>359</v>
      </c>
      <c r="M110" s="181" t="s">
        <v>350</v>
      </c>
      <c r="N110" s="181">
        <v>49310517</v>
      </c>
      <c r="O110" s="181" t="s">
        <v>205</v>
      </c>
      <c r="P110" s="183"/>
      <c r="Q110" s="160" t="s">
        <v>359</v>
      </c>
      <c r="R110" s="181" t="s">
        <v>350</v>
      </c>
      <c r="S110" s="181">
        <v>49310517</v>
      </c>
      <c r="T110" s="181" t="s">
        <v>205</v>
      </c>
      <c r="U110" s="183"/>
      <c r="V110" s="160" t="s">
        <v>359</v>
      </c>
      <c r="W110" s="181" t="s">
        <v>350</v>
      </c>
      <c r="X110" s="181">
        <v>49310517</v>
      </c>
      <c r="Y110" s="181" t="s">
        <v>205</v>
      </c>
      <c r="Z110" s="183"/>
    </row>
    <row r="111" spans="1:26" x14ac:dyDescent="0.2">
      <c r="A111" s="164" t="s">
        <v>325</v>
      </c>
      <c r="B111" s="181" t="s">
        <v>350</v>
      </c>
      <c r="C111" s="181">
        <v>49310518</v>
      </c>
      <c r="D111" s="181" t="s">
        <v>207</v>
      </c>
      <c r="E111" s="156">
        <f>SUMIFS(K$35:K$298,I$35:I$298,C111,H$35:H$298,B111,G$35:G$298,"S")+SUMIFS(P$35:P$298,N$35:N$298,C111,M$35:M$298,B111,L$35:L$298,"S")+SUMIFS(U$35:U$298,S$35:S$298,C111,R$35:R$298,B111,Q$35:Q$298,"S")+SUMIFS(Z$35:Z$298,X$35:X$298,C111,W$35:W$298,B111,V$35:V$298,"S")+SUMIF('Payroll Rpt 1213 Adjusted'!$K$17:$BO$17,'MHSA Journals 1213'!C111,'Payroll Rpt 1213 Adjusted'!$K$76:$BO$76)</f>
        <v>30224.12302136228</v>
      </c>
      <c r="G111" s="160" t="s">
        <v>359</v>
      </c>
      <c r="H111" s="181" t="s">
        <v>350</v>
      </c>
      <c r="I111" s="181">
        <v>49310518</v>
      </c>
      <c r="J111" s="181" t="s">
        <v>207</v>
      </c>
      <c r="K111" s="183"/>
      <c r="L111" s="160" t="s">
        <v>359</v>
      </c>
      <c r="M111" s="181" t="s">
        <v>350</v>
      </c>
      <c r="N111" s="181">
        <v>49310518</v>
      </c>
      <c r="O111" s="181" t="s">
        <v>207</v>
      </c>
      <c r="P111" s="183"/>
      <c r="Q111" s="160" t="s">
        <v>359</v>
      </c>
      <c r="R111" s="181" t="s">
        <v>350</v>
      </c>
      <c r="S111" s="181">
        <v>49310518</v>
      </c>
      <c r="T111" s="181" t="s">
        <v>207</v>
      </c>
      <c r="U111" s="183"/>
      <c r="V111" s="160" t="s">
        <v>359</v>
      </c>
      <c r="W111" s="181" t="s">
        <v>350</v>
      </c>
      <c r="X111" s="181">
        <v>49310518</v>
      </c>
      <c r="Y111" s="181" t="s">
        <v>207</v>
      </c>
      <c r="Z111" s="183"/>
    </row>
    <row r="112" spans="1:26" x14ac:dyDescent="0.2">
      <c r="A112" s="164"/>
      <c r="B112" s="181"/>
      <c r="C112" s="181"/>
      <c r="D112" s="181"/>
      <c r="E112" s="156" t="e">
        <v>#VALUE!</v>
      </c>
      <c r="G112" s="160" t="s">
        <v>359</v>
      </c>
      <c r="H112" s="181"/>
      <c r="I112" s="181"/>
      <c r="J112" s="181"/>
      <c r="K112" s="183"/>
      <c r="L112" s="160" t="s">
        <v>359</v>
      </c>
      <c r="M112" s="181"/>
      <c r="N112" s="181"/>
      <c r="O112" s="181"/>
      <c r="P112" s="183"/>
      <c r="Q112" s="160" t="s">
        <v>359</v>
      </c>
      <c r="R112" s="181"/>
      <c r="S112" s="181"/>
      <c r="T112" s="181"/>
      <c r="U112" s="183"/>
      <c r="V112" s="160" t="s">
        <v>359</v>
      </c>
      <c r="W112" s="181"/>
      <c r="X112" s="181"/>
      <c r="Y112" s="181"/>
      <c r="Z112" s="183"/>
    </row>
    <row r="113" spans="1:26" x14ac:dyDescent="0.2">
      <c r="A113" s="164"/>
      <c r="B113" s="181" t="s">
        <v>353</v>
      </c>
      <c r="C113" s="181">
        <v>49303400</v>
      </c>
      <c r="D113" s="181" t="s">
        <v>174</v>
      </c>
      <c r="E113" s="156" t="e">
        <v>#VALUE!</v>
      </c>
      <c r="G113" s="160" t="s">
        <v>359</v>
      </c>
      <c r="H113" s="181" t="s">
        <v>353</v>
      </c>
      <c r="I113" s="181">
        <v>49303400</v>
      </c>
      <c r="J113" s="181" t="s">
        <v>174</v>
      </c>
      <c r="K113" s="183"/>
      <c r="L113" s="160" t="s">
        <v>359</v>
      </c>
      <c r="M113" s="181" t="s">
        <v>353</v>
      </c>
      <c r="N113" s="181">
        <v>49303400</v>
      </c>
      <c r="O113" s="181" t="s">
        <v>174</v>
      </c>
      <c r="P113" s="183"/>
      <c r="Q113" s="160" t="s">
        <v>359</v>
      </c>
      <c r="R113" s="181" t="s">
        <v>353</v>
      </c>
      <c r="S113" s="181">
        <v>49303400</v>
      </c>
      <c r="T113" s="181" t="s">
        <v>174</v>
      </c>
      <c r="U113" s="183"/>
      <c r="V113" s="160" t="s">
        <v>359</v>
      </c>
      <c r="W113" s="181" t="s">
        <v>353</v>
      </c>
      <c r="X113" s="181">
        <v>49303400</v>
      </c>
      <c r="Y113" s="181" t="s">
        <v>174</v>
      </c>
      <c r="Z113" s="183"/>
    </row>
    <row r="114" spans="1:26" x14ac:dyDescent="0.2">
      <c r="A114" s="164"/>
      <c r="B114" s="181" t="s">
        <v>353</v>
      </c>
      <c r="C114" s="181">
        <v>49303513</v>
      </c>
      <c r="D114" s="181" t="s">
        <v>343</v>
      </c>
      <c r="E114" s="156" t="e">
        <v>#VALUE!</v>
      </c>
      <c r="G114" s="160" t="s">
        <v>359</v>
      </c>
      <c r="H114" s="181" t="s">
        <v>353</v>
      </c>
      <c r="I114" s="181">
        <v>49303513</v>
      </c>
      <c r="J114" s="181" t="s">
        <v>343</v>
      </c>
      <c r="K114" s="183"/>
      <c r="L114" s="160" t="s">
        <v>359</v>
      </c>
      <c r="M114" s="181" t="s">
        <v>353</v>
      </c>
      <c r="N114" s="181">
        <v>49303513</v>
      </c>
      <c r="O114" s="181" t="s">
        <v>343</v>
      </c>
      <c r="P114" s="183"/>
      <c r="Q114" s="160" t="s">
        <v>359</v>
      </c>
      <c r="R114" s="181" t="s">
        <v>353</v>
      </c>
      <c r="S114" s="181">
        <v>49303513</v>
      </c>
      <c r="T114" s="181" t="s">
        <v>343</v>
      </c>
      <c r="U114" s="183"/>
      <c r="V114" s="160" t="s">
        <v>359</v>
      </c>
      <c r="W114" s="181" t="s">
        <v>353</v>
      </c>
      <c r="X114" s="181">
        <v>49303513</v>
      </c>
      <c r="Y114" s="181" t="s">
        <v>343</v>
      </c>
      <c r="Z114" s="183"/>
    </row>
    <row r="115" spans="1:26" x14ac:dyDescent="0.2">
      <c r="A115" s="164"/>
      <c r="B115" s="181" t="s">
        <v>353</v>
      </c>
      <c r="C115" s="181">
        <v>49303514</v>
      </c>
      <c r="D115" s="181" t="s">
        <v>344</v>
      </c>
      <c r="E115" s="156" t="e">
        <v>#VALUE!</v>
      </c>
      <c r="G115" s="160" t="s">
        <v>359</v>
      </c>
      <c r="H115" s="181" t="s">
        <v>353</v>
      </c>
      <c r="I115" s="181">
        <v>49303514</v>
      </c>
      <c r="J115" s="181" t="s">
        <v>344</v>
      </c>
      <c r="K115" s="183"/>
      <c r="L115" s="160" t="s">
        <v>359</v>
      </c>
      <c r="M115" s="181" t="s">
        <v>353</v>
      </c>
      <c r="N115" s="181">
        <v>49303514</v>
      </c>
      <c r="O115" s="181" t="s">
        <v>344</v>
      </c>
      <c r="P115" s="183"/>
      <c r="Q115" s="160" t="s">
        <v>359</v>
      </c>
      <c r="R115" s="181" t="s">
        <v>353</v>
      </c>
      <c r="S115" s="181">
        <v>49303514</v>
      </c>
      <c r="T115" s="181" t="s">
        <v>344</v>
      </c>
      <c r="U115" s="183"/>
      <c r="V115" s="160" t="s">
        <v>359</v>
      </c>
      <c r="W115" s="181" t="s">
        <v>353</v>
      </c>
      <c r="X115" s="181">
        <v>49303514</v>
      </c>
      <c r="Y115" s="182" t="s">
        <v>344</v>
      </c>
      <c r="Z115" s="183"/>
    </row>
    <row r="116" spans="1:26" x14ac:dyDescent="0.2">
      <c r="A116" s="164"/>
      <c r="B116" s="181" t="s">
        <v>353</v>
      </c>
      <c r="C116" s="181">
        <v>49303515</v>
      </c>
      <c r="D116" s="181" t="s">
        <v>345</v>
      </c>
      <c r="E116" s="156" t="e">
        <v>#VALUE!</v>
      </c>
      <c r="G116" s="160" t="s">
        <v>359</v>
      </c>
      <c r="H116" s="181" t="s">
        <v>353</v>
      </c>
      <c r="I116" s="181">
        <v>49303515</v>
      </c>
      <c r="J116" s="181" t="s">
        <v>345</v>
      </c>
      <c r="K116" s="183"/>
      <c r="L116" s="160" t="s">
        <v>359</v>
      </c>
      <c r="M116" s="181" t="s">
        <v>353</v>
      </c>
      <c r="N116" s="181">
        <v>49303515</v>
      </c>
      <c r="O116" s="181" t="s">
        <v>345</v>
      </c>
      <c r="P116" s="183"/>
      <c r="Q116" s="160" t="s">
        <v>359</v>
      </c>
      <c r="R116" s="181" t="s">
        <v>353</v>
      </c>
      <c r="S116" s="181">
        <v>49303515</v>
      </c>
      <c r="T116" s="181" t="s">
        <v>345</v>
      </c>
      <c r="U116" s="183"/>
      <c r="V116" s="160" t="s">
        <v>359</v>
      </c>
      <c r="W116" s="181" t="s">
        <v>353</v>
      </c>
      <c r="X116" s="181">
        <v>49303515</v>
      </c>
      <c r="Y116" s="181" t="s">
        <v>345</v>
      </c>
      <c r="Z116" s="183"/>
    </row>
    <row r="117" spans="1:26" x14ac:dyDescent="0.2">
      <c r="A117" s="164"/>
      <c r="B117" s="181" t="s">
        <v>353</v>
      </c>
      <c r="C117" s="181">
        <v>49303516</v>
      </c>
      <c r="D117" s="181" t="s">
        <v>178</v>
      </c>
      <c r="E117" s="156" t="e">
        <v>#VALUE!</v>
      </c>
      <c r="G117" s="160" t="s">
        <v>359</v>
      </c>
      <c r="H117" s="181" t="s">
        <v>353</v>
      </c>
      <c r="I117" s="181">
        <v>49303516</v>
      </c>
      <c r="J117" s="181" t="s">
        <v>178</v>
      </c>
      <c r="K117" s="183"/>
      <c r="L117" s="160" t="s">
        <v>359</v>
      </c>
      <c r="M117" s="182" t="s">
        <v>353</v>
      </c>
      <c r="N117" s="182">
        <v>49303516</v>
      </c>
      <c r="O117" s="182" t="s">
        <v>178</v>
      </c>
      <c r="P117" s="183"/>
      <c r="Q117" s="160" t="s">
        <v>359</v>
      </c>
      <c r="R117" s="182" t="s">
        <v>353</v>
      </c>
      <c r="S117" s="182">
        <v>49303516</v>
      </c>
      <c r="T117" s="182" t="s">
        <v>178</v>
      </c>
      <c r="U117" s="183"/>
      <c r="V117" s="160" t="s">
        <v>359</v>
      </c>
      <c r="W117" s="181" t="s">
        <v>353</v>
      </c>
      <c r="X117" s="181">
        <v>49303516</v>
      </c>
      <c r="Y117" s="181" t="s">
        <v>178</v>
      </c>
      <c r="Z117" s="183"/>
    </row>
    <row r="118" spans="1:26" x14ac:dyDescent="0.2">
      <c r="A118" s="164"/>
      <c r="B118" s="181" t="s">
        <v>353</v>
      </c>
      <c r="C118" s="181">
        <v>49303517</v>
      </c>
      <c r="D118" s="181" t="s">
        <v>346</v>
      </c>
      <c r="E118" s="156" t="e">
        <v>#VALUE!</v>
      </c>
      <c r="G118" s="160" t="s">
        <v>359</v>
      </c>
      <c r="H118" s="181" t="s">
        <v>353</v>
      </c>
      <c r="I118" s="181">
        <v>49303517</v>
      </c>
      <c r="J118" s="181" t="s">
        <v>346</v>
      </c>
      <c r="K118" s="183"/>
      <c r="L118" s="160" t="s">
        <v>359</v>
      </c>
      <c r="M118" s="181" t="s">
        <v>353</v>
      </c>
      <c r="N118" s="181">
        <v>49303517</v>
      </c>
      <c r="O118" s="181" t="s">
        <v>346</v>
      </c>
      <c r="P118" s="183"/>
      <c r="Q118" s="160" t="s">
        <v>359</v>
      </c>
      <c r="R118" s="181" t="s">
        <v>353</v>
      </c>
      <c r="S118" s="181">
        <v>49303517</v>
      </c>
      <c r="T118" s="181" t="s">
        <v>346</v>
      </c>
      <c r="U118" s="183"/>
      <c r="V118" s="160" t="s">
        <v>359</v>
      </c>
      <c r="W118" s="181" t="s">
        <v>353</v>
      </c>
      <c r="X118" s="181">
        <v>49303517</v>
      </c>
      <c r="Y118" s="181" t="s">
        <v>346</v>
      </c>
      <c r="Z118" s="183"/>
    </row>
    <row r="119" spans="1:26" x14ac:dyDescent="0.2">
      <c r="A119" s="164"/>
      <c r="B119" s="181" t="s">
        <v>353</v>
      </c>
      <c r="C119" s="181">
        <v>49303518</v>
      </c>
      <c r="D119" s="181" t="s">
        <v>360</v>
      </c>
      <c r="E119" s="156" t="e">
        <v>#VALUE!</v>
      </c>
      <c r="G119" s="160" t="s">
        <v>359</v>
      </c>
      <c r="H119" s="181" t="s">
        <v>353</v>
      </c>
      <c r="I119" s="181">
        <v>49303518</v>
      </c>
      <c r="J119" s="181" t="s">
        <v>360</v>
      </c>
      <c r="K119" s="183"/>
      <c r="L119" s="160" t="s">
        <v>359</v>
      </c>
      <c r="M119" s="181" t="s">
        <v>353</v>
      </c>
      <c r="N119" s="181">
        <v>49303518</v>
      </c>
      <c r="O119" s="181" t="s">
        <v>360</v>
      </c>
      <c r="P119" s="183"/>
      <c r="Q119" s="160" t="s">
        <v>359</v>
      </c>
      <c r="R119" s="181" t="s">
        <v>353</v>
      </c>
      <c r="S119" s="181">
        <v>49303518</v>
      </c>
      <c r="T119" s="181" t="s">
        <v>360</v>
      </c>
      <c r="U119" s="183"/>
      <c r="V119" s="160" t="s">
        <v>359</v>
      </c>
      <c r="W119" s="181" t="s">
        <v>353</v>
      </c>
      <c r="X119" s="181">
        <v>49303518</v>
      </c>
      <c r="Y119" s="181" t="s">
        <v>360</v>
      </c>
      <c r="Z119" s="183"/>
    </row>
    <row r="120" spans="1:26" x14ac:dyDescent="0.2">
      <c r="A120" s="164"/>
      <c r="B120" s="181"/>
      <c r="C120" s="181"/>
      <c r="D120" s="181"/>
      <c r="E120" s="156" t="e">
        <v>#VALUE!</v>
      </c>
      <c r="G120" s="160" t="s">
        <v>359</v>
      </c>
      <c r="H120" s="181"/>
      <c r="I120" s="181"/>
      <c r="J120" s="181"/>
      <c r="K120" s="183"/>
      <c r="L120" s="160" t="s">
        <v>359</v>
      </c>
      <c r="M120" s="182"/>
      <c r="N120" s="181"/>
      <c r="O120" s="181"/>
      <c r="P120" s="183"/>
      <c r="Q120" s="160" t="s">
        <v>359</v>
      </c>
      <c r="R120" s="182"/>
      <c r="S120" s="181"/>
      <c r="T120" s="181"/>
      <c r="U120" s="183"/>
      <c r="V120" s="160" t="s">
        <v>359</v>
      </c>
      <c r="W120" s="181"/>
      <c r="X120" s="181"/>
      <c r="Y120" s="181"/>
      <c r="Z120" s="183"/>
    </row>
    <row r="121" spans="1:26" x14ac:dyDescent="0.2">
      <c r="A121" s="164"/>
      <c r="B121" s="181" t="s">
        <v>354</v>
      </c>
      <c r="C121" s="181">
        <v>49304510</v>
      </c>
      <c r="D121" s="181" t="s">
        <v>189</v>
      </c>
      <c r="E121" s="156" t="e">
        <v>#VALUE!</v>
      </c>
      <c r="G121" s="160" t="s">
        <v>359</v>
      </c>
      <c r="H121" s="181" t="s">
        <v>354</v>
      </c>
      <c r="I121" s="181">
        <v>49304510</v>
      </c>
      <c r="J121" s="181" t="s">
        <v>189</v>
      </c>
      <c r="K121" s="183"/>
      <c r="L121" s="160" t="s">
        <v>359</v>
      </c>
      <c r="M121" s="181" t="s">
        <v>354</v>
      </c>
      <c r="N121" s="181">
        <v>49304510</v>
      </c>
      <c r="O121" s="181" t="s">
        <v>189</v>
      </c>
      <c r="P121" s="183"/>
      <c r="Q121" s="160" t="s">
        <v>359</v>
      </c>
      <c r="R121" s="181" t="s">
        <v>354</v>
      </c>
      <c r="S121" s="181">
        <v>49304510</v>
      </c>
      <c r="T121" s="181" t="s">
        <v>189</v>
      </c>
      <c r="U121" s="183"/>
      <c r="V121" s="160" t="s">
        <v>359</v>
      </c>
      <c r="W121" s="181" t="s">
        <v>354</v>
      </c>
      <c r="X121" s="181">
        <v>49304510</v>
      </c>
      <c r="Y121" s="181" t="s">
        <v>189</v>
      </c>
      <c r="Z121" s="183"/>
    </row>
    <row r="122" spans="1:26" x14ac:dyDescent="0.2">
      <c r="A122" s="164"/>
      <c r="B122" s="181" t="s">
        <v>354</v>
      </c>
      <c r="C122" s="181">
        <v>49304513</v>
      </c>
      <c r="D122" s="181" t="s">
        <v>355</v>
      </c>
      <c r="E122" s="156" t="e">
        <v>#VALUE!</v>
      </c>
      <c r="G122" s="160" t="s">
        <v>359</v>
      </c>
      <c r="H122" s="181" t="s">
        <v>354</v>
      </c>
      <c r="I122" s="181">
        <v>49304513</v>
      </c>
      <c r="J122" s="181" t="s">
        <v>355</v>
      </c>
      <c r="K122" s="183"/>
      <c r="L122" s="160" t="s">
        <v>359</v>
      </c>
      <c r="M122" s="181" t="s">
        <v>354</v>
      </c>
      <c r="N122" s="181">
        <v>49304513</v>
      </c>
      <c r="O122" s="181" t="s">
        <v>355</v>
      </c>
      <c r="P122" s="183"/>
      <c r="Q122" s="160" t="s">
        <v>359</v>
      </c>
      <c r="R122" s="181" t="s">
        <v>354</v>
      </c>
      <c r="S122" s="181">
        <v>49304513</v>
      </c>
      <c r="T122" s="181" t="s">
        <v>355</v>
      </c>
      <c r="U122" s="183"/>
      <c r="V122" s="160" t="s">
        <v>359</v>
      </c>
      <c r="W122" s="181" t="s">
        <v>354</v>
      </c>
      <c r="X122" s="181">
        <v>49304513</v>
      </c>
      <c r="Y122" s="181" t="s">
        <v>355</v>
      </c>
      <c r="Z122" s="183"/>
    </row>
    <row r="123" spans="1:26" x14ac:dyDescent="0.2">
      <c r="A123" s="164"/>
      <c r="B123" s="181" t="s">
        <v>354</v>
      </c>
      <c r="C123" s="181">
        <v>49304514</v>
      </c>
      <c r="D123" s="181" t="s">
        <v>349</v>
      </c>
      <c r="E123" s="156" t="e">
        <v>#VALUE!</v>
      </c>
      <c r="G123" s="160" t="s">
        <v>359</v>
      </c>
      <c r="H123" s="181" t="s">
        <v>354</v>
      </c>
      <c r="I123" s="181">
        <v>49304514</v>
      </c>
      <c r="J123" s="181" t="s">
        <v>349</v>
      </c>
      <c r="K123" s="183"/>
      <c r="L123" s="160" t="s">
        <v>359</v>
      </c>
      <c r="M123" s="181" t="s">
        <v>354</v>
      </c>
      <c r="N123" s="181">
        <v>49304514</v>
      </c>
      <c r="O123" s="181" t="s">
        <v>349</v>
      </c>
      <c r="P123" s="183"/>
      <c r="Q123" s="160" t="s">
        <v>359</v>
      </c>
      <c r="R123" s="181" t="s">
        <v>354</v>
      </c>
      <c r="S123" s="181">
        <v>49304514</v>
      </c>
      <c r="T123" s="181" t="s">
        <v>349</v>
      </c>
      <c r="U123" s="183"/>
      <c r="V123" s="160" t="s">
        <v>359</v>
      </c>
      <c r="W123" s="181" t="s">
        <v>354</v>
      </c>
      <c r="X123" s="181">
        <v>49304514</v>
      </c>
      <c r="Y123" s="182" t="s">
        <v>349</v>
      </c>
      <c r="Z123" s="183"/>
    </row>
    <row r="124" spans="1:26" x14ac:dyDescent="0.2">
      <c r="B124" s="181" t="s">
        <v>354</v>
      </c>
      <c r="C124" s="181">
        <v>49304515</v>
      </c>
      <c r="D124" s="181" t="s">
        <v>191</v>
      </c>
      <c r="E124" s="156" t="e">
        <v>#VALUE!</v>
      </c>
      <c r="G124" s="160" t="s">
        <v>359</v>
      </c>
      <c r="H124" s="181" t="s">
        <v>354</v>
      </c>
      <c r="I124" s="181">
        <v>49304515</v>
      </c>
      <c r="J124" s="181" t="s">
        <v>191</v>
      </c>
      <c r="K124" s="183"/>
      <c r="L124" s="160" t="s">
        <v>359</v>
      </c>
      <c r="M124" s="181" t="s">
        <v>354</v>
      </c>
      <c r="N124" s="181">
        <v>49304515</v>
      </c>
      <c r="O124" s="181" t="s">
        <v>191</v>
      </c>
      <c r="P124" s="183"/>
      <c r="Q124" s="160" t="s">
        <v>359</v>
      </c>
      <c r="R124" s="181" t="s">
        <v>354</v>
      </c>
      <c r="S124" s="181">
        <v>49304515</v>
      </c>
      <c r="T124" s="181" t="s">
        <v>191</v>
      </c>
      <c r="U124" s="183"/>
      <c r="V124" s="160" t="s">
        <v>359</v>
      </c>
      <c r="W124" s="181" t="s">
        <v>354</v>
      </c>
      <c r="X124" s="181">
        <v>49304515</v>
      </c>
      <c r="Y124" s="181" t="s">
        <v>191</v>
      </c>
      <c r="Z124" s="183"/>
    </row>
    <row r="125" spans="1:26" x14ac:dyDescent="0.2">
      <c r="B125" s="181" t="s">
        <v>354</v>
      </c>
      <c r="C125" s="181">
        <v>49304516</v>
      </c>
      <c r="D125" s="182" t="s">
        <v>192</v>
      </c>
      <c r="E125" s="156" t="e">
        <v>#VALUE!</v>
      </c>
      <c r="G125" s="160" t="s">
        <v>359</v>
      </c>
      <c r="H125" s="181" t="s">
        <v>354</v>
      </c>
      <c r="I125" s="181">
        <v>49304516</v>
      </c>
      <c r="J125" s="182" t="s">
        <v>192</v>
      </c>
      <c r="K125" s="183"/>
      <c r="L125" s="160" t="s">
        <v>359</v>
      </c>
      <c r="M125" s="181" t="s">
        <v>354</v>
      </c>
      <c r="N125" s="181">
        <v>49304516</v>
      </c>
      <c r="O125" s="182" t="s">
        <v>192</v>
      </c>
      <c r="P125" s="183"/>
      <c r="Q125" s="160" t="s">
        <v>359</v>
      </c>
      <c r="R125" s="181" t="s">
        <v>354</v>
      </c>
      <c r="S125" s="181">
        <v>49304516</v>
      </c>
      <c r="T125" s="182" t="s">
        <v>192</v>
      </c>
      <c r="U125" s="183"/>
      <c r="V125" s="160" t="s">
        <v>359</v>
      </c>
      <c r="W125" s="182" t="s">
        <v>354</v>
      </c>
      <c r="X125" s="182">
        <v>49304516</v>
      </c>
      <c r="Y125" s="182" t="s">
        <v>192</v>
      </c>
      <c r="Z125" s="183"/>
    </row>
    <row r="126" spans="1:26" x14ac:dyDescent="0.2">
      <c r="B126" s="181" t="s">
        <v>354</v>
      </c>
      <c r="C126" s="181">
        <v>49304518</v>
      </c>
      <c r="D126" s="182" t="s">
        <v>193</v>
      </c>
      <c r="E126" s="156" t="e">
        <v>#VALUE!</v>
      </c>
      <c r="G126" s="160" t="s">
        <v>359</v>
      </c>
      <c r="H126" s="181" t="s">
        <v>354</v>
      </c>
      <c r="I126" s="181">
        <v>49304518</v>
      </c>
      <c r="J126" s="182" t="s">
        <v>193</v>
      </c>
      <c r="K126" s="183"/>
      <c r="L126" s="160" t="s">
        <v>359</v>
      </c>
      <c r="M126" s="181" t="s">
        <v>354</v>
      </c>
      <c r="N126" s="181">
        <v>49304518</v>
      </c>
      <c r="O126" s="182" t="s">
        <v>193</v>
      </c>
      <c r="P126" s="183"/>
      <c r="Q126" s="160" t="s">
        <v>359</v>
      </c>
      <c r="R126" s="181" t="s">
        <v>354</v>
      </c>
      <c r="S126" s="181">
        <v>49304518</v>
      </c>
      <c r="T126" s="182" t="s">
        <v>193</v>
      </c>
      <c r="U126" s="183"/>
      <c r="V126" s="160" t="s">
        <v>359</v>
      </c>
      <c r="W126" s="181" t="s">
        <v>354</v>
      </c>
      <c r="X126" s="181">
        <v>49304518</v>
      </c>
      <c r="Y126" s="182" t="s">
        <v>193</v>
      </c>
      <c r="Z126" s="183"/>
    </row>
    <row r="127" spans="1:26" x14ac:dyDescent="0.2">
      <c r="A127" s="164"/>
      <c r="B127" s="181"/>
      <c r="C127" s="181"/>
      <c r="D127" s="181"/>
      <c r="E127" s="156" t="e">
        <v>#VALUE!</v>
      </c>
      <c r="G127" s="160" t="s">
        <v>359</v>
      </c>
      <c r="H127" s="181"/>
      <c r="I127" s="181"/>
      <c r="J127" s="181"/>
      <c r="K127" s="183"/>
      <c r="L127" s="160" t="s">
        <v>359</v>
      </c>
      <c r="M127" s="181"/>
      <c r="N127" s="181"/>
      <c r="O127" s="181"/>
      <c r="P127" s="183"/>
      <c r="Q127" s="160" t="s">
        <v>359</v>
      </c>
      <c r="R127" s="181"/>
      <c r="S127" s="181"/>
      <c r="T127" s="181"/>
      <c r="U127" s="183"/>
      <c r="V127" s="160" t="s">
        <v>359</v>
      </c>
      <c r="W127" s="181"/>
      <c r="X127" s="181"/>
      <c r="Y127" s="181"/>
      <c r="Z127" s="183"/>
    </row>
    <row r="128" spans="1:26" x14ac:dyDescent="0.2">
      <c r="A128" s="164"/>
      <c r="B128" s="181" t="s">
        <v>356</v>
      </c>
      <c r="C128" s="181">
        <v>49310510</v>
      </c>
      <c r="D128" s="181" t="s">
        <v>201</v>
      </c>
      <c r="E128" s="156" t="e">
        <v>#VALUE!</v>
      </c>
      <c r="G128" s="160" t="s">
        <v>359</v>
      </c>
      <c r="H128" s="181" t="s">
        <v>356</v>
      </c>
      <c r="I128" s="181">
        <v>49310510</v>
      </c>
      <c r="J128" s="181" t="s">
        <v>201</v>
      </c>
      <c r="K128" s="183"/>
      <c r="L128" s="160" t="s">
        <v>359</v>
      </c>
      <c r="M128" s="181" t="s">
        <v>356</v>
      </c>
      <c r="N128" s="181">
        <v>49310510</v>
      </c>
      <c r="O128" s="181" t="s">
        <v>201</v>
      </c>
      <c r="P128" s="183"/>
      <c r="Q128" s="160" t="s">
        <v>359</v>
      </c>
      <c r="R128" s="181" t="s">
        <v>356</v>
      </c>
      <c r="S128" s="181">
        <v>49310510</v>
      </c>
      <c r="T128" s="181" t="s">
        <v>201</v>
      </c>
      <c r="U128" s="183"/>
      <c r="V128" s="160" t="s">
        <v>359</v>
      </c>
      <c r="W128" s="182" t="s">
        <v>356</v>
      </c>
      <c r="X128" s="181">
        <v>49310510</v>
      </c>
      <c r="Y128" s="181" t="s">
        <v>201</v>
      </c>
      <c r="Z128" s="183"/>
    </row>
    <row r="129" spans="1:26" x14ac:dyDescent="0.2">
      <c r="A129" s="164"/>
      <c r="B129" s="181" t="s">
        <v>356</v>
      </c>
      <c r="C129" s="181">
        <v>49310511</v>
      </c>
      <c r="D129" s="181" t="s">
        <v>351</v>
      </c>
      <c r="E129" s="156" t="e">
        <v>#VALUE!</v>
      </c>
      <c r="G129" s="160" t="s">
        <v>359</v>
      </c>
      <c r="H129" s="181" t="s">
        <v>356</v>
      </c>
      <c r="I129" s="181">
        <v>49310511</v>
      </c>
      <c r="J129" s="181" t="s">
        <v>351</v>
      </c>
      <c r="K129" s="183"/>
      <c r="L129" s="160" t="s">
        <v>359</v>
      </c>
      <c r="M129" s="181" t="s">
        <v>356</v>
      </c>
      <c r="N129" s="181">
        <v>49310511</v>
      </c>
      <c r="O129" s="181" t="s">
        <v>351</v>
      </c>
      <c r="P129" s="183"/>
      <c r="Q129" s="160" t="s">
        <v>359</v>
      </c>
      <c r="R129" s="181" t="s">
        <v>356</v>
      </c>
      <c r="S129" s="181">
        <v>49310511</v>
      </c>
      <c r="T129" s="181" t="s">
        <v>351</v>
      </c>
      <c r="U129" s="183"/>
      <c r="V129" s="160" t="s">
        <v>359</v>
      </c>
      <c r="W129" s="181" t="s">
        <v>356</v>
      </c>
      <c r="X129" s="181">
        <v>49310511</v>
      </c>
      <c r="Y129" s="181" t="s">
        <v>351</v>
      </c>
      <c r="Z129" s="183"/>
    </row>
    <row r="130" spans="1:26" x14ac:dyDescent="0.2">
      <c r="A130" s="164"/>
      <c r="B130" s="181" t="s">
        <v>356</v>
      </c>
      <c r="C130" s="181">
        <v>49310512</v>
      </c>
      <c r="D130" s="181" t="s">
        <v>202</v>
      </c>
      <c r="E130" s="156" t="e">
        <v>#VALUE!</v>
      </c>
      <c r="G130" s="160" t="s">
        <v>359</v>
      </c>
      <c r="H130" s="181" t="s">
        <v>356</v>
      </c>
      <c r="I130" s="181">
        <v>49310512</v>
      </c>
      <c r="J130" s="181" t="s">
        <v>202</v>
      </c>
      <c r="K130" s="183"/>
      <c r="L130" s="160" t="s">
        <v>359</v>
      </c>
      <c r="M130" s="181" t="s">
        <v>356</v>
      </c>
      <c r="N130" s="181">
        <v>49310512</v>
      </c>
      <c r="O130" s="181" t="s">
        <v>202</v>
      </c>
      <c r="P130" s="183"/>
      <c r="Q130" s="160" t="s">
        <v>359</v>
      </c>
      <c r="R130" s="181" t="s">
        <v>356</v>
      </c>
      <c r="S130" s="181">
        <v>49310512</v>
      </c>
      <c r="T130" s="181" t="s">
        <v>202</v>
      </c>
      <c r="U130" s="183"/>
      <c r="V130" s="160" t="s">
        <v>359</v>
      </c>
      <c r="W130" s="181" t="s">
        <v>356</v>
      </c>
      <c r="X130" s="181">
        <v>49310512</v>
      </c>
      <c r="Y130" s="181" t="s">
        <v>202</v>
      </c>
      <c r="Z130" s="183"/>
    </row>
    <row r="131" spans="1:26" x14ac:dyDescent="0.2">
      <c r="A131" s="164"/>
      <c r="B131" s="181" t="s">
        <v>356</v>
      </c>
      <c r="C131" s="181">
        <v>49310513</v>
      </c>
      <c r="D131" s="181" t="s">
        <v>352</v>
      </c>
      <c r="E131" s="156" t="e">
        <v>#VALUE!</v>
      </c>
      <c r="G131" s="160" t="s">
        <v>359</v>
      </c>
      <c r="H131" s="181" t="s">
        <v>356</v>
      </c>
      <c r="I131" s="181">
        <v>49310513</v>
      </c>
      <c r="J131" s="181" t="s">
        <v>352</v>
      </c>
      <c r="K131" s="183"/>
      <c r="L131" s="160" t="s">
        <v>359</v>
      </c>
      <c r="M131" s="181" t="s">
        <v>356</v>
      </c>
      <c r="N131" s="181">
        <v>49310513</v>
      </c>
      <c r="O131" s="181" t="s">
        <v>352</v>
      </c>
      <c r="P131" s="183"/>
      <c r="Q131" s="160" t="s">
        <v>359</v>
      </c>
      <c r="R131" s="181" t="s">
        <v>356</v>
      </c>
      <c r="S131" s="181">
        <v>49310513</v>
      </c>
      <c r="T131" s="181" t="s">
        <v>352</v>
      </c>
      <c r="U131" s="183"/>
      <c r="V131" s="160" t="s">
        <v>359</v>
      </c>
      <c r="W131" s="181" t="s">
        <v>356</v>
      </c>
      <c r="X131" s="181">
        <v>49310513</v>
      </c>
      <c r="Y131" s="181" t="s">
        <v>352</v>
      </c>
      <c r="Z131" s="183"/>
    </row>
    <row r="132" spans="1:26" x14ac:dyDescent="0.2">
      <c r="B132" s="181" t="s">
        <v>356</v>
      </c>
      <c r="C132" s="181">
        <v>49310514</v>
      </c>
      <c r="D132" s="181" t="s">
        <v>203</v>
      </c>
      <c r="E132" s="156" t="e">
        <v>#VALUE!</v>
      </c>
      <c r="G132" s="160" t="s">
        <v>359</v>
      </c>
      <c r="H132" s="181" t="s">
        <v>356</v>
      </c>
      <c r="I132" s="181">
        <v>49310514</v>
      </c>
      <c r="J132" s="181" t="s">
        <v>203</v>
      </c>
      <c r="K132" s="183"/>
      <c r="L132" s="160" t="s">
        <v>359</v>
      </c>
      <c r="M132" s="181" t="s">
        <v>356</v>
      </c>
      <c r="N132" s="181">
        <v>49310514</v>
      </c>
      <c r="O132" s="181" t="s">
        <v>203</v>
      </c>
      <c r="P132" s="183"/>
      <c r="Q132" s="160" t="s">
        <v>359</v>
      </c>
      <c r="R132" s="181" t="s">
        <v>356</v>
      </c>
      <c r="S132" s="181">
        <v>49310514</v>
      </c>
      <c r="T132" s="181" t="s">
        <v>203</v>
      </c>
      <c r="U132" s="183"/>
      <c r="V132" s="160" t="s">
        <v>359</v>
      </c>
      <c r="W132" s="181" t="s">
        <v>356</v>
      </c>
      <c r="X132" s="181">
        <v>49310514</v>
      </c>
      <c r="Y132" s="181" t="s">
        <v>203</v>
      </c>
      <c r="Z132" s="183"/>
    </row>
    <row r="133" spans="1:26" x14ac:dyDescent="0.2">
      <c r="A133" s="164"/>
      <c r="B133" s="181" t="s">
        <v>356</v>
      </c>
      <c r="C133" s="181">
        <v>49310515</v>
      </c>
      <c r="D133" s="181" t="s">
        <v>204</v>
      </c>
      <c r="E133" s="156" t="e">
        <v>#VALUE!</v>
      </c>
      <c r="G133" s="160" t="s">
        <v>359</v>
      </c>
      <c r="H133" s="181" t="s">
        <v>356</v>
      </c>
      <c r="I133" s="181">
        <v>49310515</v>
      </c>
      <c r="J133" s="181" t="s">
        <v>204</v>
      </c>
      <c r="K133" s="183"/>
      <c r="L133" s="160" t="s">
        <v>359</v>
      </c>
      <c r="M133" s="181" t="s">
        <v>356</v>
      </c>
      <c r="N133" s="181">
        <v>49310515</v>
      </c>
      <c r="O133" s="181" t="s">
        <v>204</v>
      </c>
      <c r="P133" s="183"/>
      <c r="Q133" s="160" t="s">
        <v>359</v>
      </c>
      <c r="R133" s="181" t="s">
        <v>356</v>
      </c>
      <c r="S133" s="181">
        <v>49310515</v>
      </c>
      <c r="T133" s="181" t="s">
        <v>204</v>
      </c>
      <c r="U133" s="183"/>
      <c r="V133" s="160" t="s">
        <v>359</v>
      </c>
      <c r="W133" s="181" t="s">
        <v>356</v>
      </c>
      <c r="X133" s="181">
        <v>49310515</v>
      </c>
      <c r="Y133" s="181" t="s">
        <v>204</v>
      </c>
      <c r="Z133" s="183"/>
    </row>
    <row r="134" spans="1:26" x14ac:dyDescent="0.2">
      <c r="A134" s="164"/>
      <c r="B134" s="181" t="s">
        <v>356</v>
      </c>
      <c r="C134" s="181">
        <v>49310516</v>
      </c>
      <c r="D134" s="182" t="s">
        <v>206</v>
      </c>
      <c r="E134" s="156" t="e">
        <v>#VALUE!</v>
      </c>
      <c r="G134" s="160" t="s">
        <v>359</v>
      </c>
      <c r="H134" s="181" t="s">
        <v>356</v>
      </c>
      <c r="I134" s="181">
        <v>49310516</v>
      </c>
      <c r="J134" s="182" t="s">
        <v>206</v>
      </c>
      <c r="K134" s="183"/>
      <c r="L134" s="160" t="s">
        <v>359</v>
      </c>
      <c r="M134" s="181" t="s">
        <v>356</v>
      </c>
      <c r="N134" s="181">
        <v>49310516</v>
      </c>
      <c r="O134" s="182" t="s">
        <v>206</v>
      </c>
      <c r="P134" s="183"/>
      <c r="Q134" s="160" t="s">
        <v>359</v>
      </c>
      <c r="R134" s="181" t="s">
        <v>356</v>
      </c>
      <c r="S134" s="181">
        <v>49310516</v>
      </c>
      <c r="T134" s="182" t="s">
        <v>206</v>
      </c>
      <c r="U134" s="183"/>
      <c r="V134" s="160" t="s">
        <v>359</v>
      </c>
      <c r="W134" s="181" t="s">
        <v>356</v>
      </c>
      <c r="X134" s="181">
        <v>49310516</v>
      </c>
      <c r="Y134" s="182" t="s">
        <v>206</v>
      </c>
      <c r="Z134" s="183"/>
    </row>
    <row r="135" spans="1:26" x14ac:dyDescent="0.2">
      <c r="A135" s="164"/>
      <c r="B135" s="184" t="s">
        <v>356</v>
      </c>
      <c r="C135" s="184">
        <v>49310517</v>
      </c>
      <c r="D135" s="184" t="s">
        <v>205</v>
      </c>
      <c r="E135" s="156" t="e">
        <v>#VALUE!</v>
      </c>
      <c r="G135" s="160" t="s">
        <v>359</v>
      </c>
      <c r="H135" s="184" t="s">
        <v>356</v>
      </c>
      <c r="I135" s="184">
        <v>49310517</v>
      </c>
      <c r="J135" s="184" t="s">
        <v>205</v>
      </c>
      <c r="K135" s="183"/>
      <c r="L135" s="160" t="s">
        <v>359</v>
      </c>
      <c r="M135" s="184" t="s">
        <v>356</v>
      </c>
      <c r="N135" s="184">
        <v>49310517</v>
      </c>
      <c r="O135" s="184" t="s">
        <v>205</v>
      </c>
      <c r="P135" s="183"/>
      <c r="Q135" s="160" t="s">
        <v>359</v>
      </c>
      <c r="R135" s="184" t="s">
        <v>356</v>
      </c>
      <c r="S135" s="184">
        <v>49310517</v>
      </c>
      <c r="T135" s="184" t="s">
        <v>205</v>
      </c>
      <c r="U135" s="183"/>
      <c r="V135" s="160" t="s">
        <v>359</v>
      </c>
      <c r="W135" s="184" t="s">
        <v>356</v>
      </c>
      <c r="X135" s="184">
        <v>49310517</v>
      </c>
      <c r="Y135" s="184" t="s">
        <v>205</v>
      </c>
      <c r="Z135" s="183"/>
    </row>
    <row r="136" spans="1:26" ht="13.5" thickBot="1" x14ac:dyDescent="0.25">
      <c r="A136" s="164"/>
      <c r="B136" s="184" t="s">
        <v>356</v>
      </c>
      <c r="C136" s="184">
        <v>49310518</v>
      </c>
      <c r="D136" s="184" t="s">
        <v>207</v>
      </c>
      <c r="E136" s="156" t="e">
        <v>#VALUE!</v>
      </c>
      <c r="G136" s="160" t="s">
        <v>359</v>
      </c>
      <c r="H136" s="184" t="s">
        <v>356</v>
      </c>
      <c r="I136" s="184">
        <v>49310518</v>
      </c>
      <c r="J136" s="184" t="s">
        <v>207</v>
      </c>
      <c r="K136" s="183"/>
      <c r="L136" s="160" t="s">
        <v>359</v>
      </c>
      <c r="M136" s="184" t="s">
        <v>356</v>
      </c>
      <c r="N136" s="184">
        <v>49310518</v>
      </c>
      <c r="O136" s="184" t="s">
        <v>207</v>
      </c>
      <c r="P136" s="183"/>
      <c r="Q136" s="160" t="s">
        <v>359</v>
      </c>
      <c r="R136" s="184" t="s">
        <v>356</v>
      </c>
      <c r="S136" s="184">
        <v>49310518</v>
      </c>
      <c r="T136" s="184" t="s">
        <v>207</v>
      </c>
      <c r="U136" s="183"/>
      <c r="V136" s="160" t="s">
        <v>359</v>
      </c>
      <c r="W136" s="184" t="s">
        <v>356</v>
      </c>
      <c r="X136" s="184">
        <v>49310518</v>
      </c>
      <c r="Y136" s="184" t="s">
        <v>207</v>
      </c>
      <c r="Z136" s="183"/>
    </row>
    <row r="137" spans="1:26" ht="13.5" thickBot="1" x14ac:dyDescent="0.25">
      <c r="A137" s="164"/>
      <c r="B137" s="176" t="s">
        <v>357</v>
      </c>
      <c r="C137" s="185"/>
      <c r="D137" s="185"/>
      <c r="E137" s="156"/>
      <c r="G137" s="160"/>
      <c r="H137" s="176" t="s">
        <v>357</v>
      </c>
      <c r="I137" s="185"/>
      <c r="J137" s="185"/>
      <c r="K137" s="186"/>
      <c r="L137" s="160"/>
      <c r="M137" s="176" t="s">
        <v>357</v>
      </c>
      <c r="N137" s="185"/>
      <c r="O137" s="185"/>
      <c r="P137" s="186"/>
      <c r="Q137" s="160"/>
      <c r="R137" s="176" t="s">
        <v>357</v>
      </c>
      <c r="S137" s="185"/>
      <c r="T137" s="185"/>
      <c r="U137" s="186"/>
      <c r="V137" s="160"/>
      <c r="W137" s="176" t="s">
        <v>357</v>
      </c>
      <c r="X137" s="185"/>
      <c r="Y137" s="185"/>
      <c r="Z137" s="186"/>
    </row>
    <row r="138" spans="1:26" x14ac:dyDescent="0.2">
      <c r="A138" s="164"/>
      <c r="B138" s="172"/>
      <c r="C138" s="172"/>
      <c r="D138" s="172"/>
      <c r="E138" s="156">
        <f>SUMIFS(K$35:K$298,I$35:I$298,C138,H$35:H$298,B138,G$35:G$298,"D")+SUMIFS(P$35:P$298,N$35:N$298,C138,M$35:M$298,B138,L$35:L$298,"D")+SUMIFS(U$35:U$298,S$35:S$298,C138,R$35:R$298,B138,Q$35:Q$298,"D")+SUMIFS(Z$35:Z$298,X$35:X$298,C138,W$35:W$298,B138,V$35:V$298,"D")</f>
        <v>0</v>
      </c>
      <c r="G138" s="160"/>
      <c r="H138" s="172"/>
      <c r="I138" s="172"/>
      <c r="J138" s="172"/>
      <c r="K138" s="173"/>
      <c r="L138" s="160"/>
      <c r="M138" s="174"/>
      <c r="N138" s="174"/>
      <c r="O138" s="174"/>
      <c r="P138" s="173"/>
      <c r="Q138" s="160"/>
      <c r="R138" s="174"/>
      <c r="S138" s="174"/>
      <c r="T138" s="174"/>
      <c r="U138" s="173"/>
      <c r="V138" s="160"/>
      <c r="W138" s="174"/>
      <c r="X138" s="174"/>
      <c r="Y138" s="174"/>
      <c r="Z138" s="173"/>
    </row>
    <row r="139" spans="1:26" ht="13.5" thickBot="1" x14ac:dyDescent="0.25">
      <c r="A139" s="135"/>
      <c r="B139" s="153"/>
      <c r="C139" s="153"/>
      <c r="D139" s="153"/>
      <c r="E139" s="156">
        <f>SUMIFS(K$35:K$298,I$35:I$298,C139,H$35:H$298,B139,G$35:G$298,"D")+SUMIFS(P$35:P$298,N$35:N$298,C139,M$35:M$298,B139,L$35:L$298,"D")+SUMIFS(U$35:U$298,S$35:S$298,C139,R$35:R$298,B139,Q$35:Q$298,"D")+SUMIFS(Z$35:Z$298,X$35:X$298,C139,W$35:W$298,B139,V$35:V$298,"D")</f>
        <v>0</v>
      </c>
      <c r="G139" s="160"/>
      <c r="H139" s="153"/>
      <c r="I139" s="153"/>
      <c r="J139" s="153"/>
      <c r="K139" s="154"/>
      <c r="L139" s="160"/>
      <c r="M139" s="175"/>
      <c r="N139" s="175"/>
      <c r="O139" s="175"/>
      <c r="P139" s="154"/>
      <c r="Q139" s="160"/>
      <c r="R139" s="175"/>
      <c r="S139" s="175"/>
      <c r="T139" s="175"/>
      <c r="U139" s="154"/>
      <c r="V139" s="160"/>
      <c r="W139" s="175"/>
      <c r="X139" s="175"/>
      <c r="Y139" s="175"/>
      <c r="Z139" s="154"/>
    </row>
    <row r="140" spans="1:26" ht="13.5" thickBot="1" x14ac:dyDescent="0.25">
      <c r="A140" s="135"/>
      <c r="B140" s="187" t="s">
        <v>361</v>
      </c>
      <c r="C140" s="188"/>
      <c r="D140" s="188"/>
      <c r="E140" s="156">
        <f>SUMIFS(K$35:K$298,I$35:I$298,C140,H$35:H$298,B140,G$35:G$298,"D")+SUMIFS(P$35:P$298,N$35:N$298,C140,M$35:M$298,B140,L$35:L$298,"D")+SUMIFS(U$35:U$298,S$35:S$298,C140,R$35:R$298,B140,Q$35:Q$298,"D")+SUMIFS(Z$35:Z$298,X$35:X$298,C140,W$35:W$298,B140,V$35:V$298,"D")</f>
        <v>0</v>
      </c>
      <c r="G140" s="160"/>
      <c r="H140" s="187" t="s">
        <v>361</v>
      </c>
      <c r="I140" s="188"/>
      <c r="J140" s="188"/>
      <c r="K140" s="189"/>
      <c r="L140" s="160"/>
      <c r="M140" s="187" t="s">
        <v>361</v>
      </c>
      <c r="N140" s="188"/>
      <c r="O140" s="188"/>
      <c r="P140" s="189"/>
      <c r="Q140" s="160"/>
      <c r="R140" s="187" t="s">
        <v>361</v>
      </c>
      <c r="S140" s="188"/>
      <c r="T140" s="188"/>
      <c r="U140" s="189"/>
      <c r="V140" s="160"/>
      <c r="W140" s="187" t="s">
        <v>361</v>
      </c>
      <c r="X140" s="188"/>
      <c r="Y140" s="190"/>
      <c r="Z140" s="189"/>
    </row>
    <row r="141" spans="1:26" x14ac:dyDescent="0.2">
      <c r="A141" s="135" t="s">
        <v>291</v>
      </c>
      <c r="B141" s="191" t="s">
        <v>341</v>
      </c>
      <c r="C141" s="191">
        <v>49303400</v>
      </c>
      <c r="D141" s="191" t="s">
        <v>174</v>
      </c>
      <c r="E141" s="156">
        <f t="shared" ref="E141:E189" si="4">SUMIFS(K$35:K$298,I$35:I$298,C141,H$35:H$298,B141,G$35:G$298,"O")+SUMIFS(P$35:P$298,N$35:N$298,C141,M$35:M$298,B141,L$35:L$298,"O")+SUMIFS(U$35:U$298,S$35:S$298,C141,R$35:R$298,B141,Q$35:Q$298,"O")+SUMIFS(Z$35:Z$298,X$35:X$298,C141,W$35:W$298,B141,V$35:V$298,"O")</f>
        <v>71460.247493670759</v>
      </c>
      <c r="G141" s="160" t="s">
        <v>362</v>
      </c>
      <c r="H141" s="192" t="s">
        <v>341</v>
      </c>
      <c r="I141" s="193">
        <v>49303400</v>
      </c>
      <c r="J141" s="192" t="s">
        <v>174</v>
      </c>
      <c r="K141" s="194">
        <v>4883.5056452447761</v>
      </c>
      <c r="L141" s="160" t="s">
        <v>362</v>
      </c>
      <c r="M141" s="195" t="s">
        <v>341</v>
      </c>
      <c r="N141" s="196">
        <v>49303400</v>
      </c>
      <c r="O141" s="195" t="s">
        <v>174</v>
      </c>
      <c r="P141" s="194">
        <v>32735.092580942797</v>
      </c>
      <c r="Q141" s="160" t="s">
        <v>362</v>
      </c>
      <c r="R141" s="195" t="s">
        <v>341</v>
      </c>
      <c r="S141" s="196">
        <v>49303400</v>
      </c>
      <c r="T141" s="195" t="s">
        <v>174</v>
      </c>
      <c r="U141" s="194">
        <v>300.74831974343425</v>
      </c>
      <c r="V141" s="160" t="s">
        <v>362</v>
      </c>
      <c r="W141" s="195" t="s">
        <v>341</v>
      </c>
      <c r="X141" s="196">
        <v>49303400</v>
      </c>
      <c r="Y141" s="195" t="s">
        <v>174</v>
      </c>
      <c r="Z141" s="194">
        <v>33540.900947739741</v>
      </c>
    </row>
    <row r="142" spans="1:26" x14ac:dyDescent="0.2">
      <c r="A142" s="135" t="s">
        <v>291</v>
      </c>
      <c r="B142" s="197" t="s">
        <v>341</v>
      </c>
      <c r="C142" s="197">
        <v>49303513</v>
      </c>
      <c r="D142" s="197" t="s">
        <v>343</v>
      </c>
      <c r="E142" s="156">
        <f t="shared" si="4"/>
        <v>0</v>
      </c>
      <c r="G142" s="160" t="s">
        <v>362</v>
      </c>
      <c r="H142" s="192" t="s">
        <v>341</v>
      </c>
      <c r="I142" s="193">
        <v>49303513</v>
      </c>
      <c r="J142" s="192" t="s">
        <v>343</v>
      </c>
      <c r="K142" s="194">
        <v>0</v>
      </c>
      <c r="L142" s="160" t="s">
        <v>362</v>
      </c>
      <c r="M142" s="195" t="s">
        <v>341</v>
      </c>
      <c r="N142" s="196">
        <v>49303513</v>
      </c>
      <c r="O142" s="195" t="s">
        <v>343</v>
      </c>
      <c r="P142" s="194">
        <v>0</v>
      </c>
      <c r="Q142" s="160" t="s">
        <v>362</v>
      </c>
      <c r="R142" s="195" t="s">
        <v>341</v>
      </c>
      <c r="S142" s="196">
        <v>49303513</v>
      </c>
      <c r="T142" s="195" t="s">
        <v>343</v>
      </c>
      <c r="U142" s="194">
        <v>0</v>
      </c>
      <c r="V142" s="160" t="s">
        <v>362</v>
      </c>
      <c r="W142" s="195" t="s">
        <v>341</v>
      </c>
      <c r="X142" s="196">
        <v>49303513</v>
      </c>
      <c r="Y142" s="195" t="s">
        <v>343</v>
      </c>
      <c r="Z142" s="194">
        <v>0</v>
      </c>
    </row>
    <row r="143" spans="1:26" x14ac:dyDescent="0.2">
      <c r="A143" s="135" t="s">
        <v>297</v>
      </c>
      <c r="B143" s="197" t="s">
        <v>341</v>
      </c>
      <c r="C143" s="197">
        <v>49303514</v>
      </c>
      <c r="D143" s="197" t="s">
        <v>344</v>
      </c>
      <c r="E143" s="156">
        <f t="shared" si="4"/>
        <v>9247.9659216871478</v>
      </c>
      <c r="G143" s="160" t="s">
        <v>362</v>
      </c>
      <c r="H143" s="192" t="s">
        <v>341</v>
      </c>
      <c r="I143" s="193">
        <v>49303514</v>
      </c>
      <c r="J143" s="192" t="s">
        <v>344</v>
      </c>
      <c r="K143" s="194">
        <v>715.89808163965165</v>
      </c>
      <c r="L143" s="160" t="s">
        <v>362</v>
      </c>
      <c r="M143" s="195" t="s">
        <v>341</v>
      </c>
      <c r="N143" s="196">
        <v>49303514</v>
      </c>
      <c r="O143" s="195" t="s">
        <v>344</v>
      </c>
      <c r="P143" s="194">
        <v>2992.6083342959951</v>
      </c>
      <c r="Q143" s="160" t="s">
        <v>362</v>
      </c>
      <c r="R143" s="195" t="s">
        <v>341</v>
      </c>
      <c r="S143" s="196">
        <v>49303514</v>
      </c>
      <c r="T143" s="195" t="s">
        <v>344</v>
      </c>
      <c r="U143" s="194">
        <v>85.734873199963047</v>
      </c>
      <c r="V143" s="160" t="s">
        <v>362</v>
      </c>
      <c r="W143" s="195" t="s">
        <v>341</v>
      </c>
      <c r="X143" s="196">
        <v>49303514</v>
      </c>
      <c r="Y143" s="195" t="s">
        <v>344</v>
      </c>
      <c r="Z143" s="194">
        <v>5453.7246325515389</v>
      </c>
    </row>
    <row r="144" spans="1:26" x14ac:dyDescent="0.2">
      <c r="A144" s="135" t="s">
        <v>306</v>
      </c>
      <c r="B144" s="197" t="s">
        <v>341</v>
      </c>
      <c r="C144" s="197">
        <v>49303515</v>
      </c>
      <c r="D144" s="197" t="s">
        <v>345</v>
      </c>
      <c r="E144" s="156">
        <f t="shared" si="4"/>
        <v>6022.6601987308841</v>
      </c>
      <c r="G144" s="160" t="s">
        <v>362</v>
      </c>
      <c r="H144" s="192" t="s">
        <v>341</v>
      </c>
      <c r="I144" s="193">
        <v>49303515</v>
      </c>
      <c r="J144" s="192" t="s">
        <v>345</v>
      </c>
      <c r="K144" s="194">
        <v>798.8129074854395</v>
      </c>
      <c r="L144" s="160" t="s">
        <v>362</v>
      </c>
      <c r="M144" s="195" t="s">
        <v>341</v>
      </c>
      <c r="N144" s="196">
        <v>49303515</v>
      </c>
      <c r="O144" s="195" t="s">
        <v>345</v>
      </c>
      <c r="P144" s="194">
        <v>3046.8138340579972</v>
      </c>
      <c r="Q144" s="160" t="s">
        <v>362</v>
      </c>
      <c r="R144" s="195" t="s">
        <v>341</v>
      </c>
      <c r="S144" s="196">
        <v>49303515</v>
      </c>
      <c r="T144" s="195" t="s">
        <v>345</v>
      </c>
      <c r="U144" s="194">
        <v>17.891931242167203</v>
      </c>
      <c r="V144" s="160" t="s">
        <v>362</v>
      </c>
      <c r="W144" s="195" t="s">
        <v>341</v>
      </c>
      <c r="X144" s="196">
        <v>49303515</v>
      </c>
      <c r="Y144" s="195" t="s">
        <v>345</v>
      </c>
      <c r="Z144" s="194">
        <v>2159.1415259452797</v>
      </c>
    </row>
    <row r="145" spans="1:26" x14ac:dyDescent="0.2">
      <c r="A145" s="135" t="s">
        <v>313</v>
      </c>
      <c r="B145" s="197" t="s">
        <v>341</v>
      </c>
      <c r="C145" s="197">
        <v>49303516</v>
      </c>
      <c r="D145" s="197" t="s">
        <v>178</v>
      </c>
      <c r="E145" s="156">
        <f t="shared" si="4"/>
        <v>1491.6439231760933</v>
      </c>
      <c r="G145" s="160" t="s">
        <v>362</v>
      </c>
      <c r="H145" s="192" t="s">
        <v>341</v>
      </c>
      <c r="I145" s="193">
        <v>49303516</v>
      </c>
      <c r="J145" s="192" t="s">
        <v>178</v>
      </c>
      <c r="K145" s="194">
        <v>110.66976560409803</v>
      </c>
      <c r="L145" s="160" t="s">
        <v>362</v>
      </c>
      <c r="M145" s="195" t="s">
        <v>341</v>
      </c>
      <c r="N145" s="196">
        <v>49303516</v>
      </c>
      <c r="O145" s="195" t="s">
        <v>178</v>
      </c>
      <c r="P145" s="194">
        <v>801.0570701559086</v>
      </c>
      <c r="Q145" s="160" t="s">
        <v>362</v>
      </c>
      <c r="R145" s="195" t="s">
        <v>341</v>
      </c>
      <c r="S145" s="196">
        <v>49303516</v>
      </c>
      <c r="T145" s="195" t="s">
        <v>178</v>
      </c>
      <c r="U145" s="194">
        <v>20.282049221983268</v>
      </c>
      <c r="V145" s="160" t="s">
        <v>362</v>
      </c>
      <c r="W145" s="195" t="s">
        <v>341</v>
      </c>
      <c r="X145" s="196">
        <v>49303516</v>
      </c>
      <c r="Y145" s="195" t="s">
        <v>178</v>
      </c>
      <c r="Z145" s="194">
        <v>559.63503819410323</v>
      </c>
    </row>
    <row r="146" spans="1:26" x14ac:dyDescent="0.2">
      <c r="A146" s="163" t="s">
        <v>291</v>
      </c>
      <c r="B146" s="197" t="s">
        <v>341</v>
      </c>
      <c r="C146" s="197">
        <v>49303517</v>
      </c>
      <c r="D146" s="197" t="s">
        <v>346</v>
      </c>
      <c r="E146" s="156">
        <f t="shared" si="4"/>
        <v>4842.1358015445612</v>
      </c>
      <c r="G146" s="160" t="s">
        <v>362</v>
      </c>
      <c r="H146" s="192" t="s">
        <v>341</v>
      </c>
      <c r="I146" s="193">
        <v>49303517</v>
      </c>
      <c r="J146" s="192" t="s">
        <v>346</v>
      </c>
      <c r="K146" s="194">
        <v>43.028442976288524</v>
      </c>
      <c r="L146" s="160" t="s">
        <v>362</v>
      </c>
      <c r="M146" s="195" t="s">
        <v>341</v>
      </c>
      <c r="N146" s="196">
        <v>49303517</v>
      </c>
      <c r="O146" s="195" t="s">
        <v>346</v>
      </c>
      <c r="P146" s="194">
        <v>4113.943027643988</v>
      </c>
      <c r="Q146" s="160" t="s">
        <v>362</v>
      </c>
      <c r="R146" s="195" t="s">
        <v>341</v>
      </c>
      <c r="S146" s="196">
        <v>49303517</v>
      </c>
      <c r="T146" s="195" t="s">
        <v>346</v>
      </c>
      <c r="U146" s="194">
        <v>46.288564971907704</v>
      </c>
      <c r="V146" s="160" t="s">
        <v>362</v>
      </c>
      <c r="W146" s="195" t="s">
        <v>341</v>
      </c>
      <c r="X146" s="196">
        <v>49303517</v>
      </c>
      <c r="Y146" s="195" t="s">
        <v>346</v>
      </c>
      <c r="Z146" s="194">
        <v>638.87576595237726</v>
      </c>
    </row>
    <row r="147" spans="1:26" x14ac:dyDescent="0.2">
      <c r="A147" s="135" t="s">
        <v>323</v>
      </c>
      <c r="B147" s="192" t="s">
        <v>341</v>
      </c>
      <c r="C147" s="193">
        <v>49303518</v>
      </c>
      <c r="D147" s="198" t="s">
        <v>360</v>
      </c>
      <c r="E147" s="156">
        <f t="shared" si="4"/>
        <v>3208.2749308564948</v>
      </c>
      <c r="G147" s="160" t="s">
        <v>362</v>
      </c>
      <c r="H147" s="192" t="s">
        <v>341</v>
      </c>
      <c r="I147" s="193">
        <v>49303518</v>
      </c>
      <c r="J147" s="192" t="s">
        <v>360</v>
      </c>
      <c r="K147" s="194">
        <v>1236.5088528642093</v>
      </c>
      <c r="L147" s="160" t="s">
        <v>362</v>
      </c>
      <c r="M147" s="195" t="s">
        <v>341</v>
      </c>
      <c r="N147" s="196">
        <v>49303518</v>
      </c>
      <c r="O147" s="195" t="s">
        <v>360</v>
      </c>
      <c r="P147" s="194">
        <v>0</v>
      </c>
      <c r="Q147" s="160" t="s">
        <v>362</v>
      </c>
      <c r="R147" s="195" t="s">
        <v>341</v>
      </c>
      <c r="S147" s="196">
        <v>49303518</v>
      </c>
      <c r="T147" s="195" t="s">
        <v>360</v>
      </c>
      <c r="U147" s="194">
        <v>14.185205394616876</v>
      </c>
      <c r="V147" s="160" t="s">
        <v>362</v>
      </c>
      <c r="W147" s="195" t="s">
        <v>341</v>
      </c>
      <c r="X147" s="196">
        <v>49303518</v>
      </c>
      <c r="Y147" s="195" t="s">
        <v>360</v>
      </c>
      <c r="Z147" s="194">
        <v>1957.5808725976688</v>
      </c>
    </row>
    <row r="148" spans="1:26" x14ac:dyDescent="0.2">
      <c r="A148" s="135"/>
      <c r="B148" s="197"/>
      <c r="C148" s="197"/>
      <c r="D148" s="197"/>
      <c r="E148" s="156">
        <f t="shared" si="4"/>
        <v>0</v>
      </c>
      <c r="G148" s="160" t="s">
        <v>362</v>
      </c>
      <c r="H148" s="192"/>
      <c r="I148" s="193"/>
      <c r="J148" s="192"/>
      <c r="K148" s="199"/>
      <c r="L148" s="160" t="s">
        <v>362</v>
      </c>
      <c r="M148" s="195"/>
      <c r="N148" s="196"/>
      <c r="O148" s="195"/>
      <c r="P148" s="199"/>
      <c r="Q148" s="160" t="s">
        <v>362</v>
      </c>
      <c r="R148" s="195"/>
      <c r="S148" s="196"/>
      <c r="T148" s="195"/>
      <c r="U148" s="199"/>
      <c r="V148" s="160" t="s">
        <v>362</v>
      </c>
      <c r="W148" s="195"/>
      <c r="X148" s="196"/>
      <c r="Y148" s="200"/>
      <c r="Z148" s="199"/>
    </row>
    <row r="149" spans="1:26" x14ac:dyDescent="0.2">
      <c r="A149" s="135" t="s">
        <v>293</v>
      </c>
      <c r="B149" s="197" t="s">
        <v>347</v>
      </c>
      <c r="C149" s="197">
        <v>49304510</v>
      </c>
      <c r="D149" s="197" t="s">
        <v>189</v>
      </c>
      <c r="E149" s="156">
        <f t="shared" si="4"/>
        <v>60997.033760721235</v>
      </c>
      <c r="G149" s="160" t="s">
        <v>362</v>
      </c>
      <c r="H149" s="192" t="s">
        <v>347</v>
      </c>
      <c r="I149" s="193">
        <v>49304510</v>
      </c>
      <c r="J149" s="192" t="s">
        <v>189</v>
      </c>
      <c r="K149" s="199">
        <v>5120.6935647596665</v>
      </c>
      <c r="L149" s="160" t="s">
        <v>362</v>
      </c>
      <c r="M149" s="195" t="s">
        <v>347</v>
      </c>
      <c r="N149" s="196">
        <v>49304510</v>
      </c>
      <c r="O149" s="195" t="s">
        <v>189</v>
      </c>
      <c r="P149" s="199">
        <v>35416.228927226788</v>
      </c>
      <c r="Q149" s="160" t="s">
        <v>362</v>
      </c>
      <c r="R149" s="195" t="s">
        <v>347</v>
      </c>
      <c r="S149" s="196">
        <v>49304510</v>
      </c>
      <c r="T149" s="195" t="s">
        <v>189</v>
      </c>
      <c r="U149" s="199">
        <v>373.12155424320019</v>
      </c>
      <c r="V149" s="160" t="s">
        <v>362</v>
      </c>
      <c r="W149" s="195" t="s">
        <v>347</v>
      </c>
      <c r="X149" s="196">
        <v>49304510</v>
      </c>
      <c r="Y149" s="195" t="s">
        <v>189</v>
      </c>
      <c r="Z149" s="199">
        <v>20086.989714491574</v>
      </c>
    </row>
    <row r="150" spans="1:26" x14ac:dyDescent="0.2">
      <c r="A150" s="135" t="s">
        <v>293</v>
      </c>
      <c r="B150" s="197" t="s">
        <v>347</v>
      </c>
      <c r="C150" s="197">
        <v>49304513</v>
      </c>
      <c r="D150" s="197" t="s">
        <v>348</v>
      </c>
      <c r="E150" s="156">
        <f t="shared" si="4"/>
        <v>0</v>
      </c>
      <c r="G150" s="160" t="s">
        <v>362</v>
      </c>
      <c r="H150" s="192" t="s">
        <v>347</v>
      </c>
      <c r="I150" s="193">
        <v>49304513</v>
      </c>
      <c r="J150" s="192" t="s">
        <v>348</v>
      </c>
      <c r="K150" s="199">
        <v>0</v>
      </c>
      <c r="L150" s="160" t="s">
        <v>362</v>
      </c>
      <c r="M150" s="195" t="s">
        <v>347</v>
      </c>
      <c r="N150" s="196">
        <v>49304513</v>
      </c>
      <c r="O150" s="195" t="s">
        <v>348</v>
      </c>
      <c r="P150" s="199">
        <v>0</v>
      </c>
      <c r="Q150" s="160" t="s">
        <v>362</v>
      </c>
      <c r="R150" s="195" t="s">
        <v>347</v>
      </c>
      <c r="S150" s="196">
        <v>49304513</v>
      </c>
      <c r="T150" s="195" t="s">
        <v>348</v>
      </c>
      <c r="U150" s="199">
        <v>0</v>
      </c>
      <c r="V150" s="160" t="s">
        <v>362</v>
      </c>
      <c r="W150" s="195" t="s">
        <v>347</v>
      </c>
      <c r="X150" s="196">
        <v>49304513</v>
      </c>
      <c r="Y150" s="195" t="s">
        <v>348</v>
      </c>
      <c r="Z150" s="199">
        <v>0</v>
      </c>
    </row>
    <row r="151" spans="1:26" x14ac:dyDescent="0.2">
      <c r="A151" s="135" t="s">
        <v>299</v>
      </c>
      <c r="B151" s="197" t="s">
        <v>347</v>
      </c>
      <c r="C151" s="197">
        <v>49304514</v>
      </c>
      <c r="D151" s="197" t="s">
        <v>349</v>
      </c>
      <c r="E151" s="156">
        <f t="shared" si="4"/>
        <v>14627.400725585714</v>
      </c>
      <c r="G151" s="160" t="s">
        <v>362</v>
      </c>
      <c r="H151" s="192" t="s">
        <v>347</v>
      </c>
      <c r="I151" s="193">
        <v>49304514</v>
      </c>
      <c r="J151" s="192" t="s">
        <v>349</v>
      </c>
      <c r="K151" s="199">
        <v>683.59106525231857</v>
      </c>
      <c r="L151" s="160" t="s">
        <v>362</v>
      </c>
      <c r="M151" s="195" t="s">
        <v>347</v>
      </c>
      <c r="N151" s="196">
        <v>49304514</v>
      </c>
      <c r="O151" s="195" t="s">
        <v>349</v>
      </c>
      <c r="P151" s="199">
        <v>3540.1682555253324</v>
      </c>
      <c r="Q151" s="160" t="s">
        <v>362</v>
      </c>
      <c r="R151" s="195" t="s">
        <v>347</v>
      </c>
      <c r="S151" s="196">
        <v>49304514</v>
      </c>
      <c r="T151" s="195" t="s">
        <v>349</v>
      </c>
      <c r="U151" s="199">
        <v>13.969577070453305</v>
      </c>
      <c r="V151" s="160" t="s">
        <v>362</v>
      </c>
      <c r="W151" s="195" t="s">
        <v>347</v>
      </c>
      <c r="X151" s="196">
        <v>49304514</v>
      </c>
      <c r="Y151" s="195" t="s">
        <v>349</v>
      </c>
      <c r="Z151" s="199">
        <v>10389.671827737609</v>
      </c>
    </row>
    <row r="152" spans="1:26" x14ac:dyDescent="0.2">
      <c r="A152" s="135" t="s">
        <v>309</v>
      </c>
      <c r="B152" s="197" t="s">
        <v>347</v>
      </c>
      <c r="C152" s="197">
        <v>49304515</v>
      </c>
      <c r="D152" s="197" t="s">
        <v>191</v>
      </c>
      <c r="E152" s="156">
        <f t="shared" si="4"/>
        <v>614.15758401600408</v>
      </c>
      <c r="G152" s="160" t="s">
        <v>362</v>
      </c>
      <c r="H152" s="192" t="s">
        <v>347</v>
      </c>
      <c r="I152" s="193">
        <v>49304515</v>
      </c>
      <c r="J152" s="192" t="s">
        <v>191</v>
      </c>
      <c r="K152" s="199">
        <v>12.60041664271867</v>
      </c>
      <c r="L152" s="160" t="s">
        <v>362</v>
      </c>
      <c r="M152" s="195" t="s">
        <v>347</v>
      </c>
      <c r="N152" s="196">
        <v>49304515</v>
      </c>
      <c r="O152" s="195" t="s">
        <v>191</v>
      </c>
      <c r="P152" s="199">
        <v>601.55716737328544</v>
      </c>
      <c r="Q152" s="160" t="s">
        <v>362</v>
      </c>
      <c r="R152" s="195" t="s">
        <v>347</v>
      </c>
      <c r="S152" s="196">
        <v>49304515</v>
      </c>
      <c r="T152" s="195" t="s">
        <v>191</v>
      </c>
      <c r="U152" s="199">
        <v>0</v>
      </c>
      <c r="V152" s="160" t="s">
        <v>362</v>
      </c>
      <c r="W152" s="195" t="s">
        <v>347</v>
      </c>
      <c r="X152" s="196">
        <v>49304515</v>
      </c>
      <c r="Y152" s="195" t="s">
        <v>191</v>
      </c>
      <c r="Z152" s="199">
        <v>0</v>
      </c>
    </row>
    <row r="153" spans="1:26" x14ac:dyDescent="0.2">
      <c r="A153" s="135" t="s">
        <v>315</v>
      </c>
      <c r="B153" s="197" t="s">
        <v>347</v>
      </c>
      <c r="C153" s="197">
        <v>49304516</v>
      </c>
      <c r="D153" s="201" t="s">
        <v>192</v>
      </c>
      <c r="E153" s="156">
        <f t="shared" si="4"/>
        <v>6263.2411466939957</v>
      </c>
      <c r="G153" s="160" t="s">
        <v>362</v>
      </c>
      <c r="H153" s="192" t="s">
        <v>347</v>
      </c>
      <c r="I153" s="193">
        <v>49304516</v>
      </c>
      <c r="J153" s="192" t="s">
        <v>192</v>
      </c>
      <c r="K153" s="199">
        <v>662.8449373058221</v>
      </c>
      <c r="L153" s="160" t="s">
        <v>362</v>
      </c>
      <c r="M153" s="195" t="s">
        <v>347</v>
      </c>
      <c r="N153" s="196">
        <v>49304516</v>
      </c>
      <c r="O153" s="195" t="s">
        <v>192</v>
      </c>
      <c r="P153" s="199">
        <v>1842.2688250806868</v>
      </c>
      <c r="Q153" s="160" t="s">
        <v>362</v>
      </c>
      <c r="R153" s="195" t="s">
        <v>347</v>
      </c>
      <c r="S153" s="196">
        <v>49304516</v>
      </c>
      <c r="T153" s="195" t="s">
        <v>192</v>
      </c>
      <c r="U153" s="199">
        <v>15.742588397202489</v>
      </c>
      <c r="V153" s="160" t="s">
        <v>362</v>
      </c>
      <c r="W153" s="195" t="s">
        <v>347</v>
      </c>
      <c r="X153" s="196">
        <v>49304516</v>
      </c>
      <c r="Y153" s="195" t="s">
        <v>192</v>
      </c>
      <c r="Z153" s="199">
        <v>3742.3847959102841</v>
      </c>
    </row>
    <row r="154" spans="1:26" x14ac:dyDescent="0.2">
      <c r="A154" s="135" t="s">
        <v>324</v>
      </c>
      <c r="B154" s="192" t="s">
        <v>347</v>
      </c>
      <c r="C154" s="193">
        <v>49304518</v>
      </c>
      <c r="D154" s="198" t="s">
        <v>193</v>
      </c>
      <c r="E154" s="156">
        <f t="shared" si="4"/>
        <v>0</v>
      </c>
      <c r="G154" s="160" t="s">
        <v>362</v>
      </c>
      <c r="H154" s="192" t="s">
        <v>347</v>
      </c>
      <c r="I154" s="193">
        <v>49304518</v>
      </c>
      <c r="J154" s="192" t="s">
        <v>193</v>
      </c>
      <c r="K154" s="199">
        <v>0</v>
      </c>
      <c r="L154" s="160" t="s">
        <v>362</v>
      </c>
      <c r="M154" s="195" t="s">
        <v>347</v>
      </c>
      <c r="N154" s="196">
        <v>49304518</v>
      </c>
      <c r="O154" s="195" t="s">
        <v>193</v>
      </c>
      <c r="P154" s="199">
        <v>0</v>
      </c>
      <c r="Q154" s="160" t="s">
        <v>362</v>
      </c>
      <c r="R154" s="195" t="s">
        <v>347</v>
      </c>
      <c r="S154" s="196">
        <v>49304518</v>
      </c>
      <c r="T154" s="195" t="s">
        <v>193</v>
      </c>
      <c r="U154" s="199">
        <v>0</v>
      </c>
      <c r="V154" s="160" t="s">
        <v>362</v>
      </c>
      <c r="W154" s="195" t="s">
        <v>347</v>
      </c>
      <c r="X154" s="196">
        <v>49304518</v>
      </c>
      <c r="Y154" s="195" t="s">
        <v>193</v>
      </c>
      <c r="Z154" s="199">
        <v>0</v>
      </c>
    </row>
    <row r="155" spans="1:26" x14ac:dyDescent="0.2">
      <c r="A155" s="112"/>
      <c r="B155" s="197"/>
      <c r="C155" s="197"/>
      <c r="D155" s="197"/>
      <c r="E155" s="156">
        <f t="shared" si="4"/>
        <v>0</v>
      </c>
      <c r="G155" s="160" t="s">
        <v>362</v>
      </c>
      <c r="H155" s="192"/>
      <c r="I155" s="193"/>
      <c r="J155" s="192"/>
      <c r="K155" s="199"/>
      <c r="L155" s="160" t="s">
        <v>362</v>
      </c>
      <c r="M155" s="195"/>
      <c r="N155" s="196"/>
      <c r="O155" s="195"/>
      <c r="P155" s="199"/>
      <c r="Q155" s="160" t="s">
        <v>362</v>
      </c>
      <c r="R155" s="195"/>
      <c r="S155" s="196"/>
      <c r="T155" s="195"/>
      <c r="U155" s="199"/>
      <c r="V155" s="160" t="s">
        <v>362</v>
      </c>
      <c r="W155" s="195"/>
      <c r="X155" s="196"/>
      <c r="Y155" s="195"/>
      <c r="Z155" s="199"/>
    </row>
    <row r="156" spans="1:26" x14ac:dyDescent="0.2">
      <c r="A156" s="135" t="s">
        <v>296</v>
      </c>
      <c r="B156" s="197" t="s">
        <v>350</v>
      </c>
      <c r="C156" s="197">
        <v>49310510</v>
      </c>
      <c r="D156" s="197" t="s">
        <v>201</v>
      </c>
      <c r="E156" s="156">
        <f t="shared" si="4"/>
        <v>61787.42581930141</v>
      </c>
      <c r="G156" s="160" t="s">
        <v>362</v>
      </c>
      <c r="H156" s="192" t="s">
        <v>350</v>
      </c>
      <c r="I156" s="193">
        <v>49310510</v>
      </c>
      <c r="J156" s="192" t="s">
        <v>201</v>
      </c>
      <c r="K156" s="199">
        <v>3854.098677893699</v>
      </c>
      <c r="L156" s="160" t="s">
        <v>362</v>
      </c>
      <c r="M156" s="195" t="s">
        <v>350</v>
      </c>
      <c r="N156" s="196">
        <v>49310510</v>
      </c>
      <c r="O156" s="195" t="s">
        <v>201</v>
      </c>
      <c r="P156" s="199">
        <v>25405.253599035812</v>
      </c>
      <c r="Q156" s="160" t="s">
        <v>362</v>
      </c>
      <c r="R156" s="195" t="s">
        <v>350</v>
      </c>
      <c r="S156" s="196">
        <v>49310510</v>
      </c>
      <c r="T156" s="195" t="s">
        <v>201</v>
      </c>
      <c r="U156" s="199">
        <v>4340.9813645784043</v>
      </c>
      <c r="V156" s="160" t="s">
        <v>362</v>
      </c>
      <c r="W156" s="195" t="s">
        <v>350</v>
      </c>
      <c r="X156" s="196">
        <v>49310510</v>
      </c>
      <c r="Y156" s="195" t="s">
        <v>201</v>
      </c>
      <c r="Z156" s="199">
        <v>28187.092177793493</v>
      </c>
    </row>
    <row r="157" spans="1:26" x14ac:dyDescent="0.2">
      <c r="A157" s="135" t="s">
        <v>296</v>
      </c>
      <c r="B157" s="197" t="s">
        <v>350</v>
      </c>
      <c r="C157" s="197">
        <v>49310511</v>
      </c>
      <c r="D157" s="197" t="s">
        <v>351</v>
      </c>
      <c r="E157" s="156">
        <f t="shared" si="4"/>
        <v>0</v>
      </c>
      <c r="G157" s="160" t="s">
        <v>362</v>
      </c>
      <c r="H157" s="192" t="s">
        <v>350</v>
      </c>
      <c r="I157" s="193">
        <v>49310511</v>
      </c>
      <c r="J157" s="192" t="s">
        <v>351</v>
      </c>
      <c r="K157" s="199">
        <v>0</v>
      </c>
      <c r="L157" s="160" t="s">
        <v>362</v>
      </c>
      <c r="M157" s="195" t="s">
        <v>350</v>
      </c>
      <c r="N157" s="196">
        <v>49310511</v>
      </c>
      <c r="O157" s="195" t="s">
        <v>351</v>
      </c>
      <c r="P157" s="199">
        <v>0</v>
      </c>
      <c r="Q157" s="160" t="s">
        <v>362</v>
      </c>
      <c r="R157" s="195" t="s">
        <v>350</v>
      </c>
      <c r="S157" s="196">
        <v>49310511</v>
      </c>
      <c r="T157" s="195" t="s">
        <v>351</v>
      </c>
      <c r="U157" s="199">
        <v>0</v>
      </c>
      <c r="V157" s="160" t="s">
        <v>362</v>
      </c>
      <c r="W157" s="195" t="s">
        <v>350</v>
      </c>
      <c r="X157" s="196">
        <v>49310511</v>
      </c>
      <c r="Y157" s="195" t="s">
        <v>351</v>
      </c>
      <c r="Z157" s="199">
        <v>0</v>
      </c>
    </row>
    <row r="158" spans="1:26" x14ac:dyDescent="0.2">
      <c r="A158" s="135" t="s">
        <v>296</v>
      </c>
      <c r="B158" s="197" t="s">
        <v>350</v>
      </c>
      <c r="C158" s="197">
        <v>49310512</v>
      </c>
      <c r="D158" s="197" t="s">
        <v>202</v>
      </c>
      <c r="E158" s="156">
        <f t="shared" si="4"/>
        <v>88613.507812937736</v>
      </c>
      <c r="G158" s="160" t="s">
        <v>362</v>
      </c>
      <c r="H158" s="192" t="s">
        <v>350</v>
      </c>
      <c r="I158" s="193">
        <v>49310512</v>
      </c>
      <c r="J158" s="192" t="s">
        <v>202</v>
      </c>
      <c r="K158" s="199">
        <v>6024.9986016646326</v>
      </c>
      <c r="L158" s="160" t="s">
        <v>362</v>
      </c>
      <c r="M158" s="195" t="s">
        <v>350</v>
      </c>
      <c r="N158" s="196">
        <v>49310512</v>
      </c>
      <c r="O158" s="195" t="s">
        <v>202</v>
      </c>
      <c r="P158" s="199">
        <v>34137.608762443531</v>
      </c>
      <c r="Q158" s="160" t="s">
        <v>362</v>
      </c>
      <c r="R158" s="195" t="s">
        <v>350</v>
      </c>
      <c r="S158" s="196">
        <v>49310512</v>
      </c>
      <c r="T158" s="195" t="s">
        <v>202</v>
      </c>
      <c r="U158" s="199">
        <v>5932.05194824309</v>
      </c>
      <c r="V158" s="160" t="s">
        <v>362</v>
      </c>
      <c r="W158" s="195" t="s">
        <v>350</v>
      </c>
      <c r="X158" s="196">
        <v>49310512</v>
      </c>
      <c r="Y158" s="195" t="s">
        <v>202</v>
      </c>
      <c r="Z158" s="199">
        <v>42518.848500586486</v>
      </c>
    </row>
    <row r="159" spans="1:26" x14ac:dyDescent="0.2">
      <c r="A159" s="135" t="s">
        <v>296</v>
      </c>
      <c r="B159" s="197" t="s">
        <v>350</v>
      </c>
      <c r="C159" s="197">
        <v>49310513</v>
      </c>
      <c r="D159" s="197" t="s">
        <v>352</v>
      </c>
      <c r="E159" s="156">
        <f t="shared" si="4"/>
        <v>0</v>
      </c>
      <c r="G159" s="160" t="s">
        <v>362</v>
      </c>
      <c r="H159" s="192" t="s">
        <v>350</v>
      </c>
      <c r="I159" s="193">
        <v>49310513</v>
      </c>
      <c r="J159" s="192" t="s">
        <v>352</v>
      </c>
      <c r="K159" s="199">
        <v>0</v>
      </c>
      <c r="L159" s="160" t="s">
        <v>362</v>
      </c>
      <c r="M159" s="195" t="s">
        <v>350</v>
      </c>
      <c r="N159" s="196">
        <v>49310513</v>
      </c>
      <c r="O159" s="195" t="s">
        <v>352</v>
      </c>
      <c r="P159" s="199">
        <v>0</v>
      </c>
      <c r="Q159" s="160" t="s">
        <v>362</v>
      </c>
      <c r="R159" s="195" t="s">
        <v>350</v>
      </c>
      <c r="S159" s="196">
        <v>49310513</v>
      </c>
      <c r="T159" s="195" t="s">
        <v>352</v>
      </c>
      <c r="U159" s="199">
        <v>0</v>
      </c>
      <c r="V159" s="160" t="s">
        <v>362</v>
      </c>
      <c r="W159" s="195" t="s">
        <v>350</v>
      </c>
      <c r="X159" s="196">
        <v>49310513</v>
      </c>
      <c r="Y159" s="195" t="s">
        <v>352</v>
      </c>
      <c r="Z159" s="199">
        <v>0</v>
      </c>
    </row>
    <row r="160" spans="1:26" x14ac:dyDescent="0.2">
      <c r="A160" s="135" t="s">
        <v>301</v>
      </c>
      <c r="B160" s="197" t="s">
        <v>350</v>
      </c>
      <c r="C160" s="197">
        <v>49310514</v>
      </c>
      <c r="D160" s="197" t="s">
        <v>203</v>
      </c>
      <c r="E160" s="156">
        <f t="shared" si="4"/>
        <v>18575.744256715923</v>
      </c>
      <c r="G160" s="160" t="s">
        <v>362</v>
      </c>
      <c r="H160" s="192" t="s">
        <v>350</v>
      </c>
      <c r="I160" s="193">
        <v>49310514</v>
      </c>
      <c r="J160" s="192" t="s">
        <v>203</v>
      </c>
      <c r="K160" s="199">
        <v>935.40409807896981</v>
      </c>
      <c r="L160" s="160" t="s">
        <v>362</v>
      </c>
      <c r="M160" s="200" t="s">
        <v>350</v>
      </c>
      <c r="N160" s="202">
        <v>49310514</v>
      </c>
      <c r="O160" s="200" t="s">
        <v>203</v>
      </c>
      <c r="P160" s="199">
        <v>5606.0935220324855</v>
      </c>
      <c r="Q160" s="160" t="s">
        <v>362</v>
      </c>
      <c r="R160" s="200" t="s">
        <v>350</v>
      </c>
      <c r="S160" s="202">
        <v>49310514</v>
      </c>
      <c r="T160" s="200" t="s">
        <v>203</v>
      </c>
      <c r="U160" s="199">
        <v>808.96495944515164</v>
      </c>
      <c r="V160" s="160" t="s">
        <v>362</v>
      </c>
      <c r="W160" s="195" t="s">
        <v>350</v>
      </c>
      <c r="X160" s="196">
        <v>49310514</v>
      </c>
      <c r="Y160" s="195" t="s">
        <v>203</v>
      </c>
      <c r="Z160" s="199">
        <v>11225.281677159315</v>
      </c>
    </row>
    <row r="161" spans="1:26" x14ac:dyDescent="0.2">
      <c r="A161" s="135" t="s">
        <v>311</v>
      </c>
      <c r="B161" s="197" t="s">
        <v>350</v>
      </c>
      <c r="C161" s="197">
        <v>49310515</v>
      </c>
      <c r="D161" s="197" t="s">
        <v>204</v>
      </c>
      <c r="E161" s="156">
        <f t="shared" si="4"/>
        <v>4256.8841010567639</v>
      </c>
      <c r="G161" s="160" t="s">
        <v>362</v>
      </c>
      <c r="H161" s="192" t="s">
        <v>350</v>
      </c>
      <c r="I161" s="193">
        <v>49310515</v>
      </c>
      <c r="J161" s="192" t="s">
        <v>204</v>
      </c>
      <c r="K161" s="199">
        <v>110.9447325884891</v>
      </c>
      <c r="L161" s="160" t="s">
        <v>362</v>
      </c>
      <c r="M161" s="195" t="s">
        <v>350</v>
      </c>
      <c r="N161" s="196">
        <v>49310515</v>
      </c>
      <c r="O161" s="195" t="s">
        <v>204</v>
      </c>
      <c r="P161" s="199">
        <v>2251.0954385622831</v>
      </c>
      <c r="Q161" s="160" t="s">
        <v>362</v>
      </c>
      <c r="R161" s="195" t="s">
        <v>350</v>
      </c>
      <c r="S161" s="196">
        <v>49310515</v>
      </c>
      <c r="T161" s="195" t="s">
        <v>204</v>
      </c>
      <c r="U161" s="199">
        <v>210.39943547245792</v>
      </c>
      <c r="V161" s="160" t="s">
        <v>362</v>
      </c>
      <c r="W161" s="195" t="s">
        <v>350</v>
      </c>
      <c r="X161" s="196">
        <v>49310515</v>
      </c>
      <c r="Y161" s="195" t="s">
        <v>204</v>
      </c>
      <c r="Z161" s="199">
        <v>1684.4444944335339</v>
      </c>
    </row>
    <row r="162" spans="1:26" x14ac:dyDescent="0.2">
      <c r="A162" s="135" t="s">
        <v>316</v>
      </c>
      <c r="B162" s="197" t="s">
        <v>350</v>
      </c>
      <c r="C162" s="197">
        <v>49310516</v>
      </c>
      <c r="D162" s="201" t="s">
        <v>206</v>
      </c>
      <c r="E162" s="156">
        <f t="shared" si="4"/>
        <v>4346.3457162531568</v>
      </c>
      <c r="G162" s="160" t="s">
        <v>362</v>
      </c>
      <c r="H162" s="192" t="s">
        <v>350</v>
      </c>
      <c r="I162" s="193">
        <v>49310516</v>
      </c>
      <c r="J162" s="192" t="s">
        <v>206</v>
      </c>
      <c r="K162" s="199">
        <v>613.31976732445059</v>
      </c>
      <c r="L162" s="160" t="s">
        <v>362</v>
      </c>
      <c r="M162" s="195" t="s">
        <v>350</v>
      </c>
      <c r="N162" s="196">
        <v>49310516</v>
      </c>
      <c r="O162" s="195" t="s">
        <v>206</v>
      </c>
      <c r="P162" s="199">
        <v>2497.3368589220163</v>
      </c>
      <c r="Q162" s="160" t="s">
        <v>362</v>
      </c>
      <c r="R162" s="195" t="s">
        <v>350</v>
      </c>
      <c r="S162" s="196">
        <v>49310516</v>
      </c>
      <c r="T162" s="195" t="s">
        <v>206</v>
      </c>
      <c r="U162" s="199">
        <v>152.53959071753198</v>
      </c>
      <c r="V162" s="160" t="s">
        <v>362</v>
      </c>
      <c r="W162" s="195" t="s">
        <v>350</v>
      </c>
      <c r="X162" s="196">
        <v>49310516</v>
      </c>
      <c r="Y162" s="200" t="s">
        <v>206</v>
      </c>
      <c r="Z162" s="199">
        <v>1083.1494992891583</v>
      </c>
    </row>
    <row r="163" spans="1:26" x14ac:dyDescent="0.2">
      <c r="A163" s="163" t="s">
        <v>291</v>
      </c>
      <c r="B163" s="197" t="s">
        <v>350</v>
      </c>
      <c r="C163" s="197">
        <v>49310517</v>
      </c>
      <c r="D163" s="197" t="s">
        <v>205</v>
      </c>
      <c r="E163" s="156">
        <f t="shared" si="4"/>
        <v>1617.3127956664132</v>
      </c>
      <c r="G163" s="160" t="s">
        <v>362</v>
      </c>
      <c r="H163" s="192" t="s">
        <v>350</v>
      </c>
      <c r="I163" s="193">
        <v>49310517</v>
      </c>
      <c r="J163" s="192" t="s">
        <v>205</v>
      </c>
      <c r="K163" s="199">
        <v>0</v>
      </c>
      <c r="L163" s="160" t="s">
        <v>362</v>
      </c>
      <c r="M163" s="195" t="s">
        <v>350</v>
      </c>
      <c r="N163" s="196">
        <v>49310517</v>
      </c>
      <c r="O163" s="195" t="s">
        <v>205</v>
      </c>
      <c r="P163" s="199">
        <v>0</v>
      </c>
      <c r="Q163" s="160" t="s">
        <v>362</v>
      </c>
      <c r="R163" s="195" t="s">
        <v>350</v>
      </c>
      <c r="S163" s="196">
        <v>49310517</v>
      </c>
      <c r="T163" s="195" t="s">
        <v>205</v>
      </c>
      <c r="U163" s="199">
        <v>343.88211321210656</v>
      </c>
      <c r="V163" s="160" t="s">
        <v>362</v>
      </c>
      <c r="W163" s="195" t="s">
        <v>350</v>
      </c>
      <c r="X163" s="196">
        <v>49310517</v>
      </c>
      <c r="Y163" s="195" t="s">
        <v>205</v>
      </c>
      <c r="Z163" s="199">
        <v>1273.4306824543066</v>
      </c>
    </row>
    <row r="164" spans="1:26" x14ac:dyDescent="0.2">
      <c r="A164" s="164" t="s">
        <v>325</v>
      </c>
      <c r="B164" s="192" t="s">
        <v>350</v>
      </c>
      <c r="C164" s="193">
        <v>49310518</v>
      </c>
      <c r="D164" s="198" t="s">
        <v>207</v>
      </c>
      <c r="E164" s="156">
        <f t="shared" si="4"/>
        <v>8591.2259430008962</v>
      </c>
      <c r="G164" s="160" t="s">
        <v>362</v>
      </c>
      <c r="H164" s="192" t="s">
        <v>350</v>
      </c>
      <c r="I164" s="193">
        <v>49310518</v>
      </c>
      <c r="J164" s="192" t="s">
        <v>207</v>
      </c>
      <c r="K164" s="199">
        <v>830.51735103378144</v>
      </c>
      <c r="L164" s="160" t="s">
        <v>362</v>
      </c>
      <c r="M164" s="195" t="s">
        <v>350</v>
      </c>
      <c r="N164" s="196">
        <v>49310518</v>
      </c>
      <c r="O164" s="195" t="s">
        <v>207</v>
      </c>
      <c r="P164" s="199">
        <v>3570.1111281274993</v>
      </c>
      <c r="Q164" s="160" t="s">
        <v>362</v>
      </c>
      <c r="R164" s="195" t="s">
        <v>350</v>
      </c>
      <c r="S164" s="196">
        <v>49310518</v>
      </c>
      <c r="T164" s="195" t="s">
        <v>207</v>
      </c>
      <c r="U164" s="199">
        <v>1043.3351045177512</v>
      </c>
      <c r="V164" s="160" t="s">
        <v>362</v>
      </c>
      <c r="W164" s="195" t="s">
        <v>350</v>
      </c>
      <c r="X164" s="196">
        <v>49310518</v>
      </c>
      <c r="Y164" s="195" t="s">
        <v>207</v>
      </c>
      <c r="Z164" s="199">
        <v>3147.2623593218636</v>
      </c>
    </row>
    <row r="165" spans="1:26" x14ac:dyDescent="0.2">
      <c r="A165" s="164"/>
      <c r="B165" s="197"/>
      <c r="C165" s="197"/>
      <c r="D165" s="197"/>
      <c r="E165" s="156">
        <f t="shared" si="4"/>
        <v>0</v>
      </c>
      <c r="G165" s="160" t="s">
        <v>362</v>
      </c>
      <c r="H165" s="192"/>
      <c r="I165" s="193"/>
      <c r="J165" s="192"/>
      <c r="K165" s="199"/>
      <c r="L165" s="160" t="s">
        <v>362</v>
      </c>
      <c r="M165" s="200"/>
      <c r="N165" s="203"/>
      <c r="O165" s="203"/>
      <c r="P165" s="199"/>
      <c r="Q165" s="160" t="s">
        <v>362</v>
      </c>
      <c r="R165" s="200"/>
      <c r="S165" s="204"/>
      <c r="T165" s="205"/>
      <c r="U165" s="199"/>
      <c r="V165" s="160" t="s">
        <v>362</v>
      </c>
      <c r="W165" s="195"/>
      <c r="X165" s="196"/>
      <c r="Y165" s="195"/>
      <c r="Z165" s="199"/>
    </row>
    <row r="166" spans="1:26" x14ac:dyDescent="0.2">
      <c r="A166" s="164"/>
      <c r="B166" s="197" t="s">
        <v>353</v>
      </c>
      <c r="C166" s="197">
        <v>49303400</v>
      </c>
      <c r="D166" s="197" t="s">
        <v>174</v>
      </c>
      <c r="E166" s="156">
        <f t="shared" si="4"/>
        <v>71460.247493670759</v>
      </c>
      <c r="G166" s="160" t="s">
        <v>362</v>
      </c>
      <c r="H166" s="192" t="s">
        <v>353</v>
      </c>
      <c r="I166" s="193">
        <v>49303400</v>
      </c>
      <c r="J166" s="192" t="s">
        <v>174</v>
      </c>
      <c r="K166" s="194">
        <v>4883.5056452447761</v>
      </c>
      <c r="L166" s="160" t="s">
        <v>362</v>
      </c>
      <c r="M166" s="195" t="s">
        <v>353</v>
      </c>
      <c r="N166" s="203">
        <v>49303400</v>
      </c>
      <c r="O166" s="203" t="s">
        <v>174</v>
      </c>
      <c r="P166" s="199">
        <v>32735.092580942797</v>
      </c>
      <c r="Q166" s="160" t="s">
        <v>362</v>
      </c>
      <c r="R166" s="195" t="s">
        <v>353</v>
      </c>
      <c r="S166" s="204">
        <v>49303400</v>
      </c>
      <c r="T166" s="205" t="s">
        <v>174</v>
      </c>
      <c r="U166" s="199">
        <v>300.74831974343425</v>
      </c>
      <c r="V166" s="160" t="s">
        <v>362</v>
      </c>
      <c r="W166" s="195" t="s">
        <v>353</v>
      </c>
      <c r="X166" s="196">
        <v>49303400</v>
      </c>
      <c r="Y166" s="195" t="s">
        <v>174</v>
      </c>
      <c r="Z166" s="199">
        <v>33540.900947739741</v>
      </c>
    </row>
    <row r="167" spans="1:26" x14ac:dyDescent="0.2">
      <c r="A167" s="164"/>
      <c r="B167" s="197" t="s">
        <v>353</v>
      </c>
      <c r="C167" s="197">
        <v>49303513</v>
      </c>
      <c r="D167" s="197" t="s">
        <v>343</v>
      </c>
      <c r="E167" s="156">
        <f t="shared" si="4"/>
        <v>0</v>
      </c>
      <c r="G167" s="160" t="s">
        <v>362</v>
      </c>
      <c r="H167" s="192" t="s">
        <v>353</v>
      </c>
      <c r="I167" s="193">
        <v>49303513</v>
      </c>
      <c r="J167" s="192" t="s">
        <v>343</v>
      </c>
      <c r="K167" s="194">
        <v>0</v>
      </c>
      <c r="L167" s="160" t="s">
        <v>362</v>
      </c>
      <c r="M167" s="195" t="s">
        <v>353</v>
      </c>
      <c r="N167" s="206">
        <v>49303513</v>
      </c>
      <c r="O167" s="206" t="s">
        <v>343</v>
      </c>
      <c r="P167" s="199">
        <v>0</v>
      </c>
      <c r="Q167" s="160" t="s">
        <v>362</v>
      </c>
      <c r="R167" s="195" t="s">
        <v>353</v>
      </c>
      <c r="S167" s="207">
        <v>49303513</v>
      </c>
      <c r="T167" s="208" t="s">
        <v>343</v>
      </c>
      <c r="U167" s="199">
        <v>0</v>
      </c>
      <c r="V167" s="160" t="s">
        <v>362</v>
      </c>
      <c r="W167" s="195" t="s">
        <v>353</v>
      </c>
      <c r="X167" s="196">
        <v>49303513</v>
      </c>
      <c r="Y167" s="195" t="s">
        <v>343</v>
      </c>
      <c r="Z167" s="199">
        <v>0</v>
      </c>
    </row>
    <row r="168" spans="1:26" x14ac:dyDescent="0.2">
      <c r="A168" s="164"/>
      <c r="B168" s="197" t="s">
        <v>353</v>
      </c>
      <c r="C168" s="197">
        <v>49303514</v>
      </c>
      <c r="D168" s="197" t="s">
        <v>344</v>
      </c>
      <c r="E168" s="156">
        <f t="shared" si="4"/>
        <v>9247.9659216871478</v>
      </c>
      <c r="G168" s="160" t="s">
        <v>362</v>
      </c>
      <c r="H168" s="192" t="s">
        <v>353</v>
      </c>
      <c r="I168" s="193">
        <v>49303514</v>
      </c>
      <c r="J168" s="192" t="s">
        <v>344</v>
      </c>
      <c r="K168" s="194">
        <v>715.89808163965165</v>
      </c>
      <c r="L168" s="160" t="s">
        <v>362</v>
      </c>
      <c r="M168" s="195" t="s">
        <v>353</v>
      </c>
      <c r="N168" s="206">
        <v>49303514</v>
      </c>
      <c r="O168" s="206" t="s">
        <v>344</v>
      </c>
      <c r="P168" s="199">
        <v>2992.6083342959951</v>
      </c>
      <c r="Q168" s="160" t="s">
        <v>362</v>
      </c>
      <c r="R168" s="195" t="s">
        <v>353</v>
      </c>
      <c r="S168" s="207">
        <v>49303514</v>
      </c>
      <c r="T168" s="208" t="s">
        <v>344</v>
      </c>
      <c r="U168" s="199">
        <v>85.734873199963047</v>
      </c>
      <c r="V168" s="160" t="s">
        <v>362</v>
      </c>
      <c r="W168" s="195" t="s">
        <v>353</v>
      </c>
      <c r="X168" s="196">
        <v>49303514</v>
      </c>
      <c r="Y168" s="195" t="s">
        <v>344</v>
      </c>
      <c r="Z168" s="199">
        <v>5453.7246325515389</v>
      </c>
    </row>
    <row r="169" spans="1:26" x14ac:dyDescent="0.2">
      <c r="A169" s="164"/>
      <c r="B169" s="197" t="s">
        <v>353</v>
      </c>
      <c r="C169" s="197">
        <v>49303515</v>
      </c>
      <c r="D169" s="197" t="s">
        <v>345</v>
      </c>
      <c r="E169" s="156">
        <f t="shared" si="4"/>
        <v>6022.6601987308841</v>
      </c>
      <c r="G169" s="160" t="s">
        <v>362</v>
      </c>
      <c r="H169" s="192" t="s">
        <v>353</v>
      </c>
      <c r="I169" s="193">
        <v>49303515</v>
      </c>
      <c r="J169" s="192" t="s">
        <v>345</v>
      </c>
      <c r="K169" s="194">
        <v>798.8129074854395</v>
      </c>
      <c r="L169" s="160" t="s">
        <v>362</v>
      </c>
      <c r="M169" s="195" t="s">
        <v>353</v>
      </c>
      <c r="N169" s="206">
        <v>49303515</v>
      </c>
      <c r="O169" s="206" t="s">
        <v>345</v>
      </c>
      <c r="P169" s="199">
        <v>3046.8138340579972</v>
      </c>
      <c r="Q169" s="160" t="s">
        <v>362</v>
      </c>
      <c r="R169" s="195" t="s">
        <v>353</v>
      </c>
      <c r="S169" s="207">
        <v>49303515</v>
      </c>
      <c r="T169" s="208" t="s">
        <v>345</v>
      </c>
      <c r="U169" s="199">
        <v>17.891931242167203</v>
      </c>
      <c r="V169" s="160" t="s">
        <v>362</v>
      </c>
      <c r="W169" s="195" t="s">
        <v>353</v>
      </c>
      <c r="X169" s="196">
        <v>49303515</v>
      </c>
      <c r="Y169" s="195" t="s">
        <v>345</v>
      </c>
      <c r="Z169" s="199">
        <v>2159.1415259452797</v>
      </c>
    </row>
    <row r="170" spans="1:26" x14ac:dyDescent="0.2">
      <c r="B170" s="197" t="s">
        <v>353</v>
      </c>
      <c r="C170" s="197">
        <v>49303516</v>
      </c>
      <c r="D170" s="197" t="s">
        <v>178</v>
      </c>
      <c r="E170" s="156">
        <f t="shared" si="4"/>
        <v>1491.6439231760933</v>
      </c>
      <c r="G170" s="160" t="s">
        <v>362</v>
      </c>
      <c r="H170" s="192" t="s">
        <v>353</v>
      </c>
      <c r="I170" s="193">
        <v>49303516</v>
      </c>
      <c r="J170" s="192" t="s">
        <v>178</v>
      </c>
      <c r="K170" s="194">
        <v>110.66976560409803</v>
      </c>
      <c r="L170" s="160" t="s">
        <v>362</v>
      </c>
      <c r="M170" s="195" t="s">
        <v>353</v>
      </c>
      <c r="N170" s="206">
        <v>49303516</v>
      </c>
      <c r="O170" s="206" t="s">
        <v>178</v>
      </c>
      <c r="P170" s="199">
        <v>801.0570701559086</v>
      </c>
      <c r="Q170" s="160" t="s">
        <v>362</v>
      </c>
      <c r="R170" s="195" t="s">
        <v>353</v>
      </c>
      <c r="S170" s="207">
        <v>49303516</v>
      </c>
      <c r="T170" s="208" t="s">
        <v>178</v>
      </c>
      <c r="U170" s="199">
        <v>20.282049221983268</v>
      </c>
      <c r="V170" s="160" t="s">
        <v>362</v>
      </c>
      <c r="W170" s="195" t="s">
        <v>353</v>
      </c>
      <c r="X170" s="196">
        <v>49303516</v>
      </c>
      <c r="Y170" s="200" t="s">
        <v>178</v>
      </c>
      <c r="Z170" s="199">
        <v>559.63503819410323</v>
      </c>
    </row>
    <row r="171" spans="1:26" x14ac:dyDescent="0.2">
      <c r="B171" s="197" t="s">
        <v>353</v>
      </c>
      <c r="C171" s="197">
        <v>49303517</v>
      </c>
      <c r="D171" s="197" t="s">
        <v>346</v>
      </c>
      <c r="E171" s="156">
        <f t="shared" si="4"/>
        <v>4842.1358015445612</v>
      </c>
      <c r="G171" s="160" t="s">
        <v>362</v>
      </c>
      <c r="H171" s="192" t="s">
        <v>353</v>
      </c>
      <c r="I171" s="193">
        <v>49303517</v>
      </c>
      <c r="J171" s="192" t="s">
        <v>346</v>
      </c>
      <c r="K171" s="194">
        <v>43.028442976288524</v>
      </c>
      <c r="L171" s="160" t="s">
        <v>362</v>
      </c>
      <c r="M171" s="195" t="s">
        <v>353</v>
      </c>
      <c r="N171" s="206">
        <v>49303517</v>
      </c>
      <c r="O171" s="206" t="s">
        <v>346</v>
      </c>
      <c r="P171" s="199">
        <v>4113.943027643988</v>
      </c>
      <c r="Q171" s="160" t="s">
        <v>362</v>
      </c>
      <c r="R171" s="195" t="s">
        <v>353</v>
      </c>
      <c r="S171" s="207">
        <v>49303517</v>
      </c>
      <c r="T171" s="208" t="s">
        <v>346</v>
      </c>
      <c r="U171" s="199">
        <v>46.288564971907704</v>
      </c>
      <c r="V171" s="160" t="s">
        <v>362</v>
      </c>
      <c r="W171" s="195" t="s">
        <v>353</v>
      </c>
      <c r="X171" s="196">
        <v>49303517</v>
      </c>
      <c r="Y171" s="195" t="s">
        <v>346</v>
      </c>
      <c r="Z171" s="199">
        <v>638.87576595237726</v>
      </c>
    </row>
    <row r="172" spans="1:26" x14ac:dyDescent="0.2">
      <c r="B172" s="192" t="s">
        <v>353</v>
      </c>
      <c r="C172" s="193">
        <v>49303518</v>
      </c>
      <c r="D172" s="198" t="s">
        <v>360</v>
      </c>
      <c r="E172" s="156">
        <f t="shared" si="4"/>
        <v>3208.2749308564948</v>
      </c>
      <c r="G172" s="160" t="s">
        <v>362</v>
      </c>
      <c r="H172" s="192" t="s">
        <v>353</v>
      </c>
      <c r="I172" s="193">
        <v>49303518</v>
      </c>
      <c r="J172" s="192" t="s">
        <v>360</v>
      </c>
      <c r="K172" s="194">
        <v>1236.5088528642093</v>
      </c>
      <c r="L172" s="160" t="s">
        <v>362</v>
      </c>
      <c r="M172" s="195" t="s">
        <v>353</v>
      </c>
      <c r="N172" s="196">
        <v>49303518</v>
      </c>
      <c r="O172" s="195" t="s">
        <v>360</v>
      </c>
      <c r="P172" s="199">
        <v>0</v>
      </c>
      <c r="Q172" s="160" t="s">
        <v>362</v>
      </c>
      <c r="R172" s="195" t="s">
        <v>353</v>
      </c>
      <c r="S172" s="196">
        <v>49303518</v>
      </c>
      <c r="T172" s="195" t="s">
        <v>360</v>
      </c>
      <c r="U172" s="199">
        <v>14.185205394616876</v>
      </c>
      <c r="V172" s="160" t="s">
        <v>362</v>
      </c>
      <c r="W172" s="200" t="s">
        <v>353</v>
      </c>
      <c r="X172" s="202">
        <v>49303518</v>
      </c>
      <c r="Y172" s="200" t="s">
        <v>360</v>
      </c>
      <c r="Z172" s="199">
        <v>1957.5808725976688</v>
      </c>
    </row>
    <row r="173" spans="1:26" x14ac:dyDescent="0.2">
      <c r="B173" s="197"/>
      <c r="C173" s="197"/>
      <c r="D173" s="197"/>
      <c r="E173" s="156">
        <f t="shared" si="4"/>
        <v>0</v>
      </c>
      <c r="G173" s="160" t="s">
        <v>362</v>
      </c>
      <c r="H173" s="192"/>
      <c r="I173" s="193"/>
      <c r="J173" s="192"/>
      <c r="K173" s="199"/>
      <c r="L173" s="160" t="s">
        <v>362</v>
      </c>
      <c r="M173" s="195"/>
      <c r="N173" s="196"/>
      <c r="O173" s="195"/>
      <c r="P173" s="199"/>
      <c r="Q173" s="160" t="s">
        <v>362</v>
      </c>
      <c r="R173" s="195"/>
      <c r="S173" s="196"/>
      <c r="T173" s="195"/>
      <c r="U173" s="199"/>
      <c r="V173" s="160" t="s">
        <v>362</v>
      </c>
      <c r="W173" s="203"/>
      <c r="X173" s="203"/>
      <c r="Y173" s="203"/>
      <c r="Z173" s="199"/>
    </row>
    <row r="174" spans="1:26" x14ac:dyDescent="0.2">
      <c r="B174" s="197" t="s">
        <v>354</v>
      </c>
      <c r="C174" s="197">
        <v>49304510</v>
      </c>
      <c r="D174" s="197" t="s">
        <v>189</v>
      </c>
      <c r="E174" s="156">
        <f t="shared" si="4"/>
        <v>60997.033760721235</v>
      </c>
      <c r="G174" s="160" t="s">
        <v>362</v>
      </c>
      <c r="H174" s="192" t="s">
        <v>354</v>
      </c>
      <c r="I174" s="193">
        <v>49304510</v>
      </c>
      <c r="J174" s="192" t="s">
        <v>189</v>
      </c>
      <c r="K174" s="199">
        <v>5120.6935647596665</v>
      </c>
      <c r="L174" s="160" t="s">
        <v>362</v>
      </c>
      <c r="M174" s="195" t="s">
        <v>354</v>
      </c>
      <c r="N174" s="196">
        <v>49304510</v>
      </c>
      <c r="O174" s="195" t="s">
        <v>189</v>
      </c>
      <c r="P174" s="199">
        <v>35416.228927226788</v>
      </c>
      <c r="Q174" s="160" t="s">
        <v>362</v>
      </c>
      <c r="R174" s="195" t="s">
        <v>354</v>
      </c>
      <c r="S174" s="196">
        <v>49304510</v>
      </c>
      <c r="T174" s="195" t="s">
        <v>189</v>
      </c>
      <c r="U174" s="199">
        <v>373.12155424320019</v>
      </c>
      <c r="V174" s="160" t="s">
        <v>362</v>
      </c>
      <c r="W174" s="195" t="s">
        <v>354</v>
      </c>
      <c r="X174" s="196">
        <v>49304510</v>
      </c>
      <c r="Y174" s="195" t="s">
        <v>189</v>
      </c>
      <c r="Z174" s="199">
        <v>20086.989714491574</v>
      </c>
    </row>
    <row r="175" spans="1:26" x14ac:dyDescent="0.2">
      <c r="B175" s="197" t="s">
        <v>354</v>
      </c>
      <c r="C175" s="197">
        <v>49304513</v>
      </c>
      <c r="D175" s="197" t="s">
        <v>355</v>
      </c>
      <c r="E175" s="156">
        <f t="shared" si="4"/>
        <v>0</v>
      </c>
      <c r="G175" s="160" t="s">
        <v>362</v>
      </c>
      <c r="H175" s="192" t="s">
        <v>354</v>
      </c>
      <c r="I175" s="193">
        <v>49304513</v>
      </c>
      <c r="J175" s="192" t="s">
        <v>355</v>
      </c>
      <c r="K175" s="199">
        <v>0</v>
      </c>
      <c r="L175" s="160" t="s">
        <v>362</v>
      </c>
      <c r="M175" s="195" t="s">
        <v>354</v>
      </c>
      <c r="N175" s="196">
        <v>49304513</v>
      </c>
      <c r="O175" s="195" t="s">
        <v>355</v>
      </c>
      <c r="P175" s="199">
        <v>0</v>
      </c>
      <c r="Q175" s="160" t="s">
        <v>362</v>
      </c>
      <c r="R175" s="195" t="s">
        <v>354</v>
      </c>
      <c r="S175" s="196">
        <v>49304513</v>
      </c>
      <c r="T175" s="195" t="s">
        <v>355</v>
      </c>
      <c r="U175" s="199">
        <v>0</v>
      </c>
      <c r="V175" s="160" t="s">
        <v>362</v>
      </c>
      <c r="W175" s="195" t="s">
        <v>354</v>
      </c>
      <c r="X175" s="196">
        <v>49304513</v>
      </c>
      <c r="Y175" s="195" t="s">
        <v>355</v>
      </c>
      <c r="Z175" s="199">
        <v>0</v>
      </c>
    </row>
    <row r="176" spans="1:26" x14ac:dyDescent="0.2">
      <c r="B176" s="197" t="s">
        <v>354</v>
      </c>
      <c r="C176" s="197">
        <v>49304514</v>
      </c>
      <c r="D176" s="197" t="s">
        <v>349</v>
      </c>
      <c r="E176" s="156">
        <f t="shared" si="4"/>
        <v>14627.400725585714</v>
      </c>
      <c r="G176" s="160" t="s">
        <v>362</v>
      </c>
      <c r="H176" s="192" t="s">
        <v>354</v>
      </c>
      <c r="I176" s="193">
        <v>49304514</v>
      </c>
      <c r="J176" s="192" t="s">
        <v>349</v>
      </c>
      <c r="K176" s="199">
        <v>683.59106525231857</v>
      </c>
      <c r="L176" s="160" t="s">
        <v>362</v>
      </c>
      <c r="M176" s="195" t="s">
        <v>354</v>
      </c>
      <c r="N176" s="196">
        <v>49304514</v>
      </c>
      <c r="O176" s="195" t="s">
        <v>349</v>
      </c>
      <c r="P176" s="199">
        <v>3540.1682555253324</v>
      </c>
      <c r="Q176" s="160" t="s">
        <v>362</v>
      </c>
      <c r="R176" s="195" t="s">
        <v>354</v>
      </c>
      <c r="S176" s="196">
        <v>49304514</v>
      </c>
      <c r="T176" s="195" t="s">
        <v>349</v>
      </c>
      <c r="U176" s="199">
        <v>13.969577070453305</v>
      </c>
      <c r="V176" s="160" t="s">
        <v>362</v>
      </c>
      <c r="W176" s="195" t="s">
        <v>354</v>
      </c>
      <c r="X176" s="196">
        <v>49304514</v>
      </c>
      <c r="Y176" s="195" t="s">
        <v>349</v>
      </c>
      <c r="Z176" s="199">
        <v>10389.671827737609</v>
      </c>
    </row>
    <row r="177" spans="2:26" x14ac:dyDescent="0.2">
      <c r="B177" s="197" t="s">
        <v>354</v>
      </c>
      <c r="C177" s="197">
        <v>49304515</v>
      </c>
      <c r="D177" s="197" t="s">
        <v>191</v>
      </c>
      <c r="E177" s="156">
        <f t="shared" si="4"/>
        <v>614.15758401600408</v>
      </c>
      <c r="G177" s="160" t="s">
        <v>362</v>
      </c>
      <c r="H177" s="192" t="s">
        <v>354</v>
      </c>
      <c r="I177" s="193">
        <v>49304515</v>
      </c>
      <c r="J177" s="192" t="s">
        <v>191</v>
      </c>
      <c r="K177" s="199">
        <v>12.60041664271867</v>
      </c>
      <c r="L177" s="160" t="s">
        <v>362</v>
      </c>
      <c r="M177" s="195" t="s">
        <v>354</v>
      </c>
      <c r="N177" s="196">
        <v>49304515</v>
      </c>
      <c r="O177" s="195" t="s">
        <v>191</v>
      </c>
      <c r="P177" s="199">
        <v>601.55716737328544</v>
      </c>
      <c r="Q177" s="160" t="s">
        <v>362</v>
      </c>
      <c r="R177" s="195" t="s">
        <v>354</v>
      </c>
      <c r="S177" s="196">
        <v>49304515</v>
      </c>
      <c r="T177" s="195" t="s">
        <v>191</v>
      </c>
      <c r="U177" s="199">
        <v>0</v>
      </c>
      <c r="V177" s="160" t="s">
        <v>362</v>
      </c>
      <c r="W177" s="200" t="s">
        <v>354</v>
      </c>
      <c r="X177" s="196">
        <v>49304515</v>
      </c>
      <c r="Y177" s="195" t="s">
        <v>191</v>
      </c>
      <c r="Z177" s="199">
        <v>0</v>
      </c>
    </row>
    <row r="178" spans="2:26" x14ac:dyDescent="0.2">
      <c r="B178" s="197" t="s">
        <v>354</v>
      </c>
      <c r="C178" s="197">
        <v>49304516</v>
      </c>
      <c r="D178" s="201" t="s">
        <v>192</v>
      </c>
      <c r="E178" s="156">
        <f t="shared" si="4"/>
        <v>6263.2411466939957</v>
      </c>
      <c r="G178" s="160" t="s">
        <v>362</v>
      </c>
      <c r="H178" s="192" t="s">
        <v>354</v>
      </c>
      <c r="I178" s="193">
        <v>49304516</v>
      </c>
      <c r="J178" s="192" t="s">
        <v>192</v>
      </c>
      <c r="K178" s="199">
        <v>662.8449373058221</v>
      </c>
      <c r="L178" s="160" t="s">
        <v>362</v>
      </c>
      <c r="M178" s="195" t="s">
        <v>354</v>
      </c>
      <c r="N178" s="196">
        <v>49304516</v>
      </c>
      <c r="O178" s="195" t="s">
        <v>192</v>
      </c>
      <c r="P178" s="199">
        <v>1842.2688250806868</v>
      </c>
      <c r="Q178" s="160" t="s">
        <v>362</v>
      </c>
      <c r="R178" s="195" t="s">
        <v>354</v>
      </c>
      <c r="S178" s="196">
        <v>49304516</v>
      </c>
      <c r="T178" s="195" t="s">
        <v>192</v>
      </c>
      <c r="U178" s="199">
        <v>15.742588397202489</v>
      </c>
      <c r="V178" s="160" t="s">
        <v>362</v>
      </c>
      <c r="W178" s="195" t="s">
        <v>354</v>
      </c>
      <c r="X178" s="196">
        <v>49304516</v>
      </c>
      <c r="Y178" s="195" t="s">
        <v>192</v>
      </c>
      <c r="Z178" s="199">
        <v>3742.3847959102841</v>
      </c>
    </row>
    <row r="179" spans="2:26" x14ac:dyDescent="0.2">
      <c r="B179" s="192" t="s">
        <v>354</v>
      </c>
      <c r="C179" s="193">
        <v>49304518</v>
      </c>
      <c r="D179" s="197" t="s">
        <v>193</v>
      </c>
      <c r="E179" s="156">
        <f t="shared" si="4"/>
        <v>0</v>
      </c>
      <c r="G179" s="160" t="s">
        <v>362</v>
      </c>
      <c r="H179" s="192" t="s">
        <v>354</v>
      </c>
      <c r="I179" s="193">
        <v>49304518</v>
      </c>
      <c r="J179" s="192" t="s">
        <v>193</v>
      </c>
      <c r="K179" s="199">
        <v>0</v>
      </c>
      <c r="L179" s="160" t="s">
        <v>362</v>
      </c>
      <c r="M179" s="195" t="s">
        <v>354</v>
      </c>
      <c r="N179" s="196">
        <v>49304518</v>
      </c>
      <c r="O179" s="195" t="s">
        <v>193</v>
      </c>
      <c r="P179" s="199">
        <v>0</v>
      </c>
      <c r="Q179" s="160" t="s">
        <v>362</v>
      </c>
      <c r="R179" s="195" t="s">
        <v>354</v>
      </c>
      <c r="S179" s="196">
        <v>49304518</v>
      </c>
      <c r="T179" s="195" t="s">
        <v>193</v>
      </c>
      <c r="U179" s="199">
        <v>0</v>
      </c>
      <c r="V179" s="160" t="s">
        <v>362</v>
      </c>
      <c r="W179" s="195" t="s">
        <v>354</v>
      </c>
      <c r="X179" s="196">
        <v>49304518</v>
      </c>
      <c r="Y179" s="195" t="s">
        <v>193</v>
      </c>
      <c r="Z179" s="199">
        <v>0</v>
      </c>
    </row>
    <row r="180" spans="2:26" x14ac:dyDescent="0.2">
      <c r="B180" s="197"/>
      <c r="C180" s="197"/>
      <c r="D180" s="197"/>
      <c r="E180" s="156">
        <f t="shared" si="4"/>
        <v>0</v>
      </c>
      <c r="G180" s="160" t="s">
        <v>362</v>
      </c>
      <c r="H180" s="192"/>
      <c r="I180" s="193"/>
      <c r="J180" s="192"/>
      <c r="K180" s="199"/>
      <c r="L180" s="160" t="s">
        <v>362</v>
      </c>
      <c r="M180" s="195"/>
      <c r="N180" s="196"/>
      <c r="O180" s="195"/>
      <c r="P180" s="199"/>
      <c r="Q180" s="160" t="s">
        <v>362</v>
      </c>
      <c r="R180" s="195"/>
      <c r="S180" s="196"/>
      <c r="T180" s="195"/>
      <c r="U180" s="199"/>
      <c r="V180" s="160" t="s">
        <v>362</v>
      </c>
      <c r="W180" s="195"/>
      <c r="X180" s="196"/>
      <c r="Y180" s="195"/>
      <c r="Z180" s="199"/>
    </row>
    <row r="181" spans="2:26" x14ac:dyDescent="0.2">
      <c r="B181" s="197" t="s">
        <v>356</v>
      </c>
      <c r="C181" s="197">
        <v>49310510</v>
      </c>
      <c r="D181" s="197" t="s">
        <v>201</v>
      </c>
      <c r="E181" s="156">
        <f t="shared" si="4"/>
        <v>61787.42581930141</v>
      </c>
      <c r="G181" s="160" t="s">
        <v>362</v>
      </c>
      <c r="H181" s="192" t="s">
        <v>356</v>
      </c>
      <c r="I181" s="193">
        <v>49310510</v>
      </c>
      <c r="J181" s="192" t="s">
        <v>201</v>
      </c>
      <c r="K181" s="199">
        <v>3854.098677893699</v>
      </c>
      <c r="L181" s="160" t="s">
        <v>362</v>
      </c>
      <c r="M181" s="195" t="s">
        <v>356</v>
      </c>
      <c r="N181" s="196">
        <v>49310510</v>
      </c>
      <c r="O181" s="195" t="s">
        <v>201</v>
      </c>
      <c r="P181" s="199">
        <v>25405.253599035812</v>
      </c>
      <c r="Q181" s="160" t="s">
        <v>362</v>
      </c>
      <c r="R181" s="195" t="s">
        <v>356</v>
      </c>
      <c r="S181" s="196">
        <v>49310510</v>
      </c>
      <c r="T181" s="195" t="s">
        <v>201</v>
      </c>
      <c r="U181" s="199">
        <v>4340.9813645784043</v>
      </c>
      <c r="V181" s="160" t="s">
        <v>362</v>
      </c>
      <c r="W181" s="195" t="s">
        <v>356</v>
      </c>
      <c r="X181" s="196">
        <v>49310510</v>
      </c>
      <c r="Y181" s="195" t="s">
        <v>201</v>
      </c>
      <c r="Z181" s="199">
        <v>28187.092177793493</v>
      </c>
    </row>
    <row r="182" spans="2:26" x14ac:dyDescent="0.2">
      <c r="B182" s="197" t="s">
        <v>356</v>
      </c>
      <c r="C182" s="197">
        <v>49310511</v>
      </c>
      <c r="D182" s="197" t="s">
        <v>351</v>
      </c>
      <c r="E182" s="156">
        <f t="shared" si="4"/>
        <v>0</v>
      </c>
      <c r="G182" s="160" t="s">
        <v>362</v>
      </c>
      <c r="H182" s="192" t="s">
        <v>356</v>
      </c>
      <c r="I182" s="193">
        <v>49310511</v>
      </c>
      <c r="J182" s="192" t="s">
        <v>351</v>
      </c>
      <c r="K182" s="199">
        <v>0</v>
      </c>
      <c r="L182" s="160" t="s">
        <v>362</v>
      </c>
      <c r="M182" s="195" t="s">
        <v>356</v>
      </c>
      <c r="N182" s="196">
        <v>49310511</v>
      </c>
      <c r="O182" s="195" t="s">
        <v>351</v>
      </c>
      <c r="P182" s="199">
        <v>0</v>
      </c>
      <c r="Q182" s="160" t="s">
        <v>362</v>
      </c>
      <c r="R182" s="195" t="s">
        <v>356</v>
      </c>
      <c r="S182" s="196">
        <v>49310511</v>
      </c>
      <c r="T182" s="195" t="s">
        <v>351</v>
      </c>
      <c r="U182" s="199">
        <v>0</v>
      </c>
      <c r="V182" s="160" t="s">
        <v>362</v>
      </c>
      <c r="W182" s="195" t="s">
        <v>356</v>
      </c>
      <c r="X182" s="196">
        <v>49310511</v>
      </c>
      <c r="Y182" s="195" t="s">
        <v>351</v>
      </c>
      <c r="Z182" s="199">
        <v>0</v>
      </c>
    </row>
    <row r="183" spans="2:26" x14ac:dyDescent="0.2">
      <c r="B183" s="197" t="s">
        <v>356</v>
      </c>
      <c r="C183" s="197">
        <v>49310512</v>
      </c>
      <c r="D183" s="197" t="s">
        <v>202</v>
      </c>
      <c r="E183" s="156">
        <f t="shared" si="4"/>
        <v>88613.507812937736</v>
      </c>
      <c r="G183" s="160" t="s">
        <v>362</v>
      </c>
      <c r="H183" s="192" t="s">
        <v>356</v>
      </c>
      <c r="I183" s="193">
        <v>49310512</v>
      </c>
      <c r="J183" s="192" t="s">
        <v>202</v>
      </c>
      <c r="K183" s="199">
        <v>6024.9986016646326</v>
      </c>
      <c r="L183" s="160" t="s">
        <v>362</v>
      </c>
      <c r="M183" s="195" t="s">
        <v>356</v>
      </c>
      <c r="N183" s="196">
        <v>49310512</v>
      </c>
      <c r="O183" s="195" t="s">
        <v>202</v>
      </c>
      <c r="P183" s="199">
        <v>34137.608762443531</v>
      </c>
      <c r="Q183" s="160" t="s">
        <v>362</v>
      </c>
      <c r="R183" s="195" t="s">
        <v>356</v>
      </c>
      <c r="S183" s="196">
        <v>49310512</v>
      </c>
      <c r="T183" s="195" t="s">
        <v>202</v>
      </c>
      <c r="U183" s="199">
        <v>5932.05194824309</v>
      </c>
      <c r="V183" s="160" t="s">
        <v>362</v>
      </c>
      <c r="W183" s="195" t="s">
        <v>356</v>
      </c>
      <c r="X183" s="196">
        <v>49310512</v>
      </c>
      <c r="Y183" s="195" t="s">
        <v>202</v>
      </c>
      <c r="Z183" s="199">
        <v>42518.848500586486</v>
      </c>
    </row>
    <row r="184" spans="2:26" x14ac:dyDescent="0.2">
      <c r="B184" s="197" t="s">
        <v>356</v>
      </c>
      <c r="C184" s="197">
        <v>49310513</v>
      </c>
      <c r="D184" s="197" t="s">
        <v>352</v>
      </c>
      <c r="E184" s="156">
        <f t="shared" si="4"/>
        <v>0</v>
      </c>
      <c r="G184" s="160" t="s">
        <v>362</v>
      </c>
      <c r="H184" s="192" t="s">
        <v>356</v>
      </c>
      <c r="I184" s="193">
        <v>49310513</v>
      </c>
      <c r="J184" s="192" t="s">
        <v>352</v>
      </c>
      <c r="K184" s="199">
        <v>0</v>
      </c>
      <c r="L184" s="160" t="s">
        <v>362</v>
      </c>
      <c r="M184" s="195" t="s">
        <v>356</v>
      </c>
      <c r="N184" s="196">
        <v>49310513</v>
      </c>
      <c r="O184" s="195" t="s">
        <v>352</v>
      </c>
      <c r="P184" s="199">
        <v>0</v>
      </c>
      <c r="Q184" s="160" t="s">
        <v>362</v>
      </c>
      <c r="R184" s="195" t="s">
        <v>356</v>
      </c>
      <c r="S184" s="196">
        <v>49310513</v>
      </c>
      <c r="T184" s="195" t="s">
        <v>352</v>
      </c>
      <c r="U184" s="199">
        <v>0</v>
      </c>
      <c r="V184" s="160" t="s">
        <v>362</v>
      </c>
      <c r="W184" s="195" t="s">
        <v>356</v>
      </c>
      <c r="X184" s="196">
        <v>49310513</v>
      </c>
      <c r="Y184" s="195" t="s">
        <v>352</v>
      </c>
      <c r="Z184" s="199">
        <v>0</v>
      </c>
    </row>
    <row r="185" spans="2:26" x14ac:dyDescent="0.2">
      <c r="B185" s="197" t="s">
        <v>356</v>
      </c>
      <c r="C185" s="197">
        <v>49310514</v>
      </c>
      <c r="D185" s="197" t="s">
        <v>203</v>
      </c>
      <c r="E185" s="156">
        <f t="shared" si="4"/>
        <v>18575.744256715923</v>
      </c>
      <c r="G185" s="160" t="s">
        <v>362</v>
      </c>
      <c r="H185" s="192" t="s">
        <v>356</v>
      </c>
      <c r="I185" s="193">
        <v>49310514</v>
      </c>
      <c r="J185" s="192" t="s">
        <v>203</v>
      </c>
      <c r="K185" s="199">
        <v>935.40409807896981</v>
      </c>
      <c r="L185" s="160" t="s">
        <v>362</v>
      </c>
      <c r="M185" s="195" t="s">
        <v>356</v>
      </c>
      <c r="N185" s="196">
        <v>49310514</v>
      </c>
      <c r="O185" s="195" t="s">
        <v>203</v>
      </c>
      <c r="P185" s="199">
        <v>5606.0935220324855</v>
      </c>
      <c r="Q185" s="160" t="s">
        <v>362</v>
      </c>
      <c r="R185" s="195" t="s">
        <v>356</v>
      </c>
      <c r="S185" s="196">
        <v>49310514</v>
      </c>
      <c r="T185" s="195" t="s">
        <v>203</v>
      </c>
      <c r="U185" s="199">
        <v>808.96495944515164</v>
      </c>
      <c r="V185" s="160" t="s">
        <v>362</v>
      </c>
      <c r="W185" s="195" t="s">
        <v>356</v>
      </c>
      <c r="X185" s="196">
        <v>49310514</v>
      </c>
      <c r="Y185" s="195" t="s">
        <v>203</v>
      </c>
      <c r="Z185" s="199">
        <v>11225.281677159315</v>
      </c>
    </row>
    <row r="186" spans="2:26" x14ac:dyDescent="0.2">
      <c r="B186" s="197" t="s">
        <v>356</v>
      </c>
      <c r="C186" s="197">
        <v>49310515</v>
      </c>
      <c r="D186" s="197" t="s">
        <v>204</v>
      </c>
      <c r="E186" s="156">
        <f t="shared" si="4"/>
        <v>4256.8841010567639</v>
      </c>
      <c r="G186" s="160" t="s">
        <v>362</v>
      </c>
      <c r="H186" s="192" t="s">
        <v>356</v>
      </c>
      <c r="I186" s="193">
        <v>49310515</v>
      </c>
      <c r="J186" s="192" t="s">
        <v>204</v>
      </c>
      <c r="K186" s="199">
        <v>110.9447325884891</v>
      </c>
      <c r="L186" s="160" t="s">
        <v>362</v>
      </c>
      <c r="M186" s="195" t="s">
        <v>356</v>
      </c>
      <c r="N186" s="196">
        <v>49310515</v>
      </c>
      <c r="O186" s="195" t="s">
        <v>204</v>
      </c>
      <c r="P186" s="199">
        <v>2251.0954385622831</v>
      </c>
      <c r="Q186" s="160" t="s">
        <v>362</v>
      </c>
      <c r="R186" s="195" t="s">
        <v>356</v>
      </c>
      <c r="S186" s="196">
        <v>49310515</v>
      </c>
      <c r="T186" s="195" t="s">
        <v>204</v>
      </c>
      <c r="U186" s="199">
        <v>210.39943547245792</v>
      </c>
      <c r="V186" s="160" t="s">
        <v>362</v>
      </c>
      <c r="W186" s="195" t="s">
        <v>356</v>
      </c>
      <c r="X186" s="196">
        <v>49310515</v>
      </c>
      <c r="Y186" s="195" t="s">
        <v>204</v>
      </c>
      <c r="Z186" s="199">
        <v>1684.4444944335339</v>
      </c>
    </row>
    <row r="187" spans="2:26" x14ac:dyDescent="0.2">
      <c r="B187" s="209" t="s">
        <v>356</v>
      </c>
      <c r="C187" s="209">
        <v>49310516</v>
      </c>
      <c r="D187" s="210" t="s">
        <v>206</v>
      </c>
      <c r="E187" s="156">
        <f t="shared" si="4"/>
        <v>4346.3457162531568</v>
      </c>
      <c r="G187" s="160" t="s">
        <v>362</v>
      </c>
      <c r="H187" s="192" t="s">
        <v>356</v>
      </c>
      <c r="I187" s="193">
        <v>49310516</v>
      </c>
      <c r="J187" s="192" t="s">
        <v>206</v>
      </c>
      <c r="K187" s="199">
        <v>613.31976732445059</v>
      </c>
      <c r="L187" s="160" t="s">
        <v>362</v>
      </c>
      <c r="M187" s="195" t="s">
        <v>356</v>
      </c>
      <c r="N187" s="196">
        <v>49310516</v>
      </c>
      <c r="O187" s="195" t="s">
        <v>206</v>
      </c>
      <c r="P187" s="199">
        <v>2497.3368589220163</v>
      </c>
      <c r="Q187" s="160" t="s">
        <v>362</v>
      </c>
      <c r="R187" s="195" t="s">
        <v>356</v>
      </c>
      <c r="S187" s="196">
        <v>49310516</v>
      </c>
      <c r="T187" s="195" t="s">
        <v>206</v>
      </c>
      <c r="U187" s="199">
        <v>152.53959071753198</v>
      </c>
      <c r="V187" s="160" t="s">
        <v>362</v>
      </c>
      <c r="W187" s="195" t="s">
        <v>356</v>
      </c>
      <c r="X187" s="196">
        <v>49310516</v>
      </c>
      <c r="Y187" s="195" t="s">
        <v>206</v>
      </c>
      <c r="Z187" s="199">
        <v>1083.1494992891583</v>
      </c>
    </row>
    <row r="188" spans="2:26" x14ac:dyDescent="0.2">
      <c r="B188" s="209" t="s">
        <v>356</v>
      </c>
      <c r="C188" s="209">
        <v>49310517</v>
      </c>
      <c r="D188" s="209" t="s">
        <v>205</v>
      </c>
      <c r="E188" s="156">
        <f t="shared" si="4"/>
        <v>1617.3127956664132</v>
      </c>
      <c r="G188" s="160" t="s">
        <v>362</v>
      </c>
      <c r="H188" s="192" t="s">
        <v>356</v>
      </c>
      <c r="I188" s="193">
        <v>49310517</v>
      </c>
      <c r="J188" s="192" t="s">
        <v>205</v>
      </c>
      <c r="K188" s="199">
        <v>0</v>
      </c>
      <c r="L188" s="160" t="s">
        <v>362</v>
      </c>
      <c r="M188" s="195" t="s">
        <v>356</v>
      </c>
      <c r="N188" s="196">
        <v>49310517</v>
      </c>
      <c r="O188" s="195" t="s">
        <v>205</v>
      </c>
      <c r="P188" s="199">
        <v>0</v>
      </c>
      <c r="Q188" s="160" t="s">
        <v>362</v>
      </c>
      <c r="R188" s="195" t="s">
        <v>356</v>
      </c>
      <c r="S188" s="196">
        <v>49310517</v>
      </c>
      <c r="T188" s="195" t="s">
        <v>205</v>
      </c>
      <c r="U188" s="199">
        <v>343.88211321210656</v>
      </c>
      <c r="V188" s="160" t="s">
        <v>362</v>
      </c>
      <c r="W188" s="195" t="s">
        <v>356</v>
      </c>
      <c r="X188" s="196">
        <v>49310517</v>
      </c>
      <c r="Y188" s="195" t="s">
        <v>205</v>
      </c>
      <c r="Z188" s="199">
        <v>1273.4306824543066</v>
      </c>
    </row>
    <row r="189" spans="2:26" ht="13.5" thickBot="1" x14ac:dyDescent="0.25">
      <c r="B189" s="192" t="s">
        <v>356</v>
      </c>
      <c r="C189" s="193">
        <v>49310518</v>
      </c>
      <c r="D189" s="197" t="s">
        <v>207</v>
      </c>
      <c r="E189" s="156">
        <f t="shared" si="4"/>
        <v>8591.2259430008962</v>
      </c>
      <c r="G189" s="160" t="s">
        <v>362</v>
      </c>
      <c r="H189" s="192" t="s">
        <v>356</v>
      </c>
      <c r="I189" s="193">
        <v>49310518</v>
      </c>
      <c r="J189" s="192" t="s">
        <v>207</v>
      </c>
      <c r="K189" s="199">
        <v>830.51735103378144</v>
      </c>
      <c r="L189" s="160" t="s">
        <v>362</v>
      </c>
      <c r="M189" s="195" t="s">
        <v>356</v>
      </c>
      <c r="N189" s="196">
        <v>49310518</v>
      </c>
      <c r="O189" s="195" t="s">
        <v>207</v>
      </c>
      <c r="P189" s="199">
        <v>3570.1111281274993</v>
      </c>
      <c r="Q189" s="160" t="s">
        <v>362</v>
      </c>
      <c r="R189" s="195" t="s">
        <v>356</v>
      </c>
      <c r="S189" s="196">
        <v>49310518</v>
      </c>
      <c r="T189" s="195" t="s">
        <v>207</v>
      </c>
      <c r="U189" s="199">
        <v>1043.3351045177512</v>
      </c>
      <c r="V189" s="160" t="s">
        <v>362</v>
      </c>
      <c r="W189" s="195" t="s">
        <v>356</v>
      </c>
      <c r="X189" s="196">
        <v>49310518</v>
      </c>
      <c r="Y189" s="200" t="s">
        <v>207</v>
      </c>
      <c r="Z189" s="199">
        <v>3147.2623593218636</v>
      </c>
    </row>
    <row r="190" spans="2:26" ht="13.5" thickBot="1" x14ac:dyDescent="0.25">
      <c r="B190" s="187" t="s">
        <v>357</v>
      </c>
      <c r="C190" s="211"/>
      <c r="D190" s="211"/>
      <c r="E190" s="212"/>
      <c r="G190" s="160"/>
      <c r="H190" s="187" t="s">
        <v>357</v>
      </c>
      <c r="I190" s="211"/>
      <c r="J190" s="211"/>
      <c r="K190" s="213">
        <v>26637.436908359014</v>
      </c>
      <c r="L190" s="160"/>
      <c r="M190" s="187" t="s">
        <v>357</v>
      </c>
      <c r="N190" s="211"/>
      <c r="O190" s="211"/>
      <c r="P190" s="213">
        <v>158557.23733142638</v>
      </c>
      <c r="Q190" s="160"/>
      <c r="R190" s="187" t="s">
        <v>357</v>
      </c>
      <c r="S190" s="211"/>
      <c r="T190" s="211"/>
      <c r="U190" s="213">
        <v>13720.119179671421</v>
      </c>
      <c r="V190" s="160"/>
      <c r="W190" s="187" t="s">
        <v>357</v>
      </c>
      <c r="X190" s="211"/>
      <c r="Y190" s="211"/>
      <c r="Z190" s="213">
        <v>167648.41451215834</v>
      </c>
    </row>
    <row r="191" spans="2:26" x14ac:dyDescent="0.2">
      <c r="B191" s="172"/>
      <c r="C191" s="172"/>
      <c r="D191" s="172"/>
      <c r="E191" s="212"/>
      <c r="G191" s="160"/>
      <c r="H191" s="172"/>
      <c r="I191" s="172"/>
      <c r="J191" s="172"/>
      <c r="K191" s="173"/>
      <c r="L191" s="160"/>
      <c r="M191" s="174"/>
      <c r="N191" s="174"/>
      <c r="O191" s="174"/>
      <c r="P191" s="173"/>
      <c r="Q191" s="160"/>
      <c r="R191" s="174"/>
      <c r="S191" s="174"/>
      <c r="T191" s="174"/>
      <c r="U191" s="173"/>
      <c r="V191" s="160"/>
      <c r="W191" s="174"/>
      <c r="X191" s="174"/>
      <c r="Y191" s="174"/>
      <c r="Z191" s="173"/>
    </row>
    <row r="192" spans="2:26" x14ac:dyDescent="0.2">
      <c r="B192" s="150"/>
      <c r="C192" s="150"/>
      <c r="D192" s="150"/>
      <c r="E192" s="212"/>
      <c r="G192" s="160"/>
      <c r="H192" s="150"/>
      <c r="I192" s="150"/>
      <c r="J192" s="150"/>
      <c r="K192" s="214"/>
      <c r="L192" s="160"/>
      <c r="M192" s="215"/>
      <c r="N192" s="215"/>
      <c r="O192" s="215"/>
      <c r="P192" s="214"/>
      <c r="Q192" s="160"/>
      <c r="R192" s="215"/>
      <c r="S192" s="215"/>
      <c r="T192" s="215"/>
      <c r="U192" s="214"/>
      <c r="V192" s="160"/>
      <c r="W192" s="215"/>
      <c r="X192" s="215"/>
      <c r="Y192" s="215"/>
      <c r="Z192" s="214"/>
    </row>
    <row r="193" spans="1:26" x14ac:dyDescent="0.2">
      <c r="B193" s="150"/>
      <c r="C193" s="150"/>
      <c r="D193" s="150"/>
      <c r="E193" s="212"/>
      <c r="G193" s="160"/>
      <c r="H193" s="150"/>
      <c r="I193" s="150"/>
      <c r="J193" s="150"/>
      <c r="K193" s="214"/>
      <c r="L193" s="160"/>
      <c r="M193" s="215"/>
      <c r="N193" s="215"/>
      <c r="O193" s="215"/>
      <c r="P193" s="214"/>
      <c r="Q193" s="160"/>
      <c r="R193" s="215"/>
      <c r="S193" s="215"/>
      <c r="T193" s="215"/>
      <c r="U193" s="214"/>
      <c r="V193" s="160"/>
      <c r="W193" s="215"/>
      <c r="X193" s="215"/>
      <c r="Y193" s="215"/>
      <c r="Z193" s="214"/>
    </row>
    <row r="194" spans="1:26" ht="13.5" thickBot="1" x14ac:dyDescent="0.25">
      <c r="B194" s="153"/>
      <c r="C194" s="153"/>
      <c r="D194" s="153"/>
      <c r="E194" s="212"/>
      <c r="G194" s="160"/>
      <c r="H194" s="153"/>
      <c r="I194" s="153"/>
      <c r="J194" s="153"/>
      <c r="K194" s="154"/>
      <c r="L194" s="160"/>
      <c r="M194" s="175"/>
      <c r="N194" s="175"/>
      <c r="O194" s="175"/>
      <c r="P194" s="154"/>
      <c r="Q194" s="160"/>
      <c r="R194" s="175"/>
      <c r="S194" s="175"/>
      <c r="T194" s="175"/>
      <c r="U194" s="154"/>
      <c r="V194" s="160"/>
      <c r="W194" s="175"/>
      <c r="X194" s="175"/>
      <c r="Y194" s="175"/>
      <c r="Z194" s="154"/>
    </row>
    <row r="195" spans="1:26" ht="13.5" thickBot="1" x14ac:dyDescent="0.25">
      <c r="B195" s="216" t="s">
        <v>363</v>
      </c>
      <c r="C195" s="217"/>
      <c r="D195" s="217"/>
      <c r="E195" s="212"/>
      <c r="G195" s="160"/>
      <c r="H195" s="216" t="s">
        <v>363</v>
      </c>
      <c r="I195" s="217"/>
      <c r="J195" s="217"/>
      <c r="K195" s="218"/>
      <c r="L195" s="160"/>
      <c r="M195" s="216" t="s">
        <v>363</v>
      </c>
      <c r="N195" s="217"/>
      <c r="O195" s="217"/>
      <c r="P195" s="218"/>
      <c r="Q195" s="160"/>
      <c r="R195" s="216" t="s">
        <v>363</v>
      </c>
      <c r="S195" s="217"/>
      <c r="T195" s="217"/>
      <c r="U195" s="218"/>
      <c r="V195" s="160"/>
      <c r="W195" s="216" t="s">
        <v>363</v>
      </c>
      <c r="X195" s="217"/>
      <c r="Y195" s="217"/>
      <c r="Z195" s="218"/>
    </row>
    <row r="196" spans="1:26" x14ac:dyDescent="0.2">
      <c r="A196" s="135" t="s">
        <v>291</v>
      </c>
      <c r="B196" s="219" t="s">
        <v>341</v>
      </c>
      <c r="C196" s="219">
        <v>49303400</v>
      </c>
      <c r="D196" s="219" t="s">
        <v>174</v>
      </c>
      <c r="E196" s="156">
        <f>SUMIFS(K$35:K$298,I$35:I$298,C196,H$35:H$298,B196,G$35:G$298,"SDMC")+SUMIFS(P$35:P$298,N$35:N$298,C196,M$35:M$298,B196,L$35:L$298,"SDMC")+SUMIFS(U$35:U$298,S$35:S$298,C196,R$35:R$298,B196,Q$35:Q$298,"SDMC")+SUMIFS(Z$35:Z$298,X$35:X$298,C196,W$35:W$298,B196,V$35:V$298,"SDMC")</f>
        <v>0</v>
      </c>
      <c r="G196" s="160" t="s">
        <v>364</v>
      </c>
      <c r="H196" s="220" t="s">
        <v>341</v>
      </c>
      <c r="I196" s="221">
        <v>49303400</v>
      </c>
      <c r="J196" s="220" t="s">
        <v>174</v>
      </c>
      <c r="K196" s="222">
        <v>0</v>
      </c>
      <c r="L196" s="160" t="s">
        <v>364</v>
      </c>
      <c r="M196" s="223" t="s">
        <v>341</v>
      </c>
      <c r="N196" s="224">
        <v>49303400</v>
      </c>
      <c r="O196" s="223" t="s">
        <v>174</v>
      </c>
      <c r="P196" s="222">
        <v>0</v>
      </c>
      <c r="Q196" s="160" t="s">
        <v>364</v>
      </c>
      <c r="R196" s="223" t="s">
        <v>341</v>
      </c>
      <c r="S196" s="224">
        <v>49303400</v>
      </c>
      <c r="T196" s="223" t="s">
        <v>174</v>
      </c>
      <c r="U196" s="222">
        <v>0</v>
      </c>
      <c r="V196" s="160" t="s">
        <v>364</v>
      </c>
      <c r="W196" s="223" t="s">
        <v>341</v>
      </c>
      <c r="X196" s="224">
        <v>49303400</v>
      </c>
      <c r="Y196" s="223" t="s">
        <v>174</v>
      </c>
      <c r="Z196" s="222">
        <v>0</v>
      </c>
    </row>
    <row r="197" spans="1:26" x14ac:dyDescent="0.2">
      <c r="A197" s="135" t="s">
        <v>291</v>
      </c>
      <c r="B197" s="225" t="s">
        <v>341</v>
      </c>
      <c r="C197" s="225">
        <v>49303513</v>
      </c>
      <c r="D197" s="225" t="s">
        <v>343</v>
      </c>
      <c r="E197" s="156">
        <f t="shared" ref="E197:E219" si="5">SUMIFS(K$35:K$298,I$35:I$298,C197,H$35:H$298,B197,G$35:G$298,"SDMC")+SUMIFS(P$35:P$298,N$35:N$298,C197,M$35:M$298,B197,L$35:L$298,"SDMC")+SUMIFS(U$35:U$298,S$35:S$298,C197,R$35:R$298,B197,Q$35:Q$298,"SDMC")+SUMIFS(Z$35:Z$298,X$35:X$298,C197,W$35:W$298,B197,V$35:V$298,"SDMC")</f>
        <v>0</v>
      </c>
      <c r="G197" s="160" t="s">
        <v>364</v>
      </c>
      <c r="H197" s="220" t="s">
        <v>341</v>
      </c>
      <c r="I197" s="221">
        <v>49303513</v>
      </c>
      <c r="J197" s="220" t="s">
        <v>343</v>
      </c>
      <c r="K197" s="222">
        <v>0</v>
      </c>
      <c r="L197" s="160" t="s">
        <v>364</v>
      </c>
      <c r="M197" s="223" t="s">
        <v>341</v>
      </c>
      <c r="N197" s="224">
        <v>49303513</v>
      </c>
      <c r="O197" s="223" t="s">
        <v>343</v>
      </c>
      <c r="P197" s="222">
        <v>0</v>
      </c>
      <c r="Q197" s="160" t="s">
        <v>364</v>
      </c>
      <c r="R197" s="223" t="s">
        <v>341</v>
      </c>
      <c r="S197" s="224">
        <v>49303513</v>
      </c>
      <c r="T197" s="223" t="s">
        <v>343</v>
      </c>
      <c r="U197" s="222">
        <v>0</v>
      </c>
      <c r="V197" s="160" t="s">
        <v>364</v>
      </c>
      <c r="W197" s="223" t="s">
        <v>341</v>
      </c>
      <c r="X197" s="224">
        <v>49303513</v>
      </c>
      <c r="Y197" s="226" t="s">
        <v>343</v>
      </c>
      <c r="Z197" s="222">
        <v>0</v>
      </c>
    </row>
    <row r="198" spans="1:26" x14ac:dyDescent="0.2">
      <c r="A198" s="135" t="s">
        <v>297</v>
      </c>
      <c r="B198" s="225" t="s">
        <v>341</v>
      </c>
      <c r="C198" s="225">
        <v>49303514</v>
      </c>
      <c r="D198" s="225" t="s">
        <v>344</v>
      </c>
      <c r="E198" s="156">
        <f t="shared" si="5"/>
        <v>0</v>
      </c>
      <c r="G198" s="160" t="s">
        <v>364</v>
      </c>
      <c r="H198" s="220" t="s">
        <v>341</v>
      </c>
      <c r="I198" s="221">
        <v>49303514</v>
      </c>
      <c r="J198" s="220" t="s">
        <v>344</v>
      </c>
      <c r="K198" s="222">
        <v>0</v>
      </c>
      <c r="L198" s="160" t="s">
        <v>364</v>
      </c>
      <c r="M198" s="223" t="s">
        <v>341</v>
      </c>
      <c r="N198" s="224">
        <v>49303514</v>
      </c>
      <c r="O198" s="223" t="s">
        <v>344</v>
      </c>
      <c r="P198" s="222">
        <v>0</v>
      </c>
      <c r="Q198" s="160" t="s">
        <v>364</v>
      </c>
      <c r="R198" s="223" t="s">
        <v>341</v>
      </c>
      <c r="S198" s="224">
        <v>49303514</v>
      </c>
      <c r="T198" s="223" t="s">
        <v>344</v>
      </c>
      <c r="U198" s="222">
        <v>0</v>
      </c>
      <c r="V198" s="160" t="s">
        <v>364</v>
      </c>
      <c r="W198" s="223" t="s">
        <v>341</v>
      </c>
      <c r="X198" s="224">
        <v>49303514</v>
      </c>
      <c r="Y198" s="223" t="s">
        <v>344</v>
      </c>
      <c r="Z198" s="222">
        <v>0</v>
      </c>
    </row>
    <row r="199" spans="1:26" x14ac:dyDescent="0.2">
      <c r="A199" s="135" t="s">
        <v>306</v>
      </c>
      <c r="B199" s="225" t="s">
        <v>341</v>
      </c>
      <c r="C199" s="225">
        <v>49303515</v>
      </c>
      <c r="D199" s="225" t="s">
        <v>345</v>
      </c>
      <c r="E199" s="156">
        <f t="shared" si="5"/>
        <v>0</v>
      </c>
      <c r="G199" s="160" t="s">
        <v>364</v>
      </c>
      <c r="H199" s="220" t="s">
        <v>341</v>
      </c>
      <c r="I199" s="221">
        <v>49303515</v>
      </c>
      <c r="J199" s="220" t="s">
        <v>345</v>
      </c>
      <c r="K199" s="222">
        <v>0</v>
      </c>
      <c r="L199" s="160" t="s">
        <v>364</v>
      </c>
      <c r="M199" s="223" t="s">
        <v>341</v>
      </c>
      <c r="N199" s="224">
        <v>49303515</v>
      </c>
      <c r="O199" s="223" t="s">
        <v>345</v>
      </c>
      <c r="P199" s="222">
        <v>0</v>
      </c>
      <c r="Q199" s="160" t="s">
        <v>364</v>
      </c>
      <c r="R199" s="223" t="s">
        <v>341</v>
      </c>
      <c r="S199" s="224">
        <v>49303515</v>
      </c>
      <c r="T199" s="223" t="s">
        <v>345</v>
      </c>
      <c r="U199" s="222">
        <v>0</v>
      </c>
      <c r="V199" s="160" t="s">
        <v>364</v>
      </c>
      <c r="W199" s="223" t="s">
        <v>341</v>
      </c>
      <c r="X199" s="224">
        <v>49303515</v>
      </c>
      <c r="Y199" s="223" t="s">
        <v>345</v>
      </c>
      <c r="Z199" s="222">
        <v>0</v>
      </c>
    </row>
    <row r="200" spans="1:26" x14ac:dyDescent="0.2">
      <c r="A200" s="135" t="s">
        <v>313</v>
      </c>
      <c r="B200" s="225" t="s">
        <v>341</v>
      </c>
      <c r="C200" s="225">
        <v>49303516</v>
      </c>
      <c r="D200" s="225" t="s">
        <v>178</v>
      </c>
      <c r="E200" s="156">
        <f t="shared" si="5"/>
        <v>0</v>
      </c>
      <c r="G200" s="160" t="s">
        <v>364</v>
      </c>
      <c r="H200" s="220" t="s">
        <v>341</v>
      </c>
      <c r="I200" s="221">
        <v>49303516</v>
      </c>
      <c r="J200" s="220" t="s">
        <v>178</v>
      </c>
      <c r="K200" s="222">
        <v>0</v>
      </c>
      <c r="L200" s="160" t="s">
        <v>364</v>
      </c>
      <c r="M200" s="223" t="s">
        <v>341</v>
      </c>
      <c r="N200" s="224">
        <v>49303516</v>
      </c>
      <c r="O200" s="223" t="s">
        <v>178</v>
      </c>
      <c r="P200" s="222">
        <v>0</v>
      </c>
      <c r="Q200" s="160" t="s">
        <v>364</v>
      </c>
      <c r="R200" s="223" t="s">
        <v>341</v>
      </c>
      <c r="S200" s="224">
        <v>49303516</v>
      </c>
      <c r="T200" s="223" t="s">
        <v>178</v>
      </c>
      <c r="U200" s="222">
        <v>0</v>
      </c>
      <c r="V200" s="160" t="s">
        <v>364</v>
      </c>
      <c r="W200" s="223" t="s">
        <v>341</v>
      </c>
      <c r="X200" s="224">
        <v>49303516</v>
      </c>
      <c r="Y200" s="223" t="s">
        <v>178</v>
      </c>
      <c r="Z200" s="222">
        <v>0</v>
      </c>
    </row>
    <row r="201" spans="1:26" x14ac:dyDescent="0.2">
      <c r="A201" s="163" t="s">
        <v>291</v>
      </c>
      <c r="B201" s="225" t="s">
        <v>341</v>
      </c>
      <c r="C201" s="225">
        <v>49303517</v>
      </c>
      <c r="D201" s="225" t="s">
        <v>346</v>
      </c>
      <c r="E201" s="156">
        <f t="shared" si="5"/>
        <v>0</v>
      </c>
      <c r="G201" s="160" t="s">
        <v>364</v>
      </c>
      <c r="H201" s="220" t="s">
        <v>341</v>
      </c>
      <c r="I201" s="221">
        <v>49303517</v>
      </c>
      <c r="J201" s="220" t="s">
        <v>346</v>
      </c>
      <c r="K201" s="222">
        <v>0</v>
      </c>
      <c r="L201" s="160" t="s">
        <v>364</v>
      </c>
      <c r="M201" s="223" t="s">
        <v>341</v>
      </c>
      <c r="N201" s="224">
        <v>49303517</v>
      </c>
      <c r="O201" s="223" t="s">
        <v>346</v>
      </c>
      <c r="P201" s="222">
        <v>0</v>
      </c>
      <c r="Q201" s="160" t="s">
        <v>364</v>
      </c>
      <c r="R201" s="223" t="s">
        <v>341</v>
      </c>
      <c r="S201" s="224">
        <v>49303517</v>
      </c>
      <c r="T201" s="223" t="s">
        <v>346</v>
      </c>
      <c r="U201" s="222">
        <v>0</v>
      </c>
      <c r="V201" s="160" t="s">
        <v>364</v>
      </c>
      <c r="W201" s="223" t="s">
        <v>341</v>
      </c>
      <c r="X201" s="224">
        <v>49303517</v>
      </c>
      <c r="Y201" s="223" t="s">
        <v>346</v>
      </c>
      <c r="Z201" s="222">
        <v>0</v>
      </c>
    </row>
    <row r="202" spans="1:26" x14ac:dyDescent="0.2">
      <c r="A202" s="135" t="s">
        <v>323</v>
      </c>
      <c r="B202" s="220" t="s">
        <v>341</v>
      </c>
      <c r="C202" s="221">
        <v>49303518</v>
      </c>
      <c r="D202" s="220" t="s">
        <v>360</v>
      </c>
      <c r="E202" s="156">
        <f t="shared" si="5"/>
        <v>0</v>
      </c>
      <c r="G202" s="160" t="s">
        <v>364</v>
      </c>
      <c r="H202" s="220" t="s">
        <v>341</v>
      </c>
      <c r="I202" s="221">
        <v>49303518</v>
      </c>
      <c r="J202" s="220" t="s">
        <v>360</v>
      </c>
      <c r="K202" s="222">
        <v>0</v>
      </c>
      <c r="L202" s="160" t="s">
        <v>364</v>
      </c>
      <c r="M202" s="223" t="s">
        <v>341</v>
      </c>
      <c r="N202" s="224">
        <v>49303518</v>
      </c>
      <c r="O202" s="223" t="s">
        <v>360</v>
      </c>
      <c r="P202" s="222">
        <v>0</v>
      </c>
      <c r="Q202" s="160" t="s">
        <v>364</v>
      </c>
      <c r="R202" s="223" t="s">
        <v>341</v>
      </c>
      <c r="S202" s="224">
        <v>49303518</v>
      </c>
      <c r="T202" s="223" t="s">
        <v>360</v>
      </c>
      <c r="U202" s="222">
        <v>0</v>
      </c>
      <c r="V202" s="160" t="s">
        <v>364</v>
      </c>
      <c r="W202" s="223" t="s">
        <v>341</v>
      </c>
      <c r="X202" s="224">
        <v>49303518</v>
      </c>
      <c r="Y202" s="223" t="s">
        <v>360</v>
      </c>
      <c r="Z202" s="222">
        <v>0</v>
      </c>
    </row>
    <row r="203" spans="1:26" x14ac:dyDescent="0.2">
      <c r="A203" s="135"/>
      <c r="B203" s="225"/>
      <c r="C203" s="225"/>
      <c r="D203" s="225"/>
      <c r="E203" s="156">
        <f t="shared" si="5"/>
        <v>0</v>
      </c>
      <c r="G203" s="160" t="s">
        <v>364</v>
      </c>
      <c r="H203" s="220"/>
      <c r="I203" s="221"/>
      <c r="J203" s="220"/>
      <c r="K203" s="227"/>
      <c r="L203" s="160" t="s">
        <v>364</v>
      </c>
      <c r="M203" s="223"/>
      <c r="N203" s="224"/>
      <c r="O203" s="223"/>
      <c r="P203" s="227"/>
      <c r="Q203" s="160" t="s">
        <v>364</v>
      </c>
      <c r="R203" s="223"/>
      <c r="S203" s="224"/>
      <c r="T203" s="223"/>
      <c r="U203" s="227"/>
      <c r="V203" s="160" t="s">
        <v>364</v>
      </c>
      <c r="W203" s="223"/>
      <c r="X203" s="224"/>
      <c r="Y203" s="223"/>
      <c r="Z203" s="227"/>
    </row>
    <row r="204" spans="1:26" x14ac:dyDescent="0.2">
      <c r="A204" s="135" t="s">
        <v>293</v>
      </c>
      <c r="B204" s="225" t="s">
        <v>347</v>
      </c>
      <c r="C204" s="225">
        <v>49304510</v>
      </c>
      <c r="D204" s="225" t="s">
        <v>189</v>
      </c>
      <c r="E204" s="156">
        <f>SUMIFS(K$35:K$298,I$35:I$298,C204,H$35:H$298,B204,G$35:G$298,"SDMC")+SUMIFS(P$35:P$298,N$35:N$298,C204,M$35:M$298,B204,L$35:L$298,"SDMC")+SUMIFS(U$35:U$298,S$35:S$298,C204,R$35:R$298,B204,Q$35:Q$298,"SDMC")+SUMIFS(Z$35:Z$298,X$35:X$298,C204,W$35:W$298,B204,V$35:V$298,"SDMC")</f>
        <v>-28412.038000000019</v>
      </c>
      <c r="G204" s="160" t="s">
        <v>364</v>
      </c>
      <c r="H204" s="220" t="s">
        <v>347</v>
      </c>
      <c r="I204" s="221">
        <v>49304510</v>
      </c>
      <c r="J204" s="220" t="s">
        <v>189</v>
      </c>
      <c r="K204" s="227">
        <v>-54245.268000000062</v>
      </c>
      <c r="L204" s="160" t="s">
        <v>364</v>
      </c>
      <c r="M204" s="223" t="s">
        <v>347</v>
      </c>
      <c r="N204" s="224">
        <v>49304510</v>
      </c>
      <c r="O204" s="223" t="s">
        <v>189</v>
      </c>
      <c r="P204" s="227">
        <v>-81996.713999999949</v>
      </c>
      <c r="Q204" s="160" t="s">
        <v>364</v>
      </c>
      <c r="R204" s="223" t="s">
        <v>347</v>
      </c>
      <c r="S204" s="224">
        <v>49304510</v>
      </c>
      <c r="T204" s="223" t="s">
        <v>189</v>
      </c>
      <c r="U204" s="227">
        <v>112438.209</v>
      </c>
      <c r="V204" s="160" t="s">
        <v>364</v>
      </c>
      <c r="W204" s="223" t="s">
        <v>347</v>
      </c>
      <c r="X204" s="224">
        <v>49304510</v>
      </c>
      <c r="Y204" s="223" t="s">
        <v>189</v>
      </c>
      <c r="Z204" s="227">
        <v>-4608.2650000000021</v>
      </c>
    </row>
    <row r="205" spans="1:26" x14ac:dyDescent="0.2">
      <c r="A205" s="135" t="s">
        <v>293</v>
      </c>
      <c r="B205" s="225" t="s">
        <v>347</v>
      </c>
      <c r="C205" s="225">
        <v>49304513</v>
      </c>
      <c r="D205" s="225" t="s">
        <v>348</v>
      </c>
      <c r="E205" s="156">
        <f t="shared" si="5"/>
        <v>0</v>
      </c>
      <c r="G205" s="160" t="s">
        <v>364</v>
      </c>
      <c r="H205" s="220" t="s">
        <v>347</v>
      </c>
      <c r="I205" s="221">
        <v>49304513</v>
      </c>
      <c r="J205" s="220" t="s">
        <v>348</v>
      </c>
      <c r="K205" s="227">
        <v>0</v>
      </c>
      <c r="L205" s="160" t="s">
        <v>364</v>
      </c>
      <c r="M205" s="226" t="s">
        <v>347</v>
      </c>
      <c r="N205" s="228">
        <v>49304513</v>
      </c>
      <c r="O205" s="226" t="s">
        <v>348</v>
      </c>
      <c r="P205" s="227">
        <v>0</v>
      </c>
      <c r="Q205" s="160" t="s">
        <v>364</v>
      </c>
      <c r="R205" s="226" t="s">
        <v>347</v>
      </c>
      <c r="S205" s="228">
        <v>49304513</v>
      </c>
      <c r="T205" s="226" t="s">
        <v>348</v>
      </c>
      <c r="U205" s="227">
        <v>0</v>
      </c>
      <c r="V205" s="160" t="s">
        <v>364</v>
      </c>
      <c r="W205" s="223" t="s">
        <v>347</v>
      </c>
      <c r="X205" s="224">
        <v>49304513</v>
      </c>
      <c r="Y205" s="223" t="s">
        <v>348</v>
      </c>
      <c r="Z205" s="227">
        <v>0</v>
      </c>
    </row>
    <row r="206" spans="1:26" x14ac:dyDescent="0.2">
      <c r="A206" s="164" t="s">
        <v>299</v>
      </c>
      <c r="B206" s="225" t="s">
        <v>347</v>
      </c>
      <c r="C206" s="225">
        <v>49304514</v>
      </c>
      <c r="D206" s="225" t="s">
        <v>349</v>
      </c>
      <c r="E206" s="156">
        <f t="shared" si="5"/>
        <v>-185.31</v>
      </c>
      <c r="G206" s="160" t="s">
        <v>364</v>
      </c>
      <c r="H206" s="220" t="s">
        <v>347</v>
      </c>
      <c r="I206" s="221">
        <v>49304514</v>
      </c>
      <c r="J206" s="220" t="s">
        <v>349</v>
      </c>
      <c r="K206" s="227">
        <v>0</v>
      </c>
      <c r="L206" s="160" t="s">
        <v>364</v>
      </c>
      <c r="M206" s="223" t="s">
        <v>347</v>
      </c>
      <c r="N206" s="224">
        <v>49304514</v>
      </c>
      <c r="O206" s="223" t="s">
        <v>349</v>
      </c>
      <c r="P206" s="227">
        <v>0</v>
      </c>
      <c r="Q206" s="160" t="s">
        <v>364</v>
      </c>
      <c r="R206" s="223" t="s">
        <v>347</v>
      </c>
      <c r="S206" s="224">
        <v>49304514</v>
      </c>
      <c r="T206" s="223" t="s">
        <v>349</v>
      </c>
      <c r="U206" s="227">
        <v>0</v>
      </c>
      <c r="V206" s="160" t="s">
        <v>364</v>
      </c>
      <c r="W206" s="223" t="s">
        <v>347</v>
      </c>
      <c r="X206" s="224">
        <v>49304514</v>
      </c>
      <c r="Y206" s="223" t="s">
        <v>349</v>
      </c>
      <c r="Z206" s="227">
        <v>-185.31</v>
      </c>
    </row>
    <row r="207" spans="1:26" x14ac:dyDescent="0.2">
      <c r="A207" s="164" t="s">
        <v>309</v>
      </c>
      <c r="B207" s="225" t="s">
        <v>347</v>
      </c>
      <c r="C207" s="225">
        <v>49304515</v>
      </c>
      <c r="D207" s="225" t="s">
        <v>191</v>
      </c>
      <c r="E207" s="156">
        <f t="shared" si="5"/>
        <v>0</v>
      </c>
      <c r="G207" s="160" t="s">
        <v>364</v>
      </c>
      <c r="H207" s="220" t="s">
        <v>347</v>
      </c>
      <c r="I207" s="221">
        <v>49304515</v>
      </c>
      <c r="J207" s="220" t="s">
        <v>191</v>
      </c>
      <c r="K207" s="227">
        <v>0</v>
      </c>
      <c r="L207" s="160" t="s">
        <v>364</v>
      </c>
      <c r="M207" s="223" t="s">
        <v>347</v>
      </c>
      <c r="N207" s="224">
        <v>49304515</v>
      </c>
      <c r="O207" s="223" t="s">
        <v>191</v>
      </c>
      <c r="P207" s="227">
        <v>0</v>
      </c>
      <c r="Q207" s="160" t="s">
        <v>364</v>
      </c>
      <c r="R207" s="223" t="s">
        <v>347</v>
      </c>
      <c r="S207" s="224">
        <v>49304515</v>
      </c>
      <c r="T207" s="223" t="s">
        <v>191</v>
      </c>
      <c r="U207" s="227">
        <v>0</v>
      </c>
      <c r="V207" s="160" t="s">
        <v>364</v>
      </c>
      <c r="W207" s="223" t="s">
        <v>347</v>
      </c>
      <c r="X207" s="224">
        <v>49304515</v>
      </c>
      <c r="Y207" s="223" t="s">
        <v>191</v>
      </c>
      <c r="Z207" s="227">
        <v>0</v>
      </c>
    </row>
    <row r="208" spans="1:26" x14ac:dyDescent="0.2">
      <c r="A208" s="164" t="s">
        <v>315</v>
      </c>
      <c r="B208" s="225" t="s">
        <v>347</v>
      </c>
      <c r="C208" s="225">
        <v>49304516</v>
      </c>
      <c r="D208" s="225" t="s">
        <v>191</v>
      </c>
      <c r="E208" s="156">
        <f t="shared" si="5"/>
        <v>0</v>
      </c>
      <c r="G208" s="160" t="s">
        <v>364</v>
      </c>
      <c r="H208" s="220" t="s">
        <v>347</v>
      </c>
      <c r="I208" s="221">
        <v>49304516</v>
      </c>
      <c r="J208" s="220" t="s">
        <v>192</v>
      </c>
      <c r="K208" s="227">
        <v>0</v>
      </c>
      <c r="L208" s="160" t="s">
        <v>364</v>
      </c>
      <c r="M208" s="226" t="s">
        <v>347</v>
      </c>
      <c r="N208" s="228">
        <v>49304516</v>
      </c>
      <c r="O208" s="226" t="s">
        <v>192</v>
      </c>
      <c r="P208" s="227">
        <v>0</v>
      </c>
      <c r="Q208" s="160" t="s">
        <v>364</v>
      </c>
      <c r="R208" s="226" t="s">
        <v>347</v>
      </c>
      <c r="S208" s="228">
        <v>49304516</v>
      </c>
      <c r="T208" s="226" t="s">
        <v>192</v>
      </c>
      <c r="U208" s="227">
        <v>0</v>
      </c>
      <c r="V208" s="160" t="s">
        <v>364</v>
      </c>
      <c r="W208" s="223" t="s">
        <v>347</v>
      </c>
      <c r="X208" s="224">
        <v>49304516</v>
      </c>
      <c r="Y208" s="223" t="s">
        <v>192</v>
      </c>
      <c r="Z208" s="227">
        <v>0</v>
      </c>
    </row>
    <row r="209" spans="1:26" x14ac:dyDescent="0.2">
      <c r="A209" s="164" t="s">
        <v>324</v>
      </c>
      <c r="B209" s="220" t="s">
        <v>347</v>
      </c>
      <c r="C209" s="221">
        <v>49304518</v>
      </c>
      <c r="D209" s="220" t="s">
        <v>193</v>
      </c>
      <c r="E209" s="156">
        <f t="shared" si="5"/>
        <v>0</v>
      </c>
      <c r="G209" s="160" t="s">
        <v>364</v>
      </c>
      <c r="H209" s="220" t="s">
        <v>347</v>
      </c>
      <c r="I209" s="221">
        <v>49304518</v>
      </c>
      <c r="J209" s="220" t="s">
        <v>193</v>
      </c>
      <c r="K209" s="227">
        <v>0</v>
      </c>
      <c r="L209" s="160" t="s">
        <v>364</v>
      </c>
      <c r="M209" s="223" t="s">
        <v>347</v>
      </c>
      <c r="N209" s="224">
        <v>49304518</v>
      </c>
      <c r="O209" s="223" t="s">
        <v>193</v>
      </c>
      <c r="P209" s="227">
        <v>0</v>
      </c>
      <c r="Q209" s="160" t="s">
        <v>364</v>
      </c>
      <c r="R209" s="223" t="s">
        <v>347</v>
      </c>
      <c r="S209" s="224">
        <v>49304518</v>
      </c>
      <c r="T209" s="223" t="s">
        <v>193</v>
      </c>
      <c r="U209" s="227">
        <v>0</v>
      </c>
      <c r="V209" s="160" t="s">
        <v>364</v>
      </c>
      <c r="W209" s="223" t="s">
        <v>347</v>
      </c>
      <c r="X209" s="224">
        <v>49304518</v>
      </c>
      <c r="Y209" s="223" t="s">
        <v>193</v>
      </c>
      <c r="Z209" s="227">
        <v>0</v>
      </c>
    </row>
    <row r="210" spans="1:26" x14ac:dyDescent="0.2">
      <c r="B210" s="225"/>
      <c r="C210" s="225"/>
      <c r="D210" s="225"/>
      <c r="E210" s="156">
        <f t="shared" si="5"/>
        <v>0</v>
      </c>
      <c r="G210" s="160" t="s">
        <v>364</v>
      </c>
      <c r="H210" s="220"/>
      <c r="I210" s="221"/>
      <c r="J210" s="220"/>
      <c r="K210" s="227"/>
      <c r="L210" s="160" t="s">
        <v>364</v>
      </c>
      <c r="M210" s="223"/>
      <c r="N210" s="224"/>
      <c r="O210" s="223"/>
      <c r="P210" s="227"/>
      <c r="Q210" s="160" t="s">
        <v>364</v>
      </c>
      <c r="R210" s="223"/>
      <c r="S210" s="224"/>
      <c r="T210" s="223"/>
      <c r="U210" s="227"/>
      <c r="V210" s="160" t="s">
        <v>364</v>
      </c>
      <c r="W210" s="223"/>
      <c r="X210" s="224"/>
      <c r="Y210" s="223"/>
      <c r="Z210" s="227"/>
    </row>
    <row r="211" spans="1:26" x14ac:dyDescent="0.2">
      <c r="A211" s="164" t="s">
        <v>296</v>
      </c>
      <c r="B211" s="225" t="s">
        <v>350</v>
      </c>
      <c r="C211" s="225">
        <v>49310510</v>
      </c>
      <c r="D211" s="225" t="s">
        <v>201</v>
      </c>
      <c r="E211" s="156">
        <f t="shared" si="5"/>
        <v>-109327.08499999973</v>
      </c>
      <c r="G211" s="160" t="s">
        <v>364</v>
      </c>
      <c r="H211" s="220" t="s">
        <v>350</v>
      </c>
      <c r="I211" s="221">
        <v>49310510</v>
      </c>
      <c r="J211" s="220" t="s">
        <v>201</v>
      </c>
      <c r="K211" s="227">
        <v>-29657.954999999674</v>
      </c>
      <c r="L211" s="160" t="s">
        <v>364</v>
      </c>
      <c r="M211" s="223" t="s">
        <v>350</v>
      </c>
      <c r="N211" s="224">
        <v>49310510</v>
      </c>
      <c r="O211" s="223" t="s">
        <v>201</v>
      </c>
      <c r="P211" s="227">
        <v>-24315.590000000051</v>
      </c>
      <c r="Q211" s="160" t="s">
        <v>364</v>
      </c>
      <c r="R211" s="223" t="s">
        <v>350</v>
      </c>
      <c r="S211" s="224">
        <v>49310510</v>
      </c>
      <c r="T211" s="223" t="s">
        <v>201</v>
      </c>
      <c r="U211" s="227">
        <v>-32459.415000000008</v>
      </c>
      <c r="V211" s="160" t="s">
        <v>364</v>
      </c>
      <c r="W211" s="223" t="s">
        <v>350</v>
      </c>
      <c r="X211" s="224">
        <v>49310510</v>
      </c>
      <c r="Y211" s="226" t="s">
        <v>201</v>
      </c>
      <c r="Z211" s="227">
        <v>-22894.125</v>
      </c>
    </row>
    <row r="212" spans="1:26" x14ac:dyDescent="0.2">
      <c r="A212" s="164" t="s">
        <v>296</v>
      </c>
      <c r="B212" s="225" t="s">
        <v>350</v>
      </c>
      <c r="C212" s="225">
        <v>49310511</v>
      </c>
      <c r="D212" s="225" t="s">
        <v>351</v>
      </c>
      <c r="E212" s="156">
        <f t="shared" si="5"/>
        <v>0</v>
      </c>
      <c r="G212" s="160" t="s">
        <v>364</v>
      </c>
      <c r="H212" s="220" t="s">
        <v>350</v>
      </c>
      <c r="I212" s="221">
        <v>49310511</v>
      </c>
      <c r="J212" s="220" t="s">
        <v>351</v>
      </c>
      <c r="K212" s="227">
        <v>0</v>
      </c>
      <c r="L212" s="160" t="s">
        <v>364</v>
      </c>
      <c r="M212" s="223" t="s">
        <v>350</v>
      </c>
      <c r="N212" s="224">
        <v>49310511</v>
      </c>
      <c r="O212" s="223" t="s">
        <v>351</v>
      </c>
      <c r="P212" s="227">
        <v>0</v>
      </c>
      <c r="Q212" s="160" t="s">
        <v>364</v>
      </c>
      <c r="R212" s="223" t="s">
        <v>350</v>
      </c>
      <c r="S212" s="224">
        <v>49310511</v>
      </c>
      <c r="T212" s="223" t="s">
        <v>351</v>
      </c>
      <c r="U212" s="227">
        <v>0</v>
      </c>
      <c r="V212" s="160" t="s">
        <v>364</v>
      </c>
      <c r="W212" s="223" t="s">
        <v>350</v>
      </c>
      <c r="X212" s="224">
        <v>49310511</v>
      </c>
      <c r="Y212" s="223" t="s">
        <v>351</v>
      </c>
      <c r="Z212" s="227">
        <v>0</v>
      </c>
    </row>
    <row r="213" spans="1:26" x14ac:dyDescent="0.2">
      <c r="A213" s="164" t="s">
        <v>296</v>
      </c>
      <c r="B213" s="225" t="s">
        <v>350</v>
      </c>
      <c r="C213" s="225">
        <v>49310512</v>
      </c>
      <c r="D213" s="225" t="s">
        <v>202</v>
      </c>
      <c r="E213" s="156">
        <f t="shared" si="5"/>
        <v>-89583.804999999964</v>
      </c>
      <c r="G213" s="160" t="s">
        <v>364</v>
      </c>
      <c r="H213" s="220" t="s">
        <v>350</v>
      </c>
      <c r="I213" s="221">
        <v>49310512</v>
      </c>
      <c r="J213" s="220" t="s">
        <v>202</v>
      </c>
      <c r="K213" s="227">
        <v>-24971.109999999964</v>
      </c>
      <c r="L213" s="160" t="s">
        <v>364</v>
      </c>
      <c r="M213" s="223" t="s">
        <v>350</v>
      </c>
      <c r="N213" s="224">
        <v>49310512</v>
      </c>
      <c r="O213" s="223" t="s">
        <v>202</v>
      </c>
      <c r="P213" s="227">
        <v>-16952.914999999997</v>
      </c>
      <c r="Q213" s="160" t="s">
        <v>364</v>
      </c>
      <c r="R213" s="223" t="s">
        <v>350</v>
      </c>
      <c r="S213" s="224">
        <v>49310512</v>
      </c>
      <c r="T213" s="223" t="s">
        <v>202</v>
      </c>
      <c r="U213" s="227">
        <v>-34126.139999999985</v>
      </c>
      <c r="V213" s="160" t="s">
        <v>364</v>
      </c>
      <c r="W213" s="223" t="s">
        <v>350</v>
      </c>
      <c r="X213" s="224">
        <v>49310512</v>
      </c>
      <c r="Y213" s="223" t="s">
        <v>202</v>
      </c>
      <c r="Z213" s="227">
        <v>-13533.640000000012</v>
      </c>
    </row>
    <row r="214" spans="1:26" x14ac:dyDescent="0.2">
      <c r="A214" s="164" t="s">
        <v>296</v>
      </c>
      <c r="B214" s="225" t="s">
        <v>350</v>
      </c>
      <c r="C214" s="225">
        <v>49310513</v>
      </c>
      <c r="D214" s="225" t="s">
        <v>352</v>
      </c>
      <c r="E214" s="156">
        <f t="shared" si="5"/>
        <v>0</v>
      </c>
      <c r="G214" s="160" t="s">
        <v>364</v>
      </c>
      <c r="H214" s="220" t="s">
        <v>350</v>
      </c>
      <c r="I214" s="221">
        <v>49310513</v>
      </c>
      <c r="J214" s="220" t="s">
        <v>352</v>
      </c>
      <c r="K214" s="227">
        <v>0</v>
      </c>
      <c r="L214" s="160" t="s">
        <v>364</v>
      </c>
      <c r="M214" s="223" t="s">
        <v>350</v>
      </c>
      <c r="N214" s="224">
        <v>49310513</v>
      </c>
      <c r="O214" s="223" t="s">
        <v>352</v>
      </c>
      <c r="P214" s="227">
        <v>0</v>
      </c>
      <c r="Q214" s="160" t="s">
        <v>364</v>
      </c>
      <c r="R214" s="223" t="s">
        <v>350</v>
      </c>
      <c r="S214" s="224">
        <v>49310513</v>
      </c>
      <c r="T214" s="223" t="s">
        <v>352</v>
      </c>
      <c r="U214" s="227">
        <v>0</v>
      </c>
      <c r="V214" s="160" t="s">
        <v>364</v>
      </c>
      <c r="W214" s="223" t="s">
        <v>350</v>
      </c>
      <c r="X214" s="224">
        <v>49310513</v>
      </c>
      <c r="Y214" s="223" t="s">
        <v>352</v>
      </c>
      <c r="Z214" s="227">
        <v>0</v>
      </c>
    </row>
    <row r="215" spans="1:26" x14ac:dyDescent="0.2">
      <c r="A215" s="164" t="s">
        <v>301</v>
      </c>
      <c r="B215" s="225" t="s">
        <v>350</v>
      </c>
      <c r="C215" s="225">
        <v>49310514</v>
      </c>
      <c r="D215" s="225" t="s">
        <v>203</v>
      </c>
      <c r="E215" s="156">
        <f t="shared" si="5"/>
        <v>-12022</v>
      </c>
      <c r="G215" s="160" t="s">
        <v>364</v>
      </c>
      <c r="H215" s="220" t="s">
        <v>350</v>
      </c>
      <c r="I215" s="221">
        <v>49310514</v>
      </c>
      <c r="J215" s="220" t="s">
        <v>203</v>
      </c>
      <c r="K215" s="227">
        <v>-7913.375</v>
      </c>
      <c r="L215" s="160" t="s">
        <v>364</v>
      </c>
      <c r="M215" s="229" t="s">
        <v>350</v>
      </c>
      <c r="N215" s="224">
        <v>49310514</v>
      </c>
      <c r="O215" s="223" t="s">
        <v>203</v>
      </c>
      <c r="P215" s="227">
        <v>-1807.1999999999998</v>
      </c>
      <c r="Q215" s="160" t="s">
        <v>364</v>
      </c>
      <c r="R215" s="223" t="s">
        <v>350</v>
      </c>
      <c r="S215" s="224">
        <v>49310514</v>
      </c>
      <c r="T215" s="223" t="s">
        <v>203</v>
      </c>
      <c r="U215" s="227">
        <v>-762.52500000000009</v>
      </c>
      <c r="V215" s="160" t="s">
        <v>364</v>
      </c>
      <c r="W215" s="223" t="s">
        <v>350</v>
      </c>
      <c r="X215" s="224">
        <v>49310514</v>
      </c>
      <c r="Y215" s="223" t="s">
        <v>203</v>
      </c>
      <c r="Z215" s="227">
        <v>-1538.8999999999999</v>
      </c>
    </row>
    <row r="216" spans="1:26" x14ac:dyDescent="0.2">
      <c r="A216" s="164" t="s">
        <v>311</v>
      </c>
      <c r="B216" s="225" t="s">
        <v>350</v>
      </c>
      <c r="C216" s="225">
        <v>49310515</v>
      </c>
      <c r="D216" s="225" t="s">
        <v>204</v>
      </c>
      <c r="E216" s="156">
        <f t="shared" si="5"/>
        <v>0</v>
      </c>
      <c r="G216" s="160" t="s">
        <v>364</v>
      </c>
      <c r="H216" s="220" t="s">
        <v>350</v>
      </c>
      <c r="I216" s="221">
        <v>49310515</v>
      </c>
      <c r="J216" s="220" t="s">
        <v>204</v>
      </c>
      <c r="K216" s="227">
        <v>0</v>
      </c>
      <c r="L216" s="160" t="s">
        <v>364</v>
      </c>
      <c r="M216" s="223" t="s">
        <v>350</v>
      </c>
      <c r="N216" s="224">
        <v>49310515</v>
      </c>
      <c r="O216" s="223" t="s">
        <v>204</v>
      </c>
      <c r="P216" s="227">
        <v>0</v>
      </c>
      <c r="Q216" s="160" t="s">
        <v>364</v>
      </c>
      <c r="R216" s="223" t="s">
        <v>350</v>
      </c>
      <c r="S216" s="224">
        <v>49310515</v>
      </c>
      <c r="T216" s="223" t="s">
        <v>204</v>
      </c>
      <c r="U216" s="227">
        <v>0</v>
      </c>
      <c r="V216" s="160" t="s">
        <v>364</v>
      </c>
      <c r="W216" s="223" t="s">
        <v>350</v>
      </c>
      <c r="X216" s="224">
        <v>49310515</v>
      </c>
      <c r="Y216" s="223" t="s">
        <v>204</v>
      </c>
      <c r="Z216" s="227">
        <v>0</v>
      </c>
    </row>
    <row r="217" spans="1:26" x14ac:dyDescent="0.2">
      <c r="A217" s="164" t="s">
        <v>316</v>
      </c>
      <c r="B217" s="225" t="s">
        <v>350</v>
      </c>
      <c r="C217" s="225">
        <v>49310516</v>
      </c>
      <c r="D217" s="230" t="s">
        <v>206</v>
      </c>
      <c r="E217" s="156">
        <f t="shared" si="5"/>
        <v>0</v>
      </c>
      <c r="G217" s="160" t="s">
        <v>364</v>
      </c>
      <c r="H217" s="220" t="s">
        <v>350</v>
      </c>
      <c r="I217" s="221">
        <v>49310516</v>
      </c>
      <c r="J217" s="220" t="s">
        <v>206</v>
      </c>
      <c r="K217" s="227">
        <v>0</v>
      </c>
      <c r="L217" s="160" t="s">
        <v>364</v>
      </c>
      <c r="M217" s="223" t="s">
        <v>350</v>
      </c>
      <c r="N217" s="224">
        <v>49310516</v>
      </c>
      <c r="O217" s="223" t="s">
        <v>206</v>
      </c>
      <c r="P217" s="227">
        <v>0</v>
      </c>
      <c r="Q217" s="160" t="s">
        <v>364</v>
      </c>
      <c r="R217" s="223" t="s">
        <v>350</v>
      </c>
      <c r="S217" s="224">
        <v>49310516</v>
      </c>
      <c r="T217" s="223" t="s">
        <v>206</v>
      </c>
      <c r="U217" s="227">
        <v>0</v>
      </c>
      <c r="V217" s="160" t="s">
        <v>364</v>
      </c>
      <c r="W217" s="223" t="s">
        <v>350</v>
      </c>
      <c r="X217" s="224">
        <v>49310516</v>
      </c>
      <c r="Y217" s="223" t="s">
        <v>206</v>
      </c>
      <c r="Z217" s="227">
        <v>0</v>
      </c>
    </row>
    <row r="218" spans="1:26" x14ac:dyDescent="0.2">
      <c r="A218" s="163" t="s">
        <v>291</v>
      </c>
      <c r="B218" s="225" t="s">
        <v>350</v>
      </c>
      <c r="C218" s="225">
        <v>49310517</v>
      </c>
      <c r="D218" s="225" t="s">
        <v>205</v>
      </c>
      <c r="E218" s="156">
        <f t="shared" si="5"/>
        <v>0</v>
      </c>
      <c r="G218" s="160" t="s">
        <v>364</v>
      </c>
      <c r="H218" s="220" t="s">
        <v>350</v>
      </c>
      <c r="I218" s="221">
        <v>49310517</v>
      </c>
      <c r="J218" s="220" t="s">
        <v>205</v>
      </c>
      <c r="K218" s="227">
        <v>0</v>
      </c>
      <c r="L218" s="160" t="s">
        <v>364</v>
      </c>
      <c r="M218" s="223" t="s">
        <v>350</v>
      </c>
      <c r="N218" s="224">
        <v>49310517</v>
      </c>
      <c r="O218" s="223" t="s">
        <v>205</v>
      </c>
      <c r="P218" s="227">
        <v>0</v>
      </c>
      <c r="Q218" s="160" t="s">
        <v>364</v>
      </c>
      <c r="R218" s="223" t="s">
        <v>350</v>
      </c>
      <c r="S218" s="224">
        <v>49310517</v>
      </c>
      <c r="T218" s="223" t="s">
        <v>205</v>
      </c>
      <c r="U218" s="227">
        <v>0</v>
      </c>
      <c r="V218" s="160" t="s">
        <v>364</v>
      </c>
      <c r="W218" s="223" t="s">
        <v>350</v>
      </c>
      <c r="X218" s="224">
        <v>49310517</v>
      </c>
      <c r="Y218" s="223" t="s">
        <v>205</v>
      </c>
      <c r="Z218" s="227">
        <v>0</v>
      </c>
    </row>
    <row r="219" spans="1:26" x14ac:dyDescent="0.2">
      <c r="A219" s="164" t="s">
        <v>325</v>
      </c>
      <c r="B219" s="220" t="s">
        <v>350</v>
      </c>
      <c r="C219" s="221">
        <v>49310518</v>
      </c>
      <c r="D219" s="220" t="s">
        <v>207</v>
      </c>
      <c r="E219" s="156">
        <f t="shared" si="5"/>
        <v>0</v>
      </c>
      <c r="G219" s="160" t="s">
        <v>364</v>
      </c>
      <c r="H219" s="220" t="s">
        <v>350</v>
      </c>
      <c r="I219" s="221">
        <v>49310518</v>
      </c>
      <c r="J219" s="220" t="s">
        <v>207</v>
      </c>
      <c r="K219" s="227">
        <v>0</v>
      </c>
      <c r="L219" s="160" t="s">
        <v>364</v>
      </c>
      <c r="M219" s="223" t="s">
        <v>350</v>
      </c>
      <c r="N219" s="224">
        <v>49310518</v>
      </c>
      <c r="O219" s="223" t="s">
        <v>207</v>
      </c>
      <c r="P219" s="227">
        <v>0</v>
      </c>
      <c r="Q219" s="160" t="s">
        <v>364</v>
      </c>
      <c r="R219" s="223" t="s">
        <v>350</v>
      </c>
      <c r="S219" s="224">
        <v>49310518</v>
      </c>
      <c r="T219" s="223" t="s">
        <v>207</v>
      </c>
      <c r="U219" s="227">
        <v>0</v>
      </c>
      <c r="V219" s="160" t="s">
        <v>364</v>
      </c>
      <c r="W219" s="223" t="s">
        <v>350</v>
      </c>
      <c r="X219" s="224">
        <v>49310518</v>
      </c>
      <c r="Y219" s="226" t="s">
        <v>207</v>
      </c>
      <c r="Z219" s="227">
        <v>0</v>
      </c>
    </row>
    <row r="220" spans="1:26" x14ac:dyDescent="0.2">
      <c r="B220" s="225"/>
      <c r="C220" s="225"/>
      <c r="D220" s="225"/>
      <c r="E220" s="156"/>
      <c r="G220" s="160" t="s">
        <v>364</v>
      </c>
      <c r="H220" s="220"/>
      <c r="I220" s="221"/>
      <c r="J220" s="220"/>
      <c r="K220" s="227"/>
      <c r="L220" s="160" t="s">
        <v>364</v>
      </c>
      <c r="M220" s="223"/>
      <c r="N220" s="224"/>
      <c r="O220" s="223"/>
      <c r="P220" s="227"/>
      <c r="Q220" s="160" t="s">
        <v>364</v>
      </c>
      <c r="R220" s="231"/>
      <c r="S220" s="232"/>
      <c r="T220" s="231"/>
      <c r="U220" s="227"/>
      <c r="V220" s="160" t="s">
        <v>364</v>
      </c>
      <c r="W220" s="223"/>
      <c r="X220" s="224"/>
      <c r="Y220" s="223"/>
      <c r="Z220" s="227"/>
    </row>
    <row r="221" spans="1:26" x14ac:dyDescent="0.2">
      <c r="B221" s="225" t="s">
        <v>353</v>
      </c>
      <c r="C221" s="225">
        <v>49303400</v>
      </c>
      <c r="D221" s="225" t="s">
        <v>174</v>
      </c>
      <c r="E221" s="156">
        <f t="shared" ref="E221:E227" si="6">SUMIFS(K$35:K$298,I$35:I$298,C221,H$35:H$298,B221,G$35:G$298,"SDMC")+SUMIFS(P$35:P$298,N$35:N$298,C221,M$35:M$298,B221,L$35:L$298,"SDMC")+SUMIFS(U$35:U$298,S$35:S$298,C221,R$35:R$298,B221,Q$35:Q$298,"SDMC")+SUMIFS(Z$35:Z$298,X$35:X$298,C221,W$35:W$298,B221,V$35:V$298,"SDMC")</f>
        <v>0</v>
      </c>
      <c r="G221" s="160" t="s">
        <v>364</v>
      </c>
      <c r="H221" s="220" t="s">
        <v>353</v>
      </c>
      <c r="I221" s="221">
        <v>49303400</v>
      </c>
      <c r="J221" s="220" t="s">
        <v>174</v>
      </c>
      <c r="K221" s="227">
        <v>0</v>
      </c>
      <c r="L221" s="160" t="s">
        <v>364</v>
      </c>
      <c r="M221" s="229" t="s">
        <v>353</v>
      </c>
      <c r="N221" s="233">
        <v>49303400</v>
      </c>
      <c r="O221" s="223" t="s">
        <v>174</v>
      </c>
      <c r="P221" s="227">
        <v>0</v>
      </c>
      <c r="Q221" s="160" t="s">
        <v>364</v>
      </c>
      <c r="R221" s="223" t="s">
        <v>353</v>
      </c>
      <c r="S221" s="224">
        <v>49303400</v>
      </c>
      <c r="T221" s="223" t="s">
        <v>174</v>
      </c>
      <c r="U221" s="227">
        <v>0</v>
      </c>
      <c r="V221" s="160" t="s">
        <v>364</v>
      </c>
      <c r="W221" s="226" t="s">
        <v>353</v>
      </c>
      <c r="X221" s="228">
        <v>49303400</v>
      </c>
      <c r="Y221" s="226" t="s">
        <v>174</v>
      </c>
      <c r="Z221" s="227">
        <v>0</v>
      </c>
    </row>
    <row r="222" spans="1:26" x14ac:dyDescent="0.2">
      <c r="B222" s="225" t="s">
        <v>353</v>
      </c>
      <c r="C222" s="225">
        <v>49303513</v>
      </c>
      <c r="D222" s="225" t="s">
        <v>343</v>
      </c>
      <c r="E222" s="156">
        <f t="shared" si="6"/>
        <v>0</v>
      </c>
      <c r="G222" s="160" t="s">
        <v>364</v>
      </c>
      <c r="H222" s="220" t="s">
        <v>353</v>
      </c>
      <c r="I222" s="221">
        <v>49303513</v>
      </c>
      <c r="J222" s="220" t="s">
        <v>343</v>
      </c>
      <c r="K222" s="227">
        <v>0</v>
      </c>
      <c r="L222" s="160" t="s">
        <v>364</v>
      </c>
      <c r="M222" s="229" t="s">
        <v>353</v>
      </c>
      <c r="N222" s="224">
        <v>49303513</v>
      </c>
      <c r="O222" s="223" t="s">
        <v>343</v>
      </c>
      <c r="P222" s="227">
        <v>0</v>
      </c>
      <c r="Q222" s="160" t="s">
        <v>364</v>
      </c>
      <c r="R222" s="223" t="s">
        <v>353</v>
      </c>
      <c r="S222" s="224">
        <v>49303513</v>
      </c>
      <c r="T222" s="223" t="s">
        <v>343</v>
      </c>
      <c r="U222" s="227">
        <v>0</v>
      </c>
      <c r="V222" s="160" t="s">
        <v>364</v>
      </c>
      <c r="W222" s="223" t="s">
        <v>353</v>
      </c>
      <c r="X222" s="224">
        <v>49303513</v>
      </c>
      <c r="Y222" s="223" t="s">
        <v>343</v>
      </c>
      <c r="Z222" s="227">
        <v>0</v>
      </c>
    </row>
    <row r="223" spans="1:26" x14ac:dyDescent="0.2">
      <c r="B223" s="225" t="s">
        <v>353</v>
      </c>
      <c r="C223" s="225">
        <v>49303514</v>
      </c>
      <c r="D223" s="225" t="s">
        <v>344</v>
      </c>
      <c r="E223" s="156">
        <f t="shared" si="6"/>
        <v>0</v>
      </c>
      <c r="G223" s="160" t="s">
        <v>364</v>
      </c>
      <c r="H223" s="220" t="s">
        <v>353</v>
      </c>
      <c r="I223" s="221">
        <v>49303514</v>
      </c>
      <c r="J223" s="220" t="s">
        <v>344</v>
      </c>
      <c r="K223" s="227">
        <v>0</v>
      </c>
      <c r="L223" s="160" t="s">
        <v>364</v>
      </c>
      <c r="M223" s="223" t="s">
        <v>353</v>
      </c>
      <c r="N223" s="224">
        <v>49303514</v>
      </c>
      <c r="O223" s="223" t="s">
        <v>344</v>
      </c>
      <c r="P223" s="227">
        <v>0</v>
      </c>
      <c r="Q223" s="160" t="s">
        <v>364</v>
      </c>
      <c r="R223" s="223" t="s">
        <v>353</v>
      </c>
      <c r="S223" s="224">
        <v>49303514</v>
      </c>
      <c r="T223" s="223" t="s">
        <v>344</v>
      </c>
      <c r="U223" s="227">
        <v>0</v>
      </c>
      <c r="V223" s="160" t="s">
        <v>364</v>
      </c>
      <c r="W223" s="223" t="s">
        <v>353</v>
      </c>
      <c r="X223" s="224">
        <v>49303514</v>
      </c>
      <c r="Y223" s="223" t="s">
        <v>344</v>
      </c>
      <c r="Z223" s="227">
        <v>0</v>
      </c>
    </row>
    <row r="224" spans="1:26" x14ac:dyDescent="0.2">
      <c r="B224" s="225" t="s">
        <v>353</v>
      </c>
      <c r="C224" s="225">
        <v>49303515</v>
      </c>
      <c r="D224" s="225" t="s">
        <v>345</v>
      </c>
      <c r="E224" s="156">
        <f t="shared" si="6"/>
        <v>0</v>
      </c>
      <c r="G224" s="160" t="s">
        <v>364</v>
      </c>
      <c r="H224" s="220" t="s">
        <v>353</v>
      </c>
      <c r="I224" s="221">
        <v>49303515</v>
      </c>
      <c r="J224" s="220" t="s">
        <v>345</v>
      </c>
      <c r="K224" s="227">
        <v>0</v>
      </c>
      <c r="L224" s="160" t="s">
        <v>364</v>
      </c>
      <c r="M224" s="223" t="s">
        <v>353</v>
      </c>
      <c r="N224" s="224">
        <v>49303515</v>
      </c>
      <c r="O224" s="223" t="s">
        <v>345</v>
      </c>
      <c r="P224" s="227">
        <v>0</v>
      </c>
      <c r="Q224" s="160" t="s">
        <v>364</v>
      </c>
      <c r="R224" s="223" t="s">
        <v>353</v>
      </c>
      <c r="S224" s="224">
        <v>49303515</v>
      </c>
      <c r="T224" s="223" t="s">
        <v>345</v>
      </c>
      <c r="U224" s="227">
        <v>0</v>
      </c>
      <c r="V224" s="160" t="s">
        <v>364</v>
      </c>
      <c r="W224" s="226" t="s">
        <v>353</v>
      </c>
      <c r="X224" s="228">
        <v>49303515</v>
      </c>
      <c r="Y224" s="226" t="s">
        <v>345</v>
      </c>
      <c r="Z224" s="227">
        <v>0</v>
      </c>
    </row>
    <row r="225" spans="2:26" x14ac:dyDescent="0.2">
      <c r="B225" s="225" t="s">
        <v>353</v>
      </c>
      <c r="C225" s="225">
        <v>49303516</v>
      </c>
      <c r="D225" s="225" t="s">
        <v>178</v>
      </c>
      <c r="E225" s="156">
        <f t="shared" si="6"/>
        <v>0</v>
      </c>
      <c r="G225" s="160" t="s">
        <v>364</v>
      </c>
      <c r="H225" s="220" t="s">
        <v>353</v>
      </c>
      <c r="I225" s="221">
        <v>49303516</v>
      </c>
      <c r="J225" s="220" t="s">
        <v>178</v>
      </c>
      <c r="K225" s="227">
        <v>0</v>
      </c>
      <c r="L225" s="160" t="s">
        <v>364</v>
      </c>
      <c r="M225" s="223" t="s">
        <v>353</v>
      </c>
      <c r="N225" s="224">
        <v>49303516</v>
      </c>
      <c r="O225" s="223" t="s">
        <v>178</v>
      </c>
      <c r="P225" s="227">
        <v>0</v>
      </c>
      <c r="Q225" s="160" t="s">
        <v>364</v>
      </c>
      <c r="R225" s="223" t="s">
        <v>353</v>
      </c>
      <c r="S225" s="224">
        <v>49303516</v>
      </c>
      <c r="T225" s="223" t="s">
        <v>178</v>
      </c>
      <c r="U225" s="227">
        <v>0</v>
      </c>
      <c r="V225" s="160" t="s">
        <v>364</v>
      </c>
      <c r="W225" s="223" t="s">
        <v>353</v>
      </c>
      <c r="X225" s="224">
        <v>49303516</v>
      </c>
      <c r="Y225" s="223" t="s">
        <v>178</v>
      </c>
      <c r="Z225" s="227">
        <v>0</v>
      </c>
    </row>
    <row r="226" spans="2:26" x14ac:dyDescent="0.2">
      <c r="B226" s="225" t="s">
        <v>353</v>
      </c>
      <c r="C226" s="225">
        <v>49303517</v>
      </c>
      <c r="D226" s="225" t="s">
        <v>346</v>
      </c>
      <c r="E226" s="156">
        <f t="shared" si="6"/>
        <v>0</v>
      </c>
      <c r="G226" s="160" t="s">
        <v>364</v>
      </c>
      <c r="H226" s="220" t="s">
        <v>353</v>
      </c>
      <c r="I226" s="221">
        <v>49303517</v>
      </c>
      <c r="J226" s="220" t="s">
        <v>346</v>
      </c>
      <c r="K226" s="227">
        <v>0</v>
      </c>
      <c r="L226" s="160" t="s">
        <v>364</v>
      </c>
      <c r="M226" s="223" t="s">
        <v>353</v>
      </c>
      <c r="N226" s="224">
        <v>49303517</v>
      </c>
      <c r="O226" s="223" t="s">
        <v>346</v>
      </c>
      <c r="P226" s="227">
        <v>0</v>
      </c>
      <c r="Q226" s="160" t="s">
        <v>364</v>
      </c>
      <c r="R226" s="223" t="s">
        <v>353</v>
      </c>
      <c r="S226" s="224">
        <v>49303517</v>
      </c>
      <c r="T226" s="223" t="s">
        <v>346</v>
      </c>
      <c r="U226" s="227">
        <v>0</v>
      </c>
      <c r="V226" s="160" t="s">
        <v>364</v>
      </c>
      <c r="W226" s="223" t="s">
        <v>353</v>
      </c>
      <c r="X226" s="224">
        <v>49303517</v>
      </c>
      <c r="Y226" s="223" t="s">
        <v>346</v>
      </c>
      <c r="Z226" s="227">
        <v>0</v>
      </c>
    </row>
    <row r="227" spans="2:26" x14ac:dyDescent="0.2">
      <c r="B227" s="220" t="s">
        <v>353</v>
      </c>
      <c r="C227" s="221">
        <v>49303518</v>
      </c>
      <c r="D227" s="220" t="s">
        <v>360</v>
      </c>
      <c r="E227" s="156">
        <f t="shared" si="6"/>
        <v>0</v>
      </c>
      <c r="G227" s="160" t="s">
        <v>364</v>
      </c>
      <c r="H227" s="220" t="s">
        <v>353</v>
      </c>
      <c r="I227" s="221">
        <v>49303518</v>
      </c>
      <c r="J227" s="220" t="s">
        <v>360</v>
      </c>
      <c r="K227" s="227">
        <v>0</v>
      </c>
      <c r="L227" s="160" t="s">
        <v>364</v>
      </c>
      <c r="M227" s="223" t="s">
        <v>353</v>
      </c>
      <c r="N227" s="224">
        <v>49303518</v>
      </c>
      <c r="O227" s="223" t="s">
        <v>360</v>
      </c>
      <c r="P227" s="227">
        <v>0</v>
      </c>
      <c r="Q227" s="160" t="s">
        <v>364</v>
      </c>
      <c r="R227" s="223" t="s">
        <v>353</v>
      </c>
      <c r="S227" s="224">
        <v>49303518</v>
      </c>
      <c r="T227" s="223" t="s">
        <v>360</v>
      </c>
      <c r="U227" s="227">
        <v>0</v>
      </c>
      <c r="V227" s="160" t="s">
        <v>364</v>
      </c>
      <c r="W227" s="223" t="s">
        <v>353</v>
      </c>
      <c r="X227" s="224">
        <v>49303518</v>
      </c>
      <c r="Y227" s="223" t="s">
        <v>360</v>
      </c>
      <c r="Z227" s="227">
        <v>0</v>
      </c>
    </row>
    <row r="228" spans="2:26" x14ac:dyDescent="0.2">
      <c r="B228" s="225"/>
      <c r="C228" s="225"/>
      <c r="D228" s="225"/>
      <c r="E228" s="156"/>
      <c r="G228" s="160" t="s">
        <v>364</v>
      </c>
      <c r="H228" s="220"/>
      <c r="I228" s="221"/>
      <c r="J228" s="220"/>
      <c r="K228" s="227"/>
      <c r="L228" s="160" t="s">
        <v>364</v>
      </c>
      <c r="M228" s="223"/>
      <c r="N228" s="224"/>
      <c r="O228" s="223"/>
      <c r="P228" s="227"/>
      <c r="Q228" s="160" t="s">
        <v>364</v>
      </c>
      <c r="R228" s="231"/>
      <c r="S228" s="232"/>
      <c r="T228" s="231"/>
      <c r="U228" s="227"/>
      <c r="V228" s="160" t="s">
        <v>364</v>
      </c>
      <c r="W228" s="223"/>
      <c r="X228" s="224"/>
      <c r="Y228" s="223"/>
      <c r="Z228" s="227"/>
    </row>
    <row r="229" spans="2:26" x14ac:dyDescent="0.2">
      <c r="B229" s="225" t="s">
        <v>354</v>
      </c>
      <c r="C229" s="225">
        <v>49304510</v>
      </c>
      <c r="D229" s="225" t="s">
        <v>189</v>
      </c>
      <c r="E229" s="156">
        <f t="shared" ref="E229:E234" si="7">SUMIFS(K$35:K$298,I$35:I$298,C229,H$35:H$298,B229,G$35:G$298,"SDMC")+SUMIFS(P$35:P$298,N$35:N$298,C229,M$35:M$298,B229,L$35:L$298,"SDMC")+SUMIFS(U$35:U$298,S$35:S$298,C229,R$35:R$298,B229,Q$35:Q$298,"SDMC")+SUMIFS(Z$35:Z$298,X$35:X$298,C229,W$35:W$298,B229,V$35:V$298,"SDMC")</f>
        <v>-28412.038000000019</v>
      </c>
      <c r="G229" s="160" t="s">
        <v>364</v>
      </c>
      <c r="H229" s="220" t="s">
        <v>354</v>
      </c>
      <c r="I229" s="221">
        <v>49304510</v>
      </c>
      <c r="J229" s="220" t="s">
        <v>189</v>
      </c>
      <c r="K229" s="227">
        <v>-54245.268000000062</v>
      </c>
      <c r="L229" s="160" t="s">
        <v>364</v>
      </c>
      <c r="M229" s="223" t="s">
        <v>354</v>
      </c>
      <c r="N229" s="224">
        <v>49304510</v>
      </c>
      <c r="O229" s="223" t="s">
        <v>189</v>
      </c>
      <c r="P229" s="227">
        <v>-81996.713999999949</v>
      </c>
      <c r="Q229" s="160" t="s">
        <v>364</v>
      </c>
      <c r="R229" s="223" t="s">
        <v>354</v>
      </c>
      <c r="S229" s="224">
        <v>49304510</v>
      </c>
      <c r="T229" s="223" t="s">
        <v>189</v>
      </c>
      <c r="U229" s="227">
        <v>112438.209</v>
      </c>
      <c r="V229" s="160" t="s">
        <v>364</v>
      </c>
      <c r="W229" s="223" t="s">
        <v>354</v>
      </c>
      <c r="X229" s="224">
        <v>49304510</v>
      </c>
      <c r="Y229" s="223" t="s">
        <v>189</v>
      </c>
      <c r="Z229" s="227">
        <v>-4608.2650000000021</v>
      </c>
    </row>
    <row r="230" spans="2:26" x14ac:dyDescent="0.2">
      <c r="B230" s="225" t="s">
        <v>354</v>
      </c>
      <c r="C230" s="225">
        <v>49304513</v>
      </c>
      <c r="D230" s="225" t="s">
        <v>355</v>
      </c>
      <c r="E230" s="156">
        <f t="shared" si="7"/>
        <v>0</v>
      </c>
      <c r="G230" s="160" t="s">
        <v>364</v>
      </c>
      <c r="H230" s="220" t="s">
        <v>354</v>
      </c>
      <c r="I230" s="221">
        <v>49304513</v>
      </c>
      <c r="J230" s="220" t="s">
        <v>355</v>
      </c>
      <c r="K230" s="227">
        <v>0</v>
      </c>
      <c r="L230" s="160" t="s">
        <v>364</v>
      </c>
      <c r="M230" s="223" t="s">
        <v>354</v>
      </c>
      <c r="N230" s="224">
        <v>49304513</v>
      </c>
      <c r="O230" s="223" t="s">
        <v>355</v>
      </c>
      <c r="P230" s="227">
        <v>0</v>
      </c>
      <c r="Q230" s="160" t="s">
        <v>364</v>
      </c>
      <c r="R230" s="223" t="s">
        <v>354</v>
      </c>
      <c r="S230" s="224">
        <v>49304513</v>
      </c>
      <c r="T230" s="223" t="s">
        <v>355</v>
      </c>
      <c r="U230" s="227">
        <v>0</v>
      </c>
      <c r="V230" s="160" t="s">
        <v>364</v>
      </c>
      <c r="W230" s="223" t="s">
        <v>354</v>
      </c>
      <c r="X230" s="224">
        <v>49304513</v>
      </c>
      <c r="Y230" s="223" t="s">
        <v>355</v>
      </c>
      <c r="Z230" s="227">
        <v>0</v>
      </c>
    </row>
    <row r="231" spans="2:26" x14ac:dyDescent="0.2">
      <c r="B231" s="225" t="s">
        <v>354</v>
      </c>
      <c r="C231" s="225">
        <v>49304514</v>
      </c>
      <c r="D231" s="225" t="s">
        <v>349</v>
      </c>
      <c r="E231" s="156">
        <f t="shared" si="7"/>
        <v>-185.31</v>
      </c>
      <c r="G231" s="160" t="s">
        <v>364</v>
      </c>
      <c r="H231" s="220" t="s">
        <v>354</v>
      </c>
      <c r="I231" s="221">
        <v>49304514</v>
      </c>
      <c r="J231" s="220" t="s">
        <v>349</v>
      </c>
      <c r="K231" s="227">
        <v>0</v>
      </c>
      <c r="L231" s="160" t="s">
        <v>364</v>
      </c>
      <c r="M231" s="229" t="s">
        <v>354</v>
      </c>
      <c r="N231" s="224">
        <v>49304514</v>
      </c>
      <c r="O231" s="223" t="s">
        <v>349</v>
      </c>
      <c r="P231" s="227">
        <v>0</v>
      </c>
      <c r="Q231" s="160" t="s">
        <v>364</v>
      </c>
      <c r="R231" s="223" t="s">
        <v>354</v>
      </c>
      <c r="S231" s="224">
        <v>49304514</v>
      </c>
      <c r="T231" s="223" t="s">
        <v>349</v>
      </c>
      <c r="U231" s="227">
        <v>0</v>
      </c>
      <c r="V231" s="160" t="s">
        <v>364</v>
      </c>
      <c r="W231" s="223" t="s">
        <v>354</v>
      </c>
      <c r="X231" s="224">
        <v>49304514</v>
      </c>
      <c r="Y231" s="223" t="s">
        <v>349</v>
      </c>
      <c r="Z231" s="227">
        <v>-185.31</v>
      </c>
    </row>
    <row r="232" spans="2:26" x14ac:dyDescent="0.2">
      <c r="B232" s="225" t="s">
        <v>354</v>
      </c>
      <c r="C232" s="225">
        <v>49304515</v>
      </c>
      <c r="D232" s="225" t="s">
        <v>191</v>
      </c>
      <c r="E232" s="156">
        <f t="shared" si="7"/>
        <v>0</v>
      </c>
      <c r="G232" s="160" t="s">
        <v>364</v>
      </c>
      <c r="H232" s="220" t="s">
        <v>354</v>
      </c>
      <c r="I232" s="221">
        <v>49304515</v>
      </c>
      <c r="J232" s="220" t="s">
        <v>191</v>
      </c>
      <c r="K232" s="227">
        <v>0</v>
      </c>
      <c r="L232" s="160" t="s">
        <v>364</v>
      </c>
      <c r="M232" s="229" t="s">
        <v>354</v>
      </c>
      <c r="N232" s="224">
        <v>49304515</v>
      </c>
      <c r="O232" s="223" t="s">
        <v>191</v>
      </c>
      <c r="P232" s="227">
        <v>0</v>
      </c>
      <c r="Q232" s="160" t="s">
        <v>364</v>
      </c>
      <c r="R232" s="223" t="s">
        <v>354</v>
      </c>
      <c r="S232" s="224">
        <v>49304515</v>
      </c>
      <c r="T232" s="223" t="s">
        <v>191</v>
      </c>
      <c r="U232" s="227">
        <v>0</v>
      </c>
      <c r="V232" s="160" t="s">
        <v>364</v>
      </c>
      <c r="W232" s="223" t="s">
        <v>354</v>
      </c>
      <c r="X232" s="224">
        <v>49304515</v>
      </c>
      <c r="Y232" s="223" t="s">
        <v>191</v>
      </c>
      <c r="Z232" s="227">
        <v>0</v>
      </c>
    </row>
    <row r="233" spans="2:26" x14ac:dyDescent="0.2">
      <c r="B233" s="225" t="s">
        <v>354</v>
      </c>
      <c r="C233" s="225">
        <v>49304516</v>
      </c>
      <c r="D233" s="230" t="s">
        <v>192</v>
      </c>
      <c r="E233" s="156">
        <f t="shared" si="7"/>
        <v>0</v>
      </c>
      <c r="G233" s="160" t="s">
        <v>364</v>
      </c>
      <c r="H233" s="220" t="s">
        <v>354</v>
      </c>
      <c r="I233" s="221">
        <v>49304516</v>
      </c>
      <c r="J233" s="220" t="s">
        <v>192</v>
      </c>
      <c r="K233" s="227">
        <v>0</v>
      </c>
      <c r="L233" s="160" t="s">
        <v>364</v>
      </c>
      <c r="M233" s="223" t="s">
        <v>354</v>
      </c>
      <c r="N233" s="224">
        <v>49304516</v>
      </c>
      <c r="O233" s="223" t="s">
        <v>192</v>
      </c>
      <c r="P233" s="227">
        <v>0</v>
      </c>
      <c r="Q233" s="160" t="s">
        <v>364</v>
      </c>
      <c r="R233" s="223" t="s">
        <v>354</v>
      </c>
      <c r="S233" s="224">
        <v>49304516</v>
      </c>
      <c r="T233" s="223" t="s">
        <v>192</v>
      </c>
      <c r="U233" s="227">
        <v>0</v>
      </c>
      <c r="V233" s="160" t="s">
        <v>364</v>
      </c>
      <c r="W233" s="223" t="s">
        <v>354</v>
      </c>
      <c r="X233" s="224">
        <v>49304516</v>
      </c>
      <c r="Y233" s="223" t="s">
        <v>192</v>
      </c>
      <c r="Z233" s="227">
        <v>0</v>
      </c>
    </row>
    <row r="234" spans="2:26" x14ac:dyDescent="0.2">
      <c r="B234" s="220" t="s">
        <v>354</v>
      </c>
      <c r="C234" s="221">
        <v>49304518</v>
      </c>
      <c r="D234" s="220" t="s">
        <v>193</v>
      </c>
      <c r="E234" s="156">
        <f t="shared" si="7"/>
        <v>0</v>
      </c>
      <c r="G234" s="160" t="s">
        <v>364</v>
      </c>
      <c r="H234" s="220" t="s">
        <v>354</v>
      </c>
      <c r="I234" s="221">
        <v>49304518</v>
      </c>
      <c r="J234" s="220" t="s">
        <v>193</v>
      </c>
      <c r="K234" s="227">
        <v>0</v>
      </c>
      <c r="L234" s="160" t="s">
        <v>364</v>
      </c>
      <c r="M234" s="223" t="s">
        <v>354</v>
      </c>
      <c r="N234" s="224">
        <v>49304518</v>
      </c>
      <c r="O234" s="223" t="s">
        <v>193</v>
      </c>
      <c r="P234" s="227">
        <v>0</v>
      </c>
      <c r="Q234" s="160" t="s">
        <v>364</v>
      </c>
      <c r="R234" s="223" t="s">
        <v>354</v>
      </c>
      <c r="S234" s="224">
        <v>49304518</v>
      </c>
      <c r="T234" s="223" t="s">
        <v>193</v>
      </c>
      <c r="U234" s="227">
        <v>0</v>
      </c>
      <c r="V234" s="160" t="s">
        <v>364</v>
      </c>
      <c r="W234" s="223" t="s">
        <v>354</v>
      </c>
      <c r="X234" s="224">
        <v>49304518</v>
      </c>
      <c r="Y234" s="223" t="s">
        <v>193</v>
      </c>
      <c r="Z234" s="227">
        <v>0</v>
      </c>
    </row>
    <row r="235" spans="2:26" x14ac:dyDescent="0.2">
      <c r="B235" s="225"/>
      <c r="C235" s="225"/>
      <c r="D235" s="225"/>
      <c r="E235" s="212"/>
      <c r="G235" s="160" t="s">
        <v>364</v>
      </c>
      <c r="H235" s="220"/>
      <c r="I235" s="221"/>
      <c r="J235" s="220"/>
      <c r="K235" s="227"/>
      <c r="L235" s="160" t="s">
        <v>364</v>
      </c>
      <c r="M235" s="223"/>
      <c r="N235" s="224"/>
      <c r="O235" s="223"/>
      <c r="P235" s="227"/>
      <c r="Q235" s="160" t="s">
        <v>364</v>
      </c>
      <c r="R235" s="231"/>
      <c r="S235" s="232"/>
      <c r="T235" s="231"/>
      <c r="U235" s="227"/>
      <c r="V235" s="160" t="s">
        <v>364</v>
      </c>
      <c r="W235" s="223"/>
      <c r="X235" s="224"/>
      <c r="Y235" s="223"/>
      <c r="Z235" s="227"/>
    </row>
    <row r="236" spans="2:26" x14ac:dyDescent="0.2">
      <c r="B236" s="225" t="s">
        <v>356</v>
      </c>
      <c r="C236" s="225">
        <v>49310510</v>
      </c>
      <c r="D236" s="225" t="s">
        <v>201</v>
      </c>
      <c r="E236" s="156">
        <f t="shared" ref="E236:E244" si="8">SUMIFS(K$35:K$298,I$35:I$298,C236,H$35:H$298,B236,G$35:G$298,"SDMC")+SUMIFS(P$35:P$298,N$35:N$298,C236,M$35:M$298,B236,L$35:L$298,"SDMC")+SUMIFS(U$35:U$298,S$35:S$298,C236,R$35:R$298,B236,Q$35:Q$298,"SDMC")+SUMIFS(Z$35:Z$298,X$35:X$298,C236,W$35:W$298,B236,V$35:V$298,"SDMC")</f>
        <v>-109327.08499999973</v>
      </c>
      <c r="G236" s="160" t="s">
        <v>364</v>
      </c>
      <c r="H236" s="220" t="s">
        <v>356</v>
      </c>
      <c r="I236" s="221">
        <v>49310510</v>
      </c>
      <c r="J236" s="220" t="s">
        <v>201</v>
      </c>
      <c r="K236" s="227">
        <v>-29657.954999999674</v>
      </c>
      <c r="L236" s="160" t="s">
        <v>364</v>
      </c>
      <c r="M236" s="223" t="s">
        <v>356</v>
      </c>
      <c r="N236" s="224">
        <v>49310510</v>
      </c>
      <c r="O236" s="223" t="s">
        <v>201</v>
      </c>
      <c r="P236" s="227">
        <v>-24315.590000000051</v>
      </c>
      <c r="Q236" s="160" t="s">
        <v>364</v>
      </c>
      <c r="R236" s="223" t="s">
        <v>356</v>
      </c>
      <c r="S236" s="224">
        <v>49310510</v>
      </c>
      <c r="T236" s="223" t="s">
        <v>201</v>
      </c>
      <c r="U236" s="227">
        <v>-32459.415000000008</v>
      </c>
      <c r="V236" s="160" t="s">
        <v>364</v>
      </c>
      <c r="W236" s="223" t="s">
        <v>356</v>
      </c>
      <c r="X236" s="224">
        <v>49310510</v>
      </c>
      <c r="Y236" s="226" t="s">
        <v>201</v>
      </c>
      <c r="Z236" s="227">
        <v>-22894.125</v>
      </c>
    </row>
    <row r="237" spans="2:26" x14ac:dyDescent="0.2">
      <c r="B237" s="225" t="s">
        <v>356</v>
      </c>
      <c r="C237" s="225">
        <v>49310511</v>
      </c>
      <c r="D237" s="225" t="s">
        <v>351</v>
      </c>
      <c r="E237" s="156">
        <f t="shared" si="8"/>
        <v>0</v>
      </c>
      <c r="G237" s="160" t="s">
        <v>364</v>
      </c>
      <c r="H237" s="220" t="s">
        <v>356</v>
      </c>
      <c r="I237" s="221">
        <v>49310511</v>
      </c>
      <c r="J237" s="220" t="s">
        <v>351</v>
      </c>
      <c r="K237" s="227">
        <v>0</v>
      </c>
      <c r="L237" s="160" t="s">
        <v>364</v>
      </c>
      <c r="M237" s="223" t="s">
        <v>356</v>
      </c>
      <c r="N237" s="224">
        <v>49310511</v>
      </c>
      <c r="O237" s="223" t="s">
        <v>351</v>
      </c>
      <c r="P237" s="227">
        <v>0</v>
      </c>
      <c r="Q237" s="160" t="s">
        <v>364</v>
      </c>
      <c r="R237" s="223" t="s">
        <v>356</v>
      </c>
      <c r="S237" s="224">
        <v>49310511</v>
      </c>
      <c r="T237" s="223" t="s">
        <v>351</v>
      </c>
      <c r="U237" s="227">
        <v>0</v>
      </c>
      <c r="V237" s="160" t="s">
        <v>364</v>
      </c>
      <c r="W237" s="223" t="s">
        <v>356</v>
      </c>
      <c r="X237" s="224">
        <v>49310511</v>
      </c>
      <c r="Y237" s="223" t="s">
        <v>351</v>
      </c>
      <c r="Z237" s="227">
        <v>0</v>
      </c>
    </row>
    <row r="238" spans="2:26" x14ac:dyDescent="0.2">
      <c r="B238" s="225" t="s">
        <v>356</v>
      </c>
      <c r="C238" s="225">
        <v>49310512</v>
      </c>
      <c r="D238" s="225" t="s">
        <v>202</v>
      </c>
      <c r="E238" s="156">
        <f t="shared" si="8"/>
        <v>-89583.804999999964</v>
      </c>
      <c r="G238" s="160" t="s">
        <v>364</v>
      </c>
      <c r="H238" s="220" t="s">
        <v>356</v>
      </c>
      <c r="I238" s="221">
        <v>49310512</v>
      </c>
      <c r="J238" s="220" t="s">
        <v>202</v>
      </c>
      <c r="K238" s="227">
        <v>-24971.109999999964</v>
      </c>
      <c r="L238" s="160" t="s">
        <v>364</v>
      </c>
      <c r="M238" s="223" t="s">
        <v>356</v>
      </c>
      <c r="N238" s="224">
        <v>49310512</v>
      </c>
      <c r="O238" s="223" t="s">
        <v>202</v>
      </c>
      <c r="P238" s="227">
        <v>-16952.914999999997</v>
      </c>
      <c r="Q238" s="160" t="s">
        <v>364</v>
      </c>
      <c r="R238" s="223" t="s">
        <v>356</v>
      </c>
      <c r="S238" s="224">
        <v>49310512</v>
      </c>
      <c r="T238" s="223" t="s">
        <v>202</v>
      </c>
      <c r="U238" s="227">
        <v>-34126.139999999985</v>
      </c>
      <c r="V238" s="160" t="s">
        <v>364</v>
      </c>
      <c r="W238" s="223" t="s">
        <v>356</v>
      </c>
      <c r="X238" s="224">
        <v>49310512</v>
      </c>
      <c r="Y238" s="223" t="s">
        <v>202</v>
      </c>
      <c r="Z238" s="227">
        <v>-13533.640000000012</v>
      </c>
    </row>
    <row r="239" spans="2:26" x14ac:dyDescent="0.2">
      <c r="B239" s="225" t="s">
        <v>356</v>
      </c>
      <c r="C239" s="225">
        <v>49310513</v>
      </c>
      <c r="D239" s="225" t="s">
        <v>352</v>
      </c>
      <c r="E239" s="156">
        <f t="shared" si="8"/>
        <v>0</v>
      </c>
      <c r="G239" s="160" t="s">
        <v>364</v>
      </c>
      <c r="H239" s="220" t="s">
        <v>356</v>
      </c>
      <c r="I239" s="221">
        <v>49310513</v>
      </c>
      <c r="J239" s="220" t="s">
        <v>352</v>
      </c>
      <c r="K239" s="227">
        <v>0</v>
      </c>
      <c r="L239" s="160" t="s">
        <v>364</v>
      </c>
      <c r="M239" s="223" t="s">
        <v>356</v>
      </c>
      <c r="N239" s="224">
        <v>49310513</v>
      </c>
      <c r="O239" s="223" t="s">
        <v>352</v>
      </c>
      <c r="P239" s="227">
        <v>0</v>
      </c>
      <c r="Q239" s="160" t="s">
        <v>364</v>
      </c>
      <c r="R239" s="223" t="s">
        <v>356</v>
      </c>
      <c r="S239" s="224">
        <v>49310513</v>
      </c>
      <c r="T239" s="223" t="s">
        <v>352</v>
      </c>
      <c r="U239" s="227">
        <v>0</v>
      </c>
      <c r="V239" s="160" t="s">
        <v>364</v>
      </c>
      <c r="W239" s="223" t="s">
        <v>356</v>
      </c>
      <c r="X239" s="224">
        <v>49310513</v>
      </c>
      <c r="Y239" s="223" t="s">
        <v>352</v>
      </c>
      <c r="Z239" s="227">
        <v>0</v>
      </c>
    </row>
    <row r="240" spans="2:26" x14ac:dyDescent="0.2">
      <c r="B240" s="225" t="s">
        <v>356</v>
      </c>
      <c r="C240" s="225">
        <v>49310514</v>
      </c>
      <c r="D240" s="225" t="s">
        <v>203</v>
      </c>
      <c r="E240" s="156">
        <f t="shared" si="8"/>
        <v>-12022</v>
      </c>
      <c r="G240" s="160" t="s">
        <v>364</v>
      </c>
      <c r="H240" s="220" t="s">
        <v>356</v>
      </c>
      <c r="I240" s="221">
        <v>49310514</v>
      </c>
      <c r="J240" s="220" t="s">
        <v>203</v>
      </c>
      <c r="K240" s="227">
        <v>-7913.375</v>
      </c>
      <c r="L240" s="160" t="s">
        <v>364</v>
      </c>
      <c r="M240" s="229" t="s">
        <v>356</v>
      </c>
      <c r="N240" s="224">
        <v>49310514</v>
      </c>
      <c r="O240" s="223" t="s">
        <v>203</v>
      </c>
      <c r="P240" s="227">
        <v>-1807.1999999999998</v>
      </c>
      <c r="Q240" s="160" t="s">
        <v>364</v>
      </c>
      <c r="R240" s="223" t="s">
        <v>356</v>
      </c>
      <c r="S240" s="224">
        <v>49310514</v>
      </c>
      <c r="T240" s="223" t="s">
        <v>203</v>
      </c>
      <c r="U240" s="227">
        <v>-762.52500000000009</v>
      </c>
      <c r="V240" s="160" t="s">
        <v>364</v>
      </c>
      <c r="W240" s="223" t="s">
        <v>356</v>
      </c>
      <c r="X240" s="224">
        <v>49310514</v>
      </c>
      <c r="Y240" s="223" t="s">
        <v>203</v>
      </c>
      <c r="Z240" s="227">
        <v>-1538.8999999999999</v>
      </c>
    </row>
    <row r="241" spans="2:26" x14ac:dyDescent="0.2">
      <c r="B241" s="225" t="s">
        <v>356</v>
      </c>
      <c r="C241" s="225">
        <v>49310515</v>
      </c>
      <c r="D241" s="225" t="s">
        <v>204</v>
      </c>
      <c r="E241" s="156">
        <f t="shared" si="8"/>
        <v>0</v>
      </c>
      <c r="G241" s="160" t="s">
        <v>364</v>
      </c>
      <c r="H241" s="220" t="s">
        <v>356</v>
      </c>
      <c r="I241" s="221">
        <v>49310515</v>
      </c>
      <c r="J241" s="220" t="s">
        <v>204</v>
      </c>
      <c r="K241" s="227">
        <v>0</v>
      </c>
      <c r="L241" s="160" t="s">
        <v>364</v>
      </c>
      <c r="M241" s="223" t="s">
        <v>356</v>
      </c>
      <c r="N241" s="224">
        <v>49310515</v>
      </c>
      <c r="O241" s="223" t="s">
        <v>204</v>
      </c>
      <c r="P241" s="227">
        <v>0</v>
      </c>
      <c r="Q241" s="160" t="s">
        <v>364</v>
      </c>
      <c r="R241" s="231" t="s">
        <v>356</v>
      </c>
      <c r="S241" s="224">
        <v>49310515</v>
      </c>
      <c r="T241" s="223" t="s">
        <v>204</v>
      </c>
      <c r="U241" s="227">
        <v>0</v>
      </c>
      <c r="V241" s="160" t="s">
        <v>364</v>
      </c>
      <c r="W241" s="223" t="s">
        <v>356</v>
      </c>
      <c r="X241" s="224">
        <v>49310515</v>
      </c>
      <c r="Y241" s="223" t="s">
        <v>204</v>
      </c>
      <c r="Z241" s="227">
        <v>0</v>
      </c>
    </row>
    <row r="242" spans="2:26" x14ac:dyDescent="0.2">
      <c r="B242" s="234" t="s">
        <v>356</v>
      </c>
      <c r="C242" s="234">
        <v>49310516</v>
      </c>
      <c r="D242" s="235" t="s">
        <v>206</v>
      </c>
      <c r="E242" s="156">
        <f t="shared" si="8"/>
        <v>0</v>
      </c>
      <c r="G242" s="160" t="s">
        <v>364</v>
      </c>
      <c r="H242" s="220" t="s">
        <v>356</v>
      </c>
      <c r="I242" s="221">
        <v>49310516</v>
      </c>
      <c r="J242" s="220" t="s">
        <v>206</v>
      </c>
      <c r="K242" s="227">
        <v>0</v>
      </c>
      <c r="L242" s="160" t="s">
        <v>364</v>
      </c>
      <c r="M242" s="223" t="s">
        <v>356</v>
      </c>
      <c r="N242" s="224">
        <v>49310516</v>
      </c>
      <c r="O242" s="223" t="s">
        <v>206</v>
      </c>
      <c r="P242" s="227">
        <v>0</v>
      </c>
      <c r="Q242" s="160" t="s">
        <v>364</v>
      </c>
      <c r="R242" s="231" t="s">
        <v>356</v>
      </c>
      <c r="S242" s="224">
        <v>49310516</v>
      </c>
      <c r="T242" s="223" t="s">
        <v>206</v>
      </c>
      <c r="U242" s="227">
        <v>0</v>
      </c>
      <c r="V242" s="160" t="s">
        <v>364</v>
      </c>
      <c r="W242" s="223" t="s">
        <v>356</v>
      </c>
      <c r="X242" s="224">
        <v>49310516</v>
      </c>
      <c r="Y242" s="223" t="s">
        <v>206</v>
      </c>
      <c r="Z242" s="227">
        <v>0</v>
      </c>
    </row>
    <row r="243" spans="2:26" x14ac:dyDescent="0.2">
      <c r="B243" s="234" t="s">
        <v>356</v>
      </c>
      <c r="C243" s="234">
        <v>49310517</v>
      </c>
      <c r="D243" s="234" t="s">
        <v>205</v>
      </c>
      <c r="E243" s="156">
        <f t="shared" si="8"/>
        <v>0</v>
      </c>
      <c r="G243" s="160" t="s">
        <v>364</v>
      </c>
      <c r="H243" s="220" t="s">
        <v>356</v>
      </c>
      <c r="I243" s="221">
        <v>49310517</v>
      </c>
      <c r="J243" s="220" t="s">
        <v>205</v>
      </c>
      <c r="K243" s="227">
        <v>0</v>
      </c>
      <c r="L243" s="160" t="s">
        <v>364</v>
      </c>
      <c r="M243" s="223" t="s">
        <v>356</v>
      </c>
      <c r="N243" s="224">
        <v>49310517</v>
      </c>
      <c r="O243" s="223" t="s">
        <v>205</v>
      </c>
      <c r="P243" s="227">
        <v>0</v>
      </c>
      <c r="Q243" s="160" t="s">
        <v>364</v>
      </c>
      <c r="R243" s="231" t="s">
        <v>356</v>
      </c>
      <c r="S243" s="224">
        <v>49310517</v>
      </c>
      <c r="T243" s="223" t="s">
        <v>205</v>
      </c>
      <c r="U243" s="227">
        <v>0</v>
      </c>
      <c r="V243" s="160" t="s">
        <v>364</v>
      </c>
      <c r="W243" s="223" t="s">
        <v>356</v>
      </c>
      <c r="X243" s="224">
        <v>49310517</v>
      </c>
      <c r="Y243" s="223" t="s">
        <v>205</v>
      </c>
      <c r="Z243" s="227">
        <v>0</v>
      </c>
    </row>
    <row r="244" spans="2:26" ht="13.5" thickBot="1" x14ac:dyDescent="0.25">
      <c r="B244" s="220" t="s">
        <v>356</v>
      </c>
      <c r="C244" s="221">
        <v>49310518</v>
      </c>
      <c r="D244" s="220" t="s">
        <v>207</v>
      </c>
      <c r="E244" s="156">
        <f t="shared" si="8"/>
        <v>0</v>
      </c>
      <c r="G244" s="160" t="s">
        <v>364</v>
      </c>
      <c r="H244" s="220" t="s">
        <v>356</v>
      </c>
      <c r="I244" s="221">
        <v>49310518</v>
      </c>
      <c r="J244" s="220" t="s">
        <v>207</v>
      </c>
      <c r="K244" s="227">
        <v>0</v>
      </c>
      <c r="L244" s="160" t="s">
        <v>364</v>
      </c>
      <c r="M244" s="223" t="s">
        <v>356</v>
      </c>
      <c r="N244" s="224">
        <v>49310518</v>
      </c>
      <c r="O244" s="223" t="s">
        <v>207</v>
      </c>
      <c r="P244" s="227">
        <v>0</v>
      </c>
      <c r="Q244" s="160" t="s">
        <v>364</v>
      </c>
      <c r="R244" s="231" t="s">
        <v>356</v>
      </c>
      <c r="S244" s="224">
        <v>49310518</v>
      </c>
      <c r="T244" s="223" t="s">
        <v>207</v>
      </c>
      <c r="U244" s="227">
        <v>0</v>
      </c>
      <c r="V244" s="160" t="s">
        <v>364</v>
      </c>
      <c r="W244" s="223" t="s">
        <v>356</v>
      </c>
      <c r="X244" s="224">
        <v>49310518</v>
      </c>
      <c r="Y244" s="226" t="s">
        <v>207</v>
      </c>
      <c r="Z244" s="227">
        <v>0</v>
      </c>
    </row>
    <row r="245" spans="2:26" ht="13.5" thickBot="1" x14ac:dyDescent="0.25">
      <c r="B245" s="216" t="s">
        <v>357</v>
      </c>
      <c r="C245" s="236"/>
      <c r="D245" s="236"/>
      <c r="E245" s="237"/>
      <c r="G245" s="160"/>
      <c r="H245" s="216" t="s">
        <v>357</v>
      </c>
      <c r="I245" s="236"/>
      <c r="J245" s="236"/>
      <c r="K245" s="238">
        <v>-116787.70799999969</v>
      </c>
      <c r="M245" s="216" t="s">
        <v>357</v>
      </c>
      <c r="N245" s="236"/>
      <c r="O245" s="236"/>
      <c r="P245" s="238">
        <v>-125072.41899999999</v>
      </c>
      <c r="R245" s="216" t="s">
        <v>357</v>
      </c>
      <c r="S245" s="236"/>
      <c r="T245" s="236"/>
      <c r="U245" s="238">
        <v>45090.129000000008</v>
      </c>
      <c r="W245" s="216" t="s">
        <v>357</v>
      </c>
      <c r="X245" s="236"/>
      <c r="Y245" s="236"/>
      <c r="Z245" s="238">
        <v>-42760.24000000002</v>
      </c>
    </row>
    <row r="246" spans="2:26" x14ac:dyDescent="0.2">
      <c r="B246" s="172"/>
      <c r="C246" s="172"/>
      <c r="D246" s="172"/>
      <c r="E246" s="239"/>
      <c r="H246" s="172"/>
      <c r="I246" s="172"/>
      <c r="J246" s="172"/>
      <c r="K246" s="173"/>
      <c r="M246" s="240"/>
      <c r="N246" s="174"/>
      <c r="O246" s="174"/>
      <c r="P246" s="173"/>
      <c r="R246" s="174"/>
      <c r="S246" s="174"/>
      <c r="T246" s="174"/>
      <c r="U246" s="173"/>
      <c r="W246" s="174"/>
      <c r="X246" s="174"/>
      <c r="Y246" s="174"/>
      <c r="Z246" s="173"/>
    </row>
    <row r="247" spans="2:26" ht="13.5" thickBot="1" x14ac:dyDescent="0.25">
      <c r="B247" s="153"/>
      <c r="C247" s="153"/>
      <c r="D247" s="153"/>
      <c r="E247" s="241"/>
      <c r="H247" s="153"/>
      <c r="I247" s="153"/>
      <c r="J247" s="153"/>
      <c r="K247" s="154"/>
      <c r="M247" s="242"/>
      <c r="N247" s="175"/>
      <c r="O247" s="175"/>
      <c r="P247" s="154"/>
      <c r="R247" s="175"/>
      <c r="S247" s="175"/>
      <c r="T247" s="175"/>
      <c r="U247" s="154"/>
      <c r="W247" s="175"/>
      <c r="X247" s="175"/>
      <c r="Y247" s="175"/>
      <c r="Z247" s="154"/>
    </row>
    <row r="248" spans="2:26" ht="13.5" thickBot="1" x14ac:dyDescent="0.25">
      <c r="B248" s="243" t="s">
        <v>365</v>
      </c>
      <c r="C248" s="244"/>
      <c r="D248" s="244"/>
      <c r="E248" s="237"/>
      <c r="G248" s="160"/>
      <c r="H248" s="245" t="s">
        <v>365</v>
      </c>
      <c r="I248" s="245"/>
      <c r="J248" s="245"/>
      <c r="K248" s="246"/>
      <c r="L248" s="160" t="s">
        <v>366</v>
      </c>
      <c r="M248" s="247" t="s">
        <v>365</v>
      </c>
      <c r="N248" s="245"/>
      <c r="O248" s="245"/>
      <c r="P248" s="246"/>
      <c r="Q248" s="160"/>
      <c r="R248" s="248" t="s">
        <v>365</v>
      </c>
      <c r="S248" s="245"/>
      <c r="T248" s="245"/>
      <c r="U248" s="246"/>
      <c r="V248" s="160"/>
      <c r="W248" s="247" t="s">
        <v>365</v>
      </c>
      <c r="X248" s="247"/>
      <c r="Y248" s="247"/>
      <c r="Z248" s="246"/>
    </row>
    <row r="249" spans="2:26" x14ac:dyDescent="0.2">
      <c r="B249" s="249" t="s">
        <v>341</v>
      </c>
      <c r="C249" s="249">
        <v>49303400</v>
      </c>
      <c r="D249" s="249" t="s">
        <v>174</v>
      </c>
      <c r="E249" s="239">
        <f t="shared" ref="E249:E255" si="9">SUMIFS(K$35:K$298,I$35:I$298,C249,H$35:H$298,B249,G$35:G$298,"T")+SUMIFS(P$35:P$298,N$35:N$298,C249,M$35:M$298,B249,L$35:L$298,"T")+SUMIFS(U$35:U$298,S$35:S$298,C249,R$35:R$298,B249,Q$35:Q$298,"T")+SUMIFS(Z$35:Z$298,X$35:X$298,C249,W$35:W$298,B249,V$35:V$298,"T")</f>
        <v>353424.03211130667</v>
      </c>
      <c r="G249" s="160" t="s">
        <v>366</v>
      </c>
      <c r="H249" s="245" t="s">
        <v>341</v>
      </c>
      <c r="I249" s="250">
        <v>49303400</v>
      </c>
      <c r="J249" s="245" t="s">
        <v>174</v>
      </c>
      <c r="K249" s="251">
        <v>71040.649978618676</v>
      </c>
      <c r="L249" s="160" t="s">
        <v>366</v>
      </c>
      <c r="M249" s="247" t="s">
        <v>341</v>
      </c>
      <c r="N249" s="252">
        <v>49303400</v>
      </c>
      <c r="O249" s="247" t="s">
        <v>174</v>
      </c>
      <c r="P249" s="251">
        <v>110325.17496696503</v>
      </c>
      <c r="Q249" s="160" t="s">
        <v>366</v>
      </c>
      <c r="R249" s="253" t="s">
        <v>341</v>
      </c>
      <c r="S249" s="254">
        <v>49303400</v>
      </c>
      <c r="T249" s="253" t="s">
        <v>174</v>
      </c>
      <c r="U249" s="251">
        <v>49849.725672509325</v>
      </c>
      <c r="V249" s="160" t="s">
        <v>366</v>
      </c>
      <c r="W249" s="247" t="s">
        <v>341</v>
      </c>
      <c r="X249" s="252">
        <v>49303400</v>
      </c>
      <c r="Y249" s="247" t="s">
        <v>174</v>
      </c>
      <c r="Z249" s="251">
        <v>122208.48149321362</v>
      </c>
    </row>
    <row r="250" spans="2:26" x14ac:dyDescent="0.2">
      <c r="B250" s="255" t="s">
        <v>341</v>
      </c>
      <c r="C250" s="255">
        <v>49303513</v>
      </c>
      <c r="D250" s="255" t="s">
        <v>343</v>
      </c>
      <c r="E250" s="239">
        <f t="shared" si="9"/>
        <v>5125.3100000000004</v>
      </c>
      <c r="G250" s="160" t="s">
        <v>366</v>
      </c>
      <c r="H250" s="245" t="s">
        <v>341</v>
      </c>
      <c r="I250" s="250">
        <v>49303513</v>
      </c>
      <c r="J250" s="245" t="s">
        <v>343</v>
      </c>
      <c r="K250" s="251">
        <v>177</v>
      </c>
      <c r="L250" s="160" t="s">
        <v>366</v>
      </c>
      <c r="M250" s="247" t="s">
        <v>341</v>
      </c>
      <c r="N250" s="252">
        <v>49303513</v>
      </c>
      <c r="O250" s="247" t="s">
        <v>343</v>
      </c>
      <c r="P250" s="251">
        <v>1171.49</v>
      </c>
      <c r="Q250" s="160" t="s">
        <v>366</v>
      </c>
      <c r="R250" s="253" t="s">
        <v>341</v>
      </c>
      <c r="S250" s="254">
        <v>49303513</v>
      </c>
      <c r="T250" s="253" t="s">
        <v>343</v>
      </c>
      <c r="U250" s="251">
        <v>2325.4</v>
      </c>
      <c r="V250" s="160" t="s">
        <v>366</v>
      </c>
      <c r="W250" s="247" t="s">
        <v>341</v>
      </c>
      <c r="X250" s="252">
        <v>49303513</v>
      </c>
      <c r="Y250" s="247" t="s">
        <v>343</v>
      </c>
      <c r="Z250" s="251">
        <v>1451.4199999999998</v>
      </c>
    </row>
    <row r="251" spans="2:26" x14ac:dyDescent="0.2">
      <c r="B251" s="255" t="s">
        <v>341</v>
      </c>
      <c r="C251" s="255">
        <v>49303514</v>
      </c>
      <c r="D251" s="255" t="s">
        <v>344</v>
      </c>
      <c r="E251" s="239">
        <f t="shared" si="9"/>
        <v>61072.163568305557</v>
      </c>
      <c r="G251" s="160" t="s">
        <v>366</v>
      </c>
      <c r="H251" s="245" t="s">
        <v>341</v>
      </c>
      <c r="I251" s="250">
        <v>49303514</v>
      </c>
      <c r="J251" s="245" t="s">
        <v>344</v>
      </c>
      <c r="K251" s="251">
        <v>9485.8775568148685</v>
      </c>
      <c r="L251" s="160" t="s">
        <v>366</v>
      </c>
      <c r="M251" s="247" t="s">
        <v>341</v>
      </c>
      <c r="N251" s="252">
        <v>49303514</v>
      </c>
      <c r="O251" s="247" t="s">
        <v>344</v>
      </c>
      <c r="P251" s="251">
        <v>14440.150207045206</v>
      </c>
      <c r="Q251" s="160" t="s">
        <v>366</v>
      </c>
      <c r="R251" s="253" t="s">
        <v>341</v>
      </c>
      <c r="S251" s="254">
        <v>49303514</v>
      </c>
      <c r="T251" s="253" t="s">
        <v>344</v>
      </c>
      <c r="U251" s="251">
        <v>15459.161209517893</v>
      </c>
      <c r="V251" s="160" t="s">
        <v>366</v>
      </c>
      <c r="W251" s="247" t="s">
        <v>341</v>
      </c>
      <c r="X251" s="252">
        <v>49303514</v>
      </c>
      <c r="Y251" s="247" t="s">
        <v>344</v>
      </c>
      <c r="Z251" s="251">
        <v>21686.974594927589</v>
      </c>
    </row>
    <row r="252" spans="2:26" x14ac:dyDescent="0.2">
      <c r="B252" s="255" t="s">
        <v>341</v>
      </c>
      <c r="C252" s="255">
        <v>49303515</v>
      </c>
      <c r="D252" s="255" t="s">
        <v>345</v>
      </c>
      <c r="E252" s="239">
        <f t="shared" si="9"/>
        <v>33586.5809574058</v>
      </c>
      <c r="G252" s="160" t="s">
        <v>366</v>
      </c>
      <c r="H252" s="245" t="s">
        <v>341</v>
      </c>
      <c r="I252" s="250">
        <v>49303515</v>
      </c>
      <c r="J252" s="245" t="s">
        <v>345</v>
      </c>
      <c r="K252" s="251">
        <v>9925.662060676048</v>
      </c>
      <c r="L252" s="160" t="s">
        <v>366</v>
      </c>
      <c r="M252" s="247" t="s">
        <v>341</v>
      </c>
      <c r="N252" s="252">
        <v>49303515</v>
      </c>
      <c r="O252" s="247" t="s">
        <v>345</v>
      </c>
      <c r="P252" s="251">
        <v>10279.577669813956</v>
      </c>
      <c r="Q252" s="160" t="s">
        <v>366</v>
      </c>
      <c r="R252" s="253" t="s">
        <v>341</v>
      </c>
      <c r="S252" s="254">
        <v>49303515</v>
      </c>
      <c r="T252" s="253" t="s">
        <v>345</v>
      </c>
      <c r="U252" s="251">
        <v>2744.0299221382916</v>
      </c>
      <c r="V252" s="160" t="s">
        <v>366</v>
      </c>
      <c r="W252" s="247" t="s">
        <v>341</v>
      </c>
      <c r="X252" s="252">
        <v>49303515</v>
      </c>
      <c r="Y252" s="247" t="s">
        <v>345</v>
      </c>
      <c r="Z252" s="251">
        <v>10637.311304777504</v>
      </c>
    </row>
    <row r="253" spans="2:26" x14ac:dyDescent="0.2">
      <c r="B253" s="255" t="s">
        <v>341</v>
      </c>
      <c r="C253" s="255">
        <v>49303516</v>
      </c>
      <c r="D253" s="255" t="s">
        <v>178</v>
      </c>
      <c r="E253" s="239">
        <f t="shared" si="9"/>
        <v>78275.037809121306</v>
      </c>
      <c r="G253" s="160" t="s">
        <v>366</v>
      </c>
      <c r="H253" s="245" t="s">
        <v>341</v>
      </c>
      <c r="I253" s="250">
        <v>49303516</v>
      </c>
      <c r="J253" s="245" t="s">
        <v>178</v>
      </c>
      <c r="K253" s="251">
        <v>13819.818059989826</v>
      </c>
      <c r="L253" s="160" t="s">
        <v>366</v>
      </c>
      <c r="M253" s="247" t="s">
        <v>341</v>
      </c>
      <c r="N253" s="252">
        <v>49303516</v>
      </c>
      <c r="O253" s="247" t="s">
        <v>178</v>
      </c>
      <c r="P253" s="251">
        <v>25943.838389733075</v>
      </c>
      <c r="Q253" s="160" t="s">
        <v>366</v>
      </c>
      <c r="R253" s="253" t="s">
        <v>341</v>
      </c>
      <c r="S253" s="254">
        <v>49303516</v>
      </c>
      <c r="T253" s="253" t="s">
        <v>178</v>
      </c>
      <c r="U253" s="251">
        <v>14295.744892978275</v>
      </c>
      <c r="V253" s="160" t="s">
        <v>366</v>
      </c>
      <c r="W253" s="247" t="s">
        <v>341</v>
      </c>
      <c r="X253" s="252">
        <v>49303516</v>
      </c>
      <c r="Y253" s="247" t="s">
        <v>178</v>
      </c>
      <c r="Z253" s="251">
        <v>24215.636466420132</v>
      </c>
    </row>
    <row r="254" spans="2:26" x14ac:dyDescent="0.2">
      <c r="B254" s="255" t="s">
        <v>341</v>
      </c>
      <c r="C254" s="255">
        <v>49303517</v>
      </c>
      <c r="D254" s="255" t="s">
        <v>346</v>
      </c>
      <c r="E254" s="239">
        <f t="shared" si="9"/>
        <v>22264.400715634441</v>
      </c>
      <c r="G254" s="160" t="s">
        <v>366</v>
      </c>
      <c r="H254" s="245" t="s">
        <v>341</v>
      </c>
      <c r="I254" s="250">
        <v>49303517</v>
      </c>
      <c r="J254" s="245" t="s">
        <v>346</v>
      </c>
      <c r="K254" s="251">
        <v>533.09117387203503</v>
      </c>
      <c r="L254" s="160" t="s">
        <v>366</v>
      </c>
      <c r="M254" s="247" t="s">
        <v>341</v>
      </c>
      <c r="N254" s="252">
        <v>49303517</v>
      </c>
      <c r="O254" s="247" t="s">
        <v>346</v>
      </c>
      <c r="P254" s="251">
        <v>12713.78920943405</v>
      </c>
      <c r="Q254" s="160" t="s">
        <v>366</v>
      </c>
      <c r="R254" s="253" t="s">
        <v>341</v>
      </c>
      <c r="S254" s="254">
        <v>49303517</v>
      </c>
      <c r="T254" s="253" t="s">
        <v>346</v>
      </c>
      <c r="U254" s="251">
        <v>7099.1334371108323</v>
      </c>
      <c r="V254" s="160" t="s">
        <v>366</v>
      </c>
      <c r="W254" s="247" t="s">
        <v>341</v>
      </c>
      <c r="X254" s="252">
        <v>49303517</v>
      </c>
      <c r="Y254" s="247" t="s">
        <v>346</v>
      </c>
      <c r="Z254" s="251">
        <v>1918.3868952175239</v>
      </c>
    </row>
    <row r="255" spans="2:26" x14ac:dyDescent="0.2">
      <c r="B255" s="245" t="s">
        <v>341</v>
      </c>
      <c r="C255" s="250">
        <v>49303518</v>
      </c>
      <c r="D255" s="245" t="s">
        <v>360</v>
      </c>
      <c r="E255" s="239">
        <f t="shared" si="9"/>
        <v>33056.95866925329</v>
      </c>
      <c r="G255" s="160" t="s">
        <v>366</v>
      </c>
      <c r="H255" s="245" t="s">
        <v>341</v>
      </c>
      <c r="I255" s="250">
        <v>49303518</v>
      </c>
      <c r="J255" s="245" t="s">
        <v>360</v>
      </c>
      <c r="K255" s="251">
        <v>15499.717097813684</v>
      </c>
      <c r="L255" s="160" t="s">
        <v>366</v>
      </c>
      <c r="M255" s="247" t="s">
        <v>341</v>
      </c>
      <c r="N255" s="252">
        <v>49303518</v>
      </c>
      <c r="O255" s="247" t="s">
        <v>360</v>
      </c>
      <c r="P255" s="251">
        <v>8260.656474845</v>
      </c>
      <c r="Q255" s="160" t="s">
        <v>366</v>
      </c>
      <c r="R255" s="253" t="s">
        <v>341</v>
      </c>
      <c r="S255" s="254">
        <v>49303518</v>
      </c>
      <c r="T255" s="253" t="s">
        <v>360</v>
      </c>
      <c r="U255" s="251">
        <v>2311.3708920178356</v>
      </c>
      <c r="V255" s="160" t="s">
        <v>366</v>
      </c>
      <c r="W255" s="247" t="s">
        <v>341</v>
      </c>
      <c r="X255" s="252">
        <v>49303518</v>
      </c>
      <c r="Y255" s="247" t="s">
        <v>360</v>
      </c>
      <c r="Z255" s="251">
        <v>6985.2142045767714</v>
      </c>
    </row>
    <row r="256" spans="2:26" x14ac:dyDescent="0.2">
      <c r="B256" s="255"/>
      <c r="C256" s="255"/>
      <c r="D256" s="255"/>
      <c r="E256" s="256"/>
      <c r="G256" s="160" t="s">
        <v>366</v>
      </c>
      <c r="H256" s="245"/>
      <c r="I256" s="250"/>
      <c r="J256" s="245"/>
      <c r="K256" s="257"/>
      <c r="L256" s="160" t="s">
        <v>366</v>
      </c>
      <c r="M256" s="258"/>
      <c r="N256" s="252"/>
      <c r="O256" s="259"/>
      <c r="P256" s="257"/>
      <c r="Q256" s="160" t="s">
        <v>366</v>
      </c>
      <c r="R256" s="248"/>
      <c r="S256" s="260"/>
      <c r="T256" s="248"/>
      <c r="U256" s="257"/>
      <c r="V256" s="160" t="s">
        <v>366</v>
      </c>
      <c r="W256" s="247"/>
      <c r="X256" s="252"/>
      <c r="Y256" s="247"/>
      <c r="Z256" s="257"/>
    </row>
    <row r="257" spans="2:26" x14ac:dyDescent="0.2">
      <c r="B257" s="255" t="s">
        <v>347</v>
      </c>
      <c r="C257" s="255">
        <v>49304510</v>
      </c>
      <c r="D257" s="255" t="s">
        <v>189</v>
      </c>
      <c r="E257" s="261">
        <f t="shared" ref="E257:E262" si="10">SUMIFS(K$35:K$298,I$35:I$298,C257,H$35:H$298,B257,G$35:G$298,"T")+SUMIFS(P$35:P$298,N$35:N$298,C257,M$35:M$298,B257,L$35:L$298,"T")+SUMIFS(U$35:U$298,S$35:S$298,C257,R$35:R$298,B257,Q$35:Q$298,"T")+SUMIFS(Z$35:Z$298,X$35:X$298,C257,W$35:W$298,B257,V$35:V$298,"T")</f>
        <v>243066.20837156411</v>
      </c>
      <c r="G257" s="160" t="s">
        <v>366</v>
      </c>
      <c r="H257" s="245" t="s">
        <v>347</v>
      </c>
      <c r="I257" s="250">
        <v>49304510</v>
      </c>
      <c r="J257" s="245" t="s">
        <v>189</v>
      </c>
      <c r="K257" s="257">
        <v>1539.4036639676342</v>
      </c>
      <c r="L257" s="160" t="s">
        <v>366</v>
      </c>
      <c r="M257" s="258" t="s">
        <v>347</v>
      </c>
      <c r="N257" s="252">
        <v>49304510</v>
      </c>
      <c r="O257" s="247" t="s">
        <v>189</v>
      </c>
      <c r="P257" s="257">
        <v>21983.334657278116</v>
      </c>
      <c r="Q257" s="160" t="s">
        <v>366</v>
      </c>
      <c r="R257" s="253" t="s">
        <v>347</v>
      </c>
      <c r="S257" s="254">
        <v>49304510</v>
      </c>
      <c r="T257" s="253" t="s">
        <v>189</v>
      </c>
      <c r="U257" s="257">
        <v>161503.7077704535</v>
      </c>
      <c r="V257" s="160" t="s">
        <v>366</v>
      </c>
      <c r="W257" s="247" t="s">
        <v>347</v>
      </c>
      <c r="X257" s="252">
        <v>49304510</v>
      </c>
      <c r="Y257" s="247" t="s">
        <v>189</v>
      </c>
      <c r="Z257" s="257">
        <v>58039.762279864866</v>
      </c>
    </row>
    <row r="258" spans="2:26" x14ac:dyDescent="0.2">
      <c r="B258" s="255" t="s">
        <v>347</v>
      </c>
      <c r="C258" s="255">
        <v>49304513</v>
      </c>
      <c r="D258" s="255" t="s">
        <v>348</v>
      </c>
      <c r="E258" s="261">
        <f t="shared" si="10"/>
        <v>2577</v>
      </c>
      <c r="G258" s="160" t="s">
        <v>366</v>
      </c>
      <c r="H258" s="245" t="s">
        <v>347</v>
      </c>
      <c r="I258" s="250">
        <v>49304513</v>
      </c>
      <c r="J258" s="245" t="s">
        <v>348</v>
      </c>
      <c r="K258" s="257">
        <v>793.44</v>
      </c>
      <c r="L258" s="160" t="s">
        <v>366</v>
      </c>
      <c r="M258" s="248" t="s">
        <v>347</v>
      </c>
      <c r="N258" s="260">
        <v>49304513</v>
      </c>
      <c r="O258" s="248" t="s">
        <v>348</v>
      </c>
      <c r="P258" s="257">
        <v>1783.56</v>
      </c>
      <c r="Q258" s="160" t="s">
        <v>366</v>
      </c>
      <c r="R258" s="253" t="s">
        <v>347</v>
      </c>
      <c r="S258" s="254">
        <v>49304513</v>
      </c>
      <c r="T258" s="253" t="s">
        <v>348</v>
      </c>
      <c r="U258" s="257">
        <v>0</v>
      </c>
      <c r="V258" s="160" t="s">
        <v>366</v>
      </c>
      <c r="W258" s="247" t="s">
        <v>347</v>
      </c>
      <c r="X258" s="252">
        <v>49304513</v>
      </c>
      <c r="Y258" s="248" t="s">
        <v>348</v>
      </c>
      <c r="Z258" s="257">
        <v>0</v>
      </c>
    </row>
    <row r="259" spans="2:26" x14ac:dyDescent="0.2">
      <c r="B259" s="255" t="s">
        <v>347</v>
      </c>
      <c r="C259" s="255">
        <v>49304514</v>
      </c>
      <c r="D259" s="255" t="s">
        <v>349</v>
      </c>
      <c r="E259" s="261">
        <f t="shared" si="10"/>
        <v>49262.169872372717</v>
      </c>
      <c r="G259" s="160" t="s">
        <v>366</v>
      </c>
      <c r="H259" s="245" t="s">
        <v>347</v>
      </c>
      <c r="I259" s="250">
        <v>49304514</v>
      </c>
      <c r="J259" s="245" t="s">
        <v>349</v>
      </c>
      <c r="K259" s="257">
        <v>7639.5624278810174</v>
      </c>
      <c r="L259" s="160" t="s">
        <v>366</v>
      </c>
      <c r="M259" s="253" t="s">
        <v>347</v>
      </c>
      <c r="N259" s="254">
        <v>49304514</v>
      </c>
      <c r="O259" s="253" t="s">
        <v>349</v>
      </c>
      <c r="P259" s="257">
        <v>10187.786835710003</v>
      </c>
      <c r="Q259" s="160" t="s">
        <v>366</v>
      </c>
      <c r="R259" s="253" t="s">
        <v>347</v>
      </c>
      <c r="S259" s="254">
        <v>49304514</v>
      </c>
      <c r="T259" s="253" t="s">
        <v>349</v>
      </c>
      <c r="U259" s="257">
        <v>1849.4526295438927</v>
      </c>
      <c r="V259" s="160" t="s">
        <v>366</v>
      </c>
      <c r="W259" s="247" t="s">
        <v>347</v>
      </c>
      <c r="X259" s="252">
        <v>49304514</v>
      </c>
      <c r="Y259" s="247" t="s">
        <v>349</v>
      </c>
      <c r="Z259" s="257">
        <v>29585.367979237799</v>
      </c>
    </row>
    <row r="260" spans="2:26" x14ac:dyDescent="0.2">
      <c r="B260" s="255" t="s">
        <v>347</v>
      </c>
      <c r="C260" s="255">
        <v>49304515</v>
      </c>
      <c r="D260" s="255" t="s">
        <v>191</v>
      </c>
      <c r="E260" s="261">
        <f t="shared" si="10"/>
        <v>1853.3257758780326</v>
      </c>
      <c r="G260" s="160" t="s">
        <v>366</v>
      </c>
      <c r="H260" s="245" t="s">
        <v>347</v>
      </c>
      <c r="I260" s="250">
        <v>49304515</v>
      </c>
      <c r="J260" s="245" t="s">
        <v>191</v>
      </c>
      <c r="K260" s="257">
        <v>133.40657986851801</v>
      </c>
      <c r="L260" s="160" t="s">
        <v>366</v>
      </c>
      <c r="M260" s="253" t="s">
        <v>347</v>
      </c>
      <c r="N260" s="254">
        <v>49304515</v>
      </c>
      <c r="O260" s="253" t="s">
        <v>191</v>
      </c>
      <c r="P260" s="257">
        <v>1719.9191960095145</v>
      </c>
      <c r="Q260" s="160" t="s">
        <v>366</v>
      </c>
      <c r="R260" s="253" t="s">
        <v>347</v>
      </c>
      <c r="S260" s="254">
        <v>49304515</v>
      </c>
      <c r="T260" s="253" t="s">
        <v>191</v>
      </c>
      <c r="U260" s="257">
        <v>0</v>
      </c>
      <c r="V260" s="160" t="s">
        <v>366</v>
      </c>
      <c r="W260" s="247" t="s">
        <v>347</v>
      </c>
      <c r="X260" s="252">
        <v>49304515</v>
      </c>
      <c r="Y260" s="247" t="s">
        <v>191</v>
      </c>
      <c r="Z260" s="257">
        <v>0</v>
      </c>
    </row>
    <row r="261" spans="2:26" x14ac:dyDescent="0.2">
      <c r="B261" s="255" t="s">
        <v>347</v>
      </c>
      <c r="C261" s="255">
        <v>49304516</v>
      </c>
      <c r="D261" s="262" t="s">
        <v>192</v>
      </c>
      <c r="E261" s="261">
        <f t="shared" si="10"/>
        <v>24755.862839559253</v>
      </c>
      <c r="G261" s="160" t="s">
        <v>366</v>
      </c>
      <c r="H261" s="245" t="s">
        <v>347</v>
      </c>
      <c r="I261" s="250">
        <v>49304516</v>
      </c>
      <c r="J261" s="245" t="s">
        <v>192</v>
      </c>
      <c r="K261" s="257">
        <v>7020.9633437806015</v>
      </c>
      <c r="L261" s="160" t="s">
        <v>366</v>
      </c>
      <c r="M261" s="253" t="s">
        <v>347</v>
      </c>
      <c r="N261" s="254">
        <v>49304516</v>
      </c>
      <c r="O261" s="253" t="s">
        <v>192</v>
      </c>
      <c r="P261" s="257">
        <v>5270.5825377791389</v>
      </c>
      <c r="Q261" s="160" t="s">
        <v>366</v>
      </c>
      <c r="R261" s="253" t="s">
        <v>347</v>
      </c>
      <c r="S261" s="254">
        <v>49304516</v>
      </c>
      <c r="T261" s="253" t="s">
        <v>192</v>
      </c>
      <c r="U261" s="257">
        <v>1942.8233998502535</v>
      </c>
      <c r="V261" s="160" t="s">
        <v>366</v>
      </c>
      <c r="W261" s="247" t="s">
        <v>347</v>
      </c>
      <c r="X261" s="252">
        <v>49304516</v>
      </c>
      <c r="Y261" s="247" t="s">
        <v>192</v>
      </c>
      <c r="Z261" s="257">
        <v>10521.493558149261</v>
      </c>
    </row>
    <row r="262" spans="2:26" x14ac:dyDescent="0.2">
      <c r="B262" s="245" t="s">
        <v>347</v>
      </c>
      <c r="C262" s="250">
        <v>49304518</v>
      </c>
      <c r="D262" s="245" t="s">
        <v>193</v>
      </c>
      <c r="E262" s="261">
        <f t="shared" si="10"/>
        <v>95.000000999999997</v>
      </c>
      <c r="G262" s="160" t="s">
        <v>366</v>
      </c>
      <c r="H262" s="245" t="s">
        <v>347</v>
      </c>
      <c r="I262" s="250">
        <v>49304518</v>
      </c>
      <c r="J262" s="245" t="s">
        <v>193</v>
      </c>
      <c r="K262" s="257">
        <v>0</v>
      </c>
      <c r="L262" s="160" t="s">
        <v>366</v>
      </c>
      <c r="M262" s="253" t="s">
        <v>347</v>
      </c>
      <c r="N262" s="254">
        <v>49304518</v>
      </c>
      <c r="O262" s="253" t="s">
        <v>193</v>
      </c>
      <c r="P262" s="257">
        <v>95.000000999999997</v>
      </c>
      <c r="Q262" s="160" t="s">
        <v>366</v>
      </c>
      <c r="R262" s="253" t="s">
        <v>347</v>
      </c>
      <c r="S262" s="254">
        <v>49304518</v>
      </c>
      <c r="T262" s="253" t="s">
        <v>193</v>
      </c>
      <c r="U262" s="257">
        <v>0</v>
      </c>
      <c r="V262" s="160" t="s">
        <v>366</v>
      </c>
      <c r="W262" s="247" t="s">
        <v>347</v>
      </c>
      <c r="X262" s="252">
        <v>49304518</v>
      </c>
      <c r="Y262" s="247" t="s">
        <v>193</v>
      </c>
      <c r="Z262" s="257">
        <v>0</v>
      </c>
    </row>
    <row r="263" spans="2:26" x14ac:dyDescent="0.2">
      <c r="B263" s="255"/>
      <c r="C263" s="255"/>
      <c r="D263" s="255"/>
      <c r="E263" s="256"/>
      <c r="G263" s="160" t="s">
        <v>366</v>
      </c>
      <c r="H263" s="245"/>
      <c r="I263" s="250"/>
      <c r="J263" s="245"/>
      <c r="K263" s="257"/>
      <c r="L263" s="160" t="s">
        <v>366</v>
      </c>
      <c r="M263" s="263"/>
      <c r="N263" s="263"/>
      <c r="O263" s="263"/>
      <c r="P263" s="257"/>
      <c r="Q263" s="160" t="s">
        <v>366</v>
      </c>
      <c r="R263" s="248"/>
      <c r="S263" s="260"/>
      <c r="T263" s="248"/>
      <c r="U263" s="257"/>
      <c r="V263" s="160" t="s">
        <v>366</v>
      </c>
      <c r="W263" s="247"/>
      <c r="X263" s="252"/>
      <c r="Y263" s="247"/>
      <c r="Z263" s="257"/>
    </row>
    <row r="264" spans="2:26" x14ac:dyDescent="0.2">
      <c r="B264" s="255" t="s">
        <v>350</v>
      </c>
      <c r="C264" s="255">
        <v>49310510</v>
      </c>
      <c r="D264" s="255" t="s">
        <v>201</v>
      </c>
      <c r="E264" s="261">
        <f>SUMIFS(K$35:K$298,I$35:I$298,C264,H$35:H$298,B264,G$35:G$298,"T")+SUMIFS(P$35:P$298,N$35:N$298,C264,M$35:M$298,B264,L$35:L$298,"T")+SUMIFS(U$35:U$298,S$35:S$298,C264,R$35:R$298,B264,Q$35:Q$298,"T")+SUMIFS(Z$35:Z$298,X$35:X$298,C264,W$35:W$298,B264,V$35:V$298,"T")</f>
        <v>149484.06932762626</v>
      </c>
      <c r="G264" s="160" t="s">
        <v>366</v>
      </c>
      <c r="H264" s="245" t="s">
        <v>350</v>
      </c>
      <c r="I264" s="250">
        <v>49310510</v>
      </c>
      <c r="J264" s="245" t="s">
        <v>201</v>
      </c>
      <c r="K264" s="257">
        <v>13866.707143844171</v>
      </c>
      <c r="L264" s="160" t="s">
        <v>366</v>
      </c>
      <c r="M264" s="253" t="s">
        <v>350</v>
      </c>
      <c r="N264" s="254">
        <v>49310510</v>
      </c>
      <c r="O264" s="253" t="s">
        <v>201</v>
      </c>
      <c r="P264" s="257">
        <v>55929.545338194701</v>
      </c>
      <c r="Q264" s="160" t="s">
        <v>366</v>
      </c>
      <c r="R264" s="253" t="s">
        <v>350</v>
      </c>
      <c r="S264" s="254">
        <v>49310510</v>
      </c>
      <c r="T264" s="253" t="s">
        <v>201</v>
      </c>
      <c r="U264" s="257">
        <v>17299.911735025213</v>
      </c>
      <c r="V264" s="160" t="s">
        <v>366</v>
      </c>
      <c r="W264" s="247" t="s">
        <v>350</v>
      </c>
      <c r="X264" s="252">
        <v>49310510</v>
      </c>
      <c r="Y264" s="247" t="s">
        <v>201</v>
      </c>
      <c r="Z264" s="257">
        <v>62387.905110562191</v>
      </c>
    </row>
    <row r="265" spans="2:26" x14ac:dyDescent="0.2">
      <c r="B265" s="255" t="s">
        <v>350</v>
      </c>
      <c r="C265" s="255">
        <v>49310511</v>
      </c>
      <c r="D265" s="255" t="s">
        <v>351</v>
      </c>
      <c r="E265" s="261">
        <f t="shared" ref="E265:E297" si="11">SUMIFS(K$35:K$298,I$35:I$298,C265,H$35:H$298,B265,G$35:G$298,"T")+SUMIFS(P$35:P$298,N$35:N$298,C265,M$35:M$298,B265,L$35:L$298,"T")+SUMIFS(U$35:U$298,S$35:S$298,C265,R$35:R$298,B265,Q$35:Q$298,"T")+SUMIFS(Z$35:Z$298,X$35:X$298,C265,W$35:W$298,B265,V$35:V$298,"T")</f>
        <v>0</v>
      </c>
      <c r="G265" s="160" t="s">
        <v>366</v>
      </c>
      <c r="H265" s="245" t="s">
        <v>350</v>
      </c>
      <c r="I265" s="250">
        <v>49310511</v>
      </c>
      <c r="J265" s="245" t="s">
        <v>351</v>
      </c>
      <c r="K265" s="257">
        <v>0</v>
      </c>
      <c r="L265" s="160" t="s">
        <v>366</v>
      </c>
      <c r="M265" s="253" t="s">
        <v>350</v>
      </c>
      <c r="N265" s="254">
        <v>49310511</v>
      </c>
      <c r="O265" s="253" t="s">
        <v>351</v>
      </c>
      <c r="P265" s="257">
        <v>0</v>
      </c>
      <c r="Q265" s="160" t="s">
        <v>366</v>
      </c>
      <c r="R265" s="253" t="s">
        <v>350</v>
      </c>
      <c r="S265" s="254">
        <v>49310511</v>
      </c>
      <c r="T265" s="253" t="s">
        <v>351</v>
      </c>
      <c r="U265" s="257">
        <v>0</v>
      </c>
      <c r="V265" s="160" t="s">
        <v>366</v>
      </c>
      <c r="W265" s="247" t="s">
        <v>350</v>
      </c>
      <c r="X265" s="252">
        <v>49310511</v>
      </c>
      <c r="Y265" s="247" t="s">
        <v>351</v>
      </c>
      <c r="Z265" s="257">
        <v>0</v>
      </c>
    </row>
    <row r="266" spans="2:26" x14ac:dyDescent="0.2">
      <c r="B266" s="255" t="s">
        <v>350</v>
      </c>
      <c r="C266" s="255">
        <v>49310512</v>
      </c>
      <c r="D266" s="255" t="s">
        <v>202</v>
      </c>
      <c r="E266" s="261">
        <f t="shared" si="11"/>
        <v>265984.50523232645</v>
      </c>
      <c r="G266" s="160" t="s">
        <v>366</v>
      </c>
      <c r="H266" s="245" t="s">
        <v>350</v>
      </c>
      <c r="I266" s="250">
        <v>49310512</v>
      </c>
      <c r="J266" s="245" t="s">
        <v>202</v>
      </c>
      <c r="K266" s="257">
        <v>38991.108910893941</v>
      </c>
      <c r="L266" s="160" t="s">
        <v>366</v>
      </c>
      <c r="M266" s="253" t="s">
        <v>350</v>
      </c>
      <c r="N266" s="254">
        <v>49310512</v>
      </c>
      <c r="O266" s="253" t="s">
        <v>202</v>
      </c>
      <c r="P266" s="257">
        <v>86444.470056680308</v>
      </c>
      <c r="Q266" s="160" t="s">
        <v>366</v>
      </c>
      <c r="R266" s="253" t="s">
        <v>350</v>
      </c>
      <c r="S266" s="254">
        <v>49310512</v>
      </c>
      <c r="T266" s="253" t="s">
        <v>202</v>
      </c>
      <c r="U266" s="257">
        <v>30229.688991223265</v>
      </c>
      <c r="V266" s="160" t="s">
        <v>366</v>
      </c>
      <c r="W266" s="247" t="s">
        <v>350</v>
      </c>
      <c r="X266" s="252">
        <v>49310512</v>
      </c>
      <c r="Y266" s="248" t="s">
        <v>202</v>
      </c>
      <c r="Z266" s="257">
        <v>110319.23727352891</v>
      </c>
    </row>
    <row r="267" spans="2:26" x14ac:dyDescent="0.2">
      <c r="B267" s="255" t="s">
        <v>350</v>
      </c>
      <c r="C267" s="255">
        <v>49310513</v>
      </c>
      <c r="D267" s="255" t="s">
        <v>352</v>
      </c>
      <c r="E267" s="261">
        <f t="shared" si="11"/>
        <v>9905.119999999999</v>
      </c>
      <c r="G267" s="160" t="s">
        <v>366</v>
      </c>
      <c r="H267" s="245" t="s">
        <v>350</v>
      </c>
      <c r="I267" s="250">
        <v>49310513</v>
      </c>
      <c r="J267" s="245" t="s">
        <v>352</v>
      </c>
      <c r="K267" s="257">
        <v>5.55</v>
      </c>
      <c r="L267" s="160" t="s">
        <v>366</v>
      </c>
      <c r="M267" s="253" t="s">
        <v>350</v>
      </c>
      <c r="N267" s="254">
        <v>49310513</v>
      </c>
      <c r="O267" s="253" t="s">
        <v>352</v>
      </c>
      <c r="P267" s="257">
        <v>6447.49</v>
      </c>
      <c r="Q267" s="160" t="s">
        <v>366</v>
      </c>
      <c r="R267" s="253" t="s">
        <v>350</v>
      </c>
      <c r="S267" s="254">
        <v>49310513</v>
      </c>
      <c r="T267" s="253" t="s">
        <v>352</v>
      </c>
      <c r="U267" s="257">
        <v>2178.4499999999998</v>
      </c>
      <c r="V267" s="160" t="s">
        <v>366</v>
      </c>
      <c r="W267" s="247" t="s">
        <v>350</v>
      </c>
      <c r="X267" s="252">
        <v>49310513</v>
      </c>
      <c r="Y267" s="247" t="s">
        <v>352</v>
      </c>
      <c r="Z267" s="257">
        <v>1273.6299999999999</v>
      </c>
    </row>
    <row r="268" spans="2:26" x14ac:dyDescent="0.2">
      <c r="B268" s="255" t="s">
        <v>350</v>
      </c>
      <c r="C268" s="255">
        <v>49310514</v>
      </c>
      <c r="D268" s="255" t="s">
        <v>203</v>
      </c>
      <c r="E268" s="261">
        <f t="shared" si="11"/>
        <v>51172.708224219939</v>
      </c>
      <c r="G268" s="160" t="s">
        <v>366</v>
      </c>
      <c r="H268" s="245" t="s">
        <v>350</v>
      </c>
      <c r="I268" s="250">
        <v>49310514</v>
      </c>
      <c r="J268" s="245" t="s">
        <v>203</v>
      </c>
      <c r="K268" s="257">
        <v>1926.918989752312</v>
      </c>
      <c r="L268" s="160" t="s">
        <v>366</v>
      </c>
      <c r="M268" s="253" t="s">
        <v>350</v>
      </c>
      <c r="N268" s="254">
        <v>49310514</v>
      </c>
      <c r="O268" s="253" t="s">
        <v>203</v>
      </c>
      <c r="P268" s="257">
        <v>13396.593434608378</v>
      </c>
      <c r="Q268" s="160" t="s">
        <v>366</v>
      </c>
      <c r="R268" s="253" t="s">
        <v>350</v>
      </c>
      <c r="S268" s="254">
        <v>49310514</v>
      </c>
      <c r="T268" s="253" t="s">
        <v>203</v>
      </c>
      <c r="U268" s="257">
        <v>7119.0152039625827</v>
      </c>
      <c r="V268" s="160" t="s">
        <v>366</v>
      </c>
      <c r="W268" s="248" t="s">
        <v>350</v>
      </c>
      <c r="X268" s="260">
        <v>49310514</v>
      </c>
      <c r="Y268" s="248" t="s">
        <v>203</v>
      </c>
      <c r="Z268" s="257">
        <v>28730.180595896665</v>
      </c>
    </row>
    <row r="269" spans="2:26" x14ac:dyDescent="0.2">
      <c r="B269" s="255" t="s">
        <v>350</v>
      </c>
      <c r="C269" s="255">
        <v>49310515</v>
      </c>
      <c r="D269" s="255" t="s">
        <v>204</v>
      </c>
      <c r="E269" s="261">
        <f t="shared" si="11"/>
        <v>15227.988681936102</v>
      </c>
      <c r="G269" s="160" t="s">
        <v>366</v>
      </c>
      <c r="H269" s="245" t="s">
        <v>350</v>
      </c>
      <c r="I269" s="250">
        <v>49310515</v>
      </c>
      <c r="J269" s="245" t="s">
        <v>204</v>
      </c>
      <c r="K269" s="257">
        <v>2173.876695483119</v>
      </c>
      <c r="L269" s="160" t="s">
        <v>366</v>
      </c>
      <c r="M269" s="253" t="s">
        <v>350</v>
      </c>
      <c r="N269" s="254">
        <v>49310515</v>
      </c>
      <c r="O269" s="253" t="s">
        <v>204</v>
      </c>
      <c r="P269" s="257">
        <v>6548.9986733536789</v>
      </c>
      <c r="Q269" s="160" t="s">
        <v>366</v>
      </c>
      <c r="R269" s="253" t="s">
        <v>350</v>
      </c>
      <c r="S269" s="254">
        <v>49310515</v>
      </c>
      <c r="T269" s="253" t="s">
        <v>204</v>
      </c>
      <c r="U269" s="257">
        <v>1971.647796021761</v>
      </c>
      <c r="V269" s="160" t="s">
        <v>366</v>
      </c>
      <c r="W269" s="253" t="s">
        <v>350</v>
      </c>
      <c r="X269" s="254">
        <v>49310515</v>
      </c>
      <c r="Y269" s="253" t="s">
        <v>204</v>
      </c>
      <c r="Z269" s="257">
        <v>4533.4655170775432</v>
      </c>
    </row>
    <row r="270" spans="2:26" x14ac:dyDescent="0.2">
      <c r="B270" s="255" t="s">
        <v>350</v>
      </c>
      <c r="C270" s="255">
        <v>49310516</v>
      </c>
      <c r="D270" s="262" t="s">
        <v>206</v>
      </c>
      <c r="E270" s="261">
        <f t="shared" si="11"/>
        <v>17288.7467128116</v>
      </c>
      <c r="G270" s="160" t="s">
        <v>366</v>
      </c>
      <c r="H270" s="245" t="s">
        <v>350</v>
      </c>
      <c r="I270" s="250">
        <v>49310516</v>
      </c>
      <c r="J270" s="245" t="s">
        <v>206</v>
      </c>
      <c r="K270" s="257">
        <v>6138.5564994091383</v>
      </c>
      <c r="L270" s="160" t="s">
        <v>366</v>
      </c>
      <c r="M270" s="253" t="s">
        <v>350</v>
      </c>
      <c r="N270" s="254">
        <v>49310516</v>
      </c>
      <c r="O270" s="253" t="s">
        <v>206</v>
      </c>
      <c r="P270" s="257">
        <v>6742.988118514796</v>
      </c>
      <c r="Q270" s="160" t="s">
        <v>366</v>
      </c>
      <c r="R270" s="253" t="s">
        <v>350</v>
      </c>
      <c r="S270" s="254">
        <v>49310516</v>
      </c>
      <c r="T270" s="253" t="s">
        <v>206</v>
      </c>
      <c r="U270" s="257">
        <v>1492.0446521257768</v>
      </c>
      <c r="V270" s="160" t="s">
        <v>366</v>
      </c>
      <c r="W270" s="253" t="s">
        <v>350</v>
      </c>
      <c r="X270" s="254">
        <v>49310516</v>
      </c>
      <c r="Y270" s="253" t="s">
        <v>206</v>
      </c>
      <c r="Z270" s="257">
        <v>2915.1574427618903</v>
      </c>
    </row>
    <row r="271" spans="2:26" x14ac:dyDescent="0.2">
      <c r="B271" s="255" t="s">
        <v>350</v>
      </c>
      <c r="C271" s="255">
        <v>49310517</v>
      </c>
      <c r="D271" s="255" t="s">
        <v>205</v>
      </c>
      <c r="E271" s="261">
        <f t="shared" si="11"/>
        <v>6649.7853501421869</v>
      </c>
      <c r="G271" s="160" t="s">
        <v>366</v>
      </c>
      <c r="H271" s="245" t="s">
        <v>350</v>
      </c>
      <c r="I271" s="250">
        <v>49310517</v>
      </c>
      <c r="J271" s="245" t="s">
        <v>205</v>
      </c>
      <c r="K271" s="257">
        <v>0</v>
      </c>
      <c r="L271" s="160" t="s">
        <v>366</v>
      </c>
      <c r="M271" s="253" t="s">
        <v>350</v>
      </c>
      <c r="N271" s="254">
        <v>49310517</v>
      </c>
      <c r="O271" s="253" t="s">
        <v>205</v>
      </c>
      <c r="P271" s="257">
        <v>0</v>
      </c>
      <c r="Q271" s="160" t="s">
        <v>366</v>
      </c>
      <c r="R271" s="253" t="s">
        <v>350</v>
      </c>
      <c r="S271" s="254">
        <v>49310517</v>
      </c>
      <c r="T271" s="253" t="s">
        <v>205</v>
      </c>
      <c r="U271" s="257">
        <v>3222.5105979179789</v>
      </c>
      <c r="V271" s="160" t="s">
        <v>366</v>
      </c>
      <c r="W271" s="253" t="s">
        <v>350</v>
      </c>
      <c r="X271" s="254">
        <v>49310517</v>
      </c>
      <c r="Y271" s="253" t="s">
        <v>205</v>
      </c>
      <c r="Z271" s="257">
        <v>3427.274752224208</v>
      </c>
    </row>
    <row r="272" spans="2:26" x14ac:dyDescent="0.2">
      <c r="B272" s="264" t="s">
        <v>350</v>
      </c>
      <c r="C272" s="250">
        <v>49310518</v>
      </c>
      <c r="D272" s="245" t="s">
        <v>207</v>
      </c>
      <c r="E272" s="261">
        <f t="shared" si="11"/>
        <v>37398.723851780574</v>
      </c>
      <c r="G272" s="160" t="s">
        <v>366</v>
      </c>
      <c r="H272" s="245" t="s">
        <v>350</v>
      </c>
      <c r="I272" s="250">
        <v>49310518</v>
      </c>
      <c r="J272" s="245" t="s">
        <v>207</v>
      </c>
      <c r="K272" s="257">
        <v>8312.4300808056414</v>
      </c>
      <c r="L272" s="160" t="s">
        <v>366</v>
      </c>
      <c r="M272" s="253" t="s">
        <v>350</v>
      </c>
      <c r="N272" s="254">
        <v>49310518</v>
      </c>
      <c r="O272" s="253" t="s">
        <v>207</v>
      </c>
      <c r="P272" s="257">
        <v>9998.3753658437836</v>
      </c>
      <c r="Q272" s="160" t="s">
        <v>366</v>
      </c>
      <c r="R272" s="253" t="s">
        <v>350</v>
      </c>
      <c r="S272" s="254">
        <v>49310518</v>
      </c>
      <c r="T272" s="253" t="s">
        <v>207</v>
      </c>
      <c r="U272" s="257">
        <v>9777.066914249579</v>
      </c>
      <c r="V272" s="160" t="s">
        <v>366</v>
      </c>
      <c r="W272" s="253" t="s">
        <v>350</v>
      </c>
      <c r="X272" s="254">
        <v>49310518</v>
      </c>
      <c r="Y272" s="253" t="s">
        <v>207</v>
      </c>
      <c r="Z272" s="257">
        <v>9310.8514908815705</v>
      </c>
    </row>
    <row r="273" spans="2:26" x14ac:dyDescent="0.2">
      <c r="B273" s="255"/>
      <c r="C273" s="255"/>
      <c r="D273" s="255"/>
      <c r="E273" s="256"/>
      <c r="G273" s="160" t="s">
        <v>366</v>
      </c>
      <c r="H273" s="245"/>
      <c r="I273" s="250"/>
      <c r="J273" s="245"/>
      <c r="K273" s="257"/>
      <c r="L273" s="160" t="s">
        <v>366</v>
      </c>
      <c r="M273" s="263"/>
      <c r="N273" s="263"/>
      <c r="O273" s="263"/>
      <c r="P273" s="257"/>
      <c r="Q273" s="160" t="s">
        <v>366</v>
      </c>
      <c r="R273" s="253"/>
      <c r="S273" s="254"/>
      <c r="T273" s="253"/>
      <c r="U273" s="257"/>
      <c r="V273" s="160" t="s">
        <v>366</v>
      </c>
      <c r="W273" s="263"/>
      <c r="X273" s="263"/>
      <c r="Y273" s="263"/>
      <c r="Z273" s="257"/>
    </row>
    <row r="274" spans="2:26" x14ac:dyDescent="0.2">
      <c r="B274" s="255" t="s">
        <v>353</v>
      </c>
      <c r="C274" s="255">
        <v>49303400</v>
      </c>
      <c r="D274" s="255" t="s">
        <v>174</v>
      </c>
      <c r="E274" s="261">
        <f t="shared" si="11"/>
        <v>353424.03211130667</v>
      </c>
      <c r="G274" s="160" t="s">
        <v>366</v>
      </c>
      <c r="H274" s="245" t="s">
        <v>353</v>
      </c>
      <c r="I274" s="250">
        <v>49303400</v>
      </c>
      <c r="J274" s="245" t="s">
        <v>174</v>
      </c>
      <c r="K274" s="257">
        <v>71040.649978618676</v>
      </c>
      <c r="L274" s="160" t="s">
        <v>366</v>
      </c>
      <c r="M274" s="253" t="s">
        <v>353</v>
      </c>
      <c r="N274" s="254">
        <v>49303400</v>
      </c>
      <c r="O274" s="253" t="s">
        <v>174</v>
      </c>
      <c r="P274" s="257">
        <v>110325.17496696503</v>
      </c>
      <c r="Q274" s="160" t="s">
        <v>366</v>
      </c>
      <c r="R274" s="253" t="s">
        <v>353</v>
      </c>
      <c r="S274" s="254">
        <v>49303400</v>
      </c>
      <c r="T274" s="253" t="s">
        <v>174</v>
      </c>
      <c r="U274" s="257">
        <v>49849.725672509325</v>
      </c>
      <c r="V274" s="160" t="s">
        <v>366</v>
      </c>
      <c r="W274" s="253" t="s">
        <v>353</v>
      </c>
      <c r="X274" s="254">
        <v>49303400</v>
      </c>
      <c r="Y274" s="253" t="s">
        <v>174</v>
      </c>
      <c r="Z274" s="257">
        <v>122208.48149321362</v>
      </c>
    </row>
    <row r="275" spans="2:26" x14ac:dyDescent="0.2">
      <c r="B275" s="255" t="s">
        <v>353</v>
      </c>
      <c r="C275" s="255">
        <v>49303513</v>
      </c>
      <c r="D275" s="255" t="s">
        <v>343</v>
      </c>
      <c r="E275" s="261">
        <f t="shared" si="11"/>
        <v>5125.3100000000004</v>
      </c>
      <c r="G275" s="160" t="s">
        <v>366</v>
      </c>
      <c r="H275" s="245" t="s">
        <v>353</v>
      </c>
      <c r="I275" s="250">
        <v>49303513</v>
      </c>
      <c r="J275" s="245" t="s">
        <v>343</v>
      </c>
      <c r="K275" s="257">
        <v>177</v>
      </c>
      <c r="L275" s="160" t="s">
        <v>366</v>
      </c>
      <c r="M275" s="253" t="s">
        <v>353</v>
      </c>
      <c r="N275" s="254">
        <v>49303513</v>
      </c>
      <c r="O275" s="253" t="s">
        <v>343</v>
      </c>
      <c r="P275" s="257">
        <v>1171.49</v>
      </c>
      <c r="Q275" s="160" t="s">
        <v>366</v>
      </c>
      <c r="R275" s="253" t="s">
        <v>353</v>
      </c>
      <c r="S275" s="254">
        <v>49303513</v>
      </c>
      <c r="T275" s="253" t="s">
        <v>343</v>
      </c>
      <c r="U275" s="257">
        <v>2325.4</v>
      </c>
      <c r="V275" s="160" t="s">
        <v>366</v>
      </c>
      <c r="W275" s="253" t="s">
        <v>353</v>
      </c>
      <c r="X275" s="254">
        <v>49303513</v>
      </c>
      <c r="Y275" s="253" t="s">
        <v>343</v>
      </c>
      <c r="Z275" s="257">
        <v>1451.4199999999998</v>
      </c>
    </row>
    <row r="276" spans="2:26" x14ac:dyDescent="0.2">
      <c r="B276" s="255" t="s">
        <v>353</v>
      </c>
      <c r="C276" s="255">
        <v>49303514</v>
      </c>
      <c r="D276" s="255" t="s">
        <v>344</v>
      </c>
      <c r="E276" s="261">
        <f t="shared" si="11"/>
        <v>61072.163568305557</v>
      </c>
      <c r="G276" s="160" t="s">
        <v>366</v>
      </c>
      <c r="H276" s="245" t="s">
        <v>353</v>
      </c>
      <c r="I276" s="250">
        <v>49303514</v>
      </c>
      <c r="J276" s="245" t="s">
        <v>344</v>
      </c>
      <c r="K276" s="257">
        <v>9485.8775568148685</v>
      </c>
      <c r="L276" s="160" t="s">
        <v>366</v>
      </c>
      <c r="M276" s="253" t="s">
        <v>353</v>
      </c>
      <c r="N276" s="254">
        <v>49303514</v>
      </c>
      <c r="O276" s="253" t="s">
        <v>344</v>
      </c>
      <c r="P276" s="257">
        <v>14440.150207045206</v>
      </c>
      <c r="Q276" s="160" t="s">
        <v>366</v>
      </c>
      <c r="R276" s="253" t="s">
        <v>353</v>
      </c>
      <c r="S276" s="254">
        <v>49303514</v>
      </c>
      <c r="T276" s="253" t="s">
        <v>344</v>
      </c>
      <c r="U276" s="257">
        <v>15459.161209517893</v>
      </c>
      <c r="V276" s="160" t="s">
        <v>366</v>
      </c>
      <c r="W276" s="253" t="s">
        <v>353</v>
      </c>
      <c r="X276" s="254">
        <v>49303514</v>
      </c>
      <c r="Y276" s="253" t="s">
        <v>344</v>
      </c>
      <c r="Z276" s="257">
        <v>21686.974594927589</v>
      </c>
    </row>
    <row r="277" spans="2:26" x14ac:dyDescent="0.2">
      <c r="B277" s="255" t="s">
        <v>353</v>
      </c>
      <c r="C277" s="255">
        <v>49303515</v>
      </c>
      <c r="D277" s="255" t="s">
        <v>345</v>
      </c>
      <c r="E277" s="261">
        <f t="shared" si="11"/>
        <v>33586.5809574058</v>
      </c>
      <c r="G277" s="160" t="s">
        <v>366</v>
      </c>
      <c r="H277" s="245" t="s">
        <v>353</v>
      </c>
      <c r="I277" s="250">
        <v>49303515</v>
      </c>
      <c r="J277" s="245" t="s">
        <v>345</v>
      </c>
      <c r="K277" s="257">
        <v>9925.662060676048</v>
      </c>
      <c r="L277" s="160" t="s">
        <v>366</v>
      </c>
      <c r="M277" s="253" t="s">
        <v>353</v>
      </c>
      <c r="N277" s="254">
        <v>49303515</v>
      </c>
      <c r="O277" s="253" t="s">
        <v>345</v>
      </c>
      <c r="P277" s="257">
        <v>10279.577669813956</v>
      </c>
      <c r="Q277" s="160" t="s">
        <v>366</v>
      </c>
      <c r="R277" s="253" t="s">
        <v>353</v>
      </c>
      <c r="S277" s="254">
        <v>49303515</v>
      </c>
      <c r="T277" s="253" t="s">
        <v>345</v>
      </c>
      <c r="U277" s="257">
        <v>2744.0299221382916</v>
      </c>
      <c r="V277" s="160" t="s">
        <v>366</v>
      </c>
      <c r="W277" s="253" t="s">
        <v>353</v>
      </c>
      <c r="X277" s="254">
        <v>49303515</v>
      </c>
      <c r="Y277" s="253" t="s">
        <v>345</v>
      </c>
      <c r="Z277" s="257">
        <v>10637.311304777504</v>
      </c>
    </row>
    <row r="278" spans="2:26" x14ac:dyDescent="0.2">
      <c r="B278" s="255" t="s">
        <v>353</v>
      </c>
      <c r="C278" s="255">
        <v>49303516</v>
      </c>
      <c r="D278" s="255" t="s">
        <v>178</v>
      </c>
      <c r="E278" s="261">
        <f t="shared" si="11"/>
        <v>78275.037809121306</v>
      </c>
      <c r="G278" s="160" t="s">
        <v>366</v>
      </c>
      <c r="H278" s="245" t="s">
        <v>353</v>
      </c>
      <c r="I278" s="250">
        <v>49303516</v>
      </c>
      <c r="J278" s="245" t="s">
        <v>178</v>
      </c>
      <c r="K278" s="257">
        <v>13819.818059989826</v>
      </c>
      <c r="L278" s="160" t="s">
        <v>366</v>
      </c>
      <c r="M278" s="253" t="s">
        <v>353</v>
      </c>
      <c r="N278" s="254">
        <v>49303516</v>
      </c>
      <c r="O278" s="253" t="s">
        <v>178</v>
      </c>
      <c r="P278" s="257">
        <v>25943.838389733075</v>
      </c>
      <c r="Q278" s="160" t="s">
        <v>366</v>
      </c>
      <c r="R278" s="253" t="s">
        <v>353</v>
      </c>
      <c r="S278" s="254">
        <v>49303516</v>
      </c>
      <c r="T278" s="253" t="s">
        <v>178</v>
      </c>
      <c r="U278" s="257">
        <v>14295.744892978275</v>
      </c>
      <c r="V278" s="160" t="s">
        <v>366</v>
      </c>
      <c r="W278" s="253" t="s">
        <v>353</v>
      </c>
      <c r="X278" s="254">
        <v>49303516</v>
      </c>
      <c r="Y278" s="253" t="s">
        <v>178</v>
      </c>
      <c r="Z278" s="257">
        <v>24215.636466420132</v>
      </c>
    </row>
    <row r="279" spans="2:26" x14ac:dyDescent="0.2">
      <c r="B279" s="255" t="s">
        <v>353</v>
      </c>
      <c r="C279" s="255">
        <v>49303517</v>
      </c>
      <c r="D279" s="255" t="s">
        <v>346</v>
      </c>
      <c r="E279" s="261">
        <f t="shared" si="11"/>
        <v>22264.400715634441</v>
      </c>
      <c r="G279" s="160" t="s">
        <v>366</v>
      </c>
      <c r="H279" s="245" t="s">
        <v>353</v>
      </c>
      <c r="I279" s="250">
        <v>49303517</v>
      </c>
      <c r="J279" s="245" t="s">
        <v>346</v>
      </c>
      <c r="K279" s="257">
        <v>533.09117387203503</v>
      </c>
      <c r="L279" s="160" t="s">
        <v>366</v>
      </c>
      <c r="M279" s="253" t="s">
        <v>353</v>
      </c>
      <c r="N279" s="254">
        <v>49303517</v>
      </c>
      <c r="O279" s="253" t="s">
        <v>346</v>
      </c>
      <c r="P279" s="257">
        <v>12713.78920943405</v>
      </c>
      <c r="Q279" s="160" t="s">
        <v>366</v>
      </c>
      <c r="R279" s="253" t="s">
        <v>353</v>
      </c>
      <c r="S279" s="254">
        <v>49303517</v>
      </c>
      <c r="T279" s="253" t="s">
        <v>346</v>
      </c>
      <c r="U279" s="257">
        <v>7099.1334371108323</v>
      </c>
      <c r="V279" s="160" t="s">
        <v>366</v>
      </c>
      <c r="W279" s="253" t="s">
        <v>353</v>
      </c>
      <c r="X279" s="254">
        <v>49303517</v>
      </c>
      <c r="Y279" s="253" t="s">
        <v>346</v>
      </c>
      <c r="Z279" s="257">
        <v>1918.3868952175239</v>
      </c>
    </row>
    <row r="280" spans="2:26" x14ac:dyDescent="0.2">
      <c r="B280" s="264" t="s">
        <v>353</v>
      </c>
      <c r="C280" s="250">
        <v>49303518</v>
      </c>
      <c r="D280" s="245" t="s">
        <v>360</v>
      </c>
      <c r="E280" s="261">
        <f t="shared" si="11"/>
        <v>33056.95866925329</v>
      </c>
      <c r="G280" s="160" t="s">
        <v>366</v>
      </c>
      <c r="H280" s="245" t="s">
        <v>353</v>
      </c>
      <c r="I280" s="250">
        <v>49303518</v>
      </c>
      <c r="J280" s="245" t="s">
        <v>360</v>
      </c>
      <c r="K280" s="257">
        <v>15499.717097813684</v>
      </c>
      <c r="L280" s="160" t="s">
        <v>366</v>
      </c>
      <c r="M280" s="253" t="s">
        <v>353</v>
      </c>
      <c r="N280" s="254">
        <v>49303518</v>
      </c>
      <c r="O280" s="253" t="s">
        <v>360</v>
      </c>
      <c r="P280" s="257">
        <v>8260.656474845</v>
      </c>
      <c r="Q280" s="160" t="s">
        <v>366</v>
      </c>
      <c r="R280" s="253" t="s">
        <v>353</v>
      </c>
      <c r="S280" s="254">
        <v>49303518</v>
      </c>
      <c r="T280" s="253" t="s">
        <v>360</v>
      </c>
      <c r="U280" s="257">
        <v>2311.3708920178356</v>
      </c>
      <c r="V280" s="160" t="s">
        <v>366</v>
      </c>
      <c r="W280" s="253" t="s">
        <v>353</v>
      </c>
      <c r="X280" s="254">
        <v>49303518</v>
      </c>
      <c r="Y280" s="253" t="s">
        <v>360</v>
      </c>
      <c r="Z280" s="257">
        <v>6985.2142045767714</v>
      </c>
    </row>
    <row r="281" spans="2:26" x14ac:dyDescent="0.2">
      <c r="B281" s="255"/>
      <c r="C281" s="255"/>
      <c r="D281" s="255"/>
      <c r="E281" s="256"/>
      <c r="G281" s="160" t="s">
        <v>366</v>
      </c>
      <c r="H281" s="245"/>
      <c r="I281" s="250"/>
      <c r="J281" s="245"/>
      <c r="K281" s="257"/>
      <c r="L281" s="160" t="s">
        <v>366</v>
      </c>
      <c r="M281" s="263"/>
      <c r="N281" s="263"/>
      <c r="O281" s="263"/>
      <c r="P281" s="257"/>
      <c r="Q281" s="160" t="s">
        <v>366</v>
      </c>
      <c r="R281" s="248"/>
      <c r="S281" s="260"/>
      <c r="T281" s="248"/>
      <c r="U281" s="257"/>
      <c r="V281" s="160" t="s">
        <v>366</v>
      </c>
      <c r="W281" s="263"/>
      <c r="X281" s="263"/>
      <c r="Y281" s="263"/>
      <c r="Z281" s="257"/>
    </row>
    <row r="282" spans="2:26" x14ac:dyDescent="0.2">
      <c r="B282" s="255" t="s">
        <v>354</v>
      </c>
      <c r="C282" s="255">
        <v>49304510</v>
      </c>
      <c r="D282" s="255" t="s">
        <v>189</v>
      </c>
      <c r="E282" s="261">
        <f t="shared" si="11"/>
        <v>243066.20837156411</v>
      </c>
      <c r="G282" s="160" t="s">
        <v>366</v>
      </c>
      <c r="H282" s="245" t="s">
        <v>354</v>
      </c>
      <c r="I282" s="250">
        <v>49304510</v>
      </c>
      <c r="J282" s="245" t="s">
        <v>189</v>
      </c>
      <c r="K282" s="257">
        <v>1539.4036639676342</v>
      </c>
      <c r="L282" s="160" t="s">
        <v>366</v>
      </c>
      <c r="M282" s="253" t="s">
        <v>354</v>
      </c>
      <c r="N282" s="254">
        <v>49304510</v>
      </c>
      <c r="O282" s="253" t="s">
        <v>189</v>
      </c>
      <c r="P282" s="257">
        <v>21983.334657278116</v>
      </c>
      <c r="Q282" s="160" t="s">
        <v>366</v>
      </c>
      <c r="R282" s="253" t="s">
        <v>354</v>
      </c>
      <c r="S282" s="254">
        <v>49304510</v>
      </c>
      <c r="T282" s="253" t="s">
        <v>189</v>
      </c>
      <c r="U282" s="257">
        <v>161503.7077704535</v>
      </c>
      <c r="V282" s="160" t="s">
        <v>366</v>
      </c>
      <c r="W282" s="253" t="s">
        <v>354</v>
      </c>
      <c r="X282" s="254">
        <v>49304510</v>
      </c>
      <c r="Y282" s="253" t="s">
        <v>189</v>
      </c>
      <c r="Z282" s="257">
        <v>58039.762279864866</v>
      </c>
    </row>
    <row r="283" spans="2:26" x14ac:dyDescent="0.2">
      <c r="B283" s="255" t="s">
        <v>354</v>
      </c>
      <c r="C283" s="255">
        <v>49304513</v>
      </c>
      <c r="D283" s="255" t="s">
        <v>355</v>
      </c>
      <c r="E283" s="261">
        <f t="shared" si="11"/>
        <v>2577</v>
      </c>
      <c r="G283" s="160" t="s">
        <v>366</v>
      </c>
      <c r="H283" s="245" t="s">
        <v>354</v>
      </c>
      <c r="I283" s="250">
        <v>49304513</v>
      </c>
      <c r="J283" s="245" t="s">
        <v>355</v>
      </c>
      <c r="K283" s="257">
        <v>793.44</v>
      </c>
      <c r="L283" s="160" t="s">
        <v>366</v>
      </c>
      <c r="M283" s="253" t="s">
        <v>354</v>
      </c>
      <c r="N283" s="254">
        <v>49304513</v>
      </c>
      <c r="O283" s="253" t="s">
        <v>355</v>
      </c>
      <c r="P283" s="257">
        <v>1783.56</v>
      </c>
      <c r="Q283" s="160" t="s">
        <v>366</v>
      </c>
      <c r="R283" s="253" t="s">
        <v>354</v>
      </c>
      <c r="S283" s="254">
        <v>49304513</v>
      </c>
      <c r="T283" s="253" t="s">
        <v>355</v>
      </c>
      <c r="U283" s="257">
        <v>0</v>
      </c>
      <c r="V283" s="160" t="s">
        <v>366</v>
      </c>
      <c r="W283" s="253" t="s">
        <v>354</v>
      </c>
      <c r="X283" s="254">
        <v>49304513</v>
      </c>
      <c r="Y283" s="253" t="s">
        <v>355</v>
      </c>
      <c r="Z283" s="257">
        <v>0</v>
      </c>
    </row>
    <row r="284" spans="2:26" x14ac:dyDescent="0.2">
      <c r="B284" s="255" t="s">
        <v>354</v>
      </c>
      <c r="C284" s="255">
        <v>49304514</v>
      </c>
      <c r="D284" s="255" t="s">
        <v>349</v>
      </c>
      <c r="E284" s="261">
        <f t="shared" si="11"/>
        <v>49262.169872372717</v>
      </c>
      <c r="G284" s="160" t="s">
        <v>366</v>
      </c>
      <c r="H284" s="245" t="s">
        <v>354</v>
      </c>
      <c r="I284" s="250">
        <v>49304514</v>
      </c>
      <c r="J284" s="245" t="s">
        <v>349</v>
      </c>
      <c r="K284" s="257">
        <v>7639.5624278810174</v>
      </c>
      <c r="L284" s="160" t="s">
        <v>366</v>
      </c>
      <c r="M284" s="253" t="s">
        <v>354</v>
      </c>
      <c r="N284" s="254">
        <v>49304514</v>
      </c>
      <c r="O284" s="253" t="s">
        <v>349</v>
      </c>
      <c r="P284" s="257">
        <v>10187.786835710003</v>
      </c>
      <c r="Q284" s="160" t="s">
        <v>366</v>
      </c>
      <c r="R284" s="253" t="s">
        <v>354</v>
      </c>
      <c r="S284" s="254">
        <v>49304514</v>
      </c>
      <c r="T284" s="253" t="s">
        <v>349</v>
      </c>
      <c r="U284" s="257">
        <v>1849.4526295438927</v>
      </c>
      <c r="V284" s="160" t="s">
        <v>366</v>
      </c>
      <c r="W284" s="253" t="s">
        <v>354</v>
      </c>
      <c r="X284" s="254">
        <v>49304514</v>
      </c>
      <c r="Y284" s="253" t="s">
        <v>349</v>
      </c>
      <c r="Z284" s="257">
        <v>29585.367979237799</v>
      </c>
    </row>
    <row r="285" spans="2:26" x14ac:dyDescent="0.2">
      <c r="B285" s="255" t="s">
        <v>354</v>
      </c>
      <c r="C285" s="255">
        <v>49304515</v>
      </c>
      <c r="D285" s="255" t="s">
        <v>191</v>
      </c>
      <c r="E285" s="261">
        <f t="shared" si="11"/>
        <v>1853.3257758780326</v>
      </c>
      <c r="G285" s="160" t="s">
        <v>366</v>
      </c>
      <c r="H285" s="245" t="s">
        <v>354</v>
      </c>
      <c r="I285" s="250">
        <v>49304515</v>
      </c>
      <c r="J285" s="245" t="s">
        <v>191</v>
      </c>
      <c r="K285" s="257">
        <v>133.40657986851801</v>
      </c>
      <c r="L285" s="160" t="s">
        <v>366</v>
      </c>
      <c r="M285" s="253" t="s">
        <v>354</v>
      </c>
      <c r="N285" s="254">
        <v>49304515</v>
      </c>
      <c r="O285" s="253" t="s">
        <v>191</v>
      </c>
      <c r="P285" s="257">
        <v>1719.9191960095145</v>
      </c>
      <c r="Q285" s="160" t="s">
        <v>366</v>
      </c>
      <c r="R285" s="253" t="s">
        <v>354</v>
      </c>
      <c r="S285" s="254">
        <v>49304515</v>
      </c>
      <c r="T285" s="253" t="s">
        <v>191</v>
      </c>
      <c r="U285" s="257">
        <v>0</v>
      </c>
      <c r="V285" s="160" t="s">
        <v>366</v>
      </c>
      <c r="W285" s="253" t="s">
        <v>354</v>
      </c>
      <c r="X285" s="254">
        <v>49304515</v>
      </c>
      <c r="Y285" s="253" t="s">
        <v>191</v>
      </c>
      <c r="Z285" s="257">
        <v>0</v>
      </c>
    </row>
    <row r="286" spans="2:26" x14ac:dyDescent="0.2">
      <c r="B286" s="255" t="s">
        <v>354</v>
      </c>
      <c r="C286" s="255">
        <v>49304516</v>
      </c>
      <c r="D286" s="262" t="s">
        <v>192</v>
      </c>
      <c r="E286" s="261">
        <f t="shared" si="11"/>
        <v>24755.862839559253</v>
      </c>
      <c r="G286" s="160" t="s">
        <v>366</v>
      </c>
      <c r="H286" s="245" t="s">
        <v>354</v>
      </c>
      <c r="I286" s="250">
        <v>49304516</v>
      </c>
      <c r="J286" s="245" t="s">
        <v>192</v>
      </c>
      <c r="K286" s="257">
        <v>7020.9633437806015</v>
      </c>
      <c r="L286" s="160" t="s">
        <v>366</v>
      </c>
      <c r="M286" s="253" t="s">
        <v>354</v>
      </c>
      <c r="N286" s="254">
        <v>49304516</v>
      </c>
      <c r="O286" s="253" t="s">
        <v>192</v>
      </c>
      <c r="P286" s="257">
        <v>5270.5825377791389</v>
      </c>
      <c r="Q286" s="160" t="s">
        <v>366</v>
      </c>
      <c r="R286" s="253" t="s">
        <v>354</v>
      </c>
      <c r="S286" s="254">
        <v>49304516</v>
      </c>
      <c r="T286" s="253" t="s">
        <v>192</v>
      </c>
      <c r="U286" s="257">
        <v>1942.8233998502535</v>
      </c>
      <c r="V286" s="160" t="s">
        <v>366</v>
      </c>
      <c r="W286" s="253" t="s">
        <v>354</v>
      </c>
      <c r="X286" s="254">
        <v>49304516</v>
      </c>
      <c r="Y286" s="253" t="s">
        <v>192</v>
      </c>
      <c r="Z286" s="257">
        <v>10521.493558149261</v>
      </c>
    </row>
    <row r="287" spans="2:26" x14ac:dyDescent="0.2">
      <c r="B287" s="264" t="s">
        <v>354</v>
      </c>
      <c r="C287" s="250">
        <v>49304518</v>
      </c>
      <c r="D287" s="245" t="s">
        <v>193</v>
      </c>
      <c r="E287" s="261">
        <f t="shared" si="11"/>
        <v>95.000000999999997</v>
      </c>
      <c r="G287" s="160" t="s">
        <v>366</v>
      </c>
      <c r="H287" s="245" t="s">
        <v>354</v>
      </c>
      <c r="I287" s="250">
        <v>49304518</v>
      </c>
      <c r="J287" s="245" t="s">
        <v>193</v>
      </c>
      <c r="K287" s="257">
        <v>0</v>
      </c>
      <c r="L287" s="160" t="s">
        <v>366</v>
      </c>
      <c r="M287" s="253" t="s">
        <v>354</v>
      </c>
      <c r="N287" s="254">
        <v>49304518</v>
      </c>
      <c r="O287" s="253" t="s">
        <v>193</v>
      </c>
      <c r="P287" s="257">
        <v>95.000000999999997</v>
      </c>
      <c r="Q287" s="160" t="s">
        <v>366</v>
      </c>
      <c r="R287" s="253" t="s">
        <v>354</v>
      </c>
      <c r="S287" s="254">
        <v>49304518</v>
      </c>
      <c r="T287" s="253" t="s">
        <v>193</v>
      </c>
      <c r="U287" s="257">
        <v>0</v>
      </c>
      <c r="V287" s="160" t="s">
        <v>366</v>
      </c>
      <c r="W287" s="253" t="s">
        <v>354</v>
      </c>
      <c r="X287" s="254">
        <v>49304518</v>
      </c>
      <c r="Y287" s="253" t="s">
        <v>193</v>
      </c>
      <c r="Z287" s="257">
        <v>0</v>
      </c>
    </row>
    <row r="288" spans="2:26" x14ac:dyDescent="0.2">
      <c r="B288" s="255"/>
      <c r="C288" s="255"/>
      <c r="D288" s="255"/>
      <c r="E288" s="256"/>
      <c r="G288" s="160" t="s">
        <v>366</v>
      </c>
      <c r="H288" s="245"/>
      <c r="I288" s="250"/>
      <c r="J288" s="245"/>
      <c r="K288" s="257"/>
      <c r="L288" s="160" t="s">
        <v>366</v>
      </c>
      <c r="M288" s="263"/>
      <c r="N288" s="263"/>
      <c r="O288" s="263"/>
      <c r="P288" s="257"/>
      <c r="Q288" s="160" t="s">
        <v>366</v>
      </c>
      <c r="R288" s="248"/>
      <c r="S288" s="260"/>
      <c r="T288" s="248"/>
      <c r="U288" s="257"/>
      <c r="V288" s="160" t="s">
        <v>366</v>
      </c>
      <c r="W288" s="263"/>
      <c r="X288" s="263"/>
      <c r="Y288" s="263"/>
      <c r="Z288" s="257"/>
    </row>
    <row r="289" spans="2:26" x14ac:dyDescent="0.2">
      <c r="B289" s="255" t="s">
        <v>356</v>
      </c>
      <c r="C289" s="255">
        <v>49310510</v>
      </c>
      <c r="D289" s="255" t="s">
        <v>201</v>
      </c>
      <c r="E289" s="261">
        <f t="shared" si="11"/>
        <v>149484.06932762626</v>
      </c>
      <c r="G289" s="160" t="s">
        <v>366</v>
      </c>
      <c r="H289" s="245" t="s">
        <v>356</v>
      </c>
      <c r="I289" s="250">
        <v>49310510</v>
      </c>
      <c r="J289" s="245" t="s">
        <v>201</v>
      </c>
      <c r="K289" s="257">
        <v>13866.707143844171</v>
      </c>
      <c r="L289" s="160" t="s">
        <v>366</v>
      </c>
      <c r="M289" s="253" t="s">
        <v>356</v>
      </c>
      <c r="N289" s="254">
        <v>49310510</v>
      </c>
      <c r="O289" s="253" t="s">
        <v>201</v>
      </c>
      <c r="P289" s="257">
        <v>55929.545338194701</v>
      </c>
      <c r="Q289" s="160" t="s">
        <v>366</v>
      </c>
      <c r="R289" s="253" t="s">
        <v>356</v>
      </c>
      <c r="S289" s="254">
        <v>49310510</v>
      </c>
      <c r="T289" s="253" t="s">
        <v>201</v>
      </c>
      <c r="U289" s="257">
        <v>17299.911735025213</v>
      </c>
      <c r="V289" s="160" t="s">
        <v>366</v>
      </c>
      <c r="W289" s="253" t="s">
        <v>356</v>
      </c>
      <c r="X289" s="254">
        <v>49310510</v>
      </c>
      <c r="Y289" s="253" t="s">
        <v>201</v>
      </c>
      <c r="Z289" s="257">
        <v>62387.905110562191</v>
      </c>
    </row>
    <row r="290" spans="2:26" x14ac:dyDescent="0.2">
      <c r="B290" s="255" t="s">
        <v>356</v>
      </c>
      <c r="C290" s="255">
        <v>49310511</v>
      </c>
      <c r="D290" s="255" t="s">
        <v>351</v>
      </c>
      <c r="E290" s="261">
        <f t="shared" si="11"/>
        <v>0</v>
      </c>
      <c r="G290" s="160" t="s">
        <v>366</v>
      </c>
      <c r="H290" s="245" t="s">
        <v>356</v>
      </c>
      <c r="I290" s="250">
        <v>49310511</v>
      </c>
      <c r="J290" s="245" t="s">
        <v>351</v>
      </c>
      <c r="K290" s="257">
        <v>0</v>
      </c>
      <c r="L290" s="160" t="s">
        <v>366</v>
      </c>
      <c r="M290" s="253" t="s">
        <v>356</v>
      </c>
      <c r="N290" s="254">
        <v>49310511</v>
      </c>
      <c r="O290" s="253" t="s">
        <v>351</v>
      </c>
      <c r="P290" s="257">
        <v>0</v>
      </c>
      <c r="Q290" s="160" t="s">
        <v>366</v>
      </c>
      <c r="R290" s="253" t="s">
        <v>356</v>
      </c>
      <c r="S290" s="254">
        <v>49310511</v>
      </c>
      <c r="T290" s="253" t="s">
        <v>351</v>
      </c>
      <c r="U290" s="257">
        <v>0</v>
      </c>
      <c r="V290" s="160" t="s">
        <v>366</v>
      </c>
      <c r="W290" s="253" t="s">
        <v>356</v>
      </c>
      <c r="X290" s="254">
        <v>49310511</v>
      </c>
      <c r="Y290" s="253" t="s">
        <v>351</v>
      </c>
      <c r="Z290" s="257">
        <v>0</v>
      </c>
    </row>
    <row r="291" spans="2:26" x14ac:dyDescent="0.2">
      <c r="B291" s="255" t="s">
        <v>356</v>
      </c>
      <c r="C291" s="255">
        <v>49310512</v>
      </c>
      <c r="D291" s="255" t="s">
        <v>202</v>
      </c>
      <c r="E291" s="261">
        <f t="shared" si="11"/>
        <v>265984.50523232645</v>
      </c>
      <c r="G291" s="160" t="s">
        <v>366</v>
      </c>
      <c r="H291" s="245" t="s">
        <v>356</v>
      </c>
      <c r="I291" s="250">
        <v>49310512</v>
      </c>
      <c r="J291" s="245" t="s">
        <v>202</v>
      </c>
      <c r="K291" s="257">
        <v>38991.108910893941</v>
      </c>
      <c r="L291" s="160" t="s">
        <v>366</v>
      </c>
      <c r="M291" s="253" t="s">
        <v>356</v>
      </c>
      <c r="N291" s="254">
        <v>49310512</v>
      </c>
      <c r="O291" s="253" t="s">
        <v>202</v>
      </c>
      <c r="P291" s="257">
        <v>86444.470056680308</v>
      </c>
      <c r="Q291" s="160" t="s">
        <v>366</v>
      </c>
      <c r="R291" s="253" t="s">
        <v>356</v>
      </c>
      <c r="S291" s="254">
        <v>49310512</v>
      </c>
      <c r="T291" s="253" t="s">
        <v>202</v>
      </c>
      <c r="U291" s="257">
        <v>30229.688991223265</v>
      </c>
      <c r="V291" s="160" t="s">
        <v>366</v>
      </c>
      <c r="W291" s="253" t="s">
        <v>356</v>
      </c>
      <c r="X291" s="254">
        <v>49310512</v>
      </c>
      <c r="Y291" s="253" t="s">
        <v>202</v>
      </c>
      <c r="Z291" s="257">
        <v>110319.23727352891</v>
      </c>
    </row>
    <row r="292" spans="2:26" x14ac:dyDescent="0.2">
      <c r="B292" s="255" t="s">
        <v>356</v>
      </c>
      <c r="C292" s="255">
        <v>49310513</v>
      </c>
      <c r="D292" s="255" t="s">
        <v>352</v>
      </c>
      <c r="E292" s="261">
        <f t="shared" si="11"/>
        <v>9905.119999999999</v>
      </c>
      <c r="G292" s="160" t="s">
        <v>366</v>
      </c>
      <c r="H292" s="245" t="s">
        <v>356</v>
      </c>
      <c r="I292" s="250">
        <v>49310513</v>
      </c>
      <c r="J292" s="245" t="s">
        <v>352</v>
      </c>
      <c r="K292" s="257">
        <v>5.55</v>
      </c>
      <c r="L292" s="160" t="s">
        <v>366</v>
      </c>
      <c r="M292" s="253" t="s">
        <v>356</v>
      </c>
      <c r="N292" s="254">
        <v>49310513</v>
      </c>
      <c r="O292" s="253" t="s">
        <v>352</v>
      </c>
      <c r="P292" s="257">
        <v>6447.49</v>
      </c>
      <c r="Q292" s="160" t="s">
        <v>366</v>
      </c>
      <c r="R292" s="253" t="s">
        <v>356</v>
      </c>
      <c r="S292" s="254">
        <v>49310513</v>
      </c>
      <c r="T292" s="253" t="s">
        <v>352</v>
      </c>
      <c r="U292" s="257">
        <v>2178.4499999999998</v>
      </c>
      <c r="V292" s="160" t="s">
        <v>366</v>
      </c>
      <c r="W292" s="253" t="s">
        <v>356</v>
      </c>
      <c r="X292" s="254">
        <v>49310513</v>
      </c>
      <c r="Y292" s="253" t="s">
        <v>352</v>
      </c>
      <c r="Z292" s="257">
        <v>1273.6299999999999</v>
      </c>
    </row>
    <row r="293" spans="2:26" x14ac:dyDescent="0.2">
      <c r="B293" s="255" t="s">
        <v>356</v>
      </c>
      <c r="C293" s="255">
        <v>49310514</v>
      </c>
      <c r="D293" s="255" t="s">
        <v>203</v>
      </c>
      <c r="E293" s="261">
        <f t="shared" si="11"/>
        <v>51172.708224219939</v>
      </c>
      <c r="G293" s="160" t="s">
        <v>366</v>
      </c>
      <c r="H293" s="245" t="s">
        <v>356</v>
      </c>
      <c r="I293" s="250">
        <v>49310514</v>
      </c>
      <c r="J293" s="245" t="s">
        <v>203</v>
      </c>
      <c r="K293" s="257">
        <v>1926.918989752312</v>
      </c>
      <c r="L293" s="160" t="s">
        <v>366</v>
      </c>
      <c r="M293" s="253" t="s">
        <v>356</v>
      </c>
      <c r="N293" s="254">
        <v>49310514</v>
      </c>
      <c r="O293" s="253" t="s">
        <v>203</v>
      </c>
      <c r="P293" s="257">
        <v>13396.593434608378</v>
      </c>
      <c r="Q293" s="160" t="s">
        <v>366</v>
      </c>
      <c r="R293" s="253" t="s">
        <v>356</v>
      </c>
      <c r="S293" s="254">
        <v>49310514</v>
      </c>
      <c r="T293" s="253" t="s">
        <v>203</v>
      </c>
      <c r="U293" s="257">
        <v>7119.0152039625827</v>
      </c>
      <c r="V293" s="160" t="s">
        <v>366</v>
      </c>
      <c r="W293" s="253" t="s">
        <v>356</v>
      </c>
      <c r="X293" s="254">
        <v>49310514</v>
      </c>
      <c r="Y293" s="253" t="s">
        <v>203</v>
      </c>
      <c r="Z293" s="257">
        <v>28730.180595896665</v>
      </c>
    </row>
    <row r="294" spans="2:26" x14ac:dyDescent="0.2">
      <c r="B294" s="255" t="s">
        <v>356</v>
      </c>
      <c r="C294" s="255">
        <v>49310515</v>
      </c>
      <c r="D294" s="255" t="s">
        <v>204</v>
      </c>
      <c r="E294" s="261">
        <f t="shared" si="11"/>
        <v>15227.988681936102</v>
      </c>
      <c r="G294" s="160" t="s">
        <v>366</v>
      </c>
      <c r="H294" s="245" t="s">
        <v>356</v>
      </c>
      <c r="I294" s="250">
        <v>49310515</v>
      </c>
      <c r="J294" s="245" t="s">
        <v>204</v>
      </c>
      <c r="K294" s="257">
        <v>2173.876695483119</v>
      </c>
      <c r="L294" s="160" t="s">
        <v>366</v>
      </c>
      <c r="M294" s="253" t="s">
        <v>356</v>
      </c>
      <c r="N294" s="254">
        <v>49310515</v>
      </c>
      <c r="O294" s="253" t="s">
        <v>204</v>
      </c>
      <c r="P294" s="257">
        <v>6548.9986733536789</v>
      </c>
      <c r="Q294" s="160" t="s">
        <v>366</v>
      </c>
      <c r="R294" s="253" t="s">
        <v>356</v>
      </c>
      <c r="S294" s="254">
        <v>49310515</v>
      </c>
      <c r="T294" s="253" t="s">
        <v>204</v>
      </c>
      <c r="U294" s="257">
        <v>1971.647796021761</v>
      </c>
      <c r="V294" s="160" t="s">
        <v>366</v>
      </c>
      <c r="W294" s="253" t="s">
        <v>356</v>
      </c>
      <c r="X294" s="254">
        <v>49310515</v>
      </c>
      <c r="Y294" s="253" t="s">
        <v>204</v>
      </c>
      <c r="Z294" s="257">
        <v>4533.4655170775432</v>
      </c>
    </row>
    <row r="295" spans="2:26" x14ac:dyDescent="0.2">
      <c r="B295" s="265" t="s">
        <v>356</v>
      </c>
      <c r="C295" s="265">
        <v>49310516</v>
      </c>
      <c r="D295" s="263" t="s">
        <v>367</v>
      </c>
      <c r="E295" s="261">
        <f t="shared" si="11"/>
        <v>17288.7467128116</v>
      </c>
      <c r="G295" s="160" t="s">
        <v>366</v>
      </c>
      <c r="H295" s="245" t="s">
        <v>356</v>
      </c>
      <c r="I295" s="250">
        <v>49310516</v>
      </c>
      <c r="J295" s="245" t="s">
        <v>206</v>
      </c>
      <c r="K295" s="257">
        <v>6138.5564994091383</v>
      </c>
      <c r="L295" s="160" t="s">
        <v>366</v>
      </c>
      <c r="M295" s="253" t="s">
        <v>356</v>
      </c>
      <c r="N295" s="254">
        <v>49310516</v>
      </c>
      <c r="O295" s="253" t="s">
        <v>206</v>
      </c>
      <c r="P295" s="257">
        <v>6742.988118514796</v>
      </c>
      <c r="Q295" s="160" t="s">
        <v>366</v>
      </c>
      <c r="R295" s="253" t="s">
        <v>356</v>
      </c>
      <c r="S295" s="254">
        <v>49310516</v>
      </c>
      <c r="T295" s="253" t="s">
        <v>206</v>
      </c>
      <c r="U295" s="257">
        <v>1492.0446521257768</v>
      </c>
      <c r="V295" s="160" t="s">
        <v>366</v>
      </c>
      <c r="W295" s="253" t="s">
        <v>356</v>
      </c>
      <c r="X295" s="254">
        <v>49310516</v>
      </c>
      <c r="Y295" s="253" t="s">
        <v>206</v>
      </c>
      <c r="Z295" s="257">
        <v>2915.1574427618903</v>
      </c>
    </row>
    <row r="296" spans="2:26" x14ac:dyDescent="0.2">
      <c r="B296" s="265" t="s">
        <v>356</v>
      </c>
      <c r="C296" s="265">
        <v>49310517</v>
      </c>
      <c r="D296" s="265" t="s">
        <v>205</v>
      </c>
      <c r="E296" s="261">
        <f t="shared" si="11"/>
        <v>6649.7853501421869</v>
      </c>
      <c r="G296" s="160" t="s">
        <v>366</v>
      </c>
      <c r="H296" s="245" t="s">
        <v>356</v>
      </c>
      <c r="I296" s="250">
        <v>49310517</v>
      </c>
      <c r="J296" s="245" t="s">
        <v>205</v>
      </c>
      <c r="K296" s="257">
        <v>0</v>
      </c>
      <c r="L296" s="160" t="s">
        <v>366</v>
      </c>
      <c r="M296" s="253" t="s">
        <v>356</v>
      </c>
      <c r="N296" s="254">
        <v>49310517</v>
      </c>
      <c r="O296" s="253" t="s">
        <v>205</v>
      </c>
      <c r="P296" s="257">
        <v>0</v>
      </c>
      <c r="Q296" s="160" t="s">
        <v>366</v>
      </c>
      <c r="R296" s="253" t="s">
        <v>356</v>
      </c>
      <c r="S296" s="254">
        <v>49310517</v>
      </c>
      <c r="T296" s="253" t="s">
        <v>205</v>
      </c>
      <c r="U296" s="257">
        <v>3222.5105979179789</v>
      </c>
      <c r="V296" s="160" t="s">
        <v>366</v>
      </c>
      <c r="W296" s="253" t="s">
        <v>356</v>
      </c>
      <c r="X296" s="254">
        <v>49310517</v>
      </c>
      <c r="Y296" s="253" t="s">
        <v>205</v>
      </c>
      <c r="Z296" s="257">
        <v>3427.274752224208</v>
      </c>
    </row>
    <row r="297" spans="2:26" ht="13.5" thickBot="1" x14ac:dyDescent="0.25">
      <c r="B297" s="264" t="s">
        <v>356</v>
      </c>
      <c r="C297" s="250">
        <v>49310518</v>
      </c>
      <c r="D297" s="245" t="s">
        <v>207</v>
      </c>
      <c r="E297" s="261">
        <f t="shared" si="11"/>
        <v>37398.723851780574</v>
      </c>
      <c r="G297" s="160" t="s">
        <v>366</v>
      </c>
      <c r="H297" s="245" t="s">
        <v>356</v>
      </c>
      <c r="I297" s="250">
        <v>49310518</v>
      </c>
      <c r="J297" s="245" t="s">
        <v>207</v>
      </c>
      <c r="K297" s="257">
        <v>8312.4300808056414</v>
      </c>
      <c r="L297" s="160" t="s">
        <v>366</v>
      </c>
      <c r="M297" s="253" t="s">
        <v>356</v>
      </c>
      <c r="N297" s="254">
        <v>49310518</v>
      </c>
      <c r="O297" s="253" t="s">
        <v>207</v>
      </c>
      <c r="P297" s="257">
        <v>9998.3753658437836</v>
      </c>
      <c r="Q297" s="160" t="s">
        <v>366</v>
      </c>
      <c r="R297" s="253" t="s">
        <v>356</v>
      </c>
      <c r="S297" s="254">
        <v>49310518</v>
      </c>
      <c r="T297" s="253" t="s">
        <v>207</v>
      </c>
      <c r="U297" s="257">
        <v>9777.066914249579</v>
      </c>
      <c r="V297" s="160" t="s">
        <v>366</v>
      </c>
      <c r="W297" s="253" t="s">
        <v>356</v>
      </c>
      <c r="X297" s="254">
        <v>49310518</v>
      </c>
      <c r="Y297" s="253" t="s">
        <v>207</v>
      </c>
      <c r="Z297" s="257">
        <v>9310.8514908815705</v>
      </c>
    </row>
    <row r="298" spans="2:26" ht="13.5" thickBot="1" x14ac:dyDescent="0.25">
      <c r="B298" s="243" t="s">
        <v>357</v>
      </c>
      <c r="C298" s="244"/>
      <c r="D298" s="244"/>
      <c r="E298" s="266"/>
      <c r="G298" s="160"/>
      <c r="H298" s="243" t="s">
        <v>357</v>
      </c>
      <c r="I298" s="244"/>
      <c r="J298" s="244"/>
      <c r="K298" s="246">
        <v>209023.74026347118</v>
      </c>
      <c r="L298" s="160"/>
      <c r="M298" s="267" t="s">
        <v>357</v>
      </c>
      <c r="N298" s="244"/>
      <c r="O298" s="244"/>
      <c r="P298" s="246">
        <v>409683.32113280869</v>
      </c>
      <c r="Q298" s="160"/>
      <c r="R298" s="267" t="s">
        <v>357</v>
      </c>
      <c r="S298" s="244"/>
      <c r="T298" s="244"/>
      <c r="U298" s="246">
        <v>332670.88571664633</v>
      </c>
      <c r="V298" s="160"/>
      <c r="W298" s="267" t="s">
        <v>357</v>
      </c>
      <c r="X298" s="244"/>
      <c r="Y298" s="244"/>
      <c r="Z298" s="246">
        <v>510147.75095931807</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filterMode="1">
    <tabColor rgb="FF7030A0"/>
  </sheetPr>
  <dimension ref="A1:O376"/>
  <sheetViews>
    <sheetView workbookViewId="0">
      <selection activeCell="D14" sqref="D14:D224"/>
    </sheetView>
  </sheetViews>
  <sheetFormatPr defaultRowHeight="12.75" x14ac:dyDescent="0.2"/>
  <cols>
    <col min="1" max="1" width="12.140625" style="269" customWidth="1"/>
    <col min="2" max="2" width="27.85546875" style="269" bestFit="1" customWidth="1"/>
    <col min="3" max="3" width="16.140625" style="269" customWidth="1"/>
    <col min="4" max="4" width="16.5703125" style="329" customWidth="1"/>
    <col min="5" max="5" width="12.140625" style="269" customWidth="1"/>
    <col min="6" max="6" width="17.42578125" style="269" bestFit="1" customWidth="1"/>
    <col min="7" max="7" width="23.42578125" style="269" customWidth="1"/>
    <col min="8" max="8" width="22.140625" style="269" customWidth="1"/>
    <col min="9" max="9" width="7.140625" style="269" customWidth="1"/>
    <col min="10" max="10" width="9.140625" style="269" customWidth="1"/>
    <col min="11" max="11" width="13.5703125" style="274" bestFit="1" customWidth="1"/>
    <col min="12" max="12" width="13.28515625" style="274" customWidth="1"/>
    <col min="13" max="13" width="12.85546875" style="274" bestFit="1" customWidth="1"/>
    <col min="14" max="14" width="13.5703125" style="274" bestFit="1" customWidth="1"/>
    <col min="15" max="15" width="11.85546875" style="274" bestFit="1" customWidth="1"/>
    <col min="16" max="16384" width="9.140625" style="274"/>
  </cols>
  <sheetData>
    <row r="1" spans="1:15" x14ac:dyDescent="0.2">
      <c r="A1" s="268" t="s">
        <v>368</v>
      </c>
      <c r="D1" s="270"/>
      <c r="F1" s="271">
        <f>'MHSA Exp Summary'!H92+'MHSA Exp Summary'!I92</f>
        <v>4271432.4702505702</v>
      </c>
      <c r="G1" s="268" t="s">
        <v>369</v>
      </c>
      <c r="H1" s="272" t="s">
        <v>370</v>
      </c>
      <c r="J1" s="273" t="s">
        <v>371</v>
      </c>
      <c r="M1" s="273" t="s">
        <v>372</v>
      </c>
    </row>
    <row r="2" spans="1:15" x14ac:dyDescent="0.2">
      <c r="A2" s="268"/>
      <c r="B2" s="269" t="s">
        <v>373</v>
      </c>
      <c r="D2" s="275">
        <v>4369246.33</v>
      </c>
      <c r="G2" s="268" t="s">
        <v>326</v>
      </c>
      <c r="H2" s="276" t="s">
        <v>374</v>
      </c>
      <c r="I2" s="274"/>
      <c r="J2" s="277" t="s">
        <v>326</v>
      </c>
      <c r="K2" s="278">
        <v>3349065.56</v>
      </c>
      <c r="L2" s="277" t="s">
        <v>326</v>
      </c>
      <c r="M2" s="275">
        <f>SUM('RER Summary'!G31:G33)</f>
        <v>3189246.0454142704</v>
      </c>
      <c r="N2" s="279">
        <f>K2-M2</f>
        <v>159819.51458572969</v>
      </c>
    </row>
    <row r="3" spans="1:15" ht="15.75" thickBot="1" x14ac:dyDescent="0.3">
      <c r="A3" s="280" t="s">
        <v>375</v>
      </c>
      <c r="B3" s="274" t="s">
        <v>376</v>
      </c>
      <c r="C3" s="274"/>
      <c r="D3" s="281">
        <v>27349</v>
      </c>
      <c r="E3" s="282"/>
      <c r="G3" s="268" t="s">
        <v>377</v>
      </c>
      <c r="H3" s="274"/>
      <c r="I3" s="274"/>
      <c r="J3" s="277" t="s">
        <v>377</v>
      </c>
      <c r="K3" s="275">
        <v>598291.63</v>
      </c>
      <c r="L3" s="277" t="s">
        <v>377</v>
      </c>
      <c r="M3" s="275">
        <f>SUM('RER Summary'!H31:H34)</f>
        <v>628469.85508336616</v>
      </c>
      <c r="N3" s="279">
        <f>K3-M3</f>
        <v>-30178.225083366153</v>
      </c>
    </row>
    <row r="4" spans="1:15" x14ac:dyDescent="0.2">
      <c r="A4" s="274"/>
      <c r="B4" s="283" t="s">
        <v>378</v>
      </c>
      <c r="C4" s="274"/>
      <c r="D4" s="284">
        <f>SUM(D2:D3)</f>
        <v>4396595.33</v>
      </c>
      <c r="E4" s="285"/>
      <c r="F4" s="286">
        <f>N4</f>
        <v>-71427.628400466841</v>
      </c>
      <c r="G4" s="268" t="s">
        <v>379</v>
      </c>
      <c r="H4" s="275"/>
      <c r="I4" s="275"/>
      <c r="J4" s="277" t="s">
        <v>380</v>
      </c>
      <c r="K4" s="275">
        <v>173923.97</v>
      </c>
      <c r="L4" s="277" t="s">
        <v>380</v>
      </c>
      <c r="M4" s="275">
        <f>SUM('RER Summary'!I31:I34)</f>
        <v>245351.59840046684</v>
      </c>
      <c r="N4" s="287">
        <f>K4-M4</f>
        <v>-71427.628400466841</v>
      </c>
    </row>
    <row r="5" spans="1:15" x14ac:dyDescent="0.2">
      <c r="A5" s="274"/>
      <c r="B5" s="283"/>
      <c r="C5" s="274"/>
      <c r="D5" s="284"/>
      <c r="E5" s="285"/>
      <c r="F5" s="275">
        <f>N5</f>
        <v>-21369.992808046038</v>
      </c>
      <c r="G5" s="268" t="s">
        <v>381</v>
      </c>
      <c r="H5" s="275"/>
      <c r="I5" s="275"/>
      <c r="J5" s="288" t="s">
        <v>382</v>
      </c>
      <c r="K5" s="275">
        <v>50667.91</v>
      </c>
      <c r="L5" s="288" t="s">
        <v>382</v>
      </c>
      <c r="M5" s="275">
        <f>SUM('RER Summary'!J27:J32,'RER Summary'!J34)</f>
        <v>72037.902808046041</v>
      </c>
      <c r="N5" s="287">
        <f>K5-M5</f>
        <v>-21369.992808046038</v>
      </c>
    </row>
    <row r="6" spans="1:15" x14ac:dyDescent="0.2">
      <c r="A6" s="274"/>
      <c r="B6" s="283"/>
      <c r="C6" s="274"/>
      <c r="D6" s="284"/>
      <c r="E6" s="285"/>
      <c r="F6" s="275">
        <f>N6</f>
        <v>83913.391455579171</v>
      </c>
      <c r="G6" s="268" t="s">
        <v>383</v>
      </c>
      <c r="H6" s="275"/>
      <c r="I6" s="275"/>
      <c r="J6" s="288" t="s">
        <v>384</v>
      </c>
      <c r="K6" s="275">
        <v>220240.46</v>
      </c>
      <c r="L6" s="288" t="s">
        <v>384</v>
      </c>
      <c r="M6" s="275">
        <f>SUM('RER Summary'!K28:K32,'RER Summary'!K34)</f>
        <v>136327.06854442082</v>
      </c>
      <c r="N6" s="287">
        <f>K6-M6</f>
        <v>83913.391455579171</v>
      </c>
    </row>
    <row r="7" spans="1:15" ht="13.5" thickBot="1" x14ac:dyDescent="0.25">
      <c r="A7" s="274"/>
      <c r="B7" s="274"/>
      <c r="C7" s="274"/>
      <c r="D7" s="289"/>
      <c r="E7" s="271"/>
      <c r="F7" s="290">
        <f>827.97+2891.9+686.23</f>
        <v>4406.1000000000004</v>
      </c>
      <c r="G7" s="268" t="s">
        <v>385</v>
      </c>
      <c r="H7" s="275"/>
      <c r="I7" s="275"/>
      <c r="J7" s="274"/>
    </row>
    <row r="8" spans="1:15" x14ac:dyDescent="0.2">
      <c r="A8" s="274"/>
      <c r="B8" s="274" t="s">
        <v>386</v>
      </c>
      <c r="C8" s="274"/>
      <c r="D8" s="291">
        <f>SUM(D11:D365)</f>
        <v>4396595.3300020183</v>
      </c>
      <c r="F8" s="292">
        <f>SUM(F1:F7)</f>
        <v>4266954.3404976372</v>
      </c>
      <c r="G8" s="268"/>
      <c r="H8" s="275"/>
      <c r="I8" s="275"/>
      <c r="J8" s="288" t="s">
        <v>286</v>
      </c>
      <c r="K8" s="293">
        <f>SUBTOTAL(9,K2:K6)</f>
        <v>4392189.53</v>
      </c>
      <c r="L8" s="285"/>
      <c r="M8" s="294">
        <f>SUBTOTAL(9,M2:M6)</f>
        <v>4271432.4702505702</v>
      </c>
      <c r="N8" s="295">
        <f>SUBTOTAL(9,N2:N6)</f>
        <v>120757.05974942983</v>
      </c>
      <c r="O8" s="296"/>
    </row>
    <row r="9" spans="1:15" ht="38.25" customHeight="1" x14ac:dyDescent="0.2">
      <c r="C9" s="297" t="s">
        <v>387</v>
      </c>
      <c r="D9" s="298">
        <f>D4-D8</f>
        <v>-2.0181760191917419E-6</v>
      </c>
      <c r="E9" s="271"/>
      <c r="F9" s="299">
        <f>D8-F8</f>
        <v>129640.98950438108</v>
      </c>
      <c r="G9" s="297" t="s">
        <v>388</v>
      </c>
      <c r="H9" s="808" t="s">
        <v>389</v>
      </c>
      <c r="I9" s="809"/>
      <c r="J9" s="810"/>
    </row>
    <row r="10" spans="1:15" ht="15" x14ac:dyDescent="0.25">
      <c r="A10" s="300" t="s">
        <v>390</v>
      </c>
      <c r="B10" s="300" t="s">
        <v>391</v>
      </c>
      <c r="C10" s="300" t="s">
        <v>392</v>
      </c>
      <c r="D10" s="301" t="s">
        <v>393</v>
      </c>
      <c r="E10" s="300" t="s">
        <v>394</v>
      </c>
      <c r="F10" s="300" t="s">
        <v>395</v>
      </c>
      <c r="G10" s="300" t="s">
        <v>396</v>
      </c>
      <c r="H10" s="300" t="s">
        <v>397</v>
      </c>
      <c r="I10" s="300" t="s">
        <v>398</v>
      </c>
      <c r="J10" s="300" t="s">
        <v>399</v>
      </c>
      <c r="K10" s="274" t="s">
        <v>400</v>
      </c>
    </row>
    <row r="11" spans="1:15" customFormat="1" ht="15" hidden="1" x14ac:dyDescent="0.25">
      <c r="A11" s="302" t="s">
        <v>401</v>
      </c>
      <c r="B11" s="302" t="s">
        <v>341</v>
      </c>
      <c r="C11" s="303">
        <v>49303516</v>
      </c>
      <c r="D11" s="304">
        <v>-12072.5</v>
      </c>
      <c r="E11" s="302" t="s">
        <v>402</v>
      </c>
      <c r="F11" s="302" t="s">
        <v>403</v>
      </c>
      <c r="G11" s="302" t="s">
        <v>404</v>
      </c>
      <c r="H11" s="302" t="s">
        <v>405</v>
      </c>
      <c r="I11" s="303">
        <v>13</v>
      </c>
      <c r="J11" s="303">
        <v>13</v>
      </c>
      <c r="K11" s="305" t="s">
        <v>406</v>
      </c>
    </row>
    <row r="12" spans="1:15" s="123" customFormat="1" ht="15" hidden="1" x14ac:dyDescent="0.25">
      <c r="A12" s="302" t="s">
        <v>401</v>
      </c>
      <c r="B12" s="302" t="s">
        <v>347</v>
      </c>
      <c r="C12" s="303">
        <v>49304516</v>
      </c>
      <c r="D12" s="304">
        <v>55996.66</v>
      </c>
      <c r="E12" s="302" t="s">
        <v>402</v>
      </c>
      <c r="F12" s="302" t="s">
        <v>403</v>
      </c>
      <c r="G12" s="302" t="s">
        <v>404</v>
      </c>
      <c r="H12" s="302" t="s">
        <v>405</v>
      </c>
      <c r="I12" s="303">
        <v>13</v>
      </c>
      <c r="J12" s="303">
        <v>13</v>
      </c>
      <c r="K12" s="305" t="s">
        <v>406</v>
      </c>
    </row>
    <row r="13" spans="1:15" s="123" customFormat="1" ht="15" hidden="1" x14ac:dyDescent="0.25">
      <c r="A13" s="302" t="s">
        <v>401</v>
      </c>
      <c r="B13" s="302" t="s">
        <v>350</v>
      </c>
      <c r="C13" s="303">
        <v>49310516</v>
      </c>
      <c r="D13" s="304">
        <v>55996.66</v>
      </c>
      <c r="E13" s="302" t="s">
        <v>402</v>
      </c>
      <c r="F13" s="302" t="s">
        <v>403</v>
      </c>
      <c r="G13" s="302" t="s">
        <v>404</v>
      </c>
      <c r="H13" s="302" t="s">
        <v>405</v>
      </c>
      <c r="I13" s="303">
        <v>13</v>
      </c>
      <c r="J13" s="303">
        <v>13</v>
      </c>
      <c r="K13" s="305" t="s">
        <v>406</v>
      </c>
    </row>
    <row r="14" spans="1:15" s="123" customFormat="1" ht="15" hidden="1" x14ac:dyDescent="0.25">
      <c r="A14" s="302" t="s">
        <v>407</v>
      </c>
      <c r="B14" s="302" t="s">
        <v>350</v>
      </c>
      <c r="C14" s="303">
        <v>49310510</v>
      </c>
      <c r="D14" s="304">
        <v>1330</v>
      </c>
      <c r="E14" s="302" t="s">
        <v>408</v>
      </c>
      <c r="F14" s="302" t="s">
        <v>409</v>
      </c>
      <c r="G14" s="302" t="s">
        <v>410</v>
      </c>
      <c r="H14" s="302" t="s">
        <v>411</v>
      </c>
      <c r="I14" s="303">
        <v>3</v>
      </c>
      <c r="J14" s="303">
        <v>13</v>
      </c>
      <c r="K14" s="305" t="s">
        <v>412</v>
      </c>
    </row>
    <row r="15" spans="1:15" s="123" customFormat="1" ht="15" hidden="1" x14ac:dyDescent="0.25">
      <c r="A15" s="302" t="s">
        <v>407</v>
      </c>
      <c r="B15" s="302" t="s">
        <v>350</v>
      </c>
      <c r="C15" s="303">
        <v>49310510</v>
      </c>
      <c r="D15" s="304">
        <v>1760</v>
      </c>
      <c r="E15" s="302" t="s">
        <v>408</v>
      </c>
      <c r="F15" s="302" t="s">
        <v>409</v>
      </c>
      <c r="G15" s="302" t="s">
        <v>410</v>
      </c>
      <c r="H15" s="302" t="s">
        <v>413</v>
      </c>
      <c r="I15" s="303">
        <v>4</v>
      </c>
      <c r="J15" s="303">
        <v>13</v>
      </c>
      <c r="K15" s="305" t="s">
        <v>412</v>
      </c>
    </row>
    <row r="16" spans="1:15" s="306" customFormat="1" ht="15" hidden="1" x14ac:dyDescent="0.25">
      <c r="A16" s="302" t="s">
        <v>407</v>
      </c>
      <c r="B16" s="302" t="s">
        <v>350</v>
      </c>
      <c r="C16" s="303">
        <v>49310510</v>
      </c>
      <c r="D16" s="304">
        <v>1565</v>
      </c>
      <c r="E16" s="302" t="s">
        <v>408</v>
      </c>
      <c r="F16" s="302" t="s">
        <v>409</v>
      </c>
      <c r="G16" s="302" t="s">
        <v>410</v>
      </c>
      <c r="H16" s="302" t="s">
        <v>414</v>
      </c>
      <c r="I16" s="303">
        <v>5</v>
      </c>
      <c r="J16" s="303">
        <v>13</v>
      </c>
      <c r="K16" s="305" t="s">
        <v>412</v>
      </c>
    </row>
    <row r="17" spans="1:11" s="306" customFormat="1" ht="15" hidden="1" x14ac:dyDescent="0.25">
      <c r="A17" s="302" t="s">
        <v>407</v>
      </c>
      <c r="B17" s="302" t="s">
        <v>350</v>
      </c>
      <c r="C17" s="303">
        <v>49310510</v>
      </c>
      <c r="D17" s="304">
        <v>1740</v>
      </c>
      <c r="E17" s="302" t="s">
        <v>408</v>
      </c>
      <c r="F17" s="302" t="s">
        <v>409</v>
      </c>
      <c r="G17" s="302" t="s">
        <v>415</v>
      </c>
      <c r="H17" s="302" t="s">
        <v>416</v>
      </c>
      <c r="I17" s="303">
        <v>6</v>
      </c>
      <c r="J17" s="303">
        <v>13</v>
      </c>
      <c r="K17" s="305" t="s">
        <v>412</v>
      </c>
    </row>
    <row r="18" spans="1:11" customFormat="1" ht="15" hidden="1" x14ac:dyDescent="0.25">
      <c r="A18" s="302" t="s">
        <v>407</v>
      </c>
      <c r="B18" s="302" t="s">
        <v>350</v>
      </c>
      <c r="C18" s="303">
        <v>49310510</v>
      </c>
      <c r="D18" s="304">
        <v>2500</v>
      </c>
      <c r="E18" s="302" t="s">
        <v>408</v>
      </c>
      <c r="F18" s="302" t="s">
        <v>409</v>
      </c>
      <c r="G18" s="302" t="s">
        <v>415</v>
      </c>
      <c r="H18" s="302" t="s">
        <v>417</v>
      </c>
      <c r="I18" s="303">
        <v>7</v>
      </c>
      <c r="J18" s="303">
        <v>13</v>
      </c>
      <c r="K18" s="305" t="s">
        <v>412</v>
      </c>
    </row>
    <row r="19" spans="1:11" customFormat="1" ht="15" hidden="1" x14ac:dyDescent="0.25">
      <c r="A19" s="302" t="s">
        <v>407</v>
      </c>
      <c r="B19" s="302" t="s">
        <v>350</v>
      </c>
      <c r="C19" s="303">
        <v>49310510</v>
      </c>
      <c r="D19" s="304">
        <v>2490</v>
      </c>
      <c r="E19" s="302" t="s">
        <v>408</v>
      </c>
      <c r="F19" s="302" t="s">
        <v>409</v>
      </c>
      <c r="G19" s="302" t="s">
        <v>415</v>
      </c>
      <c r="H19" s="302" t="s">
        <v>418</v>
      </c>
      <c r="I19" s="303">
        <v>8</v>
      </c>
      <c r="J19" s="303">
        <v>13</v>
      </c>
      <c r="K19" s="305" t="s">
        <v>412</v>
      </c>
    </row>
    <row r="20" spans="1:11" customFormat="1" ht="15" hidden="1" x14ac:dyDescent="0.25">
      <c r="A20" s="302" t="s">
        <v>407</v>
      </c>
      <c r="B20" s="302" t="s">
        <v>350</v>
      </c>
      <c r="C20" s="303">
        <v>49310510</v>
      </c>
      <c r="D20" s="304">
        <v>2150</v>
      </c>
      <c r="E20" s="302" t="s">
        <v>408</v>
      </c>
      <c r="F20" s="302" t="s">
        <v>409</v>
      </c>
      <c r="G20" s="302" t="s">
        <v>415</v>
      </c>
      <c r="H20" s="302" t="s">
        <v>419</v>
      </c>
      <c r="I20" s="303">
        <v>9</v>
      </c>
      <c r="J20" s="303">
        <v>13</v>
      </c>
      <c r="K20" s="305" t="s">
        <v>412</v>
      </c>
    </row>
    <row r="21" spans="1:11" customFormat="1" ht="15" hidden="1" x14ac:dyDescent="0.25">
      <c r="A21" s="302" t="s">
        <v>407</v>
      </c>
      <c r="B21" s="302" t="s">
        <v>350</v>
      </c>
      <c r="C21" s="303">
        <v>49310510</v>
      </c>
      <c r="D21" s="304">
        <v>2680</v>
      </c>
      <c r="E21" s="302" t="s">
        <v>408</v>
      </c>
      <c r="F21" s="302" t="s">
        <v>409</v>
      </c>
      <c r="G21" s="302" t="s">
        <v>415</v>
      </c>
      <c r="H21" s="302" t="s">
        <v>420</v>
      </c>
      <c r="I21" s="303">
        <v>10</v>
      </c>
      <c r="J21" s="303">
        <v>13</v>
      </c>
      <c r="K21" s="305" t="s">
        <v>412</v>
      </c>
    </row>
    <row r="22" spans="1:11" customFormat="1" ht="15" hidden="1" x14ac:dyDescent="0.25">
      <c r="A22" s="302" t="s">
        <v>407</v>
      </c>
      <c r="B22" s="302" t="s">
        <v>350</v>
      </c>
      <c r="C22" s="303">
        <v>49310510</v>
      </c>
      <c r="D22" s="304">
        <v>4070</v>
      </c>
      <c r="E22" s="302" t="s">
        <v>408</v>
      </c>
      <c r="F22" s="302" t="s">
        <v>409</v>
      </c>
      <c r="G22" s="302" t="s">
        <v>415</v>
      </c>
      <c r="H22" s="302" t="s">
        <v>421</v>
      </c>
      <c r="I22" s="303">
        <v>11</v>
      </c>
      <c r="J22" s="303">
        <v>13</v>
      </c>
      <c r="K22" s="305" t="s">
        <v>412</v>
      </c>
    </row>
    <row r="23" spans="1:11" customFormat="1" ht="15" hidden="1" x14ac:dyDescent="0.25">
      <c r="A23" s="302" t="s">
        <v>407</v>
      </c>
      <c r="B23" s="302" t="s">
        <v>350</v>
      </c>
      <c r="C23" s="303">
        <v>49310510</v>
      </c>
      <c r="D23" s="304">
        <v>3940</v>
      </c>
      <c r="E23" s="302" t="s">
        <v>408</v>
      </c>
      <c r="F23" s="302" t="s">
        <v>409</v>
      </c>
      <c r="G23" s="302" t="s">
        <v>415</v>
      </c>
      <c r="H23" s="302" t="s">
        <v>422</v>
      </c>
      <c r="I23" s="303">
        <v>12</v>
      </c>
      <c r="J23" s="303">
        <v>13</v>
      </c>
      <c r="K23" s="305" t="s">
        <v>412</v>
      </c>
    </row>
    <row r="24" spans="1:11" customFormat="1" ht="15" hidden="1" x14ac:dyDescent="0.25">
      <c r="A24" s="302" t="s">
        <v>407</v>
      </c>
      <c r="B24" s="302" t="s">
        <v>350</v>
      </c>
      <c r="C24" s="303">
        <v>49310510</v>
      </c>
      <c r="D24" s="304">
        <v>3790</v>
      </c>
      <c r="E24" s="302" t="s">
        <v>408</v>
      </c>
      <c r="F24" s="302" t="s">
        <v>409</v>
      </c>
      <c r="G24" s="302" t="s">
        <v>415</v>
      </c>
      <c r="H24" s="302" t="s">
        <v>423</v>
      </c>
      <c r="I24" s="303">
        <v>13</v>
      </c>
      <c r="J24" s="303">
        <v>13</v>
      </c>
      <c r="K24" s="305" t="s">
        <v>412</v>
      </c>
    </row>
    <row r="25" spans="1:11" customFormat="1" ht="15" hidden="1" x14ac:dyDescent="0.25">
      <c r="A25" s="302" t="s">
        <v>407</v>
      </c>
      <c r="B25" s="302" t="s">
        <v>350</v>
      </c>
      <c r="C25" s="303">
        <v>49310510</v>
      </c>
      <c r="D25" s="304">
        <v>1640</v>
      </c>
      <c r="E25" s="302" t="s">
        <v>408</v>
      </c>
      <c r="F25" s="302" t="s">
        <v>409</v>
      </c>
      <c r="G25" s="302" t="s">
        <v>415</v>
      </c>
      <c r="H25" s="302" t="s">
        <v>424</v>
      </c>
      <c r="I25" s="303">
        <v>13</v>
      </c>
      <c r="J25" s="303">
        <v>13</v>
      </c>
      <c r="K25" s="307" t="s">
        <v>412</v>
      </c>
    </row>
    <row r="26" spans="1:11" customFormat="1" ht="15" hidden="1" x14ac:dyDescent="0.25">
      <c r="A26" s="302" t="s">
        <v>407</v>
      </c>
      <c r="B26" s="302" t="s">
        <v>350</v>
      </c>
      <c r="C26" s="303">
        <v>49310510</v>
      </c>
      <c r="D26" s="304">
        <v>3496.32</v>
      </c>
      <c r="E26" s="302" t="s">
        <v>425</v>
      </c>
      <c r="F26" s="302" t="s">
        <v>426</v>
      </c>
      <c r="G26" s="302" t="s">
        <v>427</v>
      </c>
      <c r="H26" s="302" t="s">
        <v>428</v>
      </c>
      <c r="I26" s="303">
        <v>4</v>
      </c>
      <c r="J26" s="303">
        <v>13</v>
      </c>
      <c r="K26" s="307" t="s">
        <v>429</v>
      </c>
    </row>
    <row r="27" spans="1:11" customFormat="1" ht="15" hidden="1" x14ac:dyDescent="0.25">
      <c r="A27" s="302" t="s">
        <v>407</v>
      </c>
      <c r="B27" s="302" t="s">
        <v>350</v>
      </c>
      <c r="C27" s="303">
        <v>49310510</v>
      </c>
      <c r="D27" s="304">
        <v>3496.32</v>
      </c>
      <c r="E27" s="302" t="s">
        <v>425</v>
      </c>
      <c r="F27" s="302" t="s">
        <v>426</v>
      </c>
      <c r="G27" s="302" t="s">
        <v>427</v>
      </c>
      <c r="H27" s="302" t="s">
        <v>430</v>
      </c>
      <c r="I27" s="303">
        <v>10</v>
      </c>
      <c r="J27" s="303">
        <v>13</v>
      </c>
      <c r="K27" s="307" t="s">
        <v>429</v>
      </c>
    </row>
    <row r="28" spans="1:11" customFormat="1" ht="15" hidden="1" x14ac:dyDescent="0.25">
      <c r="A28" s="302" t="s">
        <v>407</v>
      </c>
      <c r="B28" s="302" t="s">
        <v>350</v>
      </c>
      <c r="C28" s="303">
        <v>49310510</v>
      </c>
      <c r="D28" s="304">
        <v>3496.3200000010002</v>
      </c>
      <c r="E28" s="302" t="s">
        <v>425</v>
      </c>
      <c r="F28" s="302" t="s">
        <v>426</v>
      </c>
      <c r="G28" s="302" t="s">
        <v>427</v>
      </c>
      <c r="H28" s="302" t="s">
        <v>431</v>
      </c>
      <c r="I28" s="303">
        <v>10</v>
      </c>
      <c r="J28" s="303">
        <v>13</v>
      </c>
      <c r="K28" s="307" t="s">
        <v>429</v>
      </c>
    </row>
    <row r="29" spans="1:11" customFormat="1" ht="15" hidden="1" x14ac:dyDescent="0.25">
      <c r="A29" s="302" t="s">
        <v>407</v>
      </c>
      <c r="B29" s="302" t="s">
        <v>350</v>
      </c>
      <c r="C29" s="303">
        <v>49310510</v>
      </c>
      <c r="D29" s="304">
        <v>2990.48</v>
      </c>
      <c r="E29" s="302" t="s">
        <v>432</v>
      </c>
      <c r="F29" s="302" t="s">
        <v>433</v>
      </c>
      <c r="G29" s="302" t="s">
        <v>434</v>
      </c>
      <c r="H29" s="302" t="s">
        <v>411</v>
      </c>
      <c r="I29" s="303">
        <v>4</v>
      </c>
      <c r="J29" s="303">
        <v>13</v>
      </c>
      <c r="K29" s="307" t="s">
        <v>435</v>
      </c>
    </row>
    <row r="30" spans="1:11" customFormat="1" ht="15" hidden="1" x14ac:dyDescent="0.25">
      <c r="A30" s="302" t="s">
        <v>407</v>
      </c>
      <c r="B30" s="302" t="s">
        <v>350</v>
      </c>
      <c r="C30" s="303">
        <v>49310510</v>
      </c>
      <c r="D30" s="304">
        <v>1959.52</v>
      </c>
      <c r="E30" s="302" t="s">
        <v>432</v>
      </c>
      <c r="F30" s="302" t="s">
        <v>433</v>
      </c>
      <c r="G30" s="302" t="s">
        <v>434</v>
      </c>
      <c r="H30" s="302" t="s">
        <v>436</v>
      </c>
      <c r="I30" s="303">
        <v>5</v>
      </c>
      <c r="J30" s="303">
        <v>13</v>
      </c>
      <c r="K30" s="307" t="s">
        <v>435</v>
      </c>
    </row>
    <row r="31" spans="1:11" customFormat="1" ht="15" hidden="1" x14ac:dyDescent="0.25">
      <c r="A31" s="302" t="s">
        <v>407</v>
      </c>
      <c r="B31" s="302" t="s">
        <v>350</v>
      </c>
      <c r="C31" s="303">
        <v>49310510</v>
      </c>
      <c r="D31" s="304">
        <v>5621.39</v>
      </c>
      <c r="E31" s="302" t="s">
        <v>432</v>
      </c>
      <c r="F31" s="302" t="s">
        <v>433</v>
      </c>
      <c r="G31" s="302" t="s">
        <v>434</v>
      </c>
      <c r="H31" s="302" t="s">
        <v>437</v>
      </c>
      <c r="I31" s="303">
        <v>8</v>
      </c>
      <c r="J31" s="303">
        <v>13</v>
      </c>
      <c r="K31" s="307" t="s">
        <v>435</v>
      </c>
    </row>
    <row r="32" spans="1:11" customFormat="1" ht="15" hidden="1" x14ac:dyDescent="0.25">
      <c r="A32" s="302" t="s">
        <v>407</v>
      </c>
      <c r="B32" s="302" t="s">
        <v>350</v>
      </c>
      <c r="C32" s="303">
        <v>49310510</v>
      </c>
      <c r="D32" s="304">
        <v>6432.15</v>
      </c>
      <c r="E32" s="302" t="s">
        <v>432</v>
      </c>
      <c r="F32" s="302" t="s">
        <v>433</v>
      </c>
      <c r="G32" s="302" t="s">
        <v>434</v>
      </c>
      <c r="H32" s="302" t="s">
        <v>438</v>
      </c>
      <c r="I32" s="303">
        <v>9</v>
      </c>
      <c r="J32" s="303">
        <v>13</v>
      </c>
      <c r="K32" s="307" t="s">
        <v>435</v>
      </c>
    </row>
    <row r="33" spans="1:11" customFormat="1" ht="15" hidden="1" x14ac:dyDescent="0.25">
      <c r="A33" s="302" t="s">
        <v>407</v>
      </c>
      <c r="B33" s="302" t="s">
        <v>350</v>
      </c>
      <c r="C33" s="303">
        <v>49310510</v>
      </c>
      <c r="D33" s="304">
        <v>10388.19</v>
      </c>
      <c r="E33" s="302" t="s">
        <v>432</v>
      </c>
      <c r="F33" s="302" t="s">
        <v>433</v>
      </c>
      <c r="G33" s="302" t="s">
        <v>434</v>
      </c>
      <c r="H33" s="302" t="s">
        <v>439</v>
      </c>
      <c r="I33" s="303">
        <v>10</v>
      </c>
      <c r="J33" s="303">
        <v>13</v>
      </c>
      <c r="K33" s="307" t="s">
        <v>435</v>
      </c>
    </row>
    <row r="34" spans="1:11" customFormat="1" ht="15" hidden="1" x14ac:dyDescent="0.25">
      <c r="A34" s="302" t="s">
        <v>407</v>
      </c>
      <c r="B34" s="302" t="s">
        <v>350</v>
      </c>
      <c r="C34" s="303">
        <v>49310510</v>
      </c>
      <c r="D34" s="304">
        <v>6434.34</v>
      </c>
      <c r="E34" s="302" t="s">
        <v>432</v>
      </c>
      <c r="F34" s="302" t="s">
        <v>433</v>
      </c>
      <c r="G34" s="302" t="s">
        <v>434</v>
      </c>
      <c r="H34" s="302" t="s">
        <v>440</v>
      </c>
      <c r="I34" s="303">
        <v>11</v>
      </c>
      <c r="J34" s="303">
        <v>13</v>
      </c>
      <c r="K34" s="307" t="s">
        <v>435</v>
      </c>
    </row>
    <row r="35" spans="1:11" s="306" customFormat="1" ht="15" hidden="1" x14ac:dyDescent="0.25">
      <c r="A35" s="302" t="s">
        <v>407</v>
      </c>
      <c r="B35" s="302" t="s">
        <v>350</v>
      </c>
      <c r="C35" s="303">
        <v>49310510</v>
      </c>
      <c r="D35" s="304">
        <v>9039.2099999999991</v>
      </c>
      <c r="E35" s="302" t="s">
        <v>432</v>
      </c>
      <c r="F35" s="302" t="s">
        <v>433</v>
      </c>
      <c r="G35" s="302" t="s">
        <v>434</v>
      </c>
      <c r="H35" s="302" t="s">
        <v>441</v>
      </c>
      <c r="I35" s="303">
        <v>12</v>
      </c>
      <c r="J35" s="303">
        <v>13</v>
      </c>
      <c r="K35" s="308" t="s">
        <v>435</v>
      </c>
    </row>
    <row r="36" spans="1:11" customFormat="1" ht="15" hidden="1" x14ac:dyDescent="0.25">
      <c r="A36" s="302" t="s">
        <v>407</v>
      </c>
      <c r="B36" s="302" t="s">
        <v>350</v>
      </c>
      <c r="C36" s="303">
        <v>49310510</v>
      </c>
      <c r="D36" s="304">
        <v>9656.51</v>
      </c>
      <c r="E36" s="302" t="s">
        <v>432</v>
      </c>
      <c r="F36" s="302" t="s">
        <v>433</v>
      </c>
      <c r="G36" s="302" t="s">
        <v>434</v>
      </c>
      <c r="H36" s="302" t="s">
        <v>442</v>
      </c>
      <c r="I36" s="303">
        <v>13</v>
      </c>
      <c r="J36" s="303">
        <v>13</v>
      </c>
      <c r="K36" s="307" t="s">
        <v>435</v>
      </c>
    </row>
    <row r="37" spans="1:11" customFormat="1" ht="15" hidden="1" x14ac:dyDescent="0.25">
      <c r="A37" s="302" t="s">
        <v>407</v>
      </c>
      <c r="B37" s="302" t="s">
        <v>350</v>
      </c>
      <c r="C37" s="303">
        <v>49310510</v>
      </c>
      <c r="D37" s="304">
        <v>10728.21</v>
      </c>
      <c r="E37" s="302" t="s">
        <v>432</v>
      </c>
      <c r="F37" s="302" t="s">
        <v>433</v>
      </c>
      <c r="G37" s="302" t="s">
        <v>434</v>
      </c>
      <c r="H37" s="302" t="s">
        <v>443</v>
      </c>
      <c r="I37" s="303">
        <v>13</v>
      </c>
      <c r="J37" s="303">
        <v>13</v>
      </c>
      <c r="K37" s="307" t="s">
        <v>435</v>
      </c>
    </row>
    <row r="38" spans="1:11" customFormat="1" ht="15" hidden="1" x14ac:dyDescent="0.25">
      <c r="A38" s="302" t="s">
        <v>407</v>
      </c>
      <c r="B38" s="302" t="s">
        <v>350</v>
      </c>
      <c r="C38" s="303">
        <v>49310510</v>
      </c>
      <c r="D38" s="304">
        <v>114142.49</v>
      </c>
      <c r="E38" s="302" t="s">
        <v>444</v>
      </c>
      <c r="F38" s="302" t="s">
        <v>445</v>
      </c>
      <c r="G38" s="302" t="s">
        <v>446</v>
      </c>
      <c r="H38" s="302" t="s">
        <v>447</v>
      </c>
      <c r="I38" s="303">
        <v>4</v>
      </c>
      <c r="J38" s="303">
        <v>13</v>
      </c>
      <c r="K38" s="309" t="s">
        <v>448</v>
      </c>
    </row>
    <row r="39" spans="1:11" customFormat="1" ht="15" hidden="1" x14ac:dyDescent="0.25">
      <c r="A39" s="302" t="s">
        <v>407</v>
      </c>
      <c r="B39" s="302" t="s">
        <v>350</v>
      </c>
      <c r="C39" s="303">
        <v>49310510</v>
      </c>
      <c r="D39" s="304">
        <v>10769.52</v>
      </c>
      <c r="E39" s="302" t="s">
        <v>444</v>
      </c>
      <c r="F39" s="302" t="s">
        <v>445</v>
      </c>
      <c r="G39" s="302" t="s">
        <v>446</v>
      </c>
      <c r="H39" s="302" t="s">
        <v>449</v>
      </c>
      <c r="I39" s="303">
        <v>4</v>
      </c>
      <c r="J39" s="303">
        <v>13</v>
      </c>
      <c r="K39" s="309" t="s">
        <v>448</v>
      </c>
    </row>
    <row r="40" spans="1:11" customFormat="1" ht="15" hidden="1" x14ac:dyDescent="0.25">
      <c r="A40" s="302" t="s">
        <v>407</v>
      </c>
      <c r="B40" s="302" t="s">
        <v>350</v>
      </c>
      <c r="C40" s="303">
        <v>49310510</v>
      </c>
      <c r="D40" s="304">
        <v>122279.8</v>
      </c>
      <c r="E40" s="302" t="s">
        <v>444</v>
      </c>
      <c r="F40" s="302" t="s">
        <v>445</v>
      </c>
      <c r="G40" s="302" t="s">
        <v>446</v>
      </c>
      <c r="H40" s="302" t="s">
        <v>450</v>
      </c>
      <c r="I40" s="303">
        <v>5</v>
      </c>
      <c r="J40" s="303">
        <v>13</v>
      </c>
      <c r="K40" s="309" t="s">
        <v>448</v>
      </c>
    </row>
    <row r="41" spans="1:11" customFormat="1" ht="15" hidden="1" x14ac:dyDescent="0.25">
      <c r="A41" s="302" t="s">
        <v>407</v>
      </c>
      <c r="B41" s="302" t="s">
        <v>350</v>
      </c>
      <c r="C41" s="303">
        <v>49310510</v>
      </c>
      <c r="D41" s="304">
        <v>13407.05</v>
      </c>
      <c r="E41" s="302" t="s">
        <v>444</v>
      </c>
      <c r="F41" s="302" t="s">
        <v>445</v>
      </c>
      <c r="G41" s="302" t="s">
        <v>446</v>
      </c>
      <c r="H41" s="302" t="s">
        <v>451</v>
      </c>
      <c r="I41" s="303">
        <v>5</v>
      </c>
      <c r="J41" s="303">
        <v>13</v>
      </c>
      <c r="K41" s="309" t="s">
        <v>448</v>
      </c>
    </row>
    <row r="42" spans="1:11" customFormat="1" ht="15" hidden="1" x14ac:dyDescent="0.25">
      <c r="A42" s="302" t="s">
        <v>407</v>
      </c>
      <c r="B42" s="302" t="s">
        <v>350</v>
      </c>
      <c r="C42" s="303">
        <v>49310510</v>
      </c>
      <c r="D42" s="304">
        <v>12383.57</v>
      </c>
      <c r="E42" s="302" t="s">
        <v>444</v>
      </c>
      <c r="F42" s="302" t="s">
        <v>445</v>
      </c>
      <c r="G42" s="302" t="s">
        <v>446</v>
      </c>
      <c r="H42" s="302" t="s">
        <v>452</v>
      </c>
      <c r="I42" s="303">
        <v>6</v>
      </c>
      <c r="J42" s="303">
        <v>13</v>
      </c>
      <c r="K42" s="309" t="s">
        <v>448</v>
      </c>
    </row>
    <row r="43" spans="1:11" customFormat="1" ht="15" hidden="1" x14ac:dyDescent="0.25">
      <c r="A43" s="302" t="s">
        <v>407</v>
      </c>
      <c r="B43" s="302" t="s">
        <v>350</v>
      </c>
      <c r="C43" s="303">
        <v>49310510</v>
      </c>
      <c r="D43" s="304">
        <v>147050.92000000001</v>
      </c>
      <c r="E43" s="302" t="s">
        <v>444</v>
      </c>
      <c r="F43" s="302" t="s">
        <v>445</v>
      </c>
      <c r="G43" s="302" t="s">
        <v>446</v>
      </c>
      <c r="H43" s="302" t="s">
        <v>453</v>
      </c>
      <c r="I43" s="303">
        <v>6</v>
      </c>
      <c r="J43" s="303">
        <v>13</v>
      </c>
      <c r="K43" s="309" t="s">
        <v>448</v>
      </c>
    </row>
    <row r="44" spans="1:11" customFormat="1" ht="15" hidden="1" x14ac:dyDescent="0.25">
      <c r="A44" s="302" t="s">
        <v>407</v>
      </c>
      <c r="B44" s="302" t="s">
        <v>350</v>
      </c>
      <c r="C44" s="303">
        <v>49310510</v>
      </c>
      <c r="D44" s="304">
        <v>11932.53</v>
      </c>
      <c r="E44" s="302" t="s">
        <v>444</v>
      </c>
      <c r="F44" s="302" t="s">
        <v>445</v>
      </c>
      <c r="G44" s="302" t="s">
        <v>446</v>
      </c>
      <c r="H44" s="302" t="s">
        <v>454</v>
      </c>
      <c r="I44" s="303">
        <v>6</v>
      </c>
      <c r="J44" s="303">
        <v>13</v>
      </c>
      <c r="K44" s="309" t="s">
        <v>448</v>
      </c>
    </row>
    <row r="45" spans="1:11" customFormat="1" ht="15" hidden="1" x14ac:dyDescent="0.25">
      <c r="A45" s="302" t="s">
        <v>407</v>
      </c>
      <c r="B45" s="302" t="s">
        <v>350</v>
      </c>
      <c r="C45" s="303">
        <v>49310510</v>
      </c>
      <c r="D45" s="304">
        <v>108222.53</v>
      </c>
      <c r="E45" s="302" t="s">
        <v>444</v>
      </c>
      <c r="F45" s="302" t="s">
        <v>445</v>
      </c>
      <c r="G45" s="302" t="s">
        <v>446</v>
      </c>
      <c r="H45" s="302" t="s">
        <v>455</v>
      </c>
      <c r="I45" s="303">
        <v>6</v>
      </c>
      <c r="J45" s="303">
        <v>13</v>
      </c>
      <c r="K45" s="309" t="s">
        <v>448</v>
      </c>
    </row>
    <row r="46" spans="1:11" customFormat="1" ht="15" hidden="1" x14ac:dyDescent="0.25">
      <c r="A46" s="302" t="s">
        <v>407</v>
      </c>
      <c r="B46" s="302" t="s">
        <v>350</v>
      </c>
      <c r="C46" s="303">
        <v>49310510</v>
      </c>
      <c r="D46" s="304">
        <v>15054.42</v>
      </c>
      <c r="E46" s="302" t="s">
        <v>444</v>
      </c>
      <c r="F46" s="302" t="s">
        <v>445</v>
      </c>
      <c r="G46" s="302" t="s">
        <v>446</v>
      </c>
      <c r="H46" s="302" t="s">
        <v>456</v>
      </c>
      <c r="I46" s="303">
        <v>7</v>
      </c>
      <c r="J46" s="303">
        <v>13</v>
      </c>
      <c r="K46" s="309" t="s">
        <v>448</v>
      </c>
    </row>
    <row r="47" spans="1:11" customFormat="1" ht="15" hidden="1" x14ac:dyDescent="0.25">
      <c r="A47" s="302" t="s">
        <v>407</v>
      </c>
      <c r="B47" s="302" t="s">
        <v>350</v>
      </c>
      <c r="C47" s="303">
        <v>49310510</v>
      </c>
      <c r="D47" s="304">
        <v>130853.55</v>
      </c>
      <c r="E47" s="302" t="s">
        <v>444</v>
      </c>
      <c r="F47" s="302" t="s">
        <v>445</v>
      </c>
      <c r="G47" s="302" t="s">
        <v>446</v>
      </c>
      <c r="H47" s="302" t="s">
        <v>457</v>
      </c>
      <c r="I47" s="303">
        <v>7</v>
      </c>
      <c r="J47" s="303">
        <v>13</v>
      </c>
      <c r="K47" s="309" t="s">
        <v>448</v>
      </c>
    </row>
    <row r="48" spans="1:11" customFormat="1" ht="15" hidden="1" x14ac:dyDescent="0.25">
      <c r="A48" s="302" t="s">
        <v>407</v>
      </c>
      <c r="B48" s="302" t="s">
        <v>350</v>
      </c>
      <c r="C48" s="303">
        <v>49310510</v>
      </c>
      <c r="D48" s="304">
        <v>14570.08</v>
      </c>
      <c r="E48" s="302" t="s">
        <v>444</v>
      </c>
      <c r="F48" s="302" t="s">
        <v>445</v>
      </c>
      <c r="G48" s="302" t="s">
        <v>446</v>
      </c>
      <c r="H48" s="302" t="s">
        <v>458</v>
      </c>
      <c r="I48" s="303">
        <v>8</v>
      </c>
      <c r="J48" s="303">
        <v>13</v>
      </c>
      <c r="K48" s="309" t="s">
        <v>448</v>
      </c>
    </row>
    <row r="49" spans="1:11" customFormat="1" ht="15" hidden="1" x14ac:dyDescent="0.25">
      <c r="A49" s="302" t="s">
        <v>407</v>
      </c>
      <c r="B49" s="302" t="s">
        <v>350</v>
      </c>
      <c r="C49" s="303">
        <v>49310510</v>
      </c>
      <c r="D49" s="304">
        <v>127803.36</v>
      </c>
      <c r="E49" s="302" t="s">
        <v>444</v>
      </c>
      <c r="F49" s="302" t="s">
        <v>445</v>
      </c>
      <c r="G49" s="302" t="s">
        <v>446</v>
      </c>
      <c r="H49" s="302" t="s">
        <v>459</v>
      </c>
      <c r="I49" s="303">
        <v>8</v>
      </c>
      <c r="J49" s="303">
        <v>13</v>
      </c>
      <c r="K49" s="309" t="s">
        <v>448</v>
      </c>
    </row>
    <row r="50" spans="1:11" customFormat="1" ht="15" hidden="1" x14ac:dyDescent="0.25">
      <c r="A50" s="302" t="s">
        <v>407</v>
      </c>
      <c r="B50" s="302" t="s">
        <v>350</v>
      </c>
      <c r="C50" s="303">
        <v>49310510</v>
      </c>
      <c r="D50" s="304">
        <v>10673.88</v>
      </c>
      <c r="E50" s="302" t="s">
        <v>444</v>
      </c>
      <c r="F50" s="302" t="s">
        <v>445</v>
      </c>
      <c r="G50" s="302" t="s">
        <v>446</v>
      </c>
      <c r="H50" s="302" t="s">
        <v>460</v>
      </c>
      <c r="I50" s="303">
        <v>10</v>
      </c>
      <c r="J50" s="303">
        <v>13</v>
      </c>
      <c r="K50" s="309" t="s">
        <v>448</v>
      </c>
    </row>
    <row r="51" spans="1:11" customFormat="1" ht="15" hidden="1" x14ac:dyDescent="0.25">
      <c r="A51" s="302" t="s">
        <v>407</v>
      </c>
      <c r="B51" s="302" t="s">
        <v>350</v>
      </c>
      <c r="C51" s="303">
        <v>49310510</v>
      </c>
      <c r="D51" s="304">
        <v>137427.74</v>
      </c>
      <c r="E51" s="302" t="s">
        <v>444</v>
      </c>
      <c r="F51" s="302" t="s">
        <v>445</v>
      </c>
      <c r="G51" s="302" t="s">
        <v>446</v>
      </c>
      <c r="H51" s="302" t="s">
        <v>461</v>
      </c>
      <c r="I51" s="303">
        <v>10</v>
      </c>
      <c r="J51" s="303">
        <v>13</v>
      </c>
      <c r="K51" s="309" t="s">
        <v>448</v>
      </c>
    </row>
    <row r="52" spans="1:11" customFormat="1" ht="15" hidden="1" x14ac:dyDescent="0.25">
      <c r="A52" s="302" t="s">
        <v>407</v>
      </c>
      <c r="B52" s="302" t="s">
        <v>350</v>
      </c>
      <c r="C52" s="303">
        <v>49310510</v>
      </c>
      <c r="D52" s="304">
        <v>11627.73</v>
      </c>
      <c r="E52" s="302" t="s">
        <v>444</v>
      </c>
      <c r="F52" s="302" t="s">
        <v>445</v>
      </c>
      <c r="G52" s="302" t="s">
        <v>446</v>
      </c>
      <c r="H52" s="302" t="s">
        <v>462</v>
      </c>
      <c r="I52" s="303">
        <v>10</v>
      </c>
      <c r="J52" s="303">
        <v>13</v>
      </c>
      <c r="K52" s="309" t="s">
        <v>448</v>
      </c>
    </row>
    <row r="53" spans="1:11" customFormat="1" ht="15" hidden="1" x14ac:dyDescent="0.25">
      <c r="A53" s="302" t="s">
        <v>407</v>
      </c>
      <c r="B53" s="302" t="s">
        <v>350</v>
      </c>
      <c r="C53" s="303">
        <v>49310510</v>
      </c>
      <c r="D53" s="304">
        <v>132977.38</v>
      </c>
      <c r="E53" s="302" t="s">
        <v>444</v>
      </c>
      <c r="F53" s="302" t="s">
        <v>445</v>
      </c>
      <c r="G53" s="302" t="s">
        <v>446</v>
      </c>
      <c r="H53" s="302" t="s">
        <v>463</v>
      </c>
      <c r="I53" s="303">
        <v>10</v>
      </c>
      <c r="J53" s="303">
        <v>13</v>
      </c>
      <c r="K53" s="309" t="s">
        <v>448</v>
      </c>
    </row>
    <row r="54" spans="1:11" customFormat="1" ht="15" hidden="1" x14ac:dyDescent="0.25">
      <c r="A54" s="302" t="s">
        <v>375</v>
      </c>
      <c r="B54" s="302" t="s">
        <v>350</v>
      </c>
      <c r="C54" s="303">
        <v>49310510</v>
      </c>
      <c r="D54" s="304">
        <v>5139.68</v>
      </c>
      <c r="E54" s="310" t="s">
        <v>425</v>
      </c>
      <c r="F54" s="302" t="s">
        <v>426</v>
      </c>
      <c r="G54" s="302" t="s">
        <v>427</v>
      </c>
      <c r="H54" s="302" t="s">
        <v>464</v>
      </c>
      <c r="I54" s="303">
        <v>3</v>
      </c>
      <c r="J54" s="303">
        <v>14</v>
      </c>
      <c r="K54" s="307" t="s">
        <v>429</v>
      </c>
    </row>
    <row r="55" spans="1:11" customFormat="1" ht="15" hidden="1" x14ac:dyDescent="0.25">
      <c r="A55" s="302" t="s">
        <v>407</v>
      </c>
      <c r="B55" s="302" t="s">
        <v>350</v>
      </c>
      <c r="C55" s="303">
        <v>49310510</v>
      </c>
      <c r="D55" s="304">
        <v>10648.3</v>
      </c>
      <c r="E55" s="302" t="s">
        <v>444</v>
      </c>
      <c r="F55" s="302" t="s">
        <v>445</v>
      </c>
      <c r="G55" s="302" t="s">
        <v>446</v>
      </c>
      <c r="H55" s="302" t="s">
        <v>465</v>
      </c>
      <c r="I55" s="303">
        <v>13</v>
      </c>
      <c r="J55" s="303">
        <v>13</v>
      </c>
      <c r="K55" s="309" t="s">
        <v>448</v>
      </c>
    </row>
    <row r="56" spans="1:11" customFormat="1" ht="15" hidden="1" x14ac:dyDescent="0.25">
      <c r="A56" s="302" t="s">
        <v>407</v>
      </c>
      <c r="B56" s="302" t="s">
        <v>347</v>
      </c>
      <c r="C56" s="303">
        <v>49304510</v>
      </c>
      <c r="D56" s="304">
        <v>48.96</v>
      </c>
      <c r="E56" s="302" t="s">
        <v>432</v>
      </c>
      <c r="F56" s="302" t="s">
        <v>433</v>
      </c>
      <c r="G56" s="302" t="s">
        <v>434</v>
      </c>
      <c r="H56" s="302" t="s">
        <v>466</v>
      </c>
      <c r="I56" s="303">
        <v>5</v>
      </c>
      <c r="J56" s="303">
        <v>13</v>
      </c>
      <c r="K56" s="307" t="s">
        <v>435</v>
      </c>
    </row>
    <row r="57" spans="1:11" customFormat="1" ht="15" hidden="1" x14ac:dyDescent="0.25">
      <c r="A57" s="302" t="s">
        <v>407</v>
      </c>
      <c r="B57" s="302" t="s">
        <v>350</v>
      </c>
      <c r="C57" s="303">
        <v>49310510</v>
      </c>
      <c r="D57" s="304">
        <v>51651.92</v>
      </c>
      <c r="E57" s="302" t="s">
        <v>444</v>
      </c>
      <c r="F57" s="302" t="s">
        <v>445</v>
      </c>
      <c r="G57" s="302" t="s">
        <v>446</v>
      </c>
      <c r="H57" s="302" t="s">
        <v>467</v>
      </c>
      <c r="I57" s="303">
        <v>13</v>
      </c>
      <c r="J57" s="303">
        <v>13</v>
      </c>
      <c r="K57" s="309" t="s">
        <v>448</v>
      </c>
    </row>
    <row r="58" spans="1:11" customFormat="1" ht="15" hidden="1" x14ac:dyDescent="0.25">
      <c r="A58" s="302" t="s">
        <v>407</v>
      </c>
      <c r="B58" s="302" t="s">
        <v>347</v>
      </c>
      <c r="C58" s="303">
        <v>49304510</v>
      </c>
      <c r="D58" s="304">
        <v>137.31</v>
      </c>
      <c r="E58" s="302" t="s">
        <v>432</v>
      </c>
      <c r="F58" s="302" t="s">
        <v>433</v>
      </c>
      <c r="G58" s="302" t="s">
        <v>434</v>
      </c>
      <c r="H58" s="302" t="s">
        <v>468</v>
      </c>
      <c r="I58" s="303">
        <v>6</v>
      </c>
      <c r="J58" s="303">
        <v>13</v>
      </c>
      <c r="K58" s="307" t="s">
        <v>435</v>
      </c>
    </row>
    <row r="59" spans="1:11" customFormat="1" ht="15" hidden="1" x14ac:dyDescent="0.25">
      <c r="A59" s="302" t="s">
        <v>407</v>
      </c>
      <c r="B59" s="302" t="s">
        <v>347</v>
      </c>
      <c r="C59" s="303">
        <v>49304510</v>
      </c>
      <c r="D59" s="304">
        <v>-205.77</v>
      </c>
      <c r="E59" s="302" t="s">
        <v>432</v>
      </c>
      <c r="F59" s="302" t="s">
        <v>433</v>
      </c>
      <c r="G59" s="302" t="s">
        <v>434</v>
      </c>
      <c r="H59" s="302" t="s">
        <v>469</v>
      </c>
      <c r="I59" s="303">
        <v>8</v>
      </c>
      <c r="J59" s="303">
        <v>13</v>
      </c>
      <c r="K59" s="307" t="s">
        <v>435</v>
      </c>
    </row>
    <row r="60" spans="1:11" customFormat="1" ht="15" hidden="1" x14ac:dyDescent="0.25">
      <c r="A60" s="302" t="s">
        <v>407</v>
      </c>
      <c r="B60" s="302" t="s">
        <v>350</v>
      </c>
      <c r="C60" s="303">
        <v>49310510</v>
      </c>
      <c r="D60" s="304">
        <v>67394.22</v>
      </c>
      <c r="E60" s="302" t="s">
        <v>444</v>
      </c>
      <c r="F60" s="302" t="s">
        <v>445</v>
      </c>
      <c r="G60" s="302" t="s">
        <v>446</v>
      </c>
      <c r="H60" s="302" t="s">
        <v>470</v>
      </c>
      <c r="I60" s="303">
        <v>13</v>
      </c>
      <c r="J60" s="303">
        <v>13</v>
      </c>
      <c r="K60" s="309" t="s">
        <v>448</v>
      </c>
    </row>
    <row r="61" spans="1:11" customFormat="1" ht="15" hidden="1" x14ac:dyDescent="0.25">
      <c r="A61" s="302" t="s">
        <v>407</v>
      </c>
      <c r="B61" s="302" t="s">
        <v>347</v>
      </c>
      <c r="C61" s="303">
        <v>49304510</v>
      </c>
      <c r="D61" s="304">
        <v>-4289.12</v>
      </c>
      <c r="E61" s="302" t="s">
        <v>432</v>
      </c>
      <c r="F61" s="302" t="s">
        <v>433</v>
      </c>
      <c r="G61" s="302" t="s">
        <v>434</v>
      </c>
      <c r="H61" s="302" t="s">
        <v>471</v>
      </c>
      <c r="I61" s="303">
        <v>9</v>
      </c>
      <c r="J61" s="303">
        <v>13</v>
      </c>
      <c r="K61" s="307" t="s">
        <v>435</v>
      </c>
    </row>
    <row r="62" spans="1:11" customFormat="1" ht="15" hidden="1" x14ac:dyDescent="0.25">
      <c r="A62" s="302" t="s">
        <v>407</v>
      </c>
      <c r="B62" s="302" t="s">
        <v>350</v>
      </c>
      <c r="C62" s="303">
        <v>49310510</v>
      </c>
      <c r="D62" s="304">
        <v>0.01</v>
      </c>
      <c r="E62" s="302" t="s">
        <v>444</v>
      </c>
      <c r="F62" s="302" t="s">
        <v>445</v>
      </c>
      <c r="G62" s="302" t="s">
        <v>446</v>
      </c>
      <c r="H62" s="302" t="s">
        <v>472</v>
      </c>
      <c r="I62" s="303">
        <v>13</v>
      </c>
      <c r="J62" s="303">
        <v>13</v>
      </c>
      <c r="K62" s="309" t="s">
        <v>448</v>
      </c>
    </row>
    <row r="63" spans="1:11" customFormat="1" ht="15" hidden="1" x14ac:dyDescent="0.25">
      <c r="A63" s="302" t="s">
        <v>407</v>
      </c>
      <c r="B63" s="302" t="s">
        <v>347</v>
      </c>
      <c r="C63" s="303">
        <v>49304510</v>
      </c>
      <c r="D63" s="304">
        <v>-2450.23</v>
      </c>
      <c r="E63" s="302" t="s">
        <v>432</v>
      </c>
      <c r="F63" s="302" t="s">
        <v>433</v>
      </c>
      <c r="G63" s="302" t="s">
        <v>434</v>
      </c>
      <c r="H63" s="302" t="s">
        <v>473</v>
      </c>
      <c r="I63" s="303">
        <v>10</v>
      </c>
      <c r="J63" s="303">
        <v>13</v>
      </c>
      <c r="K63" s="307" t="s">
        <v>435</v>
      </c>
    </row>
    <row r="64" spans="1:11" customFormat="1" ht="15" hidden="1" x14ac:dyDescent="0.25">
      <c r="A64" s="302" t="s">
        <v>407</v>
      </c>
      <c r="B64" s="302" t="s">
        <v>350</v>
      </c>
      <c r="C64" s="303">
        <v>49310510</v>
      </c>
      <c r="D64" s="304">
        <v>16693</v>
      </c>
      <c r="E64" s="302" t="s">
        <v>474</v>
      </c>
      <c r="F64" s="302" t="s">
        <v>475</v>
      </c>
      <c r="G64" s="302" t="s">
        <v>476</v>
      </c>
      <c r="H64" s="302" t="s">
        <v>411</v>
      </c>
      <c r="I64" s="303">
        <v>2</v>
      </c>
      <c r="J64" s="303">
        <v>13</v>
      </c>
      <c r="K64" s="307" t="s">
        <v>477</v>
      </c>
    </row>
    <row r="65" spans="1:11" customFormat="1" ht="15" hidden="1" x14ac:dyDescent="0.25">
      <c r="A65" s="302" t="s">
        <v>407</v>
      </c>
      <c r="B65" s="302" t="s">
        <v>350</v>
      </c>
      <c r="C65" s="303">
        <v>49310510</v>
      </c>
      <c r="D65" s="304">
        <v>16693</v>
      </c>
      <c r="E65" s="302" t="s">
        <v>474</v>
      </c>
      <c r="F65" s="302" t="s">
        <v>475</v>
      </c>
      <c r="G65" s="302" t="s">
        <v>476</v>
      </c>
      <c r="H65" s="302" t="s">
        <v>413</v>
      </c>
      <c r="I65" s="303">
        <v>3</v>
      </c>
      <c r="J65" s="303">
        <v>13</v>
      </c>
      <c r="K65" s="307" t="s">
        <v>477</v>
      </c>
    </row>
    <row r="66" spans="1:11" customFormat="1" ht="15" hidden="1" x14ac:dyDescent="0.25">
      <c r="A66" s="302" t="s">
        <v>407</v>
      </c>
      <c r="B66" s="302" t="s">
        <v>347</v>
      </c>
      <c r="C66" s="303">
        <v>49304510</v>
      </c>
      <c r="D66" s="304">
        <v>259.77999999999997</v>
      </c>
      <c r="E66" s="302" t="s">
        <v>432</v>
      </c>
      <c r="F66" s="302" t="s">
        <v>433</v>
      </c>
      <c r="G66" s="302" t="s">
        <v>434</v>
      </c>
      <c r="H66" s="302" t="s">
        <v>478</v>
      </c>
      <c r="I66" s="303">
        <v>12</v>
      </c>
      <c r="J66" s="303">
        <v>13</v>
      </c>
      <c r="K66" s="307" t="s">
        <v>435</v>
      </c>
    </row>
    <row r="67" spans="1:11" customFormat="1" ht="15" hidden="1" x14ac:dyDescent="0.25">
      <c r="A67" s="302" t="s">
        <v>407</v>
      </c>
      <c r="B67" s="302" t="s">
        <v>350</v>
      </c>
      <c r="C67" s="303">
        <v>49310510</v>
      </c>
      <c r="D67" s="304">
        <v>16693</v>
      </c>
      <c r="E67" s="302" t="s">
        <v>474</v>
      </c>
      <c r="F67" s="302" t="s">
        <v>475</v>
      </c>
      <c r="G67" s="302" t="s">
        <v>476</v>
      </c>
      <c r="H67" s="302" t="s">
        <v>414</v>
      </c>
      <c r="I67" s="303">
        <v>4</v>
      </c>
      <c r="J67" s="303">
        <v>13</v>
      </c>
      <c r="K67" s="307" t="s">
        <v>477</v>
      </c>
    </row>
    <row r="68" spans="1:11" customFormat="1" ht="15" hidden="1" x14ac:dyDescent="0.25">
      <c r="A68" s="302" t="s">
        <v>407</v>
      </c>
      <c r="B68" s="302" t="s">
        <v>347</v>
      </c>
      <c r="C68" s="303">
        <v>49304510</v>
      </c>
      <c r="D68" s="304">
        <v>10989.33</v>
      </c>
      <c r="E68" s="302" t="s">
        <v>432</v>
      </c>
      <c r="F68" s="302" t="s">
        <v>433</v>
      </c>
      <c r="G68" s="302" t="s">
        <v>434</v>
      </c>
      <c r="H68" s="302" t="s">
        <v>479</v>
      </c>
      <c r="I68" s="303">
        <v>13</v>
      </c>
      <c r="J68" s="303">
        <v>13</v>
      </c>
      <c r="K68" s="307" t="s">
        <v>435</v>
      </c>
    </row>
    <row r="69" spans="1:11" customFormat="1" ht="15" hidden="1" x14ac:dyDescent="0.25">
      <c r="A69" s="302" t="s">
        <v>407</v>
      </c>
      <c r="B69" s="302" t="s">
        <v>350</v>
      </c>
      <c r="C69" s="303">
        <v>49310510</v>
      </c>
      <c r="D69" s="304">
        <v>16693</v>
      </c>
      <c r="E69" s="302" t="s">
        <v>474</v>
      </c>
      <c r="F69" s="302" t="s">
        <v>475</v>
      </c>
      <c r="G69" s="302" t="s">
        <v>476</v>
      </c>
      <c r="H69" s="302" t="s">
        <v>480</v>
      </c>
      <c r="I69" s="303">
        <v>5</v>
      </c>
      <c r="J69" s="303">
        <v>13</v>
      </c>
      <c r="K69" s="307" t="s">
        <v>477</v>
      </c>
    </row>
    <row r="70" spans="1:11" customFormat="1" ht="15" hidden="1" x14ac:dyDescent="0.25">
      <c r="A70" s="302" t="s">
        <v>407</v>
      </c>
      <c r="B70" s="302" t="s">
        <v>347</v>
      </c>
      <c r="C70" s="303">
        <v>49304510</v>
      </c>
      <c r="D70" s="304">
        <v>105.74</v>
      </c>
      <c r="E70" s="302" t="s">
        <v>432</v>
      </c>
      <c r="F70" s="302" t="s">
        <v>433</v>
      </c>
      <c r="G70" s="302" t="s">
        <v>434</v>
      </c>
      <c r="H70" s="302" t="s">
        <v>481</v>
      </c>
      <c r="I70" s="303">
        <v>13</v>
      </c>
      <c r="J70" s="303">
        <v>13</v>
      </c>
      <c r="K70" s="307" t="s">
        <v>435</v>
      </c>
    </row>
    <row r="71" spans="1:11" customFormat="1" ht="15" hidden="1" x14ac:dyDescent="0.25">
      <c r="A71" s="302" t="s">
        <v>407</v>
      </c>
      <c r="B71" s="302" t="s">
        <v>350</v>
      </c>
      <c r="C71" s="303">
        <v>49310510</v>
      </c>
      <c r="D71" s="304">
        <v>16693</v>
      </c>
      <c r="E71" s="302" t="s">
        <v>474</v>
      </c>
      <c r="F71" s="302" t="s">
        <v>475</v>
      </c>
      <c r="G71" s="302" t="s">
        <v>476</v>
      </c>
      <c r="H71" s="302" t="s">
        <v>417</v>
      </c>
      <c r="I71" s="303">
        <v>6</v>
      </c>
      <c r="J71" s="303">
        <v>13</v>
      </c>
      <c r="K71" s="307" t="s">
        <v>477</v>
      </c>
    </row>
    <row r="72" spans="1:11" customFormat="1" ht="15" hidden="1" x14ac:dyDescent="0.25">
      <c r="A72" s="302" t="s">
        <v>407</v>
      </c>
      <c r="B72" s="302" t="s">
        <v>347</v>
      </c>
      <c r="C72" s="303">
        <v>49304510</v>
      </c>
      <c r="D72" s="304">
        <v>31032.51</v>
      </c>
      <c r="E72" s="302" t="s">
        <v>482</v>
      </c>
      <c r="F72" s="302" t="s">
        <v>483</v>
      </c>
      <c r="G72" s="302" t="s">
        <v>484</v>
      </c>
      <c r="H72" s="302" t="s">
        <v>485</v>
      </c>
      <c r="I72" s="303">
        <v>4</v>
      </c>
      <c r="J72" s="303">
        <v>13</v>
      </c>
      <c r="K72" s="307" t="s">
        <v>486</v>
      </c>
    </row>
    <row r="73" spans="1:11" customFormat="1" ht="15" hidden="1" x14ac:dyDescent="0.25">
      <c r="A73" s="302" t="s">
        <v>407</v>
      </c>
      <c r="B73" s="302" t="s">
        <v>347</v>
      </c>
      <c r="C73" s="303">
        <v>49304510</v>
      </c>
      <c r="D73" s="304">
        <v>32467.919999999998</v>
      </c>
      <c r="E73" s="302" t="s">
        <v>482</v>
      </c>
      <c r="F73" s="302" t="s">
        <v>483</v>
      </c>
      <c r="G73" s="302" t="s">
        <v>484</v>
      </c>
      <c r="H73" s="302" t="s">
        <v>487</v>
      </c>
      <c r="I73" s="303">
        <v>5</v>
      </c>
      <c r="J73" s="303">
        <v>13</v>
      </c>
      <c r="K73" s="307" t="s">
        <v>486</v>
      </c>
    </row>
    <row r="74" spans="1:11" customFormat="1" ht="15" hidden="1" x14ac:dyDescent="0.25">
      <c r="A74" s="302" t="s">
        <v>407</v>
      </c>
      <c r="B74" s="302" t="s">
        <v>347</v>
      </c>
      <c r="C74" s="303">
        <v>49304510</v>
      </c>
      <c r="D74" s="304">
        <v>19232.810000000001</v>
      </c>
      <c r="E74" s="302" t="s">
        <v>482</v>
      </c>
      <c r="F74" s="302" t="s">
        <v>483</v>
      </c>
      <c r="G74" s="302" t="s">
        <v>484</v>
      </c>
      <c r="H74" s="302" t="s">
        <v>455</v>
      </c>
      <c r="I74" s="303">
        <v>6</v>
      </c>
      <c r="J74" s="303">
        <v>13</v>
      </c>
      <c r="K74" s="307" t="s">
        <v>486</v>
      </c>
    </row>
    <row r="75" spans="1:11" customFormat="1" ht="15" hidden="1" x14ac:dyDescent="0.25">
      <c r="A75" s="302" t="s">
        <v>407</v>
      </c>
      <c r="B75" s="302" t="s">
        <v>347</v>
      </c>
      <c r="C75" s="303">
        <v>49304510</v>
      </c>
      <c r="D75" s="304">
        <v>36063.660000000003</v>
      </c>
      <c r="E75" s="302" t="s">
        <v>482</v>
      </c>
      <c r="F75" s="302" t="s">
        <v>483</v>
      </c>
      <c r="G75" s="302" t="s">
        <v>484</v>
      </c>
      <c r="H75" s="302" t="s">
        <v>453</v>
      </c>
      <c r="I75" s="303">
        <v>7</v>
      </c>
      <c r="J75" s="303">
        <v>13</v>
      </c>
      <c r="K75" s="307" t="s">
        <v>486</v>
      </c>
    </row>
    <row r="76" spans="1:11" customFormat="1" ht="15" hidden="1" x14ac:dyDescent="0.25">
      <c r="A76" s="302" t="s">
        <v>407</v>
      </c>
      <c r="B76" s="302" t="s">
        <v>347</v>
      </c>
      <c r="C76" s="303">
        <v>49304510</v>
      </c>
      <c r="D76" s="304">
        <v>28651.31</v>
      </c>
      <c r="E76" s="302" t="s">
        <v>482</v>
      </c>
      <c r="F76" s="302" t="s">
        <v>483</v>
      </c>
      <c r="G76" s="302" t="s">
        <v>484</v>
      </c>
      <c r="H76" s="302" t="s">
        <v>457</v>
      </c>
      <c r="I76" s="303">
        <v>8</v>
      </c>
      <c r="J76" s="303">
        <v>13</v>
      </c>
      <c r="K76" s="307" t="s">
        <v>486</v>
      </c>
    </row>
    <row r="77" spans="1:11" customFormat="1" ht="15" hidden="1" x14ac:dyDescent="0.25">
      <c r="A77" s="302" t="s">
        <v>407</v>
      </c>
      <c r="B77" s="302" t="s">
        <v>347</v>
      </c>
      <c r="C77" s="303">
        <v>49304510</v>
      </c>
      <c r="D77" s="304">
        <v>25175.93</v>
      </c>
      <c r="E77" s="302" t="s">
        <v>482</v>
      </c>
      <c r="F77" s="302" t="s">
        <v>483</v>
      </c>
      <c r="G77" s="302" t="s">
        <v>484</v>
      </c>
      <c r="H77" s="302" t="s">
        <v>488</v>
      </c>
      <c r="I77" s="303">
        <v>9</v>
      </c>
      <c r="J77" s="303">
        <v>13</v>
      </c>
      <c r="K77" s="307" t="s">
        <v>486</v>
      </c>
    </row>
    <row r="78" spans="1:11" customFormat="1" ht="15" hidden="1" x14ac:dyDescent="0.25">
      <c r="A78" s="302" t="s">
        <v>407</v>
      </c>
      <c r="B78" s="302" t="s">
        <v>347</v>
      </c>
      <c r="C78" s="303">
        <v>49304510</v>
      </c>
      <c r="D78" s="304">
        <v>31772.68</v>
      </c>
      <c r="E78" s="302" t="s">
        <v>482</v>
      </c>
      <c r="F78" s="302" t="s">
        <v>483</v>
      </c>
      <c r="G78" s="302" t="s">
        <v>484</v>
      </c>
      <c r="H78" s="302" t="s">
        <v>489</v>
      </c>
      <c r="I78" s="303">
        <v>10</v>
      </c>
      <c r="J78" s="303">
        <v>13</v>
      </c>
      <c r="K78" s="307" t="s">
        <v>486</v>
      </c>
    </row>
    <row r="79" spans="1:11" customFormat="1" ht="15" hidden="1" x14ac:dyDescent="0.25">
      <c r="A79" s="302" t="s">
        <v>407</v>
      </c>
      <c r="B79" s="302" t="s">
        <v>347</v>
      </c>
      <c r="C79" s="303">
        <v>49304510</v>
      </c>
      <c r="D79" s="304">
        <v>21787.29</v>
      </c>
      <c r="E79" s="302" t="s">
        <v>482</v>
      </c>
      <c r="F79" s="302" t="s">
        <v>483</v>
      </c>
      <c r="G79" s="302" t="s">
        <v>484</v>
      </c>
      <c r="H79" s="302" t="s">
        <v>490</v>
      </c>
      <c r="I79" s="303">
        <v>11</v>
      </c>
      <c r="J79" s="303">
        <v>13</v>
      </c>
      <c r="K79" s="307" t="s">
        <v>486</v>
      </c>
    </row>
    <row r="80" spans="1:11" customFormat="1" ht="15" hidden="1" x14ac:dyDescent="0.25">
      <c r="A80" s="302" t="s">
        <v>407</v>
      </c>
      <c r="B80" s="302" t="s">
        <v>347</v>
      </c>
      <c r="C80" s="303">
        <v>49304510</v>
      </c>
      <c r="D80" s="304">
        <v>18445.150000000001</v>
      </c>
      <c r="E80" s="302" t="s">
        <v>482</v>
      </c>
      <c r="F80" s="302" t="s">
        <v>483</v>
      </c>
      <c r="G80" s="302" t="s">
        <v>484</v>
      </c>
      <c r="H80" s="302" t="s">
        <v>491</v>
      </c>
      <c r="I80" s="303">
        <v>12</v>
      </c>
      <c r="J80" s="303">
        <v>13</v>
      </c>
      <c r="K80" s="307" t="s">
        <v>486</v>
      </c>
    </row>
    <row r="81" spans="1:11" customFormat="1" ht="15" hidden="1" x14ac:dyDescent="0.25">
      <c r="A81" s="302" t="s">
        <v>407</v>
      </c>
      <c r="B81" s="302" t="s">
        <v>347</v>
      </c>
      <c r="C81" s="303">
        <v>49304510</v>
      </c>
      <c r="D81" s="304">
        <v>17202.73</v>
      </c>
      <c r="E81" s="302" t="s">
        <v>482</v>
      </c>
      <c r="F81" s="302" t="s">
        <v>483</v>
      </c>
      <c r="G81" s="302" t="s">
        <v>484</v>
      </c>
      <c r="H81" s="302" t="s">
        <v>492</v>
      </c>
      <c r="I81" s="303">
        <v>12</v>
      </c>
      <c r="J81" s="303">
        <v>13</v>
      </c>
      <c r="K81" s="307" t="s">
        <v>486</v>
      </c>
    </row>
    <row r="82" spans="1:11" customFormat="1" ht="15" hidden="1" x14ac:dyDescent="0.25">
      <c r="A82" s="302" t="s">
        <v>407</v>
      </c>
      <c r="B82" s="302" t="s">
        <v>347</v>
      </c>
      <c r="C82" s="303">
        <v>49304510</v>
      </c>
      <c r="D82" s="304">
        <v>16602.16</v>
      </c>
      <c r="E82" s="302" t="s">
        <v>482</v>
      </c>
      <c r="F82" s="302" t="s">
        <v>483</v>
      </c>
      <c r="G82" s="302" t="s">
        <v>484</v>
      </c>
      <c r="H82" s="302" t="s">
        <v>493</v>
      </c>
      <c r="I82" s="303">
        <v>13</v>
      </c>
      <c r="J82" s="303">
        <v>13</v>
      </c>
      <c r="K82" s="307" t="s">
        <v>486</v>
      </c>
    </row>
    <row r="83" spans="1:11" customFormat="1" ht="15" hidden="1" x14ac:dyDescent="0.25">
      <c r="A83" s="302" t="s">
        <v>375</v>
      </c>
      <c r="B83" s="302" t="s">
        <v>347</v>
      </c>
      <c r="C83" s="303">
        <v>49304510</v>
      </c>
      <c r="D83" s="304">
        <v>7443.85</v>
      </c>
      <c r="E83" s="310" t="s">
        <v>482</v>
      </c>
      <c r="F83" s="302" t="s">
        <v>483</v>
      </c>
      <c r="G83" s="302" t="s">
        <v>484</v>
      </c>
      <c r="H83" s="302" t="s">
        <v>494</v>
      </c>
      <c r="I83" s="303">
        <v>3</v>
      </c>
      <c r="J83" s="303">
        <v>14</v>
      </c>
      <c r="K83" s="307" t="s">
        <v>486</v>
      </c>
    </row>
    <row r="84" spans="1:11" customFormat="1" ht="15" hidden="1" x14ac:dyDescent="0.25">
      <c r="A84" s="302" t="s">
        <v>407</v>
      </c>
      <c r="B84" s="302" t="s">
        <v>347</v>
      </c>
      <c r="C84" s="303">
        <v>49304510</v>
      </c>
      <c r="D84" s="304">
        <v>22359.33</v>
      </c>
      <c r="E84" s="302" t="s">
        <v>495</v>
      </c>
      <c r="F84" s="302" t="s">
        <v>496</v>
      </c>
      <c r="G84" s="302" t="s">
        <v>497</v>
      </c>
      <c r="H84" s="302" t="s">
        <v>485</v>
      </c>
      <c r="I84" s="303">
        <v>4</v>
      </c>
      <c r="J84" s="303">
        <v>13</v>
      </c>
      <c r="K84" s="311" t="s">
        <v>498</v>
      </c>
    </row>
    <row r="85" spans="1:11" customFormat="1" ht="15" hidden="1" x14ac:dyDescent="0.25">
      <c r="A85" s="302" t="s">
        <v>407</v>
      </c>
      <c r="B85" s="302" t="s">
        <v>347</v>
      </c>
      <c r="C85" s="303">
        <v>49304510</v>
      </c>
      <c r="D85" s="304">
        <v>12232.81</v>
      </c>
      <c r="E85" s="302" t="s">
        <v>495</v>
      </c>
      <c r="F85" s="302" t="s">
        <v>496</v>
      </c>
      <c r="G85" s="302" t="s">
        <v>497</v>
      </c>
      <c r="H85" s="302" t="s">
        <v>499</v>
      </c>
      <c r="I85" s="303">
        <v>6</v>
      </c>
      <c r="J85" s="303">
        <v>13</v>
      </c>
      <c r="K85" s="311" t="s">
        <v>498</v>
      </c>
    </row>
    <row r="86" spans="1:11" customFormat="1" ht="15" hidden="1" x14ac:dyDescent="0.25">
      <c r="A86" s="302" t="s">
        <v>407</v>
      </c>
      <c r="B86" s="302" t="s">
        <v>347</v>
      </c>
      <c r="C86" s="303">
        <v>49304510</v>
      </c>
      <c r="D86" s="304">
        <v>28005.94</v>
      </c>
      <c r="E86" s="302" t="s">
        <v>495</v>
      </c>
      <c r="F86" s="302" t="s">
        <v>496</v>
      </c>
      <c r="G86" s="302" t="s">
        <v>497</v>
      </c>
      <c r="H86" s="302" t="s">
        <v>500</v>
      </c>
      <c r="I86" s="303">
        <v>6</v>
      </c>
      <c r="J86" s="303">
        <v>13</v>
      </c>
      <c r="K86" s="311" t="s">
        <v>498</v>
      </c>
    </row>
    <row r="87" spans="1:11" customFormat="1" ht="15" hidden="1" x14ac:dyDescent="0.25">
      <c r="A87" s="302" t="s">
        <v>407</v>
      </c>
      <c r="B87" s="302" t="s">
        <v>347</v>
      </c>
      <c r="C87" s="303">
        <v>49304510</v>
      </c>
      <c r="D87" s="304">
        <v>20166.25</v>
      </c>
      <c r="E87" s="302" t="s">
        <v>495</v>
      </c>
      <c r="F87" s="302" t="s">
        <v>496</v>
      </c>
      <c r="G87" s="302" t="s">
        <v>497</v>
      </c>
      <c r="H87" s="302" t="s">
        <v>457</v>
      </c>
      <c r="I87" s="303">
        <v>7</v>
      </c>
      <c r="J87" s="303">
        <v>13</v>
      </c>
      <c r="K87" s="311" t="s">
        <v>498</v>
      </c>
    </row>
    <row r="88" spans="1:11" customFormat="1" ht="15" hidden="1" x14ac:dyDescent="0.25">
      <c r="A88" s="302" t="s">
        <v>407</v>
      </c>
      <c r="B88" s="302" t="s">
        <v>347</v>
      </c>
      <c r="C88" s="303">
        <v>49304510</v>
      </c>
      <c r="D88" s="304">
        <v>8953.23</v>
      </c>
      <c r="E88" s="302" t="s">
        <v>495</v>
      </c>
      <c r="F88" s="302" t="s">
        <v>496</v>
      </c>
      <c r="G88" s="302" t="s">
        <v>497</v>
      </c>
      <c r="H88" s="302" t="s">
        <v>459</v>
      </c>
      <c r="I88" s="303">
        <v>8</v>
      </c>
      <c r="J88" s="303">
        <v>13</v>
      </c>
      <c r="K88" s="311" t="s">
        <v>498</v>
      </c>
    </row>
    <row r="89" spans="1:11" customFormat="1" ht="15" hidden="1" x14ac:dyDescent="0.25">
      <c r="A89" s="302" t="s">
        <v>407</v>
      </c>
      <c r="B89" s="302" t="s">
        <v>347</v>
      </c>
      <c r="C89" s="303">
        <v>49304510</v>
      </c>
      <c r="D89" s="304">
        <v>19268.11</v>
      </c>
      <c r="E89" s="302" t="s">
        <v>495</v>
      </c>
      <c r="F89" s="302" t="s">
        <v>496</v>
      </c>
      <c r="G89" s="302" t="s">
        <v>497</v>
      </c>
      <c r="H89" s="302" t="s">
        <v>489</v>
      </c>
      <c r="I89" s="303">
        <v>9</v>
      </c>
      <c r="J89" s="303">
        <v>13</v>
      </c>
      <c r="K89" s="311" t="s">
        <v>498</v>
      </c>
    </row>
    <row r="90" spans="1:11" customFormat="1" ht="15" hidden="1" x14ac:dyDescent="0.25">
      <c r="A90" s="302" t="s">
        <v>407</v>
      </c>
      <c r="B90" s="302" t="s">
        <v>347</v>
      </c>
      <c r="C90" s="303">
        <v>49304510</v>
      </c>
      <c r="D90" s="304">
        <v>11461.15</v>
      </c>
      <c r="E90" s="302" t="s">
        <v>495</v>
      </c>
      <c r="F90" s="302" t="s">
        <v>496</v>
      </c>
      <c r="G90" s="302" t="s">
        <v>497</v>
      </c>
      <c r="H90" s="302" t="s">
        <v>491</v>
      </c>
      <c r="I90" s="303">
        <v>12</v>
      </c>
      <c r="J90" s="303">
        <v>13</v>
      </c>
      <c r="K90" s="311" t="s">
        <v>498</v>
      </c>
    </row>
    <row r="91" spans="1:11" customFormat="1" ht="15" hidden="1" x14ac:dyDescent="0.25">
      <c r="A91" s="302" t="s">
        <v>407</v>
      </c>
      <c r="B91" s="302" t="s">
        <v>347</v>
      </c>
      <c r="C91" s="303">
        <v>49304510</v>
      </c>
      <c r="D91" s="304">
        <v>20265.2</v>
      </c>
      <c r="E91" s="302" t="s">
        <v>495</v>
      </c>
      <c r="F91" s="302" t="s">
        <v>496</v>
      </c>
      <c r="G91" s="302" t="s">
        <v>497</v>
      </c>
      <c r="H91" s="302" t="s">
        <v>492</v>
      </c>
      <c r="I91" s="303">
        <v>12</v>
      </c>
      <c r="J91" s="303">
        <v>13</v>
      </c>
      <c r="K91" s="311" t="s">
        <v>498</v>
      </c>
    </row>
    <row r="92" spans="1:11" customFormat="1" ht="15" hidden="1" x14ac:dyDescent="0.25">
      <c r="A92" s="302" t="s">
        <v>407</v>
      </c>
      <c r="B92" s="302" t="s">
        <v>347</v>
      </c>
      <c r="C92" s="303">
        <v>49304510</v>
      </c>
      <c r="D92" s="304">
        <v>76998.149999999994</v>
      </c>
      <c r="E92" s="302" t="s">
        <v>495</v>
      </c>
      <c r="F92" s="302" t="s">
        <v>496</v>
      </c>
      <c r="G92" s="302" t="s">
        <v>497</v>
      </c>
      <c r="H92" s="302" t="s">
        <v>493</v>
      </c>
      <c r="I92" s="303">
        <v>13</v>
      </c>
      <c r="J92" s="303">
        <v>13</v>
      </c>
      <c r="K92" s="311" t="s">
        <v>498</v>
      </c>
    </row>
    <row r="93" spans="1:11" customFormat="1" ht="15" hidden="1" x14ac:dyDescent="0.25">
      <c r="A93" s="302" t="s">
        <v>407</v>
      </c>
      <c r="B93" s="302" t="s">
        <v>347</v>
      </c>
      <c r="C93" s="303">
        <v>49304510</v>
      </c>
      <c r="D93" s="304">
        <v>10760.56</v>
      </c>
      <c r="E93" s="302" t="s">
        <v>495</v>
      </c>
      <c r="F93" s="302" t="s">
        <v>496</v>
      </c>
      <c r="G93" s="302" t="s">
        <v>497</v>
      </c>
      <c r="H93" s="302" t="s">
        <v>501</v>
      </c>
      <c r="I93" s="303">
        <v>13</v>
      </c>
      <c r="J93" s="303">
        <v>13</v>
      </c>
      <c r="K93" s="311" t="s">
        <v>498</v>
      </c>
    </row>
    <row r="94" spans="1:11" customFormat="1" ht="15" hidden="1" x14ac:dyDescent="0.25">
      <c r="A94" s="302" t="s">
        <v>407</v>
      </c>
      <c r="B94" s="302" t="s">
        <v>350</v>
      </c>
      <c r="C94" s="303">
        <v>49310510</v>
      </c>
      <c r="D94" s="304">
        <v>16693</v>
      </c>
      <c r="E94" s="302" t="s">
        <v>474</v>
      </c>
      <c r="F94" s="302" t="s">
        <v>475</v>
      </c>
      <c r="G94" s="302" t="s">
        <v>476</v>
      </c>
      <c r="H94" s="302" t="s">
        <v>418</v>
      </c>
      <c r="I94" s="303">
        <v>7</v>
      </c>
      <c r="J94" s="303">
        <v>13</v>
      </c>
      <c r="K94" s="307" t="s">
        <v>477</v>
      </c>
    </row>
    <row r="95" spans="1:11" customFormat="1" ht="15" hidden="1" x14ac:dyDescent="0.25">
      <c r="A95" s="302" t="s">
        <v>407</v>
      </c>
      <c r="B95" s="302" t="s">
        <v>350</v>
      </c>
      <c r="C95" s="303">
        <v>49310510</v>
      </c>
      <c r="D95" s="304">
        <v>16693</v>
      </c>
      <c r="E95" s="302" t="s">
        <v>474</v>
      </c>
      <c r="F95" s="302" t="s">
        <v>475</v>
      </c>
      <c r="G95" s="302" t="s">
        <v>476</v>
      </c>
      <c r="H95" s="302" t="s">
        <v>419</v>
      </c>
      <c r="I95" s="303">
        <v>8</v>
      </c>
      <c r="J95" s="303">
        <v>13</v>
      </c>
      <c r="K95" s="307" t="s">
        <v>477</v>
      </c>
    </row>
    <row r="96" spans="1:11" customFormat="1" ht="15" hidden="1" x14ac:dyDescent="0.25">
      <c r="A96" s="302" t="s">
        <v>407</v>
      </c>
      <c r="B96" s="302" t="s">
        <v>350</v>
      </c>
      <c r="C96" s="303">
        <v>49310510</v>
      </c>
      <c r="D96" s="304">
        <v>16693</v>
      </c>
      <c r="E96" s="302" t="s">
        <v>474</v>
      </c>
      <c r="F96" s="302" t="s">
        <v>475</v>
      </c>
      <c r="G96" s="302" t="s">
        <v>476</v>
      </c>
      <c r="H96" s="302" t="s">
        <v>420</v>
      </c>
      <c r="I96" s="303">
        <v>9</v>
      </c>
      <c r="J96" s="303">
        <v>13</v>
      </c>
      <c r="K96" s="307" t="s">
        <v>477</v>
      </c>
    </row>
    <row r="97" spans="1:11" customFormat="1" ht="15" hidden="1" x14ac:dyDescent="0.25">
      <c r="A97" s="302" t="s">
        <v>407</v>
      </c>
      <c r="B97" s="302" t="s">
        <v>350</v>
      </c>
      <c r="C97" s="303">
        <v>49310510</v>
      </c>
      <c r="D97" s="304">
        <v>16693</v>
      </c>
      <c r="E97" s="302" t="s">
        <v>474</v>
      </c>
      <c r="F97" s="302" t="s">
        <v>475</v>
      </c>
      <c r="G97" s="302" t="s">
        <v>476</v>
      </c>
      <c r="H97" s="302" t="s">
        <v>502</v>
      </c>
      <c r="I97" s="303">
        <v>10</v>
      </c>
      <c r="J97" s="303">
        <v>13</v>
      </c>
      <c r="K97" s="307" t="s">
        <v>477</v>
      </c>
    </row>
    <row r="98" spans="1:11" customFormat="1" ht="15" hidden="1" x14ac:dyDescent="0.25">
      <c r="A98" s="302" t="s">
        <v>407</v>
      </c>
      <c r="B98" s="302" t="s">
        <v>350</v>
      </c>
      <c r="C98" s="303">
        <v>49310510</v>
      </c>
      <c r="D98" s="304">
        <v>16693</v>
      </c>
      <c r="E98" s="302" t="s">
        <v>474</v>
      </c>
      <c r="F98" s="302" t="s">
        <v>475</v>
      </c>
      <c r="G98" s="302" t="s">
        <v>476</v>
      </c>
      <c r="H98" s="302" t="s">
        <v>422</v>
      </c>
      <c r="I98" s="303">
        <v>11</v>
      </c>
      <c r="J98" s="303">
        <v>13</v>
      </c>
      <c r="K98" s="307" t="s">
        <v>477</v>
      </c>
    </row>
    <row r="99" spans="1:11" customFormat="1" ht="15" hidden="1" x14ac:dyDescent="0.25">
      <c r="A99" s="302" t="s">
        <v>407</v>
      </c>
      <c r="B99" s="302" t="s">
        <v>350</v>
      </c>
      <c r="C99" s="303">
        <v>49310510</v>
      </c>
      <c r="D99" s="304">
        <v>16693</v>
      </c>
      <c r="E99" s="302" t="s">
        <v>474</v>
      </c>
      <c r="F99" s="302" t="s">
        <v>475</v>
      </c>
      <c r="G99" s="302" t="s">
        <v>476</v>
      </c>
      <c r="H99" s="302" t="s">
        <v>423</v>
      </c>
      <c r="I99" s="303">
        <v>12</v>
      </c>
      <c r="J99" s="303">
        <v>13</v>
      </c>
      <c r="K99" s="307" t="s">
        <v>477</v>
      </c>
    </row>
    <row r="100" spans="1:11" customFormat="1" ht="15" hidden="1" x14ac:dyDescent="0.25">
      <c r="A100" s="302" t="s">
        <v>407</v>
      </c>
      <c r="B100" s="302" t="s">
        <v>350</v>
      </c>
      <c r="C100" s="303">
        <v>49310510</v>
      </c>
      <c r="D100" s="304">
        <v>16693</v>
      </c>
      <c r="E100" s="302" t="s">
        <v>474</v>
      </c>
      <c r="F100" s="302" t="s">
        <v>475</v>
      </c>
      <c r="G100" s="302" t="s">
        <v>476</v>
      </c>
      <c r="H100" s="302" t="s">
        <v>424</v>
      </c>
      <c r="I100" s="303">
        <v>12</v>
      </c>
      <c r="J100" s="303">
        <v>13</v>
      </c>
      <c r="K100" s="307" t="s">
        <v>477</v>
      </c>
    </row>
    <row r="101" spans="1:11" customFormat="1" ht="15" hidden="1" x14ac:dyDescent="0.25">
      <c r="A101" s="302" t="s">
        <v>407</v>
      </c>
      <c r="B101" s="302" t="s">
        <v>350</v>
      </c>
      <c r="C101" s="303">
        <v>49310510</v>
      </c>
      <c r="D101" s="304">
        <v>15270</v>
      </c>
      <c r="E101" s="302" t="s">
        <v>474</v>
      </c>
      <c r="F101" s="302" t="s">
        <v>475</v>
      </c>
      <c r="G101" s="302" t="s">
        <v>503</v>
      </c>
      <c r="H101" s="302" t="s">
        <v>504</v>
      </c>
      <c r="I101" s="303">
        <v>7</v>
      </c>
      <c r="J101" s="303">
        <v>13</v>
      </c>
      <c r="K101" s="307" t="s">
        <v>505</v>
      </c>
    </row>
    <row r="102" spans="1:11" customFormat="1" ht="15" hidden="1" x14ac:dyDescent="0.25">
      <c r="A102" s="302" t="s">
        <v>407</v>
      </c>
      <c r="B102" s="302" t="s">
        <v>350</v>
      </c>
      <c r="C102" s="303">
        <v>49310510</v>
      </c>
      <c r="D102" s="304">
        <v>2681.66</v>
      </c>
      <c r="E102" s="302" t="s">
        <v>474</v>
      </c>
      <c r="F102" s="302" t="s">
        <v>475</v>
      </c>
      <c r="G102" s="302" t="s">
        <v>503</v>
      </c>
      <c r="H102" s="302" t="s">
        <v>420</v>
      </c>
      <c r="I102" s="303">
        <v>9</v>
      </c>
      <c r="J102" s="303">
        <v>13</v>
      </c>
      <c r="K102" s="307" t="s">
        <v>505</v>
      </c>
    </row>
    <row r="103" spans="1:11" customFormat="1" ht="15" hidden="1" x14ac:dyDescent="0.25">
      <c r="A103" s="302" t="s">
        <v>407</v>
      </c>
      <c r="B103" s="302" t="s">
        <v>350</v>
      </c>
      <c r="C103" s="303">
        <v>49310510</v>
      </c>
      <c r="D103" s="304">
        <v>5747.32</v>
      </c>
      <c r="E103" s="302" t="s">
        <v>474</v>
      </c>
      <c r="F103" s="302" t="s">
        <v>475</v>
      </c>
      <c r="G103" s="302" t="s">
        <v>503</v>
      </c>
      <c r="H103" s="302" t="s">
        <v>421</v>
      </c>
      <c r="I103" s="303">
        <v>11</v>
      </c>
      <c r="J103" s="303">
        <v>13</v>
      </c>
      <c r="K103" s="307" t="s">
        <v>505</v>
      </c>
    </row>
    <row r="104" spans="1:11" customFormat="1" ht="15" hidden="1" x14ac:dyDescent="0.25">
      <c r="A104" s="302" t="s">
        <v>407</v>
      </c>
      <c r="B104" s="302" t="s">
        <v>350</v>
      </c>
      <c r="C104" s="303">
        <v>49310510</v>
      </c>
      <c r="D104" s="304">
        <v>5233.3</v>
      </c>
      <c r="E104" s="302" t="s">
        <v>474</v>
      </c>
      <c r="F104" s="302" t="s">
        <v>475</v>
      </c>
      <c r="G104" s="302" t="s">
        <v>503</v>
      </c>
      <c r="H104" s="302" t="s">
        <v>422</v>
      </c>
      <c r="I104" s="303">
        <v>12</v>
      </c>
      <c r="J104" s="303">
        <v>13</v>
      </c>
      <c r="K104" s="307" t="s">
        <v>505</v>
      </c>
    </row>
    <row r="105" spans="1:11" customFormat="1" ht="15" hidden="1" x14ac:dyDescent="0.25">
      <c r="A105" s="302" t="s">
        <v>407</v>
      </c>
      <c r="B105" s="302" t="s">
        <v>350</v>
      </c>
      <c r="C105" s="303">
        <v>49310510</v>
      </c>
      <c r="D105" s="304">
        <v>4939.78</v>
      </c>
      <c r="E105" s="302" t="s">
        <v>474</v>
      </c>
      <c r="F105" s="302" t="s">
        <v>475</v>
      </c>
      <c r="G105" s="302" t="s">
        <v>503</v>
      </c>
      <c r="H105" s="302" t="s">
        <v>423</v>
      </c>
      <c r="I105" s="303">
        <v>12</v>
      </c>
      <c r="J105" s="303">
        <v>13</v>
      </c>
      <c r="K105" s="307" t="s">
        <v>505</v>
      </c>
    </row>
    <row r="106" spans="1:11" customFormat="1" ht="15" hidden="1" x14ac:dyDescent="0.25">
      <c r="A106" s="302" t="s">
        <v>407</v>
      </c>
      <c r="B106" s="302" t="s">
        <v>350</v>
      </c>
      <c r="C106" s="303">
        <v>49310510</v>
      </c>
      <c r="D106" s="304">
        <v>9683.82</v>
      </c>
      <c r="E106" s="302" t="s">
        <v>474</v>
      </c>
      <c r="F106" s="302" t="s">
        <v>475</v>
      </c>
      <c r="G106" s="302" t="s">
        <v>503</v>
      </c>
      <c r="H106" s="302" t="s">
        <v>424</v>
      </c>
      <c r="I106" s="303">
        <v>13</v>
      </c>
      <c r="J106" s="303">
        <v>13</v>
      </c>
      <c r="K106" s="307" t="s">
        <v>505</v>
      </c>
    </row>
    <row r="107" spans="1:11" customFormat="1" ht="15" hidden="1" x14ac:dyDescent="0.25">
      <c r="A107" s="302" t="s">
        <v>407</v>
      </c>
      <c r="B107" s="302" t="s">
        <v>350</v>
      </c>
      <c r="C107" s="303">
        <v>49310510</v>
      </c>
      <c r="D107" s="304">
        <v>1466</v>
      </c>
      <c r="E107" s="302" t="s">
        <v>506</v>
      </c>
      <c r="F107" s="302" t="s">
        <v>507</v>
      </c>
      <c r="G107" s="302" t="s">
        <v>508</v>
      </c>
      <c r="H107" s="302" t="s">
        <v>509</v>
      </c>
      <c r="I107" s="303">
        <v>10</v>
      </c>
      <c r="J107" s="303">
        <v>13</v>
      </c>
      <c r="K107" s="307" t="s">
        <v>510</v>
      </c>
    </row>
    <row r="108" spans="1:11" customFormat="1" ht="15" hidden="1" x14ac:dyDescent="0.25">
      <c r="A108" s="302" t="s">
        <v>407</v>
      </c>
      <c r="B108" s="302" t="s">
        <v>350</v>
      </c>
      <c r="C108" s="303">
        <v>49310510</v>
      </c>
      <c r="D108" s="304">
        <v>107.27</v>
      </c>
      <c r="E108" s="302" t="s">
        <v>506</v>
      </c>
      <c r="F108" s="302" t="s">
        <v>507</v>
      </c>
      <c r="G108" s="302" t="s">
        <v>508</v>
      </c>
      <c r="H108" s="302" t="s">
        <v>511</v>
      </c>
      <c r="I108" s="303">
        <v>10</v>
      </c>
      <c r="J108" s="303">
        <v>13</v>
      </c>
      <c r="K108" s="308" t="s">
        <v>510</v>
      </c>
    </row>
    <row r="109" spans="1:11" customFormat="1" ht="15" hidden="1" x14ac:dyDescent="0.25">
      <c r="A109" s="302" t="s">
        <v>407</v>
      </c>
      <c r="B109" s="302" t="s">
        <v>350</v>
      </c>
      <c r="C109" s="303">
        <v>49310510</v>
      </c>
      <c r="D109" s="304">
        <v>1787.62</v>
      </c>
      <c r="E109" s="302" t="s">
        <v>506</v>
      </c>
      <c r="F109" s="302" t="s">
        <v>507</v>
      </c>
      <c r="G109" s="302" t="s">
        <v>508</v>
      </c>
      <c r="H109" s="302" t="s">
        <v>512</v>
      </c>
      <c r="I109" s="303">
        <v>13</v>
      </c>
      <c r="J109" s="303">
        <v>13</v>
      </c>
      <c r="K109" s="308" t="s">
        <v>510</v>
      </c>
    </row>
    <row r="110" spans="1:11" customFormat="1" ht="15" hidden="1" x14ac:dyDescent="0.25">
      <c r="A110" s="302" t="s">
        <v>407</v>
      </c>
      <c r="B110" s="302" t="s">
        <v>350</v>
      </c>
      <c r="C110" s="303">
        <v>49310510</v>
      </c>
      <c r="D110" s="304">
        <v>358.19</v>
      </c>
      <c r="E110" s="302" t="s">
        <v>506</v>
      </c>
      <c r="F110" s="302" t="s">
        <v>507</v>
      </c>
      <c r="G110" s="302" t="s">
        <v>508</v>
      </c>
      <c r="H110" s="302" t="s">
        <v>513</v>
      </c>
      <c r="I110" s="303">
        <v>13</v>
      </c>
      <c r="J110" s="303">
        <v>13</v>
      </c>
      <c r="K110" s="308" t="s">
        <v>510</v>
      </c>
    </row>
    <row r="111" spans="1:11" customFormat="1" ht="15" hidden="1" x14ac:dyDescent="0.25">
      <c r="A111" s="312" t="s">
        <v>407</v>
      </c>
      <c r="B111" s="312" t="s">
        <v>350</v>
      </c>
      <c r="C111" s="313">
        <v>49310510</v>
      </c>
      <c r="D111" s="314">
        <v>2499.64</v>
      </c>
      <c r="E111" s="312" t="s">
        <v>432</v>
      </c>
      <c r="F111" s="312" t="s">
        <v>433</v>
      </c>
      <c r="G111" s="312" t="s">
        <v>514</v>
      </c>
      <c r="H111" s="312" t="s">
        <v>515</v>
      </c>
      <c r="I111" s="313">
        <v>3</v>
      </c>
      <c r="J111" s="313">
        <v>13</v>
      </c>
      <c r="K111" s="315" t="s">
        <v>516</v>
      </c>
    </row>
    <row r="112" spans="1:11" customFormat="1" ht="15" hidden="1" x14ac:dyDescent="0.25">
      <c r="A112" s="312" t="s">
        <v>407</v>
      </c>
      <c r="B112" s="312" t="s">
        <v>350</v>
      </c>
      <c r="C112" s="313">
        <v>49310510</v>
      </c>
      <c r="D112" s="314">
        <v>-2499.64</v>
      </c>
      <c r="E112" s="312" t="s">
        <v>517</v>
      </c>
      <c r="F112" s="312" t="s">
        <v>518</v>
      </c>
      <c r="G112" s="312" t="s">
        <v>514</v>
      </c>
      <c r="H112" s="312" t="s">
        <v>519</v>
      </c>
      <c r="I112" s="313">
        <v>4</v>
      </c>
      <c r="J112" s="313">
        <v>13</v>
      </c>
      <c r="K112" s="315" t="s">
        <v>516</v>
      </c>
    </row>
    <row r="113" spans="1:11" customFormat="1" ht="15" hidden="1" x14ac:dyDescent="0.25">
      <c r="A113" s="316" t="s">
        <v>407</v>
      </c>
      <c r="B113" s="316" t="s">
        <v>350</v>
      </c>
      <c r="C113" s="317">
        <v>49310512</v>
      </c>
      <c r="D113" s="318">
        <v>-637.54</v>
      </c>
      <c r="E113" s="539">
        <v>104106</v>
      </c>
      <c r="F113" s="316" t="s">
        <v>521</v>
      </c>
      <c r="G113" s="316" t="s">
        <v>522</v>
      </c>
      <c r="H113" s="302" t="s">
        <v>536</v>
      </c>
      <c r="I113" s="317">
        <v>9</v>
      </c>
      <c r="J113" s="317">
        <v>13</v>
      </c>
      <c r="K113" s="319" t="s">
        <v>523</v>
      </c>
    </row>
    <row r="114" spans="1:11" customFormat="1" ht="15" hidden="1" x14ac:dyDescent="0.25">
      <c r="A114" s="302" t="s">
        <v>407</v>
      </c>
      <c r="B114" s="302" t="s">
        <v>350</v>
      </c>
      <c r="C114" s="303">
        <v>49310512</v>
      </c>
      <c r="D114" s="304">
        <v>318.77</v>
      </c>
      <c r="E114" s="302" t="s">
        <v>520</v>
      </c>
      <c r="F114" s="302" t="s">
        <v>521</v>
      </c>
      <c r="G114" s="302" t="s">
        <v>522</v>
      </c>
      <c r="H114" s="302" t="s">
        <v>532</v>
      </c>
      <c r="I114" s="303">
        <v>7</v>
      </c>
      <c r="J114" s="303">
        <v>13</v>
      </c>
      <c r="K114" s="308" t="s">
        <v>523</v>
      </c>
    </row>
    <row r="115" spans="1:11" customFormat="1" ht="15" hidden="1" x14ac:dyDescent="0.25">
      <c r="A115" s="302" t="s">
        <v>407</v>
      </c>
      <c r="B115" s="302" t="s">
        <v>350</v>
      </c>
      <c r="C115" s="303">
        <v>49310512</v>
      </c>
      <c r="D115" s="304">
        <v>318.77</v>
      </c>
      <c r="E115" s="302" t="s">
        <v>520</v>
      </c>
      <c r="F115" s="302" t="s">
        <v>521</v>
      </c>
      <c r="G115" s="302" t="s">
        <v>522</v>
      </c>
      <c r="H115" s="302" t="s">
        <v>539</v>
      </c>
      <c r="I115" s="303">
        <v>10</v>
      </c>
      <c r="J115" s="303">
        <v>13</v>
      </c>
      <c r="K115" s="308" t="s">
        <v>523</v>
      </c>
    </row>
    <row r="116" spans="1:11" customFormat="1" ht="15" hidden="1" x14ac:dyDescent="0.25">
      <c r="A116" s="302" t="s">
        <v>407</v>
      </c>
      <c r="B116" s="302" t="s">
        <v>350</v>
      </c>
      <c r="C116" s="303">
        <v>49310512</v>
      </c>
      <c r="D116" s="304">
        <v>478.16</v>
      </c>
      <c r="E116" s="302" t="s">
        <v>520</v>
      </c>
      <c r="F116" s="302" t="s">
        <v>521</v>
      </c>
      <c r="G116" s="302" t="s">
        <v>522</v>
      </c>
      <c r="H116" s="302" t="s">
        <v>411</v>
      </c>
      <c r="I116" s="303">
        <v>2</v>
      </c>
      <c r="J116" s="303">
        <v>13</v>
      </c>
      <c r="K116" s="308" t="s">
        <v>523</v>
      </c>
    </row>
    <row r="117" spans="1:11" customFormat="1" ht="15" hidden="1" x14ac:dyDescent="0.25">
      <c r="A117" s="302" t="s">
        <v>407</v>
      </c>
      <c r="B117" s="302" t="s">
        <v>350</v>
      </c>
      <c r="C117" s="303">
        <v>49310512</v>
      </c>
      <c r="D117" s="304">
        <v>478.16</v>
      </c>
      <c r="E117" s="302" t="s">
        <v>520</v>
      </c>
      <c r="F117" s="302" t="s">
        <v>521</v>
      </c>
      <c r="G117" s="302" t="s">
        <v>522</v>
      </c>
      <c r="H117" s="302" t="s">
        <v>533</v>
      </c>
      <c r="I117" s="303">
        <v>7</v>
      </c>
      <c r="J117" s="303">
        <v>13</v>
      </c>
      <c r="K117" s="308" t="s">
        <v>523</v>
      </c>
    </row>
    <row r="118" spans="1:11" customFormat="1" ht="15" hidden="1" x14ac:dyDescent="0.25">
      <c r="A118" s="302" t="s">
        <v>407</v>
      </c>
      <c r="B118" s="302" t="s">
        <v>350</v>
      </c>
      <c r="C118" s="303">
        <v>49310512</v>
      </c>
      <c r="D118" s="304">
        <v>637.54</v>
      </c>
      <c r="E118" s="302" t="s">
        <v>520</v>
      </c>
      <c r="F118" s="302" t="s">
        <v>521</v>
      </c>
      <c r="G118" s="302" t="s">
        <v>522</v>
      </c>
      <c r="H118" s="302" t="s">
        <v>413</v>
      </c>
      <c r="I118" s="303">
        <v>3</v>
      </c>
      <c r="J118" s="303">
        <v>13</v>
      </c>
      <c r="K118" s="308" t="s">
        <v>523</v>
      </c>
    </row>
    <row r="119" spans="1:11" customFormat="1" ht="15" hidden="1" x14ac:dyDescent="0.25">
      <c r="A119" s="302" t="s">
        <v>407</v>
      </c>
      <c r="B119" s="302" t="s">
        <v>350</v>
      </c>
      <c r="C119" s="303">
        <v>49310512</v>
      </c>
      <c r="D119" s="304">
        <v>637.54</v>
      </c>
      <c r="E119" s="302" t="s">
        <v>520</v>
      </c>
      <c r="F119" s="302" t="s">
        <v>521</v>
      </c>
      <c r="G119" s="302" t="s">
        <v>522</v>
      </c>
      <c r="H119" s="302" t="s">
        <v>525</v>
      </c>
      <c r="I119" s="303">
        <v>4</v>
      </c>
      <c r="J119" s="303">
        <v>13</v>
      </c>
      <c r="K119" s="308" t="s">
        <v>523</v>
      </c>
    </row>
    <row r="120" spans="1:11" customFormat="1" ht="15" hidden="1" x14ac:dyDescent="0.25">
      <c r="A120" s="302" t="s">
        <v>407</v>
      </c>
      <c r="B120" s="302" t="s">
        <v>350</v>
      </c>
      <c r="C120" s="303">
        <v>49310512</v>
      </c>
      <c r="D120" s="304">
        <v>637.54</v>
      </c>
      <c r="E120" s="302" t="s">
        <v>520</v>
      </c>
      <c r="F120" s="302" t="s">
        <v>521</v>
      </c>
      <c r="G120" s="302" t="s">
        <v>522</v>
      </c>
      <c r="H120" s="302" t="s">
        <v>526</v>
      </c>
      <c r="I120" s="303">
        <v>4</v>
      </c>
      <c r="J120" s="303">
        <v>13</v>
      </c>
      <c r="K120" s="308" t="s">
        <v>523</v>
      </c>
    </row>
    <row r="121" spans="1:11" customFormat="1" ht="15" hidden="1" x14ac:dyDescent="0.25">
      <c r="A121" s="302" t="s">
        <v>407</v>
      </c>
      <c r="B121" s="302" t="s">
        <v>350</v>
      </c>
      <c r="C121" s="303">
        <v>49310512</v>
      </c>
      <c r="D121" s="304">
        <v>637.54</v>
      </c>
      <c r="E121" s="302" t="s">
        <v>520</v>
      </c>
      <c r="F121" s="302" t="s">
        <v>521</v>
      </c>
      <c r="G121" s="302" t="s">
        <v>522</v>
      </c>
      <c r="H121" s="302" t="s">
        <v>527</v>
      </c>
      <c r="I121" s="303">
        <v>5</v>
      </c>
      <c r="J121" s="303">
        <v>13</v>
      </c>
      <c r="K121" s="308" t="s">
        <v>523</v>
      </c>
    </row>
    <row r="122" spans="1:11" customFormat="1" ht="15" hidden="1" x14ac:dyDescent="0.25">
      <c r="A122" s="302" t="s">
        <v>407</v>
      </c>
      <c r="B122" s="302" t="s">
        <v>350</v>
      </c>
      <c r="C122" s="303">
        <v>49310512</v>
      </c>
      <c r="D122" s="304">
        <v>637.54</v>
      </c>
      <c r="E122" s="302" t="s">
        <v>520</v>
      </c>
      <c r="F122" s="302" t="s">
        <v>521</v>
      </c>
      <c r="G122" s="302" t="s">
        <v>522</v>
      </c>
      <c r="H122" s="302" t="s">
        <v>529</v>
      </c>
      <c r="I122" s="303">
        <v>6</v>
      </c>
      <c r="J122" s="303">
        <v>13</v>
      </c>
      <c r="K122" s="308" t="s">
        <v>523</v>
      </c>
    </row>
    <row r="123" spans="1:11" customFormat="1" ht="15" hidden="1" x14ac:dyDescent="0.25">
      <c r="A123" s="302" t="s">
        <v>407</v>
      </c>
      <c r="B123" s="302" t="s">
        <v>350</v>
      </c>
      <c r="C123" s="303">
        <v>49310512</v>
      </c>
      <c r="D123" s="304">
        <v>637.54</v>
      </c>
      <c r="E123" s="302" t="s">
        <v>520</v>
      </c>
      <c r="F123" s="302" t="s">
        <v>521</v>
      </c>
      <c r="G123" s="302" t="s">
        <v>522</v>
      </c>
      <c r="H123" s="302" t="s">
        <v>530</v>
      </c>
      <c r="I123" s="303">
        <v>6</v>
      </c>
      <c r="J123" s="303">
        <v>13</v>
      </c>
      <c r="K123" s="308" t="s">
        <v>523</v>
      </c>
    </row>
    <row r="124" spans="1:11" customFormat="1" ht="15" hidden="1" x14ac:dyDescent="0.25">
      <c r="A124" s="302" t="s">
        <v>407</v>
      </c>
      <c r="B124" s="302" t="s">
        <v>350</v>
      </c>
      <c r="C124" s="303">
        <v>49310512</v>
      </c>
      <c r="D124" s="304">
        <v>637.54</v>
      </c>
      <c r="E124" s="302" t="s">
        <v>520</v>
      </c>
      <c r="F124" s="302" t="s">
        <v>521</v>
      </c>
      <c r="G124" s="302" t="s">
        <v>522</v>
      </c>
      <c r="H124" s="302" t="s">
        <v>531</v>
      </c>
      <c r="I124" s="303">
        <v>7</v>
      </c>
      <c r="J124" s="303">
        <v>13</v>
      </c>
      <c r="K124" s="308" t="s">
        <v>523</v>
      </c>
    </row>
    <row r="125" spans="1:11" customFormat="1" ht="15" hidden="1" x14ac:dyDescent="0.25">
      <c r="A125" s="302" t="s">
        <v>407</v>
      </c>
      <c r="B125" s="302" t="s">
        <v>350</v>
      </c>
      <c r="C125" s="303">
        <v>49310512</v>
      </c>
      <c r="D125" s="304">
        <v>637.54</v>
      </c>
      <c r="E125" s="302" t="s">
        <v>520</v>
      </c>
      <c r="F125" s="302" t="s">
        <v>521</v>
      </c>
      <c r="G125" s="302" t="s">
        <v>522</v>
      </c>
      <c r="H125" s="302" t="s">
        <v>540</v>
      </c>
      <c r="I125" s="303">
        <v>10</v>
      </c>
      <c r="J125" s="303">
        <v>13</v>
      </c>
      <c r="K125" s="308" t="s">
        <v>523</v>
      </c>
    </row>
    <row r="126" spans="1:11" customFormat="1" ht="15" hidden="1" x14ac:dyDescent="0.25">
      <c r="A126" s="302" t="s">
        <v>407</v>
      </c>
      <c r="B126" s="302" t="s">
        <v>350</v>
      </c>
      <c r="C126" s="303">
        <v>49310512</v>
      </c>
      <c r="D126" s="304">
        <v>637.54</v>
      </c>
      <c r="E126" s="302" t="s">
        <v>520</v>
      </c>
      <c r="F126" s="302" t="s">
        <v>521</v>
      </c>
      <c r="G126" s="302" t="s">
        <v>522</v>
      </c>
      <c r="H126" s="302" t="s">
        <v>543</v>
      </c>
      <c r="I126" s="303">
        <v>12</v>
      </c>
      <c r="J126" s="303">
        <v>13</v>
      </c>
      <c r="K126" s="308" t="s">
        <v>523</v>
      </c>
    </row>
    <row r="127" spans="1:11" customFormat="1" ht="15" hidden="1" customHeight="1" x14ac:dyDescent="0.25">
      <c r="A127" s="316" t="s">
        <v>407</v>
      </c>
      <c r="B127" s="316" t="s">
        <v>350</v>
      </c>
      <c r="C127" s="317">
        <v>49310512</v>
      </c>
      <c r="D127" s="318">
        <v>-637.54</v>
      </c>
      <c r="E127" s="316" t="s">
        <v>402</v>
      </c>
      <c r="F127" s="316"/>
      <c r="G127" s="316"/>
      <c r="H127" s="316" t="s">
        <v>535</v>
      </c>
      <c r="I127" s="317">
        <v>9</v>
      </c>
      <c r="J127" s="317">
        <v>13</v>
      </c>
      <c r="K127" s="308" t="s">
        <v>523</v>
      </c>
    </row>
    <row r="128" spans="1:11" customFormat="1" ht="15" hidden="1" x14ac:dyDescent="0.25">
      <c r="A128" s="302" t="s">
        <v>407</v>
      </c>
      <c r="B128" s="302" t="s">
        <v>350</v>
      </c>
      <c r="C128" s="303">
        <v>49310512</v>
      </c>
      <c r="D128" s="304">
        <v>637.54000000000894</v>
      </c>
      <c r="E128" s="302" t="s">
        <v>520</v>
      </c>
      <c r="F128" s="302" t="s">
        <v>521</v>
      </c>
      <c r="G128" s="302" t="s">
        <v>522</v>
      </c>
      <c r="H128" s="302" t="s">
        <v>536</v>
      </c>
      <c r="I128" s="303">
        <v>9</v>
      </c>
      <c r="J128" s="303">
        <v>13</v>
      </c>
      <c r="K128" s="308" t="s">
        <v>523</v>
      </c>
    </row>
    <row r="129" spans="1:11" customFormat="1" ht="15" hidden="1" x14ac:dyDescent="0.25">
      <c r="A129" s="302" t="s">
        <v>407</v>
      </c>
      <c r="B129" s="302" t="s">
        <v>350</v>
      </c>
      <c r="C129" s="303">
        <v>49310512</v>
      </c>
      <c r="D129" s="304">
        <v>637.54000000000894</v>
      </c>
      <c r="E129" s="302" t="s">
        <v>520</v>
      </c>
      <c r="F129" s="302" t="s">
        <v>521</v>
      </c>
      <c r="G129" s="302" t="s">
        <v>522</v>
      </c>
      <c r="H129" s="302" t="s">
        <v>536</v>
      </c>
      <c r="I129" s="303">
        <v>9</v>
      </c>
      <c r="J129" s="303">
        <v>13</v>
      </c>
      <c r="K129" s="308" t="s">
        <v>523</v>
      </c>
    </row>
    <row r="130" spans="1:11" customFormat="1" ht="15" hidden="1" x14ac:dyDescent="0.25">
      <c r="A130" s="302" t="s">
        <v>407</v>
      </c>
      <c r="B130" s="302" t="s">
        <v>350</v>
      </c>
      <c r="C130" s="303">
        <v>49310512</v>
      </c>
      <c r="D130" s="304">
        <v>637.54000000000894</v>
      </c>
      <c r="E130" s="302" t="s">
        <v>520</v>
      </c>
      <c r="F130" s="302" t="s">
        <v>521</v>
      </c>
      <c r="G130" s="302" t="s">
        <v>522</v>
      </c>
      <c r="H130" s="302" t="s">
        <v>536</v>
      </c>
      <c r="I130" s="303">
        <v>9</v>
      </c>
      <c r="J130" s="303">
        <v>13</v>
      </c>
      <c r="K130" s="308" t="s">
        <v>523</v>
      </c>
    </row>
    <row r="131" spans="1:11" customFormat="1" ht="15" hidden="1" x14ac:dyDescent="0.25">
      <c r="A131" s="302" t="s">
        <v>407</v>
      </c>
      <c r="B131" s="302" t="s">
        <v>350</v>
      </c>
      <c r="C131" s="303">
        <v>49310512</v>
      </c>
      <c r="D131" s="304">
        <v>617.62</v>
      </c>
      <c r="E131" s="302" t="s">
        <v>520</v>
      </c>
      <c r="F131" s="302" t="s">
        <v>521</v>
      </c>
      <c r="G131" s="302" t="s">
        <v>522</v>
      </c>
      <c r="H131" s="302" t="s">
        <v>537</v>
      </c>
      <c r="I131" s="303">
        <v>9</v>
      </c>
      <c r="J131" s="303">
        <v>13</v>
      </c>
      <c r="K131" s="308" t="s">
        <v>523</v>
      </c>
    </row>
    <row r="132" spans="1:11" customFormat="1" ht="15" hidden="1" x14ac:dyDescent="0.25">
      <c r="A132" s="302" t="s">
        <v>407</v>
      </c>
      <c r="B132" s="302" t="s">
        <v>350</v>
      </c>
      <c r="C132" s="303">
        <v>49310512</v>
      </c>
      <c r="D132" s="304">
        <v>737.16</v>
      </c>
      <c r="E132" s="302" t="s">
        <v>520</v>
      </c>
      <c r="F132" s="302" t="s">
        <v>521</v>
      </c>
      <c r="G132" s="302" t="s">
        <v>522</v>
      </c>
      <c r="H132" s="302" t="s">
        <v>544</v>
      </c>
      <c r="I132" s="303">
        <v>12</v>
      </c>
      <c r="J132" s="303">
        <v>13</v>
      </c>
      <c r="K132" s="308" t="s">
        <v>523</v>
      </c>
    </row>
    <row r="133" spans="1:11" customFormat="1" ht="15" hidden="1" x14ac:dyDescent="0.25">
      <c r="A133" s="302" t="s">
        <v>407</v>
      </c>
      <c r="B133" s="302" t="s">
        <v>350</v>
      </c>
      <c r="C133" s="303">
        <v>49310512</v>
      </c>
      <c r="D133" s="304">
        <v>747.12</v>
      </c>
      <c r="E133" s="302" t="s">
        <v>520</v>
      </c>
      <c r="F133" s="302" t="s">
        <v>521</v>
      </c>
      <c r="G133" s="302" t="s">
        <v>522</v>
      </c>
      <c r="H133" s="302" t="s">
        <v>538</v>
      </c>
      <c r="I133" s="303">
        <v>10</v>
      </c>
      <c r="J133" s="303">
        <v>13</v>
      </c>
      <c r="K133" s="308" t="s">
        <v>523</v>
      </c>
    </row>
    <row r="134" spans="1:11" customFormat="1" ht="15" hidden="1" x14ac:dyDescent="0.25">
      <c r="A134" s="302" t="s">
        <v>407</v>
      </c>
      <c r="B134" s="302" t="s">
        <v>350</v>
      </c>
      <c r="C134" s="303">
        <v>49310512</v>
      </c>
      <c r="D134" s="304">
        <v>796.93</v>
      </c>
      <c r="E134" s="302" t="s">
        <v>520</v>
      </c>
      <c r="F134" s="302" t="s">
        <v>521</v>
      </c>
      <c r="G134" s="302" t="s">
        <v>522</v>
      </c>
      <c r="H134" s="302" t="s">
        <v>524</v>
      </c>
      <c r="I134" s="303">
        <v>3</v>
      </c>
      <c r="J134" s="303">
        <v>13</v>
      </c>
      <c r="K134" s="308" t="s">
        <v>523</v>
      </c>
    </row>
    <row r="135" spans="1:11" customFormat="1" ht="15" hidden="1" x14ac:dyDescent="0.25">
      <c r="A135" s="302" t="s">
        <v>407</v>
      </c>
      <c r="B135" s="302" t="s">
        <v>350</v>
      </c>
      <c r="C135" s="303">
        <v>49310512</v>
      </c>
      <c r="D135" s="304">
        <v>796.93</v>
      </c>
      <c r="E135" s="302" t="s">
        <v>520</v>
      </c>
      <c r="F135" s="302" t="s">
        <v>521</v>
      </c>
      <c r="G135" s="302" t="s">
        <v>522</v>
      </c>
      <c r="H135" s="302" t="s">
        <v>528</v>
      </c>
      <c r="I135" s="303">
        <v>5</v>
      </c>
      <c r="J135" s="303">
        <v>13</v>
      </c>
      <c r="K135" s="308" t="s">
        <v>523</v>
      </c>
    </row>
    <row r="136" spans="1:11" customFormat="1" ht="15" hidden="1" x14ac:dyDescent="0.25">
      <c r="A136" s="302" t="s">
        <v>407</v>
      </c>
      <c r="B136" s="302" t="s">
        <v>350</v>
      </c>
      <c r="C136" s="303">
        <v>49310512</v>
      </c>
      <c r="D136" s="304">
        <v>796.93</v>
      </c>
      <c r="E136" s="302" t="s">
        <v>520</v>
      </c>
      <c r="F136" s="302" t="s">
        <v>521</v>
      </c>
      <c r="G136" s="302" t="s">
        <v>522</v>
      </c>
      <c r="H136" s="302" t="s">
        <v>541</v>
      </c>
      <c r="I136" s="303">
        <v>11</v>
      </c>
      <c r="J136" s="303">
        <v>13</v>
      </c>
      <c r="K136" s="308" t="s">
        <v>523</v>
      </c>
    </row>
    <row r="137" spans="1:11" customFormat="1" ht="15" hidden="1" x14ac:dyDescent="0.25">
      <c r="A137" s="302" t="s">
        <v>407</v>
      </c>
      <c r="B137" s="302" t="s">
        <v>350</v>
      </c>
      <c r="C137" s="303">
        <v>49310512</v>
      </c>
      <c r="D137" s="304">
        <v>796.93</v>
      </c>
      <c r="E137" s="302" t="s">
        <v>520</v>
      </c>
      <c r="F137" s="302" t="s">
        <v>521</v>
      </c>
      <c r="G137" s="302" t="s">
        <v>522</v>
      </c>
      <c r="H137" s="302" t="s">
        <v>542</v>
      </c>
      <c r="I137" s="303">
        <v>12</v>
      </c>
      <c r="J137" s="303">
        <v>13</v>
      </c>
      <c r="K137" s="308" t="s">
        <v>523</v>
      </c>
    </row>
    <row r="138" spans="1:11" customFormat="1" ht="15" hidden="1" x14ac:dyDescent="0.25">
      <c r="A138" s="302" t="s">
        <v>407</v>
      </c>
      <c r="B138" s="302" t="s">
        <v>350</v>
      </c>
      <c r="C138" s="303">
        <v>49310512</v>
      </c>
      <c r="D138" s="304">
        <v>926.61</v>
      </c>
      <c r="E138" s="302" t="s">
        <v>520</v>
      </c>
      <c r="F138" s="302" t="s">
        <v>521</v>
      </c>
      <c r="G138" s="302" t="s">
        <v>522</v>
      </c>
      <c r="H138" s="302" t="s">
        <v>545</v>
      </c>
      <c r="I138" s="303">
        <v>13</v>
      </c>
      <c r="J138" s="303">
        <v>13</v>
      </c>
      <c r="K138" s="308" t="s">
        <v>523</v>
      </c>
    </row>
    <row r="139" spans="1:11" customFormat="1" ht="15" hidden="1" x14ac:dyDescent="0.25">
      <c r="A139" s="302" t="s">
        <v>407</v>
      </c>
      <c r="B139" s="302" t="s">
        <v>350</v>
      </c>
      <c r="C139" s="303">
        <v>49310512</v>
      </c>
      <c r="D139" s="304">
        <v>956.31</v>
      </c>
      <c r="E139" s="302" t="s">
        <v>520</v>
      </c>
      <c r="F139" s="302" t="s">
        <v>521</v>
      </c>
      <c r="G139" s="302" t="s">
        <v>522</v>
      </c>
      <c r="H139" s="302" t="s">
        <v>534</v>
      </c>
      <c r="I139" s="303">
        <v>8</v>
      </c>
      <c r="J139" s="303">
        <v>13</v>
      </c>
      <c r="K139" s="308" t="s">
        <v>523</v>
      </c>
    </row>
    <row r="140" spans="1:11" customFormat="1" ht="15" hidden="1" x14ac:dyDescent="0.25">
      <c r="A140" s="302" t="s">
        <v>407</v>
      </c>
      <c r="B140" s="302" t="s">
        <v>350</v>
      </c>
      <c r="C140" s="303">
        <v>49310514</v>
      </c>
      <c r="D140" s="304">
        <v>13946.47</v>
      </c>
      <c r="E140" s="302" t="s">
        <v>546</v>
      </c>
      <c r="F140" s="302" t="s">
        <v>547</v>
      </c>
      <c r="G140" s="302" t="s">
        <v>548</v>
      </c>
      <c r="H140" s="302" t="s">
        <v>549</v>
      </c>
      <c r="I140" s="303">
        <v>2</v>
      </c>
      <c r="J140" s="303">
        <v>13</v>
      </c>
      <c r="K140" s="320" t="s">
        <v>550</v>
      </c>
    </row>
    <row r="141" spans="1:11" customFormat="1" ht="15" hidden="1" x14ac:dyDescent="0.25">
      <c r="A141" s="302" t="s">
        <v>407</v>
      </c>
      <c r="B141" s="302" t="s">
        <v>350</v>
      </c>
      <c r="C141" s="303">
        <v>49310514</v>
      </c>
      <c r="D141" s="304">
        <v>13797.64</v>
      </c>
      <c r="E141" s="302" t="s">
        <v>546</v>
      </c>
      <c r="F141" s="302" t="s">
        <v>547</v>
      </c>
      <c r="G141" s="302" t="s">
        <v>548</v>
      </c>
      <c r="H141" s="302" t="s">
        <v>551</v>
      </c>
      <c r="I141" s="303">
        <v>3</v>
      </c>
      <c r="J141" s="303">
        <v>13</v>
      </c>
      <c r="K141" s="320" t="s">
        <v>550</v>
      </c>
    </row>
    <row r="142" spans="1:11" customFormat="1" ht="15" hidden="1" x14ac:dyDescent="0.25">
      <c r="A142" s="302" t="s">
        <v>407</v>
      </c>
      <c r="B142" s="302" t="s">
        <v>350</v>
      </c>
      <c r="C142" s="303">
        <v>49310514</v>
      </c>
      <c r="D142" s="304">
        <v>11100.69</v>
      </c>
      <c r="E142" s="302" t="s">
        <v>546</v>
      </c>
      <c r="F142" s="302" t="s">
        <v>547</v>
      </c>
      <c r="G142" s="302" t="s">
        <v>548</v>
      </c>
      <c r="H142" s="302" t="s">
        <v>552</v>
      </c>
      <c r="I142" s="303">
        <v>4</v>
      </c>
      <c r="J142" s="303">
        <v>13</v>
      </c>
      <c r="K142" s="320" t="s">
        <v>550</v>
      </c>
    </row>
    <row r="143" spans="1:11" s="306" customFormat="1" ht="15" hidden="1" x14ac:dyDescent="0.25">
      <c r="A143" s="302" t="s">
        <v>407</v>
      </c>
      <c r="B143" s="302" t="s">
        <v>350</v>
      </c>
      <c r="C143" s="303">
        <v>49310514</v>
      </c>
      <c r="D143" s="304">
        <v>12303.85</v>
      </c>
      <c r="E143" s="302" t="s">
        <v>546</v>
      </c>
      <c r="F143" s="302" t="s">
        <v>547</v>
      </c>
      <c r="G143" s="302" t="s">
        <v>548</v>
      </c>
      <c r="H143" s="302" t="s">
        <v>553</v>
      </c>
      <c r="I143" s="303">
        <v>5</v>
      </c>
      <c r="J143" s="303">
        <v>13</v>
      </c>
      <c r="K143" s="320" t="s">
        <v>550</v>
      </c>
    </row>
    <row r="144" spans="1:11" s="306" customFormat="1" ht="15" hidden="1" x14ac:dyDescent="0.25">
      <c r="A144" s="302" t="s">
        <v>407</v>
      </c>
      <c r="B144" s="302" t="s">
        <v>350</v>
      </c>
      <c r="C144" s="303">
        <v>49310514</v>
      </c>
      <c r="D144" s="304">
        <v>12965.17</v>
      </c>
      <c r="E144" s="302" t="s">
        <v>546</v>
      </c>
      <c r="F144" s="302" t="s">
        <v>547</v>
      </c>
      <c r="G144" s="302" t="s">
        <v>548</v>
      </c>
      <c r="H144" s="302" t="s">
        <v>554</v>
      </c>
      <c r="I144" s="303">
        <v>6</v>
      </c>
      <c r="J144" s="303">
        <v>13</v>
      </c>
      <c r="K144" s="320" t="s">
        <v>550</v>
      </c>
    </row>
    <row r="145" spans="1:11" s="306" customFormat="1" ht="15" hidden="1" x14ac:dyDescent="0.25">
      <c r="A145" s="302" t="s">
        <v>407</v>
      </c>
      <c r="B145" s="302" t="s">
        <v>350</v>
      </c>
      <c r="C145" s="303">
        <v>49310514</v>
      </c>
      <c r="D145" s="304">
        <v>11564.46</v>
      </c>
      <c r="E145" s="302" t="s">
        <v>546</v>
      </c>
      <c r="F145" s="302" t="s">
        <v>547</v>
      </c>
      <c r="G145" s="302" t="s">
        <v>548</v>
      </c>
      <c r="H145" s="302" t="s">
        <v>555</v>
      </c>
      <c r="I145" s="303">
        <v>7</v>
      </c>
      <c r="J145" s="303">
        <v>13</v>
      </c>
      <c r="K145" s="320" t="s">
        <v>550</v>
      </c>
    </row>
    <row r="146" spans="1:11" s="306" customFormat="1" ht="15" hidden="1" x14ac:dyDescent="0.25">
      <c r="A146" s="302" t="s">
        <v>407</v>
      </c>
      <c r="B146" s="302" t="s">
        <v>350</v>
      </c>
      <c r="C146" s="303">
        <v>49310514</v>
      </c>
      <c r="D146" s="304">
        <v>12179.6</v>
      </c>
      <c r="E146" s="302" t="s">
        <v>546</v>
      </c>
      <c r="F146" s="302" t="s">
        <v>547</v>
      </c>
      <c r="G146" s="302" t="s">
        <v>548</v>
      </c>
      <c r="H146" s="302" t="s">
        <v>556</v>
      </c>
      <c r="I146" s="303">
        <v>8</v>
      </c>
      <c r="J146" s="303">
        <v>13</v>
      </c>
      <c r="K146" s="320" t="s">
        <v>550</v>
      </c>
    </row>
    <row r="147" spans="1:11" customFormat="1" ht="15" hidden="1" x14ac:dyDescent="0.25">
      <c r="A147" s="302" t="s">
        <v>407</v>
      </c>
      <c r="B147" s="302" t="s">
        <v>350</v>
      </c>
      <c r="C147" s="303">
        <v>49310514</v>
      </c>
      <c r="D147" s="304">
        <v>12346.09</v>
      </c>
      <c r="E147" s="302" t="s">
        <v>546</v>
      </c>
      <c r="F147" s="302" t="s">
        <v>547</v>
      </c>
      <c r="G147" s="302" t="s">
        <v>548</v>
      </c>
      <c r="H147" s="302" t="s">
        <v>557</v>
      </c>
      <c r="I147" s="303">
        <v>9</v>
      </c>
      <c r="J147" s="303">
        <v>13</v>
      </c>
      <c r="K147" s="320" t="s">
        <v>550</v>
      </c>
    </row>
    <row r="148" spans="1:11" customFormat="1" ht="15" hidden="1" x14ac:dyDescent="0.25">
      <c r="A148" s="302" t="s">
        <v>407</v>
      </c>
      <c r="B148" s="302" t="s">
        <v>350</v>
      </c>
      <c r="C148" s="303">
        <v>49310514</v>
      </c>
      <c r="D148" s="304">
        <v>12166.54</v>
      </c>
      <c r="E148" s="302" t="s">
        <v>546</v>
      </c>
      <c r="F148" s="302" t="s">
        <v>547</v>
      </c>
      <c r="G148" s="302" t="s">
        <v>548</v>
      </c>
      <c r="H148" s="302" t="s">
        <v>558</v>
      </c>
      <c r="I148" s="303">
        <v>10</v>
      </c>
      <c r="J148" s="303">
        <v>13</v>
      </c>
      <c r="K148" s="320" t="s">
        <v>550</v>
      </c>
    </row>
    <row r="149" spans="1:11" customFormat="1" ht="15" hidden="1" x14ac:dyDescent="0.25">
      <c r="A149" s="302" t="s">
        <v>407</v>
      </c>
      <c r="B149" s="302" t="s">
        <v>350</v>
      </c>
      <c r="C149" s="303">
        <v>49310514</v>
      </c>
      <c r="D149" s="304">
        <v>11786.43</v>
      </c>
      <c r="E149" s="302" t="s">
        <v>546</v>
      </c>
      <c r="F149" s="302" t="s">
        <v>547</v>
      </c>
      <c r="G149" s="302" t="s">
        <v>548</v>
      </c>
      <c r="H149" s="302" t="s">
        <v>559</v>
      </c>
      <c r="I149" s="303">
        <v>11</v>
      </c>
      <c r="J149" s="303">
        <v>13</v>
      </c>
      <c r="K149" s="320" t="s">
        <v>550</v>
      </c>
    </row>
    <row r="150" spans="1:11" customFormat="1" ht="15" hidden="1" x14ac:dyDescent="0.25">
      <c r="A150" s="302" t="s">
        <v>407</v>
      </c>
      <c r="B150" s="302" t="s">
        <v>350</v>
      </c>
      <c r="C150" s="303">
        <v>49310514</v>
      </c>
      <c r="D150" s="304">
        <v>12949.75</v>
      </c>
      <c r="E150" s="302" t="s">
        <v>546</v>
      </c>
      <c r="F150" s="302" t="s">
        <v>547</v>
      </c>
      <c r="G150" s="302" t="s">
        <v>548</v>
      </c>
      <c r="H150" s="302" t="s">
        <v>560</v>
      </c>
      <c r="I150" s="303">
        <v>12</v>
      </c>
      <c r="J150" s="303">
        <v>13</v>
      </c>
      <c r="K150" s="320" t="s">
        <v>550</v>
      </c>
    </row>
    <row r="151" spans="1:11" customFormat="1" ht="15" hidden="1" x14ac:dyDescent="0.25">
      <c r="A151" s="302" t="s">
        <v>407</v>
      </c>
      <c r="B151" s="302" t="s">
        <v>350</v>
      </c>
      <c r="C151" s="303">
        <v>49310514</v>
      </c>
      <c r="D151" s="304">
        <v>10396.31</v>
      </c>
      <c r="E151" s="302" t="s">
        <v>546</v>
      </c>
      <c r="F151" s="302" t="s">
        <v>547</v>
      </c>
      <c r="G151" s="302" t="s">
        <v>548</v>
      </c>
      <c r="H151" s="302" t="s">
        <v>561</v>
      </c>
      <c r="I151" s="303">
        <v>13</v>
      </c>
      <c r="J151" s="303">
        <v>13</v>
      </c>
      <c r="K151" s="320" t="s">
        <v>550</v>
      </c>
    </row>
    <row r="152" spans="1:11" customFormat="1" ht="15" hidden="1" x14ac:dyDescent="0.25">
      <c r="A152" s="302" t="s">
        <v>407</v>
      </c>
      <c r="B152" s="302" t="s">
        <v>350</v>
      </c>
      <c r="C152" s="303">
        <v>49310514</v>
      </c>
      <c r="D152" s="304">
        <v>2836.55</v>
      </c>
      <c r="E152" s="302" t="s">
        <v>562</v>
      </c>
      <c r="F152" s="302" t="s">
        <v>563</v>
      </c>
      <c r="G152" s="302" t="s">
        <v>564</v>
      </c>
      <c r="H152" s="302" t="s">
        <v>411</v>
      </c>
      <c r="I152" s="303">
        <v>4</v>
      </c>
      <c r="J152" s="303">
        <v>13</v>
      </c>
      <c r="K152" s="308" t="s">
        <v>565</v>
      </c>
    </row>
    <row r="153" spans="1:11" customFormat="1" ht="15" hidden="1" x14ac:dyDescent="0.25">
      <c r="A153" s="302" t="s">
        <v>407</v>
      </c>
      <c r="B153" s="302" t="s">
        <v>350</v>
      </c>
      <c r="C153" s="303">
        <v>49310514</v>
      </c>
      <c r="D153" s="304">
        <v>1963.36</v>
      </c>
      <c r="E153" s="302" t="s">
        <v>562</v>
      </c>
      <c r="F153" s="302" t="s">
        <v>563</v>
      </c>
      <c r="G153" s="302" t="s">
        <v>564</v>
      </c>
      <c r="H153" s="302" t="s">
        <v>413</v>
      </c>
      <c r="I153" s="303">
        <v>5</v>
      </c>
      <c r="J153" s="303">
        <v>13</v>
      </c>
      <c r="K153" s="308" t="s">
        <v>565</v>
      </c>
    </row>
    <row r="154" spans="1:11" customFormat="1" ht="15" hidden="1" x14ac:dyDescent="0.25">
      <c r="A154" s="302" t="s">
        <v>407</v>
      </c>
      <c r="B154" s="302" t="s">
        <v>350</v>
      </c>
      <c r="C154" s="303">
        <v>49310514</v>
      </c>
      <c r="D154" s="304">
        <v>2192</v>
      </c>
      <c r="E154" s="302" t="s">
        <v>562</v>
      </c>
      <c r="F154" s="302" t="s">
        <v>563</v>
      </c>
      <c r="G154" s="302" t="s">
        <v>564</v>
      </c>
      <c r="H154" s="302" t="s">
        <v>414</v>
      </c>
      <c r="I154" s="303">
        <v>6</v>
      </c>
      <c r="J154" s="303">
        <v>13</v>
      </c>
      <c r="K154" s="308" t="s">
        <v>565</v>
      </c>
    </row>
    <row r="155" spans="1:11" customFormat="1" ht="15" hidden="1" x14ac:dyDescent="0.25">
      <c r="A155" s="302" t="s">
        <v>407</v>
      </c>
      <c r="B155" s="302" t="s">
        <v>350</v>
      </c>
      <c r="C155" s="303">
        <v>49310514</v>
      </c>
      <c r="D155" s="304">
        <v>2407.09</v>
      </c>
      <c r="E155" s="302" t="s">
        <v>562</v>
      </c>
      <c r="F155" s="302" t="s">
        <v>563</v>
      </c>
      <c r="G155" s="302" t="s">
        <v>564</v>
      </c>
      <c r="H155" s="302" t="s">
        <v>416</v>
      </c>
      <c r="I155" s="303">
        <v>7</v>
      </c>
      <c r="J155" s="303">
        <v>13</v>
      </c>
      <c r="K155" s="308" t="s">
        <v>565</v>
      </c>
    </row>
    <row r="156" spans="1:11" customFormat="1" ht="15" hidden="1" x14ac:dyDescent="0.25">
      <c r="A156" s="302" t="s">
        <v>407</v>
      </c>
      <c r="B156" s="302" t="s">
        <v>350</v>
      </c>
      <c r="C156" s="303">
        <v>49310514</v>
      </c>
      <c r="D156" s="304">
        <v>2000.87</v>
      </c>
      <c r="E156" s="302" t="s">
        <v>562</v>
      </c>
      <c r="F156" s="302" t="s">
        <v>563</v>
      </c>
      <c r="G156" s="302" t="s">
        <v>564</v>
      </c>
      <c r="H156" s="302" t="s">
        <v>417</v>
      </c>
      <c r="I156" s="303">
        <v>8</v>
      </c>
      <c r="J156" s="303">
        <v>13</v>
      </c>
      <c r="K156" s="308" t="s">
        <v>565</v>
      </c>
    </row>
    <row r="157" spans="1:11" customFormat="1" ht="15" hidden="1" x14ac:dyDescent="0.25">
      <c r="A157" s="302" t="s">
        <v>407</v>
      </c>
      <c r="B157" s="302" t="s">
        <v>350</v>
      </c>
      <c r="C157" s="303">
        <v>49310514</v>
      </c>
      <c r="D157" s="304">
        <v>1809.55</v>
      </c>
      <c r="E157" s="302" t="s">
        <v>562</v>
      </c>
      <c r="F157" s="302" t="s">
        <v>563</v>
      </c>
      <c r="G157" s="302" t="s">
        <v>564</v>
      </c>
      <c r="H157" s="302" t="s">
        <v>566</v>
      </c>
      <c r="I157" s="303">
        <v>9</v>
      </c>
      <c r="J157" s="303">
        <v>13</v>
      </c>
      <c r="K157" s="308" t="s">
        <v>565</v>
      </c>
    </row>
    <row r="158" spans="1:11" customFormat="1" ht="15" hidden="1" x14ac:dyDescent="0.25">
      <c r="A158" s="302" t="s">
        <v>407</v>
      </c>
      <c r="B158" s="302" t="s">
        <v>350</v>
      </c>
      <c r="C158" s="303">
        <v>49310514</v>
      </c>
      <c r="D158" s="304">
        <v>2011.49</v>
      </c>
      <c r="E158" s="302" t="s">
        <v>562</v>
      </c>
      <c r="F158" s="302" t="s">
        <v>563</v>
      </c>
      <c r="G158" s="302" t="s">
        <v>564</v>
      </c>
      <c r="H158" s="302" t="s">
        <v>567</v>
      </c>
      <c r="I158" s="303">
        <v>10</v>
      </c>
      <c r="J158" s="303">
        <v>13</v>
      </c>
      <c r="K158" s="308" t="s">
        <v>565</v>
      </c>
    </row>
    <row r="159" spans="1:11" customFormat="1" ht="15" hidden="1" x14ac:dyDescent="0.25">
      <c r="A159" s="302" t="s">
        <v>407</v>
      </c>
      <c r="B159" s="302" t="s">
        <v>350</v>
      </c>
      <c r="C159" s="303">
        <v>49310514</v>
      </c>
      <c r="D159" s="304">
        <v>1758.2</v>
      </c>
      <c r="E159" s="302" t="s">
        <v>562</v>
      </c>
      <c r="F159" s="302" t="s">
        <v>563</v>
      </c>
      <c r="G159" s="302" t="s">
        <v>564</v>
      </c>
      <c r="H159" s="302" t="s">
        <v>568</v>
      </c>
      <c r="I159" s="303">
        <v>11</v>
      </c>
      <c r="J159" s="303">
        <v>13</v>
      </c>
      <c r="K159" s="308" t="s">
        <v>565</v>
      </c>
    </row>
    <row r="160" spans="1:11" customFormat="1" ht="15" hidden="1" x14ac:dyDescent="0.25">
      <c r="A160" s="302" t="s">
        <v>407</v>
      </c>
      <c r="B160" s="302" t="s">
        <v>350</v>
      </c>
      <c r="C160" s="303">
        <v>49310514</v>
      </c>
      <c r="D160" s="304">
        <v>270.89</v>
      </c>
      <c r="E160" s="302" t="s">
        <v>562</v>
      </c>
      <c r="F160" s="302" t="s">
        <v>563</v>
      </c>
      <c r="G160" s="302" t="s">
        <v>564</v>
      </c>
      <c r="H160" s="302" t="s">
        <v>569</v>
      </c>
      <c r="I160" s="303">
        <v>12</v>
      </c>
      <c r="J160" s="303">
        <v>13</v>
      </c>
      <c r="K160" s="308" t="s">
        <v>565</v>
      </c>
    </row>
    <row r="161" spans="1:11" customFormat="1" ht="15" hidden="1" x14ac:dyDescent="0.25">
      <c r="A161" s="302" t="s">
        <v>407</v>
      </c>
      <c r="B161" s="302" t="s">
        <v>350</v>
      </c>
      <c r="C161" s="303">
        <v>49310514</v>
      </c>
      <c r="D161" s="304">
        <v>2575.37</v>
      </c>
      <c r="E161" s="302" t="s">
        <v>570</v>
      </c>
      <c r="F161" s="302" t="s">
        <v>571</v>
      </c>
      <c r="G161" s="302" t="s">
        <v>572</v>
      </c>
      <c r="H161" s="302" t="s">
        <v>573</v>
      </c>
      <c r="I161" s="303">
        <v>3</v>
      </c>
      <c r="J161" s="303">
        <v>13</v>
      </c>
      <c r="K161" s="308" t="s">
        <v>574</v>
      </c>
    </row>
    <row r="162" spans="1:11" customFormat="1" ht="15" hidden="1" x14ac:dyDescent="0.25">
      <c r="A162" s="302" t="s">
        <v>407</v>
      </c>
      <c r="B162" s="302" t="s">
        <v>350</v>
      </c>
      <c r="C162" s="303">
        <v>49310514</v>
      </c>
      <c r="D162" s="304">
        <v>3168.63</v>
      </c>
      <c r="E162" s="302" t="s">
        <v>570</v>
      </c>
      <c r="F162" s="302" t="s">
        <v>571</v>
      </c>
      <c r="G162" s="302" t="s">
        <v>572</v>
      </c>
      <c r="H162" s="302" t="s">
        <v>413</v>
      </c>
      <c r="I162" s="303">
        <v>4</v>
      </c>
      <c r="J162" s="303">
        <v>13</v>
      </c>
      <c r="K162" s="308" t="s">
        <v>574</v>
      </c>
    </row>
    <row r="163" spans="1:11" customFormat="1" ht="15" hidden="1" x14ac:dyDescent="0.25">
      <c r="A163" s="302" t="s">
        <v>375</v>
      </c>
      <c r="B163" s="302" t="s">
        <v>347</v>
      </c>
      <c r="C163" s="303">
        <v>49304518</v>
      </c>
      <c r="D163" s="304">
        <v>4965.87</v>
      </c>
      <c r="E163" s="302" t="s">
        <v>425</v>
      </c>
      <c r="F163" s="302" t="s">
        <v>426</v>
      </c>
      <c r="G163" s="302" t="s">
        <v>575</v>
      </c>
      <c r="H163" s="302" t="s">
        <v>576</v>
      </c>
      <c r="I163" s="303">
        <v>3</v>
      </c>
      <c r="J163" s="303">
        <v>14</v>
      </c>
      <c r="K163" s="308" t="s">
        <v>577</v>
      </c>
    </row>
    <row r="164" spans="1:11" customFormat="1" ht="15" hidden="1" x14ac:dyDescent="0.25">
      <c r="A164" s="302" t="s">
        <v>375</v>
      </c>
      <c r="B164" s="302" t="s">
        <v>347</v>
      </c>
      <c r="C164" s="303">
        <v>49304518</v>
      </c>
      <c r="D164" s="304">
        <v>1637.28</v>
      </c>
      <c r="E164" s="310" t="s">
        <v>425</v>
      </c>
      <c r="F164" s="302" t="s">
        <v>426</v>
      </c>
      <c r="G164" s="302" t="s">
        <v>575</v>
      </c>
      <c r="H164" s="302" t="s">
        <v>578</v>
      </c>
      <c r="I164" s="303">
        <v>6</v>
      </c>
      <c r="J164" s="303">
        <v>14</v>
      </c>
      <c r="K164" s="308" t="s">
        <v>577</v>
      </c>
    </row>
    <row r="165" spans="1:11" customFormat="1" ht="15" hidden="1" x14ac:dyDescent="0.25">
      <c r="A165" s="302" t="s">
        <v>407</v>
      </c>
      <c r="B165" s="302" t="s">
        <v>341</v>
      </c>
      <c r="C165" s="303">
        <v>49303518</v>
      </c>
      <c r="D165" s="304">
        <v>1700</v>
      </c>
      <c r="E165" s="302" t="s">
        <v>579</v>
      </c>
      <c r="F165" s="302" t="s">
        <v>580</v>
      </c>
      <c r="G165" s="302" t="s">
        <v>581</v>
      </c>
      <c r="H165" s="302" t="s">
        <v>582</v>
      </c>
      <c r="I165" s="303">
        <v>3</v>
      </c>
      <c r="J165" s="303">
        <v>13</v>
      </c>
      <c r="K165" s="308" t="s">
        <v>583</v>
      </c>
    </row>
    <row r="166" spans="1:11" customFormat="1" ht="15" hidden="1" x14ac:dyDescent="0.25">
      <c r="A166" s="302" t="s">
        <v>407</v>
      </c>
      <c r="B166" s="302" t="s">
        <v>341</v>
      </c>
      <c r="C166" s="303">
        <v>49303518</v>
      </c>
      <c r="D166" s="304">
        <v>2900</v>
      </c>
      <c r="E166" s="302" t="s">
        <v>579</v>
      </c>
      <c r="F166" s="302" t="s">
        <v>580</v>
      </c>
      <c r="G166" s="302" t="s">
        <v>581</v>
      </c>
      <c r="H166" s="302" t="s">
        <v>584</v>
      </c>
      <c r="I166" s="303">
        <v>4</v>
      </c>
      <c r="J166" s="303">
        <v>13</v>
      </c>
      <c r="K166" s="308" t="s">
        <v>583</v>
      </c>
    </row>
    <row r="167" spans="1:11" customFormat="1" ht="15" hidden="1" x14ac:dyDescent="0.25">
      <c r="A167" s="302" t="s">
        <v>407</v>
      </c>
      <c r="B167" s="302" t="s">
        <v>341</v>
      </c>
      <c r="C167" s="303">
        <v>49303518</v>
      </c>
      <c r="D167" s="304">
        <v>4500.0000010000003</v>
      </c>
      <c r="E167" s="302" t="s">
        <v>579</v>
      </c>
      <c r="F167" s="302" t="s">
        <v>580</v>
      </c>
      <c r="G167" s="302" t="s">
        <v>581</v>
      </c>
      <c r="H167" s="302" t="s">
        <v>585</v>
      </c>
      <c r="I167" s="303">
        <v>4</v>
      </c>
      <c r="J167" s="303">
        <v>13</v>
      </c>
      <c r="K167" s="308" t="s">
        <v>583</v>
      </c>
    </row>
    <row r="168" spans="1:11" customFormat="1" ht="15" hidden="1" x14ac:dyDescent="0.25">
      <c r="A168" s="302" t="s">
        <v>407</v>
      </c>
      <c r="B168" s="302" t="s">
        <v>341</v>
      </c>
      <c r="C168" s="303">
        <v>49303518</v>
      </c>
      <c r="D168" s="304">
        <v>56.6</v>
      </c>
      <c r="E168" s="302" t="s">
        <v>579</v>
      </c>
      <c r="F168" s="302" t="s">
        <v>580</v>
      </c>
      <c r="G168" s="302" t="s">
        <v>581</v>
      </c>
      <c r="H168" s="302" t="s">
        <v>586</v>
      </c>
      <c r="I168" s="303">
        <v>5</v>
      </c>
      <c r="J168" s="303">
        <v>13</v>
      </c>
      <c r="K168" s="308" t="s">
        <v>583</v>
      </c>
    </row>
    <row r="169" spans="1:11" customFormat="1" ht="15" hidden="1" x14ac:dyDescent="0.25">
      <c r="A169" s="302" t="s">
        <v>407</v>
      </c>
      <c r="B169" s="302" t="s">
        <v>341</v>
      </c>
      <c r="C169" s="303">
        <v>49303518</v>
      </c>
      <c r="D169" s="304">
        <v>198.14</v>
      </c>
      <c r="E169" s="302" t="s">
        <v>579</v>
      </c>
      <c r="F169" s="302" t="s">
        <v>580</v>
      </c>
      <c r="G169" s="302" t="s">
        <v>581</v>
      </c>
      <c r="H169" s="302" t="s">
        <v>587</v>
      </c>
      <c r="I169" s="303">
        <v>5</v>
      </c>
      <c r="J169" s="303">
        <v>13</v>
      </c>
      <c r="K169" s="308" t="s">
        <v>583</v>
      </c>
    </row>
    <row r="170" spans="1:11" customFormat="1" ht="15" hidden="1" x14ac:dyDescent="0.25">
      <c r="A170" s="302" t="s">
        <v>407</v>
      </c>
      <c r="B170" s="302" t="s">
        <v>341</v>
      </c>
      <c r="C170" s="303">
        <v>49303518</v>
      </c>
      <c r="D170" s="304">
        <v>7300</v>
      </c>
      <c r="E170" s="302" t="s">
        <v>579</v>
      </c>
      <c r="F170" s="302" t="s">
        <v>580</v>
      </c>
      <c r="G170" s="302" t="s">
        <v>581</v>
      </c>
      <c r="H170" s="302" t="s">
        <v>588</v>
      </c>
      <c r="I170" s="303">
        <v>5</v>
      </c>
      <c r="J170" s="303">
        <v>13</v>
      </c>
      <c r="K170" s="308" t="s">
        <v>583</v>
      </c>
    </row>
    <row r="171" spans="1:11" customFormat="1" ht="15" hidden="1" x14ac:dyDescent="0.25">
      <c r="A171" s="302" t="s">
        <v>407</v>
      </c>
      <c r="B171" s="302" t="s">
        <v>341</v>
      </c>
      <c r="C171" s="303">
        <v>49303518</v>
      </c>
      <c r="D171" s="304">
        <v>2600</v>
      </c>
      <c r="E171" s="302" t="s">
        <v>579</v>
      </c>
      <c r="F171" s="302" t="s">
        <v>580</v>
      </c>
      <c r="G171" s="302" t="s">
        <v>581</v>
      </c>
      <c r="H171" s="302" t="s">
        <v>589</v>
      </c>
      <c r="I171" s="303">
        <v>6</v>
      </c>
      <c r="J171" s="303">
        <v>13</v>
      </c>
      <c r="K171" s="308" t="s">
        <v>583</v>
      </c>
    </row>
    <row r="172" spans="1:11" customFormat="1" ht="15" hidden="1" x14ac:dyDescent="0.25">
      <c r="A172" s="302" t="s">
        <v>407</v>
      </c>
      <c r="B172" s="302" t="s">
        <v>341</v>
      </c>
      <c r="C172" s="303">
        <v>49303518</v>
      </c>
      <c r="D172" s="304">
        <v>3453.28</v>
      </c>
      <c r="E172" s="302" t="s">
        <v>579</v>
      </c>
      <c r="F172" s="302" t="s">
        <v>580</v>
      </c>
      <c r="G172" s="302" t="s">
        <v>581</v>
      </c>
      <c r="H172" s="302" t="s">
        <v>590</v>
      </c>
      <c r="I172" s="303">
        <v>7</v>
      </c>
      <c r="J172" s="303">
        <v>13</v>
      </c>
      <c r="K172" s="308" t="s">
        <v>583</v>
      </c>
    </row>
    <row r="173" spans="1:11" customFormat="1" ht="15" hidden="1" x14ac:dyDescent="0.25">
      <c r="A173" s="302" t="s">
        <v>407</v>
      </c>
      <c r="B173" s="302" t="s">
        <v>341</v>
      </c>
      <c r="C173" s="303">
        <v>49303518</v>
      </c>
      <c r="D173" s="304">
        <v>800</v>
      </c>
      <c r="E173" s="302" t="s">
        <v>579</v>
      </c>
      <c r="F173" s="302" t="s">
        <v>580</v>
      </c>
      <c r="G173" s="302" t="s">
        <v>581</v>
      </c>
      <c r="H173" s="302" t="s">
        <v>591</v>
      </c>
      <c r="I173" s="303">
        <v>7</v>
      </c>
      <c r="J173" s="303">
        <v>13</v>
      </c>
      <c r="K173" s="308" t="s">
        <v>583</v>
      </c>
    </row>
    <row r="174" spans="1:11" customFormat="1" ht="15" hidden="1" x14ac:dyDescent="0.25">
      <c r="A174" s="302" t="s">
        <v>407</v>
      </c>
      <c r="B174" s="302" t="s">
        <v>341</v>
      </c>
      <c r="C174" s="303">
        <v>49303518</v>
      </c>
      <c r="D174" s="304">
        <v>300</v>
      </c>
      <c r="E174" s="302" t="s">
        <v>579</v>
      </c>
      <c r="F174" s="302" t="s">
        <v>580</v>
      </c>
      <c r="G174" s="302" t="s">
        <v>581</v>
      </c>
      <c r="H174" s="302" t="s">
        <v>592</v>
      </c>
      <c r="I174" s="303">
        <v>8</v>
      </c>
      <c r="J174" s="303">
        <v>13</v>
      </c>
      <c r="K174" s="308" t="s">
        <v>583</v>
      </c>
    </row>
    <row r="175" spans="1:11" customFormat="1" ht="15" hidden="1" x14ac:dyDescent="0.25">
      <c r="A175" s="302" t="s">
        <v>407</v>
      </c>
      <c r="B175" s="302" t="s">
        <v>341</v>
      </c>
      <c r="C175" s="303">
        <v>49303518</v>
      </c>
      <c r="D175" s="304">
        <v>4100</v>
      </c>
      <c r="E175" s="302" t="s">
        <v>579</v>
      </c>
      <c r="F175" s="302" t="s">
        <v>580</v>
      </c>
      <c r="G175" s="302" t="s">
        <v>581</v>
      </c>
      <c r="H175" s="302" t="s">
        <v>593</v>
      </c>
      <c r="I175" s="303">
        <v>8</v>
      </c>
      <c r="J175" s="303">
        <v>13</v>
      </c>
      <c r="K175" s="308" t="s">
        <v>583</v>
      </c>
    </row>
    <row r="176" spans="1:11" customFormat="1" ht="15" hidden="1" x14ac:dyDescent="0.25">
      <c r="A176" s="302" t="s">
        <v>407</v>
      </c>
      <c r="B176" s="302" t="s">
        <v>341</v>
      </c>
      <c r="C176" s="303">
        <v>49303518</v>
      </c>
      <c r="D176" s="304">
        <v>108.07</v>
      </c>
      <c r="E176" s="302" t="s">
        <v>579</v>
      </c>
      <c r="F176" s="302" t="s">
        <v>580</v>
      </c>
      <c r="G176" s="302" t="s">
        <v>581</v>
      </c>
      <c r="H176" s="302" t="s">
        <v>594</v>
      </c>
      <c r="I176" s="303">
        <v>8</v>
      </c>
      <c r="J176" s="303">
        <v>13</v>
      </c>
      <c r="K176" s="308" t="s">
        <v>583</v>
      </c>
    </row>
    <row r="177" spans="1:11" customFormat="1" ht="15" hidden="1" x14ac:dyDescent="0.25">
      <c r="A177" s="302" t="s">
        <v>407</v>
      </c>
      <c r="B177" s="302" t="s">
        <v>341</v>
      </c>
      <c r="C177" s="303">
        <v>49303518</v>
      </c>
      <c r="D177" s="304">
        <v>900</v>
      </c>
      <c r="E177" s="302" t="s">
        <v>579</v>
      </c>
      <c r="F177" s="302" t="s">
        <v>580</v>
      </c>
      <c r="G177" s="302" t="s">
        <v>581</v>
      </c>
      <c r="H177" s="302" t="s">
        <v>595</v>
      </c>
      <c r="I177" s="303">
        <v>8</v>
      </c>
      <c r="J177" s="303">
        <v>13</v>
      </c>
      <c r="K177" s="308" t="s">
        <v>583</v>
      </c>
    </row>
    <row r="178" spans="1:11" customFormat="1" ht="15" hidden="1" x14ac:dyDescent="0.25">
      <c r="A178" s="302" t="s">
        <v>407</v>
      </c>
      <c r="B178" s="302" t="s">
        <v>341</v>
      </c>
      <c r="C178" s="303">
        <v>49303518</v>
      </c>
      <c r="D178" s="304">
        <v>8200</v>
      </c>
      <c r="E178" s="302" t="s">
        <v>579</v>
      </c>
      <c r="F178" s="302" t="s">
        <v>580</v>
      </c>
      <c r="G178" s="302" t="s">
        <v>581</v>
      </c>
      <c r="H178" s="302" t="s">
        <v>596</v>
      </c>
      <c r="I178" s="303">
        <v>8</v>
      </c>
      <c r="J178" s="303">
        <v>13</v>
      </c>
      <c r="K178" s="308" t="s">
        <v>583</v>
      </c>
    </row>
    <row r="179" spans="1:11" customFormat="1" ht="15" hidden="1" x14ac:dyDescent="0.25">
      <c r="A179" s="302" t="s">
        <v>407</v>
      </c>
      <c r="B179" s="302" t="s">
        <v>341</v>
      </c>
      <c r="C179" s="303">
        <v>49303518</v>
      </c>
      <c r="D179" s="304">
        <v>1143.22</v>
      </c>
      <c r="E179" s="302" t="s">
        <v>579</v>
      </c>
      <c r="F179" s="302" t="s">
        <v>580</v>
      </c>
      <c r="G179" s="302" t="s">
        <v>581</v>
      </c>
      <c r="H179" s="302" t="s">
        <v>597</v>
      </c>
      <c r="I179" s="303">
        <v>9</v>
      </c>
      <c r="J179" s="303">
        <v>13</v>
      </c>
      <c r="K179" s="308" t="s">
        <v>583</v>
      </c>
    </row>
    <row r="180" spans="1:11" customFormat="1" ht="15" hidden="1" x14ac:dyDescent="0.25">
      <c r="A180" s="302" t="s">
        <v>407</v>
      </c>
      <c r="B180" s="302" t="s">
        <v>341</v>
      </c>
      <c r="C180" s="303">
        <v>49303518</v>
      </c>
      <c r="D180" s="304">
        <v>3340.69</v>
      </c>
      <c r="E180" s="302" t="s">
        <v>579</v>
      </c>
      <c r="F180" s="302" t="s">
        <v>580</v>
      </c>
      <c r="G180" s="302" t="s">
        <v>581</v>
      </c>
      <c r="H180" s="302" t="s">
        <v>598</v>
      </c>
      <c r="I180" s="303">
        <v>12</v>
      </c>
      <c r="J180" s="303">
        <v>13</v>
      </c>
      <c r="K180" s="308" t="s">
        <v>583</v>
      </c>
    </row>
    <row r="181" spans="1:11" customFormat="1" ht="15" x14ac:dyDescent="0.25">
      <c r="A181" s="302" t="s">
        <v>401</v>
      </c>
      <c r="B181" s="302" t="s">
        <v>341</v>
      </c>
      <c r="C181" s="303">
        <v>49303516</v>
      </c>
      <c r="D181" s="304">
        <v>13819.82</v>
      </c>
      <c r="E181" s="302" t="s">
        <v>402</v>
      </c>
      <c r="F181" s="302" t="s">
        <v>403</v>
      </c>
      <c r="G181" s="302" t="s">
        <v>599</v>
      </c>
      <c r="H181" s="302" t="s">
        <v>600</v>
      </c>
      <c r="I181" s="303">
        <v>9</v>
      </c>
      <c r="J181" s="303">
        <v>13</v>
      </c>
      <c r="K181" s="308" t="s">
        <v>601</v>
      </c>
    </row>
    <row r="182" spans="1:11" customFormat="1" ht="15" x14ac:dyDescent="0.25">
      <c r="A182" s="302" t="s">
        <v>401</v>
      </c>
      <c r="B182" s="302" t="s">
        <v>341</v>
      </c>
      <c r="C182" s="303">
        <v>49303516</v>
      </c>
      <c r="D182" s="304">
        <v>25943.84</v>
      </c>
      <c r="E182" s="302" t="s">
        <v>402</v>
      </c>
      <c r="F182" s="302" t="s">
        <v>403</v>
      </c>
      <c r="G182" s="302" t="s">
        <v>599</v>
      </c>
      <c r="H182" s="302" t="s">
        <v>602</v>
      </c>
      <c r="I182" s="303">
        <v>11</v>
      </c>
      <c r="J182" s="303">
        <v>13</v>
      </c>
      <c r="K182" s="308" t="s">
        <v>601</v>
      </c>
    </row>
    <row r="183" spans="1:11" customFormat="1" ht="15" x14ac:dyDescent="0.25">
      <c r="A183" s="302" t="s">
        <v>401</v>
      </c>
      <c r="B183" s="302" t="s">
        <v>341</v>
      </c>
      <c r="C183" s="303">
        <v>49303516</v>
      </c>
      <c r="D183" s="304">
        <v>24215.64</v>
      </c>
      <c r="E183" s="302" t="s">
        <v>402</v>
      </c>
      <c r="F183" s="302" t="s">
        <v>403</v>
      </c>
      <c r="G183" s="302" t="s">
        <v>599</v>
      </c>
      <c r="H183" s="302" t="s">
        <v>603</v>
      </c>
      <c r="I183" s="303">
        <v>13</v>
      </c>
      <c r="J183" s="303">
        <v>13</v>
      </c>
      <c r="K183" s="308" t="s">
        <v>601</v>
      </c>
    </row>
    <row r="184" spans="1:11" customFormat="1" ht="15" x14ac:dyDescent="0.25">
      <c r="A184" s="302" t="s">
        <v>401</v>
      </c>
      <c r="B184" s="302" t="s">
        <v>341</v>
      </c>
      <c r="C184" s="303">
        <v>49303516</v>
      </c>
      <c r="D184" s="304">
        <v>14295.74</v>
      </c>
      <c r="E184" s="302" t="s">
        <v>517</v>
      </c>
      <c r="F184" s="302" t="s">
        <v>518</v>
      </c>
      <c r="G184" s="302" t="s">
        <v>599</v>
      </c>
      <c r="H184" s="302" t="s">
        <v>604</v>
      </c>
      <c r="I184" s="303">
        <v>12</v>
      </c>
      <c r="J184" s="303">
        <v>13</v>
      </c>
      <c r="K184" s="308" t="s">
        <v>601</v>
      </c>
    </row>
    <row r="185" spans="1:11" customFormat="1" ht="15" x14ac:dyDescent="0.25">
      <c r="A185" s="302" t="s">
        <v>401</v>
      </c>
      <c r="B185" s="302" t="s">
        <v>350</v>
      </c>
      <c r="C185" s="303">
        <v>49310516</v>
      </c>
      <c r="D185" s="304">
        <v>6138.56</v>
      </c>
      <c r="E185" s="302" t="s">
        <v>402</v>
      </c>
      <c r="F185" s="302" t="s">
        <v>403</v>
      </c>
      <c r="G185" s="302" t="s">
        <v>599</v>
      </c>
      <c r="H185" s="302" t="s">
        <v>600</v>
      </c>
      <c r="I185" s="303">
        <v>9</v>
      </c>
      <c r="J185" s="303">
        <v>13</v>
      </c>
      <c r="K185" s="308" t="s">
        <v>601</v>
      </c>
    </row>
    <row r="186" spans="1:11" customFormat="1" ht="15" x14ac:dyDescent="0.25">
      <c r="A186" s="302" t="s">
        <v>401</v>
      </c>
      <c r="B186" s="302" t="s">
        <v>350</v>
      </c>
      <c r="C186" s="303">
        <v>49310516</v>
      </c>
      <c r="D186" s="304">
        <v>6742.99</v>
      </c>
      <c r="E186" s="302" t="s">
        <v>402</v>
      </c>
      <c r="F186" s="302" t="s">
        <v>403</v>
      </c>
      <c r="G186" s="302" t="s">
        <v>599</v>
      </c>
      <c r="H186" s="302" t="s">
        <v>602</v>
      </c>
      <c r="I186" s="303">
        <v>11</v>
      </c>
      <c r="J186" s="303">
        <v>13</v>
      </c>
      <c r="K186" s="308" t="s">
        <v>601</v>
      </c>
    </row>
    <row r="187" spans="1:11" customFormat="1" ht="15" x14ac:dyDescent="0.25">
      <c r="A187" s="302" t="s">
        <v>401</v>
      </c>
      <c r="B187" s="302" t="s">
        <v>350</v>
      </c>
      <c r="C187" s="303">
        <v>49310516</v>
      </c>
      <c r="D187" s="304">
        <v>2915.16</v>
      </c>
      <c r="E187" s="302" t="s">
        <v>402</v>
      </c>
      <c r="F187" s="302" t="s">
        <v>403</v>
      </c>
      <c r="G187" s="302" t="s">
        <v>599</v>
      </c>
      <c r="H187" s="302" t="s">
        <v>603</v>
      </c>
      <c r="I187" s="303">
        <v>13</v>
      </c>
      <c r="J187" s="303">
        <v>13</v>
      </c>
      <c r="K187" s="308" t="s">
        <v>601</v>
      </c>
    </row>
    <row r="188" spans="1:11" customFormat="1" ht="15" x14ac:dyDescent="0.25">
      <c r="A188" s="302" t="s">
        <v>401</v>
      </c>
      <c r="B188" s="302" t="s">
        <v>350</v>
      </c>
      <c r="C188" s="303">
        <v>49310516</v>
      </c>
      <c r="D188" s="304">
        <v>1492.04</v>
      </c>
      <c r="E188" s="302" t="s">
        <v>517</v>
      </c>
      <c r="F188" s="302" t="s">
        <v>518</v>
      </c>
      <c r="G188" s="302" t="s">
        <v>599</v>
      </c>
      <c r="H188" s="302" t="s">
        <v>604</v>
      </c>
      <c r="I188" s="303">
        <v>12</v>
      </c>
      <c r="J188" s="303">
        <v>13</v>
      </c>
      <c r="K188" s="308" t="s">
        <v>601</v>
      </c>
    </row>
    <row r="189" spans="1:11" customFormat="1" ht="15" x14ac:dyDescent="0.25">
      <c r="A189" s="302" t="s">
        <v>401</v>
      </c>
      <c r="B189" s="302" t="s">
        <v>347</v>
      </c>
      <c r="C189" s="303">
        <v>49304516</v>
      </c>
      <c r="D189" s="304">
        <v>7020.96</v>
      </c>
      <c r="E189" s="302" t="s">
        <v>402</v>
      </c>
      <c r="F189" s="302" t="s">
        <v>403</v>
      </c>
      <c r="G189" s="302" t="s">
        <v>599</v>
      </c>
      <c r="H189" s="302" t="s">
        <v>600</v>
      </c>
      <c r="I189" s="303">
        <v>9</v>
      </c>
      <c r="J189" s="303">
        <v>13</v>
      </c>
      <c r="K189" s="308" t="s">
        <v>601</v>
      </c>
    </row>
    <row r="190" spans="1:11" customFormat="1" ht="15" x14ac:dyDescent="0.25">
      <c r="A190" s="302" t="s">
        <v>401</v>
      </c>
      <c r="B190" s="302" t="s">
        <v>347</v>
      </c>
      <c r="C190" s="303">
        <v>49304516</v>
      </c>
      <c r="D190" s="304">
        <v>5270.58</v>
      </c>
      <c r="E190" s="302" t="s">
        <v>402</v>
      </c>
      <c r="F190" s="302" t="s">
        <v>403</v>
      </c>
      <c r="G190" s="302" t="s">
        <v>599</v>
      </c>
      <c r="H190" s="302" t="s">
        <v>602</v>
      </c>
      <c r="I190" s="303">
        <v>11</v>
      </c>
      <c r="J190" s="303">
        <v>13</v>
      </c>
      <c r="K190" s="308" t="s">
        <v>601</v>
      </c>
    </row>
    <row r="191" spans="1:11" customFormat="1" ht="15" x14ac:dyDescent="0.25">
      <c r="A191" s="302" t="s">
        <v>401</v>
      </c>
      <c r="B191" s="302" t="s">
        <v>347</v>
      </c>
      <c r="C191" s="303">
        <v>49304516</v>
      </c>
      <c r="D191" s="304">
        <v>10521.49</v>
      </c>
      <c r="E191" s="302" t="s">
        <v>402</v>
      </c>
      <c r="F191" s="302" t="s">
        <v>403</v>
      </c>
      <c r="G191" s="302" t="s">
        <v>599</v>
      </c>
      <c r="H191" s="302" t="s">
        <v>603</v>
      </c>
      <c r="I191" s="303">
        <v>13</v>
      </c>
      <c r="J191" s="303">
        <v>13</v>
      </c>
      <c r="K191" s="308" t="s">
        <v>601</v>
      </c>
    </row>
    <row r="192" spans="1:11" customFormat="1" ht="15" x14ac:dyDescent="0.25">
      <c r="A192" s="302" t="s">
        <v>401</v>
      </c>
      <c r="B192" s="302" t="s">
        <v>347</v>
      </c>
      <c r="C192" s="303">
        <v>49304516</v>
      </c>
      <c r="D192" s="304">
        <v>1942.82</v>
      </c>
      <c r="E192" s="302" t="s">
        <v>517</v>
      </c>
      <c r="F192" s="302" t="s">
        <v>518</v>
      </c>
      <c r="G192" s="302" t="s">
        <v>599</v>
      </c>
      <c r="H192" s="302" t="s">
        <v>604</v>
      </c>
      <c r="I192" s="303">
        <v>12</v>
      </c>
      <c r="J192" s="303">
        <v>13</v>
      </c>
      <c r="K192" s="308" t="s">
        <v>601</v>
      </c>
    </row>
    <row r="193" spans="1:11" customFormat="1" ht="15" x14ac:dyDescent="0.25">
      <c r="A193" s="302" t="s">
        <v>401</v>
      </c>
      <c r="B193" s="302" t="s">
        <v>341</v>
      </c>
      <c r="C193" s="303">
        <v>49303400</v>
      </c>
      <c r="D193" s="304">
        <v>71040.649999999994</v>
      </c>
      <c r="E193" s="302" t="s">
        <v>402</v>
      </c>
      <c r="F193" s="302" t="s">
        <v>403</v>
      </c>
      <c r="G193" s="302" t="s">
        <v>599</v>
      </c>
      <c r="H193" s="302" t="s">
        <v>600</v>
      </c>
      <c r="I193" s="303">
        <v>9</v>
      </c>
      <c r="J193" s="303">
        <v>13</v>
      </c>
      <c r="K193" s="308" t="s">
        <v>605</v>
      </c>
    </row>
    <row r="194" spans="1:11" customFormat="1" ht="15" x14ac:dyDescent="0.25">
      <c r="A194" s="302" t="s">
        <v>401</v>
      </c>
      <c r="B194" s="302" t="s">
        <v>341</v>
      </c>
      <c r="C194" s="303">
        <v>49303400</v>
      </c>
      <c r="D194" s="304">
        <v>110325.17</v>
      </c>
      <c r="E194" s="302" t="s">
        <v>402</v>
      </c>
      <c r="F194" s="302" t="s">
        <v>403</v>
      </c>
      <c r="G194" s="302" t="s">
        <v>599</v>
      </c>
      <c r="H194" s="302" t="s">
        <v>602</v>
      </c>
      <c r="I194" s="303">
        <v>11</v>
      </c>
      <c r="J194" s="303">
        <v>13</v>
      </c>
      <c r="K194" s="308" t="s">
        <v>605</v>
      </c>
    </row>
    <row r="195" spans="1:11" customFormat="1" ht="15" x14ac:dyDescent="0.25">
      <c r="A195" s="302" t="s">
        <v>401</v>
      </c>
      <c r="B195" s="302" t="s">
        <v>341</v>
      </c>
      <c r="C195" s="303">
        <v>49303400</v>
      </c>
      <c r="D195" s="304">
        <v>122208.48</v>
      </c>
      <c r="E195" s="302" t="s">
        <v>402</v>
      </c>
      <c r="F195" s="302" t="s">
        <v>403</v>
      </c>
      <c r="G195" s="302" t="s">
        <v>599</v>
      </c>
      <c r="H195" s="302" t="s">
        <v>603</v>
      </c>
      <c r="I195" s="303">
        <v>13</v>
      </c>
      <c r="J195" s="303">
        <v>13</v>
      </c>
      <c r="K195" s="308" t="s">
        <v>605</v>
      </c>
    </row>
    <row r="196" spans="1:11" customFormat="1" ht="15" x14ac:dyDescent="0.25">
      <c r="A196" s="302" t="s">
        <v>401</v>
      </c>
      <c r="B196" s="302" t="s">
        <v>341</v>
      </c>
      <c r="C196" s="303">
        <v>49303400</v>
      </c>
      <c r="D196" s="304">
        <v>49849.73</v>
      </c>
      <c r="E196" s="302" t="s">
        <v>517</v>
      </c>
      <c r="F196" s="302" t="s">
        <v>518</v>
      </c>
      <c r="G196" s="302" t="s">
        <v>599</v>
      </c>
      <c r="H196" s="302" t="s">
        <v>604</v>
      </c>
      <c r="I196" s="303">
        <v>12</v>
      </c>
      <c r="J196" s="303">
        <v>13</v>
      </c>
      <c r="K196" s="308" t="s">
        <v>605</v>
      </c>
    </row>
    <row r="197" spans="1:11" customFormat="1" ht="15" x14ac:dyDescent="0.25">
      <c r="A197" s="302" t="s">
        <v>401</v>
      </c>
      <c r="B197" s="302" t="s">
        <v>341</v>
      </c>
      <c r="C197" s="303">
        <v>49303513</v>
      </c>
      <c r="D197" s="304">
        <v>177</v>
      </c>
      <c r="E197" s="302" t="s">
        <v>402</v>
      </c>
      <c r="F197" s="302" t="s">
        <v>403</v>
      </c>
      <c r="G197" s="302" t="s">
        <v>599</v>
      </c>
      <c r="H197" s="302" t="s">
        <v>600</v>
      </c>
      <c r="I197" s="303">
        <v>9</v>
      </c>
      <c r="J197" s="303">
        <v>13</v>
      </c>
      <c r="K197" s="308" t="s">
        <v>605</v>
      </c>
    </row>
    <row r="198" spans="1:11" customFormat="1" ht="15" x14ac:dyDescent="0.25">
      <c r="A198" s="302" t="s">
        <v>401</v>
      </c>
      <c r="B198" s="302" t="s">
        <v>341</v>
      </c>
      <c r="C198" s="303">
        <v>49303513</v>
      </c>
      <c r="D198" s="304">
        <v>1171.49</v>
      </c>
      <c r="E198" s="302" t="s">
        <v>402</v>
      </c>
      <c r="F198" s="302" t="s">
        <v>403</v>
      </c>
      <c r="G198" s="302" t="s">
        <v>599</v>
      </c>
      <c r="H198" s="302" t="s">
        <v>602</v>
      </c>
      <c r="I198" s="303">
        <v>11</v>
      </c>
      <c r="J198" s="303">
        <v>13</v>
      </c>
      <c r="K198" s="308" t="s">
        <v>605</v>
      </c>
    </row>
    <row r="199" spans="1:11" customFormat="1" ht="15" x14ac:dyDescent="0.25">
      <c r="A199" s="302" t="s">
        <v>401</v>
      </c>
      <c r="B199" s="302" t="s">
        <v>341</v>
      </c>
      <c r="C199" s="303">
        <v>49303513</v>
      </c>
      <c r="D199" s="304">
        <v>1451.42</v>
      </c>
      <c r="E199" s="302" t="s">
        <v>402</v>
      </c>
      <c r="F199" s="302" t="s">
        <v>403</v>
      </c>
      <c r="G199" s="302" t="s">
        <v>599</v>
      </c>
      <c r="H199" s="302" t="s">
        <v>603</v>
      </c>
      <c r="I199" s="303">
        <v>13</v>
      </c>
      <c r="J199" s="303">
        <v>13</v>
      </c>
      <c r="K199" s="308" t="s">
        <v>605</v>
      </c>
    </row>
    <row r="200" spans="1:11" customFormat="1" ht="15" x14ac:dyDescent="0.25">
      <c r="A200" s="302" t="s">
        <v>401</v>
      </c>
      <c r="B200" s="302" t="s">
        <v>341</v>
      </c>
      <c r="C200" s="303">
        <v>49303513</v>
      </c>
      <c r="D200" s="304">
        <v>2325.4</v>
      </c>
      <c r="E200" s="302" t="s">
        <v>517</v>
      </c>
      <c r="F200" s="302" t="s">
        <v>518</v>
      </c>
      <c r="G200" s="302" t="s">
        <v>599</v>
      </c>
      <c r="H200" s="302" t="s">
        <v>604</v>
      </c>
      <c r="I200" s="303">
        <v>12</v>
      </c>
      <c r="J200" s="303">
        <v>13</v>
      </c>
      <c r="K200" s="308" t="s">
        <v>605</v>
      </c>
    </row>
    <row r="201" spans="1:11" s="321" customFormat="1" ht="15" x14ac:dyDescent="0.25">
      <c r="A201" s="302" t="s">
        <v>401</v>
      </c>
      <c r="B201" s="302" t="s">
        <v>341</v>
      </c>
      <c r="C201" s="303">
        <v>49303517</v>
      </c>
      <c r="D201" s="304">
        <v>533.09</v>
      </c>
      <c r="E201" s="302" t="s">
        <v>402</v>
      </c>
      <c r="F201" s="302" t="s">
        <v>403</v>
      </c>
      <c r="G201" s="302" t="s">
        <v>599</v>
      </c>
      <c r="H201" s="302" t="s">
        <v>600</v>
      </c>
      <c r="I201" s="303">
        <v>9</v>
      </c>
      <c r="J201" s="303">
        <v>13</v>
      </c>
      <c r="K201" s="308" t="s">
        <v>605</v>
      </c>
    </row>
    <row r="202" spans="1:11" customFormat="1" ht="15" x14ac:dyDescent="0.25">
      <c r="A202" s="302" t="s">
        <v>401</v>
      </c>
      <c r="B202" s="302" t="s">
        <v>341</v>
      </c>
      <c r="C202" s="303">
        <v>49303517</v>
      </c>
      <c r="D202" s="304">
        <v>12713.79</v>
      </c>
      <c r="E202" s="302" t="s">
        <v>402</v>
      </c>
      <c r="F202" s="302" t="s">
        <v>403</v>
      </c>
      <c r="G202" s="302" t="s">
        <v>599</v>
      </c>
      <c r="H202" s="302" t="s">
        <v>602</v>
      </c>
      <c r="I202" s="303">
        <v>11</v>
      </c>
      <c r="J202" s="303">
        <v>13</v>
      </c>
      <c r="K202" s="308" t="s">
        <v>605</v>
      </c>
    </row>
    <row r="203" spans="1:11" customFormat="1" ht="15" x14ac:dyDescent="0.25">
      <c r="A203" s="302" t="s">
        <v>401</v>
      </c>
      <c r="B203" s="302" t="s">
        <v>341</v>
      </c>
      <c r="C203" s="303">
        <v>49303517</v>
      </c>
      <c r="D203" s="304">
        <v>1918.39</v>
      </c>
      <c r="E203" s="302" t="s">
        <v>402</v>
      </c>
      <c r="F203" s="302" t="s">
        <v>403</v>
      </c>
      <c r="G203" s="302" t="s">
        <v>599</v>
      </c>
      <c r="H203" s="302" t="s">
        <v>603</v>
      </c>
      <c r="I203" s="303">
        <v>13</v>
      </c>
      <c r="J203" s="303">
        <v>13</v>
      </c>
      <c r="K203" s="308" t="s">
        <v>605</v>
      </c>
    </row>
    <row r="204" spans="1:11" s="321" customFormat="1" ht="15" x14ac:dyDescent="0.25">
      <c r="A204" s="302" t="s">
        <v>401</v>
      </c>
      <c r="B204" s="302" t="s">
        <v>341</v>
      </c>
      <c r="C204" s="303">
        <v>49303517</v>
      </c>
      <c r="D204" s="304">
        <v>7099.13</v>
      </c>
      <c r="E204" s="302" t="s">
        <v>517</v>
      </c>
      <c r="F204" s="302" t="s">
        <v>518</v>
      </c>
      <c r="G204" s="302" t="s">
        <v>599</v>
      </c>
      <c r="H204" s="302" t="s">
        <v>604</v>
      </c>
      <c r="I204" s="303">
        <v>12</v>
      </c>
      <c r="J204" s="303">
        <v>13</v>
      </c>
      <c r="K204" s="308" t="s">
        <v>605</v>
      </c>
    </row>
    <row r="205" spans="1:11" s="321" customFormat="1" ht="15" x14ac:dyDescent="0.25">
      <c r="A205" s="302" t="s">
        <v>401</v>
      </c>
      <c r="B205" s="302" t="s">
        <v>350</v>
      </c>
      <c r="C205" s="303">
        <v>49310510</v>
      </c>
      <c r="D205" s="304">
        <v>13866.71</v>
      </c>
      <c r="E205" s="302" t="s">
        <v>402</v>
      </c>
      <c r="F205" s="302" t="s">
        <v>403</v>
      </c>
      <c r="G205" s="302" t="s">
        <v>599</v>
      </c>
      <c r="H205" s="302" t="s">
        <v>600</v>
      </c>
      <c r="I205" s="303">
        <v>9</v>
      </c>
      <c r="J205" s="303">
        <v>13</v>
      </c>
      <c r="K205" s="308" t="s">
        <v>605</v>
      </c>
    </row>
    <row r="206" spans="1:11" customFormat="1" ht="15" x14ac:dyDescent="0.25">
      <c r="A206" s="302" t="s">
        <v>401</v>
      </c>
      <c r="B206" s="302" t="s">
        <v>350</v>
      </c>
      <c r="C206" s="303">
        <v>49310510</v>
      </c>
      <c r="D206" s="304">
        <v>55929.55</v>
      </c>
      <c r="E206" s="302" t="s">
        <v>402</v>
      </c>
      <c r="F206" s="302" t="s">
        <v>403</v>
      </c>
      <c r="G206" s="302" t="s">
        <v>599</v>
      </c>
      <c r="H206" s="302" t="s">
        <v>602</v>
      </c>
      <c r="I206" s="303">
        <v>11</v>
      </c>
      <c r="J206" s="303">
        <v>13</v>
      </c>
      <c r="K206" s="308" t="s">
        <v>605</v>
      </c>
    </row>
    <row r="207" spans="1:11" customFormat="1" ht="15" x14ac:dyDescent="0.25">
      <c r="A207" s="302" t="s">
        <v>401</v>
      </c>
      <c r="B207" s="302" t="s">
        <v>350</v>
      </c>
      <c r="C207" s="303">
        <v>49310510</v>
      </c>
      <c r="D207" s="304">
        <v>62387.91</v>
      </c>
      <c r="E207" s="302" t="s">
        <v>402</v>
      </c>
      <c r="F207" s="302" t="s">
        <v>403</v>
      </c>
      <c r="G207" s="302" t="s">
        <v>599</v>
      </c>
      <c r="H207" s="302" t="s">
        <v>603</v>
      </c>
      <c r="I207" s="303">
        <v>13</v>
      </c>
      <c r="J207" s="303">
        <v>13</v>
      </c>
      <c r="K207" s="308" t="s">
        <v>605</v>
      </c>
    </row>
    <row r="208" spans="1:11" customFormat="1" ht="15" x14ac:dyDescent="0.25">
      <c r="A208" s="302" t="s">
        <v>401</v>
      </c>
      <c r="B208" s="302" t="s">
        <v>350</v>
      </c>
      <c r="C208" s="303">
        <v>49310510</v>
      </c>
      <c r="D208" s="304">
        <v>17299.91</v>
      </c>
      <c r="E208" s="302" t="s">
        <v>517</v>
      </c>
      <c r="F208" s="302" t="s">
        <v>518</v>
      </c>
      <c r="G208" s="302" t="s">
        <v>599</v>
      </c>
      <c r="H208" s="302" t="s">
        <v>604</v>
      </c>
      <c r="I208" s="303">
        <v>12</v>
      </c>
      <c r="J208" s="303">
        <v>13</v>
      </c>
      <c r="K208" s="308" t="s">
        <v>605</v>
      </c>
    </row>
    <row r="209" spans="1:11" customFormat="1" ht="15" x14ac:dyDescent="0.25">
      <c r="A209" s="302" t="s">
        <v>401</v>
      </c>
      <c r="B209" s="302" t="s">
        <v>350</v>
      </c>
      <c r="C209" s="303">
        <v>49310512</v>
      </c>
      <c r="D209" s="304">
        <v>38991.11</v>
      </c>
      <c r="E209" s="302" t="s">
        <v>402</v>
      </c>
      <c r="F209" s="302" t="s">
        <v>403</v>
      </c>
      <c r="G209" s="302" t="s">
        <v>599</v>
      </c>
      <c r="H209" s="302" t="s">
        <v>600</v>
      </c>
      <c r="I209" s="303">
        <v>9</v>
      </c>
      <c r="J209" s="303">
        <v>13</v>
      </c>
      <c r="K209" s="308" t="s">
        <v>605</v>
      </c>
    </row>
    <row r="210" spans="1:11" customFormat="1" ht="15" x14ac:dyDescent="0.25">
      <c r="A210" s="302" t="s">
        <v>401</v>
      </c>
      <c r="B210" s="302" t="s">
        <v>350</v>
      </c>
      <c r="C210" s="303">
        <v>49310512</v>
      </c>
      <c r="D210" s="304">
        <v>86444.47</v>
      </c>
      <c r="E210" s="302" t="s">
        <v>402</v>
      </c>
      <c r="F210" s="302" t="s">
        <v>403</v>
      </c>
      <c r="G210" s="302" t="s">
        <v>599</v>
      </c>
      <c r="H210" s="302" t="s">
        <v>602</v>
      </c>
      <c r="I210" s="303">
        <v>11</v>
      </c>
      <c r="J210" s="303">
        <v>13</v>
      </c>
      <c r="K210" s="308" t="s">
        <v>605</v>
      </c>
    </row>
    <row r="211" spans="1:11" customFormat="1" ht="15" x14ac:dyDescent="0.25">
      <c r="A211" s="302" t="s">
        <v>401</v>
      </c>
      <c r="B211" s="302" t="s">
        <v>350</v>
      </c>
      <c r="C211" s="303">
        <v>49310512</v>
      </c>
      <c r="D211" s="304">
        <v>110319.24</v>
      </c>
      <c r="E211" s="302" t="s">
        <v>402</v>
      </c>
      <c r="F211" s="302" t="s">
        <v>403</v>
      </c>
      <c r="G211" s="302" t="s">
        <v>599</v>
      </c>
      <c r="H211" s="302" t="s">
        <v>603</v>
      </c>
      <c r="I211" s="303">
        <v>13</v>
      </c>
      <c r="J211" s="303">
        <v>13</v>
      </c>
      <c r="K211" s="308" t="s">
        <v>605</v>
      </c>
    </row>
    <row r="212" spans="1:11" customFormat="1" ht="15" x14ac:dyDescent="0.25">
      <c r="A212" s="302" t="s">
        <v>401</v>
      </c>
      <c r="B212" s="302" t="s">
        <v>350</v>
      </c>
      <c r="C212" s="303">
        <v>49310512</v>
      </c>
      <c r="D212" s="304">
        <v>30229.69</v>
      </c>
      <c r="E212" s="302" t="s">
        <v>517</v>
      </c>
      <c r="F212" s="302" t="s">
        <v>518</v>
      </c>
      <c r="G212" s="302" t="s">
        <v>599</v>
      </c>
      <c r="H212" s="302" t="s">
        <v>604</v>
      </c>
      <c r="I212" s="303">
        <v>12</v>
      </c>
      <c r="J212" s="303">
        <v>13</v>
      </c>
      <c r="K212" s="308" t="s">
        <v>605</v>
      </c>
    </row>
    <row r="213" spans="1:11" customFormat="1" ht="15" x14ac:dyDescent="0.25">
      <c r="A213" s="302" t="s">
        <v>401</v>
      </c>
      <c r="B213" s="302" t="s">
        <v>350</v>
      </c>
      <c r="C213" s="303">
        <v>49310513</v>
      </c>
      <c r="D213" s="304">
        <v>5.55</v>
      </c>
      <c r="E213" s="302" t="s">
        <v>402</v>
      </c>
      <c r="F213" s="302" t="s">
        <v>403</v>
      </c>
      <c r="G213" s="302" t="s">
        <v>599</v>
      </c>
      <c r="H213" s="302" t="s">
        <v>600</v>
      </c>
      <c r="I213" s="303">
        <v>9</v>
      </c>
      <c r="J213" s="303">
        <v>13</v>
      </c>
      <c r="K213" s="308" t="s">
        <v>605</v>
      </c>
    </row>
    <row r="214" spans="1:11" customFormat="1" ht="15" x14ac:dyDescent="0.25">
      <c r="A214" s="302" t="s">
        <v>401</v>
      </c>
      <c r="B214" s="302" t="s">
        <v>350</v>
      </c>
      <c r="C214" s="303">
        <v>49310513</v>
      </c>
      <c r="D214" s="304">
        <v>6447.49</v>
      </c>
      <c r="E214" s="302" t="s">
        <v>402</v>
      </c>
      <c r="F214" s="302" t="s">
        <v>403</v>
      </c>
      <c r="G214" s="302" t="s">
        <v>599</v>
      </c>
      <c r="H214" s="302" t="s">
        <v>602</v>
      </c>
      <c r="I214" s="303">
        <v>11</v>
      </c>
      <c r="J214" s="303">
        <v>13</v>
      </c>
      <c r="K214" s="308" t="s">
        <v>605</v>
      </c>
    </row>
    <row r="215" spans="1:11" customFormat="1" ht="15" x14ac:dyDescent="0.25">
      <c r="A215" s="302" t="s">
        <v>401</v>
      </c>
      <c r="B215" s="302" t="s">
        <v>350</v>
      </c>
      <c r="C215" s="303">
        <v>49310513</v>
      </c>
      <c r="D215" s="304">
        <v>1273.6300000000001</v>
      </c>
      <c r="E215" s="302" t="s">
        <v>402</v>
      </c>
      <c r="F215" s="302" t="s">
        <v>403</v>
      </c>
      <c r="G215" s="302" t="s">
        <v>599</v>
      </c>
      <c r="H215" s="302" t="s">
        <v>603</v>
      </c>
      <c r="I215" s="303">
        <v>13</v>
      </c>
      <c r="J215" s="303">
        <v>13</v>
      </c>
      <c r="K215" s="308" t="s">
        <v>605</v>
      </c>
    </row>
    <row r="216" spans="1:11" customFormat="1" ht="15" x14ac:dyDescent="0.25">
      <c r="A216" s="302" t="s">
        <v>401</v>
      </c>
      <c r="B216" s="302" t="s">
        <v>350</v>
      </c>
      <c r="C216" s="303">
        <v>49310513</v>
      </c>
      <c r="D216" s="304">
        <v>2178.4499999999998</v>
      </c>
      <c r="E216" s="302" t="s">
        <v>517</v>
      </c>
      <c r="F216" s="302" t="s">
        <v>518</v>
      </c>
      <c r="G216" s="302" t="s">
        <v>599</v>
      </c>
      <c r="H216" s="302" t="s">
        <v>604</v>
      </c>
      <c r="I216" s="303">
        <v>12</v>
      </c>
      <c r="J216" s="303">
        <v>13</v>
      </c>
      <c r="K216" s="308" t="s">
        <v>605</v>
      </c>
    </row>
    <row r="217" spans="1:11" customFormat="1" ht="15" x14ac:dyDescent="0.25">
      <c r="A217" s="302" t="s">
        <v>401</v>
      </c>
      <c r="B217" s="302" t="s">
        <v>350</v>
      </c>
      <c r="C217" s="303">
        <v>49310517</v>
      </c>
      <c r="D217" s="304">
        <v>3427.27</v>
      </c>
      <c r="E217" s="302" t="s">
        <v>402</v>
      </c>
      <c r="F217" s="302" t="s">
        <v>403</v>
      </c>
      <c r="G217" s="302" t="s">
        <v>599</v>
      </c>
      <c r="H217" s="302" t="s">
        <v>603</v>
      </c>
      <c r="I217" s="303">
        <v>13</v>
      </c>
      <c r="J217" s="303">
        <v>13</v>
      </c>
      <c r="K217" s="308" t="s">
        <v>605</v>
      </c>
    </row>
    <row r="218" spans="1:11" customFormat="1" ht="15" x14ac:dyDescent="0.25">
      <c r="A218" s="302" t="s">
        <v>401</v>
      </c>
      <c r="B218" s="302" t="s">
        <v>350</v>
      </c>
      <c r="C218" s="303">
        <v>49310517</v>
      </c>
      <c r="D218" s="304">
        <v>3222.51</v>
      </c>
      <c r="E218" s="302" t="s">
        <v>517</v>
      </c>
      <c r="F218" s="302" t="s">
        <v>518</v>
      </c>
      <c r="G218" s="302" t="s">
        <v>599</v>
      </c>
      <c r="H218" s="302" t="s">
        <v>604</v>
      </c>
      <c r="I218" s="303">
        <v>12</v>
      </c>
      <c r="J218" s="303">
        <v>13</v>
      </c>
      <c r="K218" s="308" t="s">
        <v>605</v>
      </c>
    </row>
    <row r="219" spans="1:11" customFormat="1" ht="15" x14ac:dyDescent="0.25">
      <c r="A219" s="302" t="s">
        <v>401</v>
      </c>
      <c r="B219" s="302" t="s">
        <v>347</v>
      </c>
      <c r="C219" s="303">
        <v>49304510</v>
      </c>
      <c r="D219" s="304">
        <v>1539.4</v>
      </c>
      <c r="E219" s="302" t="s">
        <v>402</v>
      </c>
      <c r="F219" s="302" t="s">
        <v>403</v>
      </c>
      <c r="G219" s="302" t="s">
        <v>599</v>
      </c>
      <c r="H219" s="302" t="s">
        <v>600</v>
      </c>
      <c r="I219" s="303">
        <v>9</v>
      </c>
      <c r="J219" s="303">
        <v>13</v>
      </c>
      <c r="K219" s="308" t="s">
        <v>605</v>
      </c>
    </row>
    <row r="220" spans="1:11" customFormat="1" ht="15" x14ac:dyDescent="0.25">
      <c r="A220" s="302" t="s">
        <v>401</v>
      </c>
      <c r="B220" s="302" t="s">
        <v>347</v>
      </c>
      <c r="C220" s="303">
        <v>49304510</v>
      </c>
      <c r="D220" s="304">
        <v>21983.33</v>
      </c>
      <c r="E220" s="302" t="s">
        <v>402</v>
      </c>
      <c r="F220" s="302" t="s">
        <v>403</v>
      </c>
      <c r="G220" s="302" t="s">
        <v>599</v>
      </c>
      <c r="H220" s="302" t="s">
        <v>602</v>
      </c>
      <c r="I220" s="303">
        <v>11</v>
      </c>
      <c r="J220" s="303">
        <v>13</v>
      </c>
      <c r="K220" s="308" t="s">
        <v>605</v>
      </c>
    </row>
    <row r="221" spans="1:11" customFormat="1" ht="15" x14ac:dyDescent="0.25">
      <c r="A221" s="302" t="s">
        <v>401</v>
      </c>
      <c r="B221" s="302" t="s">
        <v>347</v>
      </c>
      <c r="C221" s="303">
        <v>49304510</v>
      </c>
      <c r="D221" s="304">
        <v>58039.76</v>
      </c>
      <c r="E221" s="302" t="s">
        <v>402</v>
      </c>
      <c r="F221" s="302" t="s">
        <v>403</v>
      </c>
      <c r="G221" s="302" t="s">
        <v>599</v>
      </c>
      <c r="H221" s="302" t="s">
        <v>603</v>
      </c>
      <c r="I221" s="303">
        <v>13</v>
      </c>
      <c r="J221" s="303">
        <v>13</v>
      </c>
      <c r="K221" s="308" t="s">
        <v>605</v>
      </c>
    </row>
    <row r="222" spans="1:11" customFormat="1" ht="15" x14ac:dyDescent="0.25">
      <c r="A222" s="302" t="s">
        <v>401</v>
      </c>
      <c r="B222" s="302" t="s">
        <v>347</v>
      </c>
      <c r="C222" s="303">
        <v>49304510</v>
      </c>
      <c r="D222" s="304">
        <v>161503.71</v>
      </c>
      <c r="E222" s="302" t="s">
        <v>517</v>
      </c>
      <c r="F222" s="302" t="s">
        <v>518</v>
      </c>
      <c r="G222" s="302" t="s">
        <v>599</v>
      </c>
      <c r="H222" s="302" t="s">
        <v>604</v>
      </c>
      <c r="I222" s="303">
        <v>12</v>
      </c>
      <c r="J222" s="303">
        <v>13</v>
      </c>
      <c r="K222" s="308" t="s">
        <v>605</v>
      </c>
    </row>
    <row r="223" spans="1:11" customFormat="1" ht="15" x14ac:dyDescent="0.25">
      <c r="A223" s="302" t="s">
        <v>401</v>
      </c>
      <c r="B223" s="302" t="s">
        <v>347</v>
      </c>
      <c r="C223" s="303">
        <v>49304513</v>
      </c>
      <c r="D223" s="304">
        <v>793.44</v>
      </c>
      <c r="E223" s="302" t="s">
        <v>402</v>
      </c>
      <c r="F223" s="302" t="s">
        <v>403</v>
      </c>
      <c r="G223" s="302" t="s">
        <v>599</v>
      </c>
      <c r="H223" s="302" t="s">
        <v>600</v>
      </c>
      <c r="I223" s="303">
        <v>9</v>
      </c>
      <c r="J223" s="303">
        <v>13</v>
      </c>
      <c r="K223" s="308" t="s">
        <v>605</v>
      </c>
    </row>
    <row r="224" spans="1:11" customFormat="1" ht="15" x14ac:dyDescent="0.25">
      <c r="A224" s="302" t="s">
        <v>401</v>
      </c>
      <c r="B224" s="302" t="s">
        <v>347</v>
      </c>
      <c r="C224" s="303">
        <v>49304513</v>
      </c>
      <c r="D224" s="304">
        <v>1783.56</v>
      </c>
      <c r="E224" s="302" t="s">
        <v>402</v>
      </c>
      <c r="F224" s="302" t="s">
        <v>403</v>
      </c>
      <c r="G224" s="302" t="s">
        <v>599</v>
      </c>
      <c r="H224" s="302" t="s">
        <v>602</v>
      </c>
      <c r="I224" s="303">
        <v>11</v>
      </c>
      <c r="J224" s="303">
        <v>13</v>
      </c>
      <c r="K224" s="308" t="s">
        <v>605</v>
      </c>
    </row>
    <row r="225" spans="1:11" customFormat="1" ht="15" x14ac:dyDescent="0.25">
      <c r="A225" s="302" t="s">
        <v>401</v>
      </c>
      <c r="B225" s="302" t="s">
        <v>341</v>
      </c>
      <c r="C225" s="303">
        <v>49303518</v>
      </c>
      <c r="D225" s="304">
        <v>15499.72</v>
      </c>
      <c r="E225" s="302" t="s">
        <v>402</v>
      </c>
      <c r="F225" s="302" t="s">
        <v>403</v>
      </c>
      <c r="G225" s="302" t="s">
        <v>599</v>
      </c>
      <c r="H225" s="302" t="s">
        <v>600</v>
      </c>
      <c r="I225" s="303">
        <v>9</v>
      </c>
      <c r="J225" s="303">
        <v>13</v>
      </c>
      <c r="K225" s="308" t="s">
        <v>606</v>
      </c>
    </row>
    <row r="226" spans="1:11" customFormat="1" ht="15" x14ac:dyDescent="0.25">
      <c r="A226" s="302" t="s">
        <v>401</v>
      </c>
      <c r="B226" s="302" t="s">
        <v>341</v>
      </c>
      <c r="C226" s="303">
        <v>49303518</v>
      </c>
      <c r="D226" s="304">
        <v>8260.66</v>
      </c>
      <c r="E226" s="302" t="s">
        <v>402</v>
      </c>
      <c r="F226" s="302" t="s">
        <v>403</v>
      </c>
      <c r="G226" s="302" t="s">
        <v>599</v>
      </c>
      <c r="H226" s="302" t="s">
        <v>602</v>
      </c>
      <c r="I226" s="303">
        <v>11</v>
      </c>
      <c r="J226" s="303">
        <v>13</v>
      </c>
      <c r="K226" s="308" t="s">
        <v>606</v>
      </c>
    </row>
    <row r="227" spans="1:11" customFormat="1" ht="15" x14ac:dyDescent="0.25">
      <c r="A227" s="302" t="s">
        <v>401</v>
      </c>
      <c r="B227" s="302" t="s">
        <v>341</v>
      </c>
      <c r="C227" s="303">
        <v>49303518</v>
      </c>
      <c r="D227" s="304">
        <v>6985.21</v>
      </c>
      <c r="E227" s="302" t="s">
        <v>402</v>
      </c>
      <c r="F227" s="302" t="s">
        <v>403</v>
      </c>
      <c r="G227" s="302" t="s">
        <v>599</v>
      </c>
      <c r="H227" s="302" t="s">
        <v>603</v>
      </c>
      <c r="I227" s="303">
        <v>13</v>
      </c>
      <c r="J227" s="303">
        <v>13</v>
      </c>
      <c r="K227" s="308" t="s">
        <v>606</v>
      </c>
    </row>
    <row r="228" spans="1:11" customFormat="1" ht="15" x14ac:dyDescent="0.25">
      <c r="A228" s="302" t="s">
        <v>401</v>
      </c>
      <c r="B228" s="302" t="s">
        <v>341</v>
      </c>
      <c r="C228" s="303">
        <v>49303518</v>
      </c>
      <c r="D228" s="304">
        <v>2311.37</v>
      </c>
      <c r="E228" s="302" t="s">
        <v>517</v>
      </c>
      <c r="F228" s="302" t="s">
        <v>518</v>
      </c>
      <c r="G228" s="302" t="s">
        <v>599</v>
      </c>
      <c r="H228" s="302" t="s">
        <v>604</v>
      </c>
      <c r="I228" s="303">
        <v>12</v>
      </c>
      <c r="J228" s="303">
        <v>13</v>
      </c>
      <c r="K228" s="308" t="s">
        <v>606</v>
      </c>
    </row>
    <row r="229" spans="1:11" customFormat="1" ht="15" x14ac:dyDescent="0.25">
      <c r="A229" s="302" t="s">
        <v>401</v>
      </c>
      <c r="B229" s="302" t="s">
        <v>350</v>
      </c>
      <c r="C229" s="303">
        <v>49310518</v>
      </c>
      <c r="D229" s="304">
        <v>8312.43</v>
      </c>
      <c r="E229" s="302" t="s">
        <v>402</v>
      </c>
      <c r="F229" s="302" t="s">
        <v>403</v>
      </c>
      <c r="G229" s="302" t="s">
        <v>599</v>
      </c>
      <c r="H229" s="302" t="s">
        <v>600</v>
      </c>
      <c r="I229" s="303">
        <v>9</v>
      </c>
      <c r="J229" s="303">
        <v>13</v>
      </c>
      <c r="K229" s="308" t="s">
        <v>606</v>
      </c>
    </row>
    <row r="230" spans="1:11" customFormat="1" ht="15" x14ac:dyDescent="0.25">
      <c r="A230" s="302" t="s">
        <v>401</v>
      </c>
      <c r="B230" s="302" t="s">
        <v>350</v>
      </c>
      <c r="C230" s="303">
        <v>49310518</v>
      </c>
      <c r="D230" s="304">
        <v>9998.3799999999992</v>
      </c>
      <c r="E230" s="302" t="s">
        <v>402</v>
      </c>
      <c r="F230" s="302" t="s">
        <v>403</v>
      </c>
      <c r="G230" s="302" t="s">
        <v>599</v>
      </c>
      <c r="H230" s="302" t="s">
        <v>602</v>
      </c>
      <c r="I230" s="303">
        <v>11</v>
      </c>
      <c r="J230" s="303">
        <v>13</v>
      </c>
      <c r="K230" s="308" t="s">
        <v>606</v>
      </c>
    </row>
    <row r="231" spans="1:11" customFormat="1" ht="15" x14ac:dyDescent="0.25">
      <c r="A231" s="302" t="s">
        <v>401</v>
      </c>
      <c r="B231" s="302" t="s">
        <v>350</v>
      </c>
      <c r="C231" s="303">
        <v>49310518</v>
      </c>
      <c r="D231" s="304">
        <v>9310.85</v>
      </c>
      <c r="E231" s="302" t="s">
        <v>402</v>
      </c>
      <c r="F231" s="302" t="s">
        <v>403</v>
      </c>
      <c r="G231" s="302" t="s">
        <v>599</v>
      </c>
      <c r="H231" s="302" t="s">
        <v>603</v>
      </c>
      <c r="I231" s="303">
        <v>13</v>
      </c>
      <c r="J231" s="303">
        <v>13</v>
      </c>
      <c r="K231" s="308" t="s">
        <v>606</v>
      </c>
    </row>
    <row r="232" spans="1:11" customFormat="1" ht="15" x14ac:dyDescent="0.25">
      <c r="A232" s="302" t="s">
        <v>401</v>
      </c>
      <c r="B232" s="302" t="s">
        <v>350</v>
      </c>
      <c r="C232" s="303">
        <v>49310518</v>
      </c>
      <c r="D232" s="304">
        <v>9777.07</v>
      </c>
      <c r="E232" s="302" t="s">
        <v>517</v>
      </c>
      <c r="F232" s="302" t="s">
        <v>518</v>
      </c>
      <c r="G232" s="302" t="s">
        <v>599</v>
      </c>
      <c r="H232" s="302" t="s">
        <v>604</v>
      </c>
      <c r="I232" s="303">
        <v>12</v>
      </c>
      <c r="J232" s="303">
        <v>13</v>
      </c>
      <c r="K232" s="308" t="s">
        <v>606</v>
      </c>
    </row>
    <row r="233" spans="1:11" customFormat="1" ht="15" x14ac:dyDescent="0.25">
      <c r="A233" s="302" t="s">
        <v>401</v>
      </c>
      <c r="B233" s="302" t="s">
        <v>347</v>
      </c>
      <c r="C233" s="303">
        <v>49304518</v>
      </c>
      <c r="D233" s="304">
        <v>95</v>
      </c>
      <c r="E233" s="302" t="s">
        <v>402</v>
      </c>
      <c r="F233" s="302" t="s">
        <v>403</v>
      </c>
      <c r="G233" s="302" t="s">
        <v>599</v>
      </c>
      <c r="H233" s="302" t="s">
        <v>602</v>
      </c>
      <c r="I233" s="303">
        <v>11</v>
      </c>
      <c r="J233" s="303">
        <v>13</v>
      </c>
      <c r="K233" s="308" t="s">
        <v>606</v>
      </c>
    </row>
    <row r="234" spans="1:11" customFormat="1" ht="15" x14ac:dyDescent="0.25">
      <c r="A234" s="302" t="s">
        <v>401</v>
      </c>
      <c r="B234" s="302" t="s">
        <v>341</v>
      </c>
      <c r="C234" s="303">
        <v>49303514</v>
      </c>
      <c r="D234" s="304">
        <v>9485.8799999999992</v>
      </c>
      <c r="E234" s="302" t="s">
        <v>402</v>
      </c>
      <c r="F234" s="302" t="s">
        <v>403</v>
      </c>
      <c r="G234" s="302" t="s">
        <v>599</v>
      </c>
      <c r="H234" s="302" t="s">
        <v>600</v>
      </c>
      <c r="I234" s="303">
        <v>9</v>
      </c>
      <c r="J234" s="303">
        <v>13</v>
      </c>
      <c r="K234" s="308" t="s">
        <v>607</v>
      </c>
    </row>
    <row r="235" spans="1:11" customFormat="1" ht="15" x14ac:dyDescent="0.25">
      <c r="A235" s="302" t="s">
        <v>401</v>
      </c>
      <c r="B235" s="302" t="s">
        <v>341</v>
      </c>
      <c r="C235" s="303">
        <v>49303514</v>
      </c>
      <c r="D235" s="304">
        <v>14440.15</v>
      </c>
      <c r="E235" s="302" t="s">
        <v>402</v>
      </c>
      <c r="F235" s="302" t="s">
        <v>403</v>
      </c>
      <c r="G235" s="302" t="s">
        <v>599</v>
      </c>
      <c r="H235" s="302" t="s">
        <v>602</v>
      </c>
      <c r="I235" s="303">
        <v>11</v>
      </c>
      <c r="J235" s="303">
        <v>13</v>
      </c>
      <c r="K235" s="308" t="s">
        <v>607</v>
      </c>
    </row>
    <row r="236" spans="1:11" customFormat="1" ht="15" x14ac:dyDescent="0.25">
      <c r="A236" s="302" t="s">
        <v>401</v>
      </c>
      <c r="B236" s="302" t="s">
        <v>341</v>
      </c>
      <c r="C236" s="303">
        <v>49303514</v>
      </c>
      <c r="D236" s="304">
        <v>21686.97</v>
      </c>
      <c r="E236" s="302" t="s">
        <v>402</v>
      </c>
      <c r="F236" s="302" t="s">
        <v>403</v>
      </c>
      <c r="G236" s="302" t="s">
        <v>599</v>
      </c>
      <c r="H236" s="302" t="s">
        <v>603</v>
      </c>
      <c r="I236" s="303">
        <v>13</v>
      </c>
      <c r="J236" s="303">
        <v>13</v>
      </c>
      <c r="K236" s="308" t="s">
        <v>607</v>
      </c>
    </row>
    <row r="237" spans="1:11" s="306" customFormat="1" ht="15" x14ac:dyDescent="0.25">
      <c r="A237" s="302" t="s">
        <v>401</v>
      </c>
      <c r="B237" s="302" t="s">
        <v>341</v>
      </c>
      <c r="C237" s="303">
        <v>49303514</v>
      </c>
      <c r="D237" s="304">
        <v>15459.16</v>
      </c>
      <c r="E237" s="302" t="s">
        <v>517</v>
      </c>
      <c r="F237" s="302" t="s">
        <v>518</v>
      </c>
      <c r="G237" s="302" t="s">
        <v>599</v>
      </c>
      <c r="H237" s="302" t="s">
        <v>604</v>
      </c>
      <c r="I237" s="303">
        <v>12</v>
      </c>
      <c r="J237" s="303">
        <v>13</v>
      </c>
      <c r="K237" s="308" t="s">
        <v>607</v>
      </c>
    </row>
    <row r="238" spans="1:11" customFormat="1" ht="15" x14ac:dyDescent="0.25">
      <c r="A238" s="302" t="s">
        <v>401</v>
      </c>
      <c r="B238" s="302" t="s">
        <v>350</v>
      </c>
      <c r="C238" s="303">
        <v>49310514</v>
      </c>
      <c r="D238" s="304">
        <v>1926.92</v>
      </c>
      <c r="E238" s="302" t="s">
        <v>402</v>
      </c>
      <c r="F238" s="302" t="s">
        <v>403</v>
      </c>
      <c r="G238" s="302" t="s">
        <v>599</v>
      </c>
      <c r="H238" s="302" t="s">
        <v>600</v>
      </c>
      <c r="I238" s="303">
        <v>9</v>
      </c>
      <c r="J238" s="303">
        <v>13</v>
      </c>
      <c r="K238" s="308" t="s">
        <v>607</v>
      </c>
    </row>
    <row r="239" spans="1:11" customFormat="1" ht="15" x14ac:dyDescent="0.25">
      <c r="A239" s="302" t="s">
        <v>401</v>
      </c>
      <c r="B239" s="302" t="s">
        <v>350</v>
      </c>
      <c r="C239" s="303">
        <v>49310514</v>
      </c>
      <c r="D239" s="304">
        <v>13396.59</v>
      </c>
      <c r="E239" s="302" t="s">
        <v>402</v>
      </c>
      <c r="F239" s="302" t="s">
        <v>403</v>
      </c>
      <c r="G239" s="302" t="s">
        <v>599</v>
      </c>
      <c r="H239" s="302" t="s">
        <v>602</v>
      </c>
      <c r="I239" s="303">
        <v>11</v>
      </c>
      <c r="J239" s="303">
        <v>13</v>
      </c>
      <c r="K239" s="308" t="s">
        <v>607</v>
      </c>
    </row>
    <row r="240" spans="1:11" customFormat="1" ht="15" x14ac:dyDescent="0.25">
      <c r="A240" s="302" t="s">
        <v>401</v>
      </c>
      <c r="B240" s="302" t="s">
        <v>350</v>
      </c>
      <c r="C240" s="303">
        <v>49310514</v>
      </c>
      <c r="D240" s="304">
        <v>28730.18</v>
      </c>
      <c r="E240" s="302" t="s">
        <v>402</v>
      </c>
      <c r="F240" s="302" t="s">
        <v>403</v>
      </c>
      <c r="G240" s="302" t="s">
        <v>599</v>
      </c>
      <c r="H240" s="302" t="s">
        <v>603</v>
      </c>
      <c r="I240" s="303">
        <v>13</v>
      </c>
      <c r="J240" s="303">
        <v>13</v>
      </c>
      <c r="K240" s="308" t="s">
        <v>607</v>
      </c>
    </row>
    <row r="241" spans="1:11" customFormat="1" ht="15" x14ac:dyDescent="0.25">
      <c r="A241" s="302" t="s">
        <v>401</v>
      </c>
      <c r="B241" s="302" t="s">
        <v>350</v>
      </c>
      <c r="C241" s="303">
        <v>49310514</v>
      </c>
      <c r="D241" s="304">
        <v>7119.02</v>
      </c>
      <c r="E241" s="302" t="s">
        <v>517</v>
      </c>
      <c r="F241" s="302" t="s">
        <v>518</v>
      </c>
      <c r="G241" s="302" t="s">
        <v>599</v>
      </c>
      <c r="H241" s="302" t="s">
        <v>604</v>
      </c>
      <c r="I241" s="303">
        <v>12</v>
      </c>
      <c r="J241" s="303">
        <v>13</v>
      </c>
      <c r="K241" s="308" t="s">
        <v>607</v>
      </c>
    </row>
    <row r="242" spans="1:11" customFormat="1" ht="15" x14ac:dyDescent="0.25">
      <c r="A242" s="302" t="s">
        <v>401</v>
      </c>
      <c r="B242" s="302" t="s">
        <v>347</v>
      </c>
      <c r="C242" s="303">
        <v>49304514</v>
      </c>
      <c r="D242" s="304">
        <v>7639.56</v>
      </c>
      <c r="E242" s="302" t="s">
        <v>402</v>
      </c>
      <c r="F242" s="302" t="s">
        <v>403</v>
      </c>
      <c r="G242" s="302" t="s">
        <v>599</v>
      </c>
      <c r="H242" s="302" t="s">
        <v>600</v>
      </c>
      <c r="I242" s="303">
        <v>9</v>
      </c>
      <c r="J242" s="303">
        <v>13</v>
      </c>
      <c r="K242" s="308" t="s">
        <v>607</v>
      </c>
    </row>
    <row r="243" spans="1:11" customFormat="1" ht="15" x14ac:dyDescent="0.25">
      <c r="A243" s="302" t="s">
        <v>401</v>
      </c>
      <c r="B243" s="302" t="s">
        <v>347</v>
      </c>
      <c r="C243" s="303">
        <v>49304514</v>
      </c>
      <c r="D243" s="304">
        <v>10187.790000000001</v>
      </c>
      <c r="E243" s="302" t="s">
        <v>402</v>
      </c>
      <c r="F243" s="302" t="s">
        <v>403</v>
      </c>
      <c r="G243" s="302" t="s">
        <v>599</v>
      </c>
      <c r="H243" s="302" t="s">
        <v>602</v>
      </c>
      <c r="I243" s="303">
        <v>11</v>
      </c>
      <c r="J243" s="303">
        <v>13</v>
      </c>
      <c r="K243" s="308" t="s">
        <v>607</v>
      </c>
    </row>
    <row r="244" spans="1:11" customFormat="1" ht="15" x14ac:dyDescent="0.25">
      <c r="A244" s="302" t="s">
        <v>401</v>
      </c>
      <c r="B244" s="302" t="s">
        <v>347</v>
      </c>
      <c r="C244" s="303">
        <v>49304514</v>
      </c>
      <c r="D244" s="304">
        <v>29585.37</v>
      </c>
      <c r="E244" s="302" t="s">
        <v>402</v>
      </c>
      <c r="F244" s="302" t="s">
        <v>403</v>
      </c>
      <c r="G244" s="302" t="s">
        <v>599</v>
      </c>
      <c r="H244" s="302" t="s">
        <v>603</v>
      </c>
      <c r="I244" s="303">
        <v>13</v>
      </c>
      <c r="J244" s="303">
        <v>13</v>
      </c>
      <c r="K244" s="308" t="s">
        <v>607</v>
      </c>
    </row>
    <row r="245" spans="1:11" customFormat="1" ht="15" x14ac:dyDescent="0.25">
      <c r="A245" s="302" t="s">
        <v>401</v>
      </c>
      <c r="B245" s="302" t="s">
        <v>347</v>
      </c>
      <c r="C245" s="303">
        <v>49304514</v>
      </c>
      <c r="D245" s="304">
        <v>1849.45</v>
      </c>
      <c r="E245" s="302" t="s">
        <v>517</v>
      </c>
      <c r="F245" s="302" t="s">
        <v>518</v>
      </c>
      <c r="G245" s="302" t="s">
        <v>599</v>
      </c>
      <c r="H245" s="302" t="s">
        <v>604</v>
      </c>
      <c r="I245" s="303">
        <v>12</v>
      </c>
      <c r="J245" s="303">
        <v>13</v>
      </c>
      <c r="K245" s="308" t="s">
        <v>607</v>
      </c>
    </row>
    <row r="246" spans="1:11" customFormat="1" ht="15" x14ac:dyDescent="0.25">
      <c r="A246" s="302" t="s">
        <v>401</v>
      </c>
      <c r="B246" s="302" t="s">
        <v>341</v>
      </c>
      <c r="C246" s="303">
        <v>49303515</v>
      </c>
      <c r="D246" s="304">
        <v>9925.66</v>
      </c>
      <c r="E246" s="302" t="s">
        <v>402</v>
      </c>
      <c r="F246" s="302" t="s">
        <v>403</v>
      </c>
      <c r="G246" s="302" t="s">
        <v>599</v>
      </c>
      <c r="H246" s="302" t="s">
        <v>600</v>
      </c>
      <c r="I246" s="303">
        <v>9</v>
      </c>
      <c r="J246" s="303">
        <v>13</v>
      </c>
      <c r="K246" s="308" t="s">
        <v>608</v>
      </c>
    </row>
    <row r="247" spans="1:11" customFormat="1" ht="15" x14ac:dyDescent="0.25">
      <c r="A247" s="302" t="s">
        <v>401</v>
      </c>
      <c r="B247" s="302" t="s">
        <v>341</v>
      </c>
      <c r="C247" s="303">
        <v>49303515</v>
      </c>
      <c r="D247" s="304">
        <v>10279.58</v>
      </c>
      <c r="E247" s="302" t="s">
        <v>402</v>
      </c>
      <c r="F247" s="302" t="s">
        <v>403</v>
      </c>
      <c r="G247" s="302" t="s">
        <v>599</v>
      </c>
      <c r="H247" s="302" t="s">
        <v>602</v>
      </c>
      <c r="I247" s="303">
        <v>11</v>
      </c>
      <c r="J247" s="303">
        <v>13</v>
      </c>
      <c r="K247" s="308" t="s">
        <v>608</v>
      </c>
    </row>
    <row r="248" spans="1:11" customFormat="1" ht="15" x14ac:dyDescent="0.25">
      <c r="A248" s="302" t="s">
        <v>401</v>
      </c>
      <c r="B248" s="302" t="s">
        <v>341</v>
      </c>
      <c r="C248" s="303">
        <v>49303515</v>
      </c>
      <c r="D248" s="304">
        <v>10637.31</v>
      </c>
      <c r="E248" s="302" t="s">
        <v>402</v>
      </c>
      <c r="F248" s="302" t="s">
        <v>403</v>
      </c>
      <c r="G248" s="302" t="s">
        <v>599</v>
      </c>
      <c r="H248" s="302" t="s">
        <v>603</v>
      </c>
      <c r="I248" s="303">
        <v>13</v>
      </c>
      <c r="J248" s="303">
        <v>13</v>
      </c>
      <c r="K248" s="308" t="s">
        <v>608</v>
      </c>
    </row>
    <row r="249" spans="1:11" customFormat="1" ht="15" x14ac:dyDescent="0.25">
      <c r="A249" s="302" t="s">
        <v>401</v>
      </c>
      <c r="B249" s="302" t="s">
        <v>341</v>
      </c>
      <c r="C249" s="303">
        <v>49303515</v>
      </c>
      <c r="D249" s="304">
        <v>2744.03</v>
      </c>
      <c r="E249" s="302" t="s">
        <v>517</v>
      </c>
      <c r="F249" s="302" t="s">
        <v>518</v>
      </c>
      <c r="G249" s="302" t="s">
        <v>599</v>
      </c>
      <c r="H249" s="302" t="s">
        <v>604</v>
      </c>
      <c r="I249" s="303">
        <v>12</v>
      </c>
      <c r="J249" s="303">
        <v>13</v>
      </c>
      <c r="K249" s="308" t="s">
        <v>608</v>
      </c>
    </row>
    <row r="250" spans="1:11" customFormat="1" ht="15" x14ac:dyDescent="0.25">
      <c r="A250" s="302" t="s">
        <v>401</v>
      </c>
      <c r="B250" s="302" t="s">
        <v>350</v>
      </c>
      <c r="C250" s="303">
        <v>49310515</v>
      </c>
      <c r="D250" s="304">
        <v>2173.88</v>
      </c>
      <c r="E250" s="302" t="s">
        <v>402</v>
      </c>
      <c r="F250" s="302" t="s">
        <v>403</v>
      </c>
      <c r="G250" s="302" t="s">
        <v>599</v>
      </c>
      <c r="H250" s="302" t="s">
        <v>600</v>
      </c>
      <c r="I250" s="303">
        <v>9</v>
      </c>
      <c r="J250" s="303">
        <v>13</v>
      </c>
      <c r="K250" s="308" t="s">
        <v>608</v>
      </c>
    </row>
    <row r="251" spans="1:11" customFormat="1" ht="15" x14ac:dyDescent="0.25">
      <c r="A251" s="302" t="s">
        <v>401</v>
      </c>
      <c r="B251" s="302" t="s">
        <v>350</v>
      </c>
      <c r="C251" s="303">
        <v>49310515</v>
      </c>
      <c r="D251" s="304">
        <v>6549</v>
      </c>
      <c r="E251" s="302" t="s">
        <v>402</v>
      </c>
      <c r="F251" s="302" t="s">
        <v>403</v>
      </c>
      <c r="G251" s="302" t="s">
        <v>599</v>
      </c>
      <c r="H251" s="302" t="s">
        <v>602</v>
      </c>
      <c r="I251" s="303">
        <v>11</v>
      </c>
      <c r="J251" s="303">
        <v>13</v>
      </c>
      <c r="K251" s="308" t="s">
        <v>608</v>
      </c>
    </row>
    <row r="252" spans="1:11" customFormat="1" ht="15" x14ac:dyDescent="0.25">
      <c r="A252" s="302" t="s">
        <v>401</v>
      </c>
      <c r="B252" s="302" t="s">
        <v>350</v>
      </c>
      <c r="C252" s="303">
        <v>49310515</v>
      </c>
      <c r="D252" s="304">
        <v>4533.47</v>
      </c>
      <c r="E252" s="302" t="s">
        <v>402</v>
      </c>
      <c r="F252" s="302" t="s">
        <v>403</v>
      </c>
      <c r="G252" s="302" t="s">
        <v>599</v>
      </c>
      <c r="H252" s="302" t="s">
        <v>603</v>
      </c>
      <c r="I252" s="303">
        <v>13</v>
      </c>
      <c r="J252" s="303">
        <v>13</v>
      </c>
      <c r="K252" s="308" t="s">
        <v>608</v>
      </c>
    </row>
    <row r="253" spans="1:11" customFormat="1" ht="15" x14ac:dyDescent="0.25">
      <c r="A253" s="302" t="s">
        <v>401</v>
      </c>
      <c r="B253" s="302" t="s">
        <v>350</v>
      </c>
      <c r="C253" s="303">
        <v>49310515</v>
      </c>
      <c r="D253" s="304">
        <v>1971.65</v>
      </c>
      <c r="E253" s="302" t="s">
        <v>517</v>
      </c>
      <c r="F253" s="302" t="s">
        <v>518</v>
      </c>
      <c r="G253" s="302" t="s">
        <v>599</v>
      </c>
      <c r="H253" s="302" t="s">
        <v>604</v>
      </c>
      <c r="I253" s="303">
        <v>12</v>
      </c>
      <c r="J253" s="303">
        <v>13</v>
      </c>
      <c r="K253" s="308" t="s">
        <v>608</v>
      </c>
    </row>
    <row r="254" spans="1:11" customFormat="1" ht="15" x14ac:dyDescent="0.25">
      <c r="A254" s="302" t="s">
        <v>401</v>
      </c>
      <c r="B254" s="302" t="s">
        <v>347</v>
      </c>
      <c r="C254" s="303">
        <v>49304515</v>
      </c>
      <c r="D254" s="304">
        <v>133.41</v>
      </c>
      <c r="E254" s="302" t="s">
        <v>402</v>
      </c>
      <c r="F254" s="302" t="s">
        <v>403</v>
      </c>
      <c r="G254" s="302" t="s">
        <v>599</v>
      </c>
      <c r="H254" s="302" t="s">
        <v>600</v>
      </c>
      <c r="I254" s="303">
        <v>9</v>
      </c>
      <c r="J254" s="303">
        <v>13</v>
      </c>
      <c r="K254" s="308" t="s">
        <v>608</v>
      </c>
    </row>
    <row r="255" spans="1:11" customFormat="1" ht="15" x14ac:dyDescent="0.25">
      <c r="A255" s="302" t="s">
        <v>401</v>
      </c>
      <c r="B255" s="302" t="s">
        <v>347</v>
      </c>
      <c r="C255" s="303">
        <v>49304515</v>
      </c>
      <c r="D255" s="304">
        <v>1719.92</v>
      </c>
      <c r="E255" s="302" t="s">
        <v>402</v>
      </c>
      <c r="F255" s="302" t="s">
        <v>403</v>
      </c>
      <c r="G255" s="302" t="s">
        <v>599</v>
      </c>
      <c r="H255" s="302" t="s">
        <v>602</v>
      </c>
      <c r="I255" s="303">
        <v>11</v>
      </c>
      <c r="J255" s="303">
        <v>13</v>
      </c>
      <c r="K255" s="308" t="s">
        <v>608</v>
      </c>
    </row>
    <row r="256" spans="1:11" customFormat="1" ht="15" hidden="1" x14ac:dyDescent="0.25">
      <c r="A256" s="302" t="s">
        <v>609</v>
      </c>
      <c r="B256" s="302" t="s">
        <v>347</v>
      </c>
      <c r="C256" s="303">
        <v>49304514</v>
      </c>
      <c r="D256" s="304">
        <v>14033.1</v>
      </c>
      <c r="E256" s="302" t="s">
        <v>402</v>
      </c>
      <c r="F256" s="302" t="s">
        <v>403</v>
      </c>
      <c r="G256" s="302" t="s">
        <v>610</v>
      </c>
      <c r="H256" s="302" t="s">
        <v>611</v>
      </c>
      <c r="I256" s="303">
        <v>7</v>
      </c>
      <c r="J256" s="303">
        <v>13</v>
      </c>
      <c r="K256" s="308" t="s">
        <v>612</v>
      </c>
    </row>
    <row r="257" spans="1:11" customFormat="1" ht="15" hidden="1" x14ac:dyDescent="0.25">
      <c r="A257" s="302" t="s">
        <v>609</v>
      </c>
      <c r="B257" s="302" t="s">
        <v>350</v>
      </c>
      <c r="C257" s="303">
        <v>49310514</v>
      </c>
      <c r="D257" s="304">
        <v>14033.09</v>
      </c>
      <c r="E257" s="302" t="s">
        <v>402</v>
      </c>
      <c r="F257" s="302" t="s">
        <v>403</v>
      </c>
      <c r="G257" s="302" t="s">
        <v>610</v>
      </c>
      <c r="H257" s="302" t="s">
        <v>611</v>
      </c>
      <c r="I257" s="303">
        <v>7</v>
      </c>
      <c r="J257" s="303">
        <v>13</v>
      </c>
      <c r="K257" s="308" t="s">
        <v>612</v>
      </c>
    </row>
    <row r="258" spans="1:11" customFormat="1" ht="15" hidden="1" x14ac:dyDescent="0.25">
      <c r="A258" s="302" t="s">
        <v>609</v>
      </c>
      <c r="B258" s="302" t="s">
        <v>347</v>
      </c>
      <c r="C258" s="303">
        <v>49304514</v>
      </c>
      <c r="D258" s="304">
        <v>17781.63</v>
      </c>
      <c r="E258" s="302" t="s">
        <v>402</v>
      </c>
      <c r="F258" s="302" t="s">
        <v>403</v>
      </c>
      <c r="G258" s="302" t="s">
        <v>610</v>
      </c>
      <c r="H258" s="302" t="s">
        <v>613</v>
      </c>
      <c r="I258" s="303">
        <v>11</v>
      </c>
      <c r="J258" s="303">
        <v>13</v>
      </c>
      <c r="K258" s="308" t="s">
        <v>612</v>
      </c>
    </row>
    <row r="259" spans="1:11" customFormat="1" ht="15" hidden="1" x14ac:dyDescent="0.25">
      <c r="A259" s="302" t="s">
        <v>609</v>
      </c>
      <c r="B259" s="302" t="s">
        <v>350</v>
      </c>
      <c r="C259" s="303">
        <v>49310514</v>
      </c>
      <c r="D259" s="304">
        <v>17781.630000009998</v>
      </c>
      <c r="E259" s="302" t="s">
        <v>402</v>
      </c>
      <c r="F259" s="302" t="s">
        <v>403</v>
      </c>
      <c r="G259" s="302" t="s">
        <v>610</v>
      </c>
      <c r="H259" s="302" t="s">
        <v>613</v>
      </c>
      <c r="I259" s="303">
        <v>11</v>
      </c>
      <c r="J259" s="303">
        <v>13</v>
      </c>
      <c r="K259" s="308" t="s">
        <v>612</v>
      </c>
    </row>
    <row r="260" spans="1:11" customFormat="1" ht="15" hidden="1" x14ac:dyDescent="0.25">
      <c r="A260" s="302" t="s">
        <v>609</v>
      </c>
      <c r="B260" s="302" t="s">
        <v>347</v>
      </c>
      <c r="C260" s="303">
        <v>49304514</v>
      </c>
      <c r="D260" s="304">
        <v>13033.92</v>
      </c>
      <c r="E260" s="302" t="s">
        <v>402</v>
      </c>
      <c r="F260" s="302" t="s">
        <v>403</v>
      </c>
      <c r="G260" s="302" t="s">
        <v>610</v>
      </c>
      <c r="H260" s="302" t="s">
        <v>614</v>
      </c>
      <c r="I260" s="303">
        <v>13</v>
      </c>
      <c r="J260" s="303">
        <v>13</v>
      </c>
      <c r="K260" s="308" t="s">
        <v>612</v>
      </c>
    </row>
    <row r="261" spans="1:11" customFormat="1" ht="15" hidden="1" x14ac:dyDescent="0.25">
      <c r="A261" s="302" t="s">
        <v>609</v>
      </c>
      <c r="B261" s="302" t="s">
        <v>350</v>
      </c>
      <c r="C261" s="303">
        <v>49310514</v>
      </c>
      <c r="D261" s="304">
        <v>13033.91</v>
      </c>
      <c r="E261" s="302" t="s">
        <v>402</v>
      </c>
      <c r="F261" s="302" t="s">
        <v>403</v>
      </c>
      <c r="G261" s="302" t="s">
        <v>610</v>
      </c>
      <c r="H261" s="302" t="s">
        <v>614</v>
      </c>
      <c r="I261" s="303">
        <v>13</v>
      </c>
      <c r="J261" s="303">
        <v>13</v>
      </c>
      <c r="K261" s="308" t="s">
        <v>612</v>
      </c>
    </row>
    <row r="262" spans="1:11" customFormat="1" ht="15" hidden="1" x14ac:dyDescent="0.25">
      <c r="A262" s="302" t="s">
        <v>609</v>
      </c>
      <c r="B262" s="302" t="s">
        <v>347</v>
      </c>
      <c r="C262" s="303">
        <v>49304514</v>
      </c>
      <c r="D262" s="304">
        <v>17062.13</v>
      </c>
      <c r="E262" s="302" t="s">
        <v>402</v>
      </c>
      <c r="F262" s="302" t="s">
        <v>403</v>
      </c>
      <c r="G262" s="302" t="s">
        <v>610</v>
      </c>
      <c r="H262" s="302" t="s">
        <v>615</v>
      </c>
      <c r="I262" s="303">
        <v>4</v>
      </c>
      <c r="J262" s="303">
        <v>13</v>
      </c>
      <c r="K262" s="308" t="s">
        <v>612</v>
      </c>
    </row>
    <row r="263" spans="1:11" customFormat="1" ht="15" hidden="1" x14ac:dyDescent="0.25">
      <c r="A263" s="302" t="s">
        <v>609</v>
      </c>
      <c r="B263" s="302" t="s">
        <v>350</v>
      </c>
      <c r="C263" s="303">
        <v>49310514</v>
      </c>
      <c r="D263" s="304">
        <v>17062.12</v>
      </c>
      <c r="E263" s="302" t="s">
        <v>402</v>
      </c>
      <c r="F263" s="302" t="s">
        <v>403</v>
      </c>
      <c r="G263" s="302" t="s">
        <v>610</v>
      </c>
      <c r="H263" s="302" t="s">
        <v>615</v>
      </c>
      <c r="I263" s="303">
        <v>4</v>
      </c>
      <c r="J263" s="303">
        <v>13</v>
      </c>
      <c r="K263" s="308" t="s">
        <v>612</v>
      </c>
    </row>
    <row r="264" spans="1:11" customFormat="1" ht="15" hidden="1" x14ac:dyDescent="0.25">
      <c r="A264" s="302" t="s">
        <v>407</v>
      </c>
      <c r="B264" s="302" t="s">
        <v>350</v>
      </c>
      <c r="C264" s="303">
        <v>49310514</v>
      </c>
      <c r="D264" s="304">
        <v>2851.56</v>
      </c>
      <c r="E264" s="302" t="s">
        <v>570</v>
      </c>
      <c r="F264" s="302" t="s">
        <v>571</v>
      </c>
      <c r="G264" s="302" t="s">
        <v>572</v>
      </c>
      <c r="H264" s="302" t="s">
        <v>616</v>
      </c>
      <c r="I264" s="303">
        <v>5</v>
      </c>
      <c r="J264" s="303">
        <v>13</v>
      </c>
      <c r="K264" s="308" t="s">
        <v>574</v>
      </c>
    </row>
    <row r="265" spans="1:11" customFormat="1" ht="15" hidden="1" x14ac:dyDescent="0.25">
      <c r="A265" s="302" t="s">
        <v>407</v>
      </c>
      <c r="B265" s="302" t="s">
        <v>350</v>
      </c>
      <c r="C265" s="303">
        <v>49310514</v>
      </c>
      <c r="D265" s="304">
        <v>2248.59</v>
      </c>
      <c r="E265" s="302" t="s">
        <v>570</v>
      </c>
      <c r="F265" s="302" t="s">
        <v>571</v>
      </c>
      <c r="G265" s="302" t="s">
        <v>572</v>
      </c>
      <c r="H265" s="302" t="s">
        <v>617</v>
      </c>
      <c r="I265" s="303">
        <v>6</v>
      </c>
      <c r="J265" s="303">
        <v>13</v>
      </c>
      <c r="K265" s="308" t="s">
        <v>574</v>
      </c>
    </row>
    <row r="266" spans="1:11" customFormat="1" ht="15" hidden="1" x14ac:dyDescent="0.25">
      <c r="A266" s="302" t="s">
        <v>407</v>
      </c>
      <c r="B266" s="302" t="s">
        <v>350</v>
      </c>
      <c r="C266" s="303">
        <v>49310514</v>
      </c>
      <c r="D266" s="304">
        <v>2370.6799999999998</v>
      </c>
      <c r="E266" s="302" t="s">
        <v>570</v>
      </c>
      <c r="F266" s="302" t="s">
        <v>571</v>
      </c>
      <c r="G266" s="302" t="s">
        <v>572</v>
      </c>
      <c r="H266" s="302" t="s">
        <v>417</v>
      </c>
      <c r="I266" s="303">
        <v>6</v>
      </c>
      <c r="J266" s="303">
        <v>13</v>
      </c>
      <c r="K266" s="308" t="s">
        <v>574</v>
      </c>
    </row>
    <row r="267" spans="1:11" customFormat="1" ht="15" hidden="1" x14ac:dyDescent="0.25">
      <c r="A267" s="302" t="s">
        <v>407</v>
      </c>
      <c r="B267" s="302" t="s">
        <v>350</v>
      </c>
      <c r="C267" s="303">
        <v>49310514</v>
      </c>
      <c r="D267" s="304">
        <v>2405.1999999999998</v>
      </c>
      <c r="E267" s="302" t="s">
        <v>570</v>
      </c>
      <c r="F267" s="302" t="s">
        <v>571</v>
      </c>
      <c r="G267" s="302" t="s">
        <v>572</v>
      </c>
      <c r="H267" s="302" t="s">
        <v>418</v>
      </c>
      <c r="I267" s="303">
        <v>7</v>
      </c>
      <c r="J267" s="303">
        <v>13</v>
      </c>
      <c r="K267" s="308" t="s">
        <v>574</v>
      </c>
    </row>
    <row r="268" spans="1:11" customFormat="1" ht="15" hidden="1" x14ac:dyDescent="0.25">
      <c r="A268" s="302" t="s">
        <v>407</v>
      </c>
      <c r="B268" s="302" t="s">
        <v>350</v>
      </c>
      <c r="C268" s="303">
        <v>49310514</v>
      </c>
      <c r="D268" s="304">
        <v>2820.41</v>
      </c>
      <c r="E268" s="302" t="s">
        <v>570</v>
      </c>
      <c r="F268" s="302" t="s">
        <v>571</v>
      </c>
      <c r="G268" s="302" t="s">
        <v>572</v>
      </c>
      <c r="H268" s="302" t="s">
        <v>419</v>
      </c>
      <c r="I268" s="303">
        <v>9</v>
      </c>
      <c r="J268" s="303">
        <v>13</v>
      </c>
      <c r="K268" s="308" t="s">
        <v>574</v>
      </c>
    </row>
    <row r="269" spans="1:11" customFormat="1" ht="15" hidden="1" x14ac:dyDescent="0.25">
      <c r="A269" s="302" t="s">
        <v>407</v>
      </c>
      <c r="B269" s="302" t="s">
        <v>350</v>
      </c>
      <c r="C269" s="303">
        <v>49310514</v>
      </c>
      <c r="D269" s="304">
        <v>2396.6999999999998</v>
      </c>
      <c r="E269" s="302" t="s">
        <v>570</v>
      </c>
      <c r="F269" s="302" t="s">
        <v>571</v>
      </c>
      <c r="G269" s="302" t="s">
        <v>572</v>
      </c>
      <c r="H269" s="302" t="s">
        <v>618</v>
      </c>
      <c r="I269" s="303">
        <v>9</v>
      </c>
      <c r="J269" s="303">
        <v>13</v>
      </c>
      <c r="K269" s="308" t="s">
        <v>574</v>
      </c>
    </row>
    <row r="270" spans="1:11" customFormat="1" ht="15" hidden="1" x14ac:dyDescent="0.25">
      <c r="A270" s="302" t="s">
        <v>407</v>
      </c>
      <c r="B270" s="302" t="s">
        <v>350</v>
      </c>
      <c r="C270" s="303">
        <v>49310514</v>
      </c>
      <c r="D270" s="304">
        <v>4014.99</v>
      </c>
      <c r="E270" s="302" t="s">
        <v>570</v>
      </c>
      <c r="F270" s="302" t="s">
        <v>571</v>
      </c>
      <c r="G270" s="302" t="s">
        <v>572</v>
      </c>
      <c r="H270" s="302" t="s">
        <v>619</v>
      </c>
      <c r="I270" s="303">
        <v>10</v>
      </c>
      <c r="J270" s="303">
        <v>13</v>
      </c>
      <c r="K270" s="308" t="s">
        <v>574</v>
      </c>
    </row>
    <row r="271" spans="1:11" customFormat="1" ht="15" hidden="1" x14ac:dyDescent="0.25">
      <c r="A271" s="302" t="s">
        <v>407</v>
      </c>
      <c r="B271" s="302" t="s">
        <v>350</v>
      </c>
      <c r="C271" s="303">
        <v>49310514</v>
      </c>
      <c r="D271" s="304">
        <v>1516.91</v>
      </c>
      <c r="E271" s="302" t="s">
        <v>570</v>
      </c>
      <c r="F271" s="302" t="s">
        <v>571</v>
      </c>
      <c r="G271" s="302" t="s">
        <v>572</v>
      </c>
      <c r="H271" s="302" t="s">
        <v>620</v>
      </c>
      <c r="I271" s="303">
        <v>11</v>
      </c>
      <c r="J271" s="303">
        <v>13</v>
      </c>
      <c r="K271" s="308" t="s">
        <v>574</v>
      </c>
    </row>
    <row r="272" spans="1:11" customFormat="1" ht="15" hidden="1" x14ac:dyDescent="0.25">
      <c r="A272" s="302" t="s">
        <v>407</v>
      </c>
      <c r="B272" s="302" t="s">
        <v>350</v>
      </c>
      <c r="C272" s="303">
        <v>49310514</v>
      </c>
      <c r="D272" s="304">
        <v>1613.39</v>
      </c>
      <c r="E272" s="302" t="s">
        <v>570</v>
      </c>
      <c r="F272" s="302" t="s">
        <v>571</v>
      </c>
      <c r="G272" s="302" t="s">
        <v>572</v>
      </c>
      <c r="H272" s="302" t="s">
        <v>621</v>
      </c>
      <c r="I272" s="303">
        <v>13</v>
      </c>
      <c r="J272" s="303">
        <v>13</v>
      </c>
      <c r="K272" s="308" t="s">
        <v>574</v>
      </c>
    </row>
    <row r="273" spans="1:11" customFormat="1" ht="15" hidden="1" x14ac:dyDescent="0.25">
      <c r="A273" s="302" t="s">
        <v>407</v>
      </c>
      <c r="B273" s="302" t="s">
        <v>347</v>
      </c>
      <c r="C273" s="303">
        <v>49304514</v>
      </c>
      <c r="D273" s="304">
        <v>4000</v>
      </c>
      <c r="E273" s="302" t="s">
        <v>622</v>
      </c>
      <c r="F273" s="302" t="s">
        <v>623</v>
      </c>
      <c r="G273" s="302" t="s">
        <v>624</v>
      </c>
      <c r="H273" s="302" t="s">
        <v>625</v>
      </c>
      <c r="I273" s="303">
        <v>7</v>
      </c>
      <c r="J273" s="303">
        <v>13</v>
      </c>
      <c r="K273" s="308" t="s">
        <v>626</v>
      </c>
    </row>
    <row r="274" spans="1:11" customFormat="1" ht="15" hidden="1" x14ac:dyDescent="0.25">
      <c r="A274" s="302" t="s">
        <v>407</v>
      </c>
      <c r="B274" s="302" t="s">
        <v>347</v>
      </c>
      <c r="C274" s="303">
        <v>49304514</v>
      </c>
      <c r="D274" s="304">
        <v>2204.23</v>
      </c>
      <c r="E274" s="302" t="s">
        <v>627</v>
      </c>
      <c r="F274" s="302" t="s">
        <v>628</v>
      </c>
      <c r="G274" s="302" t="s">
        <v>629</v>
      </c>
      <c r="H274" s="302" t="s">
        <v>630</v>
      </c>
      <c r="I274" s="303">
        <v>6</v>
      </c>
      <c r="J274" s="303">
        <v>13</v>
      </c>
      <c r="K274" s="308" t="s">
        <v>631</v>
      </c>
    </row>
    <row r="275" spans="1:11" customFormat="1" ht="15" hidden="1" x14ac:dyDescent="0.25">
      <c r="A275" s="302" t="s">
        <v>407</v>
      </c>
      <c r="B275" s="302" t="s">
        <v>347</v>
      </c>
      <c r="C275" s="303">
        <v>49304514</v>
      </c>
      <c r="D275" s="304">
        <v>1500.0000010000001</v>
      </c>
      <c r="E275" s="302" t="s">
        <v>627</v>
      </c>
      <c r="F275" s="302" t="s">
        <v>628</v>
      </c>
      <c r="G275" s="302" t="s">
        <v>629</v>
      </c>
      <c r="H275" s="302" t="s">
        <v>632</v>
      </c>
      <c r="I275" s="303">
        <v>12</v>
      </c>
      <c r="J275" s="303">
        <v>13</v>
      </c>
      <c r="K275" s="308" t="s">
        <v>631</v>
      </c>
    </row>
    <row r="276" spans="1:11" customFormat="1" ht="15" hidden="1" x14ac:dyDescent="0.25">
      <c r="A276" s="302" t="s">
        <v>407</v>
      </c>
      <c r="B276" s="302" t="s">
        <v>347</v>
      </c>
      <c r="C276" s="303">
        <v>49304514</v>
      </c>
      <c r="D276" s="304">
        <v>4346.16</v>
      </c>
      <c r="E276" s="302" t="s">
        <v>633</v>
      </c>
      <c r="F276" s="302" t="s">
        <v>634</v>
      </c>
      <c r="G276" s="302" t="s">
        <v>635</v>
      </c>
      <c r="H276" s="302" t="s">
        <v>636</v>
      </c>
      <c r="I276" s="303">
        <v>10</v>
      </c>
      <c r="J276" s="303">
        <v>13</v>
      </c>
      <c r="K276" s="308" t="s">
        <v>637</v>
      </c>
    </row>
    <row r="277" spans="1:11" customFormat="1" ht="15" hidden="1" x14ac:dyDescent="0.25">
      <c r="A277" s="302" t="s">
        <v>407</v>
      </c>
      <c r="B277" s="302" t="s">
        <v>347</v>
      </c>
      <c r="C277" s="303">
        <v>49304514</v>
      </c>
      <c r="D277" s="304">
        <v>499.54</v>
      </c>
      <c r="E277" s="302" t="s">
        <v>633</v>
      </c>
      <c r="F277" s="302" t="s">
        <v>634</v>
      </c>
      <c r="G277" s="302" t="s">
        <v>635</v>
      </c>
      <c r="H277" s="302" t="s">
        <v>638</v>
      </c>
      <c r="I277" s="303">
        <v>13</v>
      </c>
      <c r="J277" s="303">
        <v>13</v>
      </c>
      <c r="K277" s="308" t="s">
        <v>637</v>
      </c>
    </row>
    <row r="278" spans="1:11" customFormat="1" ht="15" hidden="1" x14ac:dyDescent="0.25">
      <c r="A278" s="302" t="s">
        <v>407</v>
      </c>
      <c r="B278" s="302" t="s">
        <v>350</v>
      </c>
      <c r="C278" s="303">
        <v>49310514</v>
      </c>
      <c r="D278" s="304">
        <v>4355.05</v>
      </c>
      <c r="E278" s="302" t="s">
        <v>570</v>
      </c>
      <c r="F278" s="302" t="s">
        <v>571</v>
      </c>
      <c r="G278" s="302" t="s">
        <v>572</v>
      </c>
      <c r="H278" s="302" t="s">
        <v>639</v>
      </c>
      <c r="I278" s="303">
        <v>13</v>
      </c>
      <c r="J278" s="303">
        <v>13</v>
      </c>
      <c r="K278" s="308" t="s">
        <v>574</v>
      </c>
    </row>
    <row r="279" spans="1:11" customFormat="1" ht="15" hidden="1" x14ac:dyDescent="0.25">
      <c r="A279" s="302" t="s">
        <v>407</v>
      </c>
      <c r="B279" s="302" t="s">
        <v>350</v>
      </c>
      <c r="C279" s="303">
        <v>49310514</v>
      </c>
      <c r="D279" s="304">
        <v>2508</v>
      </c>
      <c r="E279" s="302" t="s">
        <v>640</v>
      </c>
      <c r="F279" s="302" t="s">
        <v>641</v>
      </c>
      <c r="G279" s="302" t="s">
        <v>642</v>
      </c>
      <c r="H279" s="302" t="s">
        <v>643</v>
      </c>
      <c r="I279" s="303">
        <v>3</v>
      </c>
      <c r="J279" s="303">
        <v>13</v>
      </c>
      <c r="K279" s="308" t="s">
        <v>644</v>
      </c>
    </row>
    <row r="280" spans="1:11" customFormat="1" ht="15" hidden="1" x14ac:dyDescent="0.25">
      <c r="A280" s="302" t="s">
        <v>407</v>
      </c>
      <c r="B280" s="302" t="s">
        <v>350</v>
      </c>
      <c r="C280" s="303">
        <v>49310514</v>
      </c>
      <c r="D280" s="304">
        <v>2474</v>
      </c>
      <c r="E280" s="302" t="s">
        <v>640</v>
      </c>
      <c r="F280" s="302" t="s">
        <v>641</v>
      </c>
      <c r="G280" s="302" t="s">
        <v>642</v>
      </c>
      <c r="H280" s="302" t="s">
        <v>645</v>
      </c>
      <c r="I280" s="303">
        <v>4</v>
      </c>
      <c r="J280" s="303">
        <v>13</v>
      </c>
      <c r="K280" s="308" t="s">
        <v>644</v>
      </c>
    </row>
    <row r="281" spans="1:11" customFormat="1" ht="15" hidden="1" x14ac:dyDescent="0.25">
      <c r="A281" s="302" t="s">
        <v>407</v>
      </c>
      <c r="B281" s="302" t="s">
        <v>350</v>
      </c>
      <c r="C281" s="303">
        <v>49310514</v>
      </c>
      <c r="D281" s="304">
        <v>3108</v>
      </c>
      <c r="E281" s="302" t="s">
        <v>640</v>
      </c>
      <c r="F281" s="302" t="s">
        <v>641</v>
      </c>
      <c r="G281" s="302" t="s">
        <v>642</v>
      </c>
      <c r="H281" s="302" t="s">
        <v>646</v>
      </c>
      <c r="I281" s="303">
        <v>5</v>
      </c>
      <c r="J281" s="303">
        <v>13</v>
      </c>
      <c r="K281" s="308" t="s">
        <v>644</v>
      </c>
    </row>
    <row r="282" spans="1:11" customFormat="1" ht="15" hidden="1" x14ac:dyDescent="0.25">
      <c r="A282" s="302" t="s">
        <v>407</v>
      </c>
      <c r="B282" s="302" t="s">
        <v>350</v>
      </c>
      <c r="C282" s="303">
        <v>49310514</v>
      </c>
      <c r="D282" s="304">
        <v>2670</v>
      </c>
      <c r="E282" s="302" t="s">
        <v>640</v>
      </c>
      <c r="F282" s="302" t="s">
        <v>641</v>
      </c>
      <c r="G282" s="302" t="s">
        <v>642</v>
      </c>
      <c r="H282" s="302" t="s">
        <v>647</v>
      </c>
      <c r="I282" s="303">
        <v>6</v>
      </c>
      <c r="J282" s="303">
        <v>13</v>
      </c>
      <c r="K282" s="308" t="s">
        <v>644</v>
      </c>
    </row>
    <row r="283" spans="1:11" customFormat="1" ht="15" hidden="1" x14ac:dyDescent="0.25">
      <c r="A283" s="302" t="s">
        <v>407</v>
      </c>
      <c r="B283" s="302" t="s">
        <v>350</v>
      </c>
      <c r="C283" s="303">
        <v>49310514</v>
      </c>
      <c r="D283" s="304">
        <v>2943</v>
      </c>
      <c r="E283" s="302" t="s">
        <v>640</v>
      </c>
      <c r="F283" s="302" t="s">
        <v>641</v>
      </c>
      <c r="G283" s="302" t="s">
        <v>642</v>
      </c>
      <c r="H283" s="302" t="s">
        <v>648</v>
      </c>
      <c r="I283" s="303">
        <v>6</v>
      </c>
      <c r="J283" s="303">
        <v>13</v>
      </c>
      <c r="K283" s="308" t="s">
        <v>644</v>
      </c>
    </row>
    <row r="284" spans="1:11" customFormat="1" ht="15" hidden="1" x14ac:dyDescent="0.25">
      <c r="A284" s="302" t="s">
        <v>407</v>
      </c>
      <c r="B284" s="302" t="s">
        <v>350</v>
      </c>
      <c r="C284" s="303">
        <v>49310514</v>
      </c>
      <c r="D284" s="304">
        <v>3037</v>
      </c>
      <c r="E284" s="302" t="s">
        <v>640</v>
      </c>
      <c r="F284" s="302" t="s">
        <v>641</v>
      </c>
      <c r="G284" s="302" t="s">
        <v>642</v>
      </c>
      <c r="H284" s="302" t="s">
        <v>649</v>
      </c>
      <c r="I284" s="303">
        <v>7</v>
      </c>
      <c r="J284" s="303">
        <v>13</v>
      </c>
      <c r="K284" s="308" t="s">
        <v>644</v>
      </c>
    </row>
    <row r="285" spans="1:11" customFormat="1" ht="15" hidden="1" x14ac:dyDescent="0.25">
      <c r="A285" s="302" t="s">
        <v>407</v>
      </c>
      <c r="B285" s="302" t="s">
        <v>350</v>
      </c>
      <c r="C285" s="303">
        <v>49310514</v>
      </c>
      <c r="D285" s="304">
        <v>2173</v>
      </c>
      <c r="E285" s="302" t="s">
        <v>640</v>
      </c>
      <c r="F285" s="302" t="s">
        <v>641</v>
      </c>
      <c r="G285" s="302" t="s">
        <v>642</v>
      </c>
      <c r="H285" s="302" t="s">
        <v>650</v>
      </c>
      <c r="I285" s="303">
        <v>9</v>
      </c>
      <c r="J285" s="303">
        <v>13</v>
      </c>
      <c r="K285" s="308" t="s">
        <v>644</v>
      </c>
    </row>
    <row r="286" spans="1:11" customFormat="1" ht="15" hidden="1" x14ac:dyDescent="0.25">
      <c r="A286" s="302" t="s">
        <v>407</v>
      </c>
      <c r="B286" s="302" t="s">
        <v>350</v>
      </c>
      <c r="C286" s="303">
        <v>49310514</v>
      </c>
      <c r="D286" s="304">
        <v>2348</v>
      </c>
      <c r="E286" s="302" t="s">
        <v>640</v>
      </c>
      <c r="F286" s="302" t="s">
        <v>641</v>
      </c>
      <c r="G286" s="302" t="s">
        <v>642</v>
      </c>
      <c r="H286" s="302" t="s">
        <v>651</v>
      </c>
      <c r="I286" s="303">
        <v>11</v>
      </c>
      <c r="J286" s="303">
        <v>13</v>
      </c>
      <c r="K286" s="308" t="s">
        <v>644</v>
      </c>
    </row>
    <row r="287" spans="1:11" customFormat="1" ht="15" hidden="1" x14ac:dyDescent="0.25">
      <c r="A287" s="302" t="s">
        <v>407</v>
      </c>
      <c r="B287" s="302" t="s">
        <v>350</v>
      </c>
      <c r="C287" s="303">
        <v>49310514</v>
      </c>
      <c r="D287" s="304">
        <v>2221</v>
      </c>
      <c r="E287" s="302" t="s">
        <v>640</v>
      </c>
      <c r="F287" s="302" t="s">
        <v>641</v>
      </c>
      <c r="G287" s="302" t="s">
        <v>642</v>
      </c>
      <c r="H287" s="302" t="s">
        <v>652</v>
      </c>
      <c r="I287" s="303">
        <v>11</v>
      </c>
      <c r="J287" s="303">
        <v>13</v>
      </c>
      <c r="K287" s="308" t="s">
        <v>644</v>
      </c>
    </row>
    <row r="288" spans="1:11" customFormat="1" ht="15" hidden="1" x14ac:dyDescent="0.25">
      <c r="A288" s="302" t="s">
        <v>407</v>
      </c>
      <c r="B288" s="302" t="s">
        <v>350</v>
      </c>
      <c r="C288" s="303">
        <v>49310514</v>
      </c>
      <c r="D288" s="304">
        <v>2523</v>
      </c>
      <c r="E288" s="302" t="s">
        <v>640</v>
      </c>
      <c r="F288" s="302" t="s">
        <v>641</v>
      </c>
      <c r="G288" s="302" t="s">
        <v>642</v>
      </c>
      <c r="H288" s="302" t="s">
        <v>653</v>
      </c>
      <c r="I288" s="303">
        <v>11</v>
      </c>
      <c r="J288" s="303">
        <v>13</v>
      </c>
      <c r="K288" s="308" t="s">
        <v>644</v>
      </c>
    </row>
    <row r="289" spans="1:11" customFormat="1" ht="15" hidden="1" x14ac:dyDescent="0.25">
      <c r="A289" s="302" t="s">
        <v>407</v>
      </c>
      <c r="B289" s="302" t="s">
        <v>350</v>
      </c>
      <c r="C289" s="303">
        <v>49310514</v>
      </c>
      <c r="D289" s="304">
        <v>2262</v>
      </c>
      <c r="E289" s="302" t="s">
        <v>640</v>
      </c>
      <c r="F289" s="302" t="s">
        <v>641</v>
      </c>
      <c r="G289" s="302" t="s">
        <v>642</v>
      </c>
      <c r="H289" s="302" t="s">
        <v>654</v>
      </c>
      <c r="I289" s="303">
        <v>12</v>
      </c>
      <c r="J289" s="303">
        <v>13</v>
      </c>
      <c r="K289" s="308" t="s">
        <v>644</v>
      </c>
    </row>
    <row r="290" spans="1:11" customFormat="1" ht="15" hidden="1" x14ac:dyDescent="0.25">
      <c r="A290" s="302" t="s">
        <v>609</v>
      </c>
      <c r="B290" s="302" t="s">
        <v>350</v>
      </c>
      <c r="C290" s="303">
        <v>49310514</v>
      </c>
      <c r="D290" s="304">
        <v>12320</v>
      </c>
      <c r="E290" s="302" t="s">
        <v>402</v>
      </c>
      <c r="F290" s="302" t="s">
        <v>403</v>
      </c>
      <c r="G290" s="302" t="s">
        <v>655</v>
      </c>
      <c r="H290" s="302" t="s">
        <v>656</v>
      </c>
      <c r="I290" s="303">
        <v>13</v>
      </c>
      <c r="J290" s="303">
        <v>13</v>
      </c>
      <c r="K290" s="308" t="s">
        <v>657</v>
      </c>
    </row>
    <row r="291" spans="1:11" customFormat="1" ht="15" hidden="1" x14ac:dyDescent="0.25">
      <c r="A291" s="302" t="s">
        <v>407</v>
      </c>
      <c r="B291" s="302" t="s">
        <v>347</v>
      </c>
      <c r="C291" s="303">
        <v>49304514</v>
      </c>
      <c r="D291" s="304">
        <v>1650.29</v>
      </c>
      <c r="E291" s="302" t="s">
        <v>658</v>
      </c>
      <c r="F291" s="302" t="s">
        <v>659</v>
      </c>
      <c r="G291" s="302" t="s">
        <v>660</v>
      </c>
      <c r="H291" s="302" t="s">
        <v>418</v>
      </c>
      <c r="I291" s="303">
        <v>8</v>
      </c>
      <c r="J291" s="303">
        <v>13</v>
      </c>
      <c r="K291" s="305" t="s">
        <v>661</v>
      </c>
    </row>
    <row r="292" spans="1:11" customFormat="1" ht="15" hidden="1" x14ac:dyDescent="0.25">
      <c r="A292" s="302" t="s">
        <v>407</v>
      </c>
      <c r="B292" s="302" t="s">
        <v>347</v>
      </c>
      <c r="C292" s="303">
        <v>49304514</v>
      </c>
      <c r="D292" s="304">
        <v>2167.48</v>
      </c>
      <c r="E292" s="302" t="s">
        <v>658</v>
      </c>
      <c r="F292" s="302" t="s">
        <v>659</v>
      </c>
      <c r="G292" s="302" t="s">
        <v>660</v>
      </c>
      <c r="H292" s="302" t="s">
        <v>417</v>
      </c>
      <c r="I292" s="303">
        <v>8</v>
      </c>
      <c r="J292" s="303">
        <v>13</v>
      </c>
      <c r="K292" s="305" t="s">
        <v>661</v>
      </c>
    </row>
    <row r="293" spans="1:11" customFormat="1" ht="15" hidden="1" x14ac:dyDescent="0.25">
      <c r="A293" s="302" t="s">
        <v>407</v>
      </c>
      <c r="B293" s="302" t="s">
        <v>347</v>
      </c>
      <c r="C293" s="303">
        <v>49304514</v>
      </c>
      <c r="D293" s="304">
        <v>2245.5300000000002</v>
      </c>
      <c r="E293" s="302" t="s">
        <v>658</v>
      </c>
      <c r="F293" s="302" t="s">
        <v>659</v>
      </c>
      <c r="G293" s="302" t="s">
        <v>660</v>
      </c>
      <c r="H293" s="302" t="s">
        <v>416</v>
      </c>
      <c r="I293" s="303">
        <v>8</v>
      </c>
      <c r="J293" s="303">
        <v>13</v>
      </c>
      <c r="K293" s="305" t="s">
        <v>661</v>
      </c>
    </row>
    <row r="294" spans="1:11" customFormat="1" ht="15" hidden="1" x14ac:dyDescent="0.25">
      <c r="A294" s="302" t="s">
        <v>407</v>
      </c>
      <c r="B294" s="302" t="s">
        <v>347</v>
      </c>
      <c r="C294" s="303">
        <v>49304514</v>
      </c>
      <c r="D294" s="304">
        <v>1617.34</v>
      </c>
      <c r="E294" s="302" t="s">
        <v>658</v>
      </c>
      <c r="F294" s="302" t="s">
        <v>659</v>
      </c>
      <c r="G294" s="302" t="s">
        <v>660</v>
      </c>
      <c r="H294" s="302" t="s">
        <v>414</v>
      </c>
      <c r="I294" s="303">
        <v>8</v>
      </c>
      <c r="J294" s="303">
        <v>13</v>
      </c>
      <c r="K294" s="305" t="s">
        <v>661</v>
      </c>
    </row>
    <row r="295" spans="1:11" customFormat="1" ht="15" hidden="1" x14ac:dyDescent="0.25">
      <c r="A295" s="302" t="s">
        <v>407</v>
      </c>
      <c r="B295" s="302" t="s">
        <v>347</v>
      </c>
      <c r="C295" s="303">
        <v>49304514</v>
      </c>
      <c r="D295" s="304">
        <v>2427.6999999999998</v>
      </c>
      <c r="E295" s="302" t="s">
        <v>658</v>
      </c>
      <c r="F295" s="302" t="s">
        <v>659</v>
      </c>
      <c r="G295" s="302" t="s">
        <v>660</v>
      </c>
      <c r="H295" s="302" t="s">
        <v>420</v>
      </c>
      <c r="I295" s="303">
        <v>10</v>
      </c>
      <c r="J295" s="303">
        <v>13</v>
      </c>
      <c r="K295" s="305" t="s">
        <v>661</v>
      </c>
    </row>
    <row r="296" spans="1:11" customFormat="1" ht="15" hidden="1" x14ac:dyDescent="0.25">
      <c r="A296" s="302" t="s">
        <v>407</v>
      </c>
      <c r="B296" s="302" t="s">
        <v>347</v>
      </c>
      <c r="C296" s="303">
        <v>49304514</v>
      </c>
      <c r="D296" s="304">
        <v>2427.6999999999998</v>
      </c>
      <c r="E296" s="302" t="s">
        <v>658</v>
      </c>
      <c r="F296" s="302" t="s">
        <v>659</v>
      </c>
      <c r="G296" s="302" t="s">
        <v>660</v>
      </c>
      <c r="H296" s="302" t="s">
        <v>420</v>
      </c>
      <c r="I296" s="303">
        <v>10</v>
      </c>
      <c r="J296" s="303">
        <v>13</v>
      </c>
      <c r="K296" s="305" t="s">
        <v>661</v>
      </c>
    </row>
    <row r="297" spans="1:11" customFormat="1" ht="15" hidden="1" x14ac:dyDescent="0.25">
      <c r="A297" s="302" t="s">
        <v>407</v>
      </c>
      <c r="B297" s="302" t="s">
        <v>347</v>
      </c>
      <c r="C297" s="303">
        <v>49304514</v>
      </c>
      <c r="D297" s="304">
        <v>2289.75</v>
      </c>
      <c r="E297" s="302" t="s">
        <v>658</v>
      </c>
      <c r="F297" s="302" t="s">
        <v>659</v>
      </c>
      <c r="G297" s="302" t="s">
        <v>660</v>
      </c>
      <c r="H297" s="302" t="s">
        <v>652</v>
      </c>
      <c r="I297" s="303">
        <v>10</v>
      </c>
      <c r="J297" s="303">
        <v>13</v>
      </c>
      <c r="K297" s="305" t="s">
        <v>661</v>
      </c>
    </row>
    <row r="298" spans="1:11" customFormat="1" ht="15" hidden="1" x14ac:dyDescent="0.25">
      <c r="A298" s="302" t="s">
        <v>407</v>
      </c>
      <c r="B298" s="302" t="s">
        <v>347</v>
      </c>
      <c r="C298" s="303">
        <v>49304514</v>
      </c>
      <c r="D298" s="304">
        <v>-2427.6999999999998</v>
      </c>
      <c r="E298" s="302" t="s">
        <v>658</v>
      </c>
      <c r="F298" s="302" t="s">
        <v>659</v>
      </c>
      <c r="G298" s="302" t="s">
        <v>660</v>
      </c>
      <c r="H298" s="302" t="s">
        <v>662</v>
      </c>
      <c r="I298" s="303">
        <v>11</v>
      </c>
      <c r="J298" s="303">
        <v>13</v>
      </c>
      <c r="K298" s="305" t="s">
        <v>661</v>
      </c>
    </row>
    <row r="299" spans="1:11" customFormat="1" ht="15" hidden="1" x14ac:dyDescent="0.25">
      <c r="A299" s="302" t="s">
        <v>407</v>
      </c>
      <c r="B299" s="302" t="s">
        <v>347</v>
      </c>
      <c r="C299" s="303">
        <v>49304514</v>
      </c>
      <c r="D299" s="304">
        <v>2556.73</v>
      </c>
      <c r="E299" s="302" t="s">
        <v>658</v>
      </c>
      <c r="F299" s="302" t="s">
        <v>659</v>
      </c>
      <c r="G299" s="302" t="s">
        <v>660</v>
      </c>
      <c r="H299" s="302" t="s">
        <v>419</v>
      </c>
      <c r="I299" s="303">
        <v>11</v>
      </c>
      <c r="J299" s="303">
        <v>13</v>
      </c>
      <c r="K299" s="308" t="s">
        <v>661</v>
      </c>
    </row>
    <row r="300" spans="1:11" customFormat="1" ht="15" hidden="1" x14ac:dyDescent="0.25">
      <c r="A300" s="302" t="s">
        <v>407</v>
      </c>
      <c r="B300" s="302" t="s">
        <v>347</v>
      </c>
      <c r="C300" s="303">
        <v>49304514</v>
      </c>
      <c r="D300" s="304">
        <v>1882.86</v>
      </c>
      <c r="E300" s="302" t="s">
        <v>658</v>
      </c>
      <c r="F300" s="302" t="s">
        <v>659</v>
      </c>
      <c r="G300" s="302" t="s">
        <v>660</v>
      </c>
      <c r="H300" s="302" t="s">
        <v>422</v>
      </c>
      <c r="I300" s="303">
        <v>12</v>
      </c>
      <c r="J300" s="303">
        <v>13</v>
      </c>
      <c r="K300" s="308" t="s">
        <v>661</v>
      </c>
    </row>
    <row r="301" spans="1:11" customFormat="1" ht="15" hidden="1" x14ac:dyDescent="0.25">
      <c r="A301" s="302" t="s">
        <v>375</v>
      </c>
      <c r="B301" s="302" t="s">
        <v>347</v>
      </c>
      <c r="C301" s="303">
        <v>49304514</v>
      </c>
      <c r="D301" s="304">
        <v>3783.59</v>
      </c>
      <c r="E301" s="310" t="s">
        <v>658</v>
      </c>
      <c r="F301" s="302" t="s">
        <v>659</v>
      </c>
      <c r="G301" s="302" t="s">
        <v>660</v>
      </c>
      <c r="H301" s="322" t="s">
        <v>423</v>
      </c>
      <c r="I301" s="303">
        <v>3</v>
      </c>
      <c r="J301" s="303">
        <v>14</v>
      </c>
      <c r="K301" s="308" t="s">
        <v>661</v>
      </c>
    </row>
    <row r="302" spans="1:11" customFormat="1" ht="15" hidden="1" x14ac:dyDescent="0.25">
      <c r="A302" s="302" t="s">
        <v>375</v>
      </c>
      <c r="B302" s="302" t="s">
        <v>347</v>
      </c>
      <c r="C302" s="303">
        <v>49304514</v>
      </c>
      <c r="D302" s="304">
        <v>4378.7299999999996</v>
      </c>
      <c r="E302" s="310" t="s">
        <v>658</v>
      </c>
      <c r="F302" s="302" t="s">
        <v>659</v>
      </c>
      <c r="G302" s="302" t="s">
        <v>660</v>
      </c>
      <c r="H302" s="322" t="s">
        <v>424</v>
      </c>
      <c r="I302" s="303">
        <v>3</v>
      </c>
      <c r="J302" s="303">
        <v>14</v>
      </c>
      <c r="K302" s="308" t="s">
        <v>661</v>
      </c>
    </row>
    <row r="303" spans="1:11" customFormat="1" ht="15" hidden="1" x14ac:dyDescent="0.25">
      <c r="A303" s="302" t="s">
        <v>407</v>
      </c>
      <c r="B303" s="302" t="s">
        <v>347</v>
      </c>
      <c r="C303" s="303">
        <v>49304514</v>
      </c>
      <c r="D303" s="304">
        <v>1987.73</v>
      </c>
      <c r="E303" s="302" t="s">
        <v>663</v>
      </c>
      <c r="F303" s="302" t="s">
        <v>664</v>
      </c>
      <c r="G303" s="302" t="s">
        <v>665</v>
      </c>
      <c r="H303" s="302" t="s">
        <v>666</v>
      </c>
      <c r="I303" s="303">
        <v>3</v>
      </c>
      <c r="J303" s="303">
        <v>13</v>
      </c>
      <c r="K303" s="320" t="s">
        <v>667</v>
      </c>
    </row>
    <row r="304" spans="1:11" customFormat="1" ht="15" hidden="1" x14ac:dyDescent="0.25">
      <c r="A304" s="302" t="s">
        <v>407</v>
      </c>
      <c r="B304" s="302" t="s">
        <v>347</v>
      </c>
      <c r="C304" s="303">
        <v>49304514</v>
      </c>
      <c r="D304" s="304">
        <v>1590.19</v>
      </c>
      <c r="E304" s="302" t="s">
        <v>663</v>
      </c>
      <c r="F304" s="302" t="s">
        <v>664</v>
      </c>
      <c r="G304" s="302" t="s">
        <v>665</v>
      </c>
      <c r="H304" s="302" t="s">
        <v>668</v>
      </c>
      <c r="I304" s="303">
        <v>4</v>
      </c>
      <c r="J304" s="303">
        <v>13</v>
      </c>
      <c r="K304" s="320" t="s">
        <v>644</v>
      </c>
    </row>
    <row r="305" spans="1:11" customFormat="1" ht="15" hidden="1" x14ac:dyDescent="0.25">
      <c r="A305" s="302" t="s">
        <v>407</v>
      </c>
      <c r="B305" s="302" t="s">
        <v>350</v>
      </c>
      <c r="C305" s="303">
        <v>49310514</v>
      </c>
      <c r="D305" s="304">
        <v>1983</v>
      </c>
      <c r="E305" s="302" t="s">
        <v>640</v>
      </c>
      <c r="F305" s="302" t="s">
        <v>641</v>
      </c>
      <c r="G305" s="302" t="s">
        <v>642</v>
      </c>
      <c r="H305" s="302" t="s">
        <v>669</v>
      </c>
      <c r="I305" s="303">
        <v>13</v>
      </c>
      <c r="J305" s="303">
        <v>13</v>
      </c>
      <c r="K305" s="308" t="s">
        <v>644</v>
      </c>
    </row>
    <row r="306" spans="1:11" customFormat="1" ht="15" hidden="1" x14ac:dyDescent="0.25">
      <c r="A306" s="323" t="s">
        <v>407</v>
      </c>
      <c r="B306" s="323" t="s">
        <v>350</v>
      </c>
      <c r="C306" s="324">
        <v>49310514</v>
      </c>
      <c r="D306" s="325">
        <v>2891.9</v>
      </c>
      <c r="E306" s="323" t="s">
        <v>562</v>
      </c>
      <c r="F306" s="323" t="s">
        <v>563</v>
      </c>
      <c r="G306" s="323" t="s">
        <v>670</v>
      </c>
      <c r="H306" s="323" t="s">
        <v>671</v>
      </c>
      <c r="I306" s="324">
        <v>2</v>
      </c>
      <c r="J306" s="324">
        <v>13</v>
      </c>
      <c r="K306" s="321" t="s">
        <v>516</v>
      </c>
    </row>
    <row r="307" spans="1:11" customFormat="1" ht="15" hidden="1" x14ac:dyDescent="0.25">
      <c r="A307" s="323" t="s">
        <v>407</v>
      </c>
      <c r="B307" s="323" t="s">
        <v>350</v>
      </c>
      <c r="C307" s="324">
        <v>49310514</v>
      </c>
      <c r="D307" s="325">
        <v>686.23</v>
      </c>
      <c r="E307" s="323" t="s">
        <v>562</v>
      </c>
      <c r="F307" s="323" t="s">
        <v>563</v>
      </c>
      <c r="G307" s="323" t="s">
        <v>670</v>
      </c>
      <c r="H307" s="323" t="s">
        <v>672</v>
      </c>
      <c r="I307" s="324">
        <v>3</v>
      </c>
      <c r="J307" s="324">
        <v>13</v>
      </c>
      <c r="K307" s="321" t="s">
        <v>516</v>
      </c>
    </row>
    <row r="308" spans="1:11" customFormat="1" ht="15" hidden="1" x14ac:dyDescent="0.25">
      <c r="A308" s="302" t="s">
        <v>407</v>
      </c>
      <c r="B308" s="302" t="s">
        <v>350</v>
      </c>
      <c r="C308" s="303">
        <v>49310518</v>
      </c>
      <c r="D308" s="304">
        <v>1254.77</v>
      </c>
      <c r="E308" s="302" t="s">
        <v>408</v>
      </c>
      <c r="F308" s="302" t="s">
        <v>409</v>
      </c>
      <c r="G308" s="302" t="s">
        <v>673</v>
      </c>
      <c r="H308" s="302" t="s">
        <v>411</v>
      </c>
      <c r="I308" s="303">
        <v>3</v>
      </c>
      <c r="J308" s="303">
        <v>13</v>
      </c>
      <c r="K308" s="308" t="s">
        <v>674</v>
      </c>
    </row>
    <row r="309" spans="1:11" customFormat="1" ht="15" hidden="1" x14ac:dyDescent="0.25">
      <c r="A309" s="302" t="s">
        <v>407</v>
      </c>
      <c r="B309" s="302" t="s">
        <v>350</v>
      </c>
      <c r="C309" s="303">
        <v>49310518</v>
      </c>
      <c r="D309" s="304">
        <v>2214.1799999999998</v>
      </c>
      <c r="E309" s="302" t="s">
        <v>408</v>
      </c>
      <c r="F309" s="302" t="s">
        <v>409</v>
      </c>
      <c r="G309" s="302" t="s">
        <v>673</v>
      </c>
      <c r="H309" s="302" t="s">
        <v>413</v>
      </c>
      <c r="I309" s="303">
        <v>4</v>
      </c>
      <c r="J309" s="303">
        <v>13</v>
      </c>
      <c r="K309" s="308" t="s">
        <v>674</v>
      </c>
    </row>
    <row r="310" spans="1:11" customFormat="1" ht="15" hidden="1" x14ac:dyDescent="0.25">
      <c r="A310" s="302" t="s">
        <v>407</v>
      </c>
      <c r="B310" s="302" t="s">
        <v>350</v>
      </c>
      <c r="C310" s="303">
        <v>49310518</v>
      </c>
      <c r="D310" s="304">
        <v>3380</v>
      </c>
      <c r="E310" s="302" t="s">
        <v>408</v>
      </c>
      <c r="F310" s="302" t="s">
        <v>409</v>
      </c>
      <c r="G310" s="302" t="s">
        <v>673</v>
      </c>
      <c r="H310" s="302" t="s">
        <v>414</v>
      </c>
      <c r="I310" s="303">
        <v>5</v>
      </c>
      <c r="J310" s="303">
        <v>13</v>
      </c>
      <c r="K310" s="308" t="s">
        <v>674</v>
      </c>
    </row>
    <row r="311" spans="1:11" customFormat="1" ht="15" hidden="1" x14ac:dyDescent="0.25">
      <c r="A311" s="302" t="s">
        <v>407</v>
      </c>
      <c r="B311" s="302" t="s">
        <v>350</v>
      </c>
      <c r="C311" s="303">
        <v>49310518</v>
      </c>
      <c r="D311" s="304">
        <v>190</v>
      </c>
      <c r="E311" s="302" t="s">
        <v>408</v>
      </c>
      <c r="F311" s="302" t="s">
        <v>409</v>
      </c>
      <c r="G311" s="302" t="s">
        <v>673</v>
      </c>
      <c r="H311" s="302" t="s">
        <v>675</v>
      </c>
      <c r="I311" s="303">
        <v>6</v>
      </c>
      <c r="J311" s="303">
        <v>13</v>
      </c>
      <c r="K311" s="308" t="s">
        <v>674</v>
      </c>
    </row>
    <row r="312" spans="1:11" customFormat="1" ht="15" hidden="1" x14ac:dyDescent="0.25">
      <c r="A312" s="302" t="s">
        <v>407</v>
      </c>
      <c r="B312" s="302" t="s">
        <v>350</v>
      </c>
      <c r="C312" s="303">
        <v>49310518</v>
      </c>
      <c r="D312" s="304">
        <v>4755</v>
      </c>
      <c r="E312" s="302" t="s">
        <v>408</v>
      </c>
      <c r="F312" s="302" t="s">
        <v>409</v>
      </c>
      <c r="G312" s="302" t="s">
        <v>673</v>
      </c>
      <c r="H312" s="302" t="s">
        <v>416</v>
      </c>
      <c r="I312" s="303">
        <v>6</v>
      </c>
      <c r="J312" s="303">
        <v>13</v>
      </c>
      <c r="K312" s="308" t="s">
        <v>674</v>
      </c>
    </row>
    <row r="313" spans="1:11" customFormat="1" ht="15" hidden="1" x14ac:dyDescent="0.25">
      <c r="A313" s="302" t="s">
        <v>407</v>
      </c>
      <c r="B313" s="302" t="s">
        <v>350</v>
      </c>
      <c r="C313" s="303">
        <v>49310518</v>
      </c>
      <c r="D313" s="304">
        <v>5457.5</v>
      </c>
      <c r="E313" s="302" t="s">
        <v>408</v>
      </c>
      <c r="F313" s="302" t="s">
        <v>409</v>
      </c>
      <c r="G313" s="302" t="s">
        <v>673</v>
      </c>
      <c r="H313" s="302" t="s">
        <v>417</v>
      </c>
      <c r="I313" s="303">
        <v>7</v>
      </c>
      <c r="J313" s="303">
        <v>13</v>
      </c>
      <c r="K313" s="308" t="s">
        <v>674</v>
      </c>
    </row>
    <row r="314" spans="1:11" customFormat="1" ht="15" hidden="1" x14ac:dyDescent="0.25">
      <c r="A314" s="302" t="s">
        <v>407</v>
      </c>
      <c r="B314" s="302" t="s">
        <v>350</v>
      </c>
      <c r="C314" s="303">
        <v>49310518</v>
      </c>
      <c r="D314" s="304">
        <v>4220</v>
      </c>
      <c r="E314" s="302" t="s">
        <v>408</v>
      </c>
      <c r="F314" s="302" t="s">
        <v>409</v>
      </c>
      <c r="G314" s="302" t="s">
        <v>673</v>
      </c>
      <c r="H314" s="302" t="s">
        <v>418</v>
      </c>
      <c r="I314" s="303">
        <v>8</v>
      </c>
      <c r="J314" s="303">
        <v>13</v>
      </c>
      <c r="K314" s="308" t="s">
        <v>674</v>
      </c>
    </row>
    <row r="315" spans="1:11" customFormat="1" ht="15" hidden="1" x14ac:dyDescent="0.25">
      <c r="A315" s="302" t="s">
        <v>407</v>
      </c>
      <c r="B315" s="302" t="s">
        <v>350</v>
      </c>
      <c r="C315" s="303">
        <v>49310518</v>
      </c>
      <c r="D315" s="304">
        <v>4737.5</v>
      </c>
      <c r="E315" s="302" t="s">
        <v>408</v>
      </c>
      <c r="F315" s="302" t="s">
        <v>409</v>
      </c>
      <c r="G315" s="302" t="s">
        <v>673</v>
      </c>
      <c r="H315" s="302" t="s">
        <v>419</v>
      </c>
      <c r="I315" s="303">
        <v>9</v>
      </c>
      <c r="J315" s="303">
        <v>13</v>
      </c>
      <c r="K315" s="308" t="s">
        <v>674</v>
      </c>
    </row>
    <row r="316" spans="1:11" customFormat="1" ht="15" hidden="1" x14ac:dyDescent="0.25">
      <c r="A316" s="302" t="s">
        <v>407</v>
      </c>
      <c r="B316" s="302" t="s">
        <v>350</v>
      </c>
      <c r="C316" s="303">
        <v>49310518</v>
      </c>
      <c r="D316" s="304">
        <v>5162.5</v>
      </c>
      <c r="E316" s="302" t="s">
        <v>408</v>
      </c>
      <c r="F316" s="302" t="s">
        <v>409</v>
      </c>
      <c r="G316" s="302" t="s">
        <v>673</v>
      </c>
      <c r="H316" s="302" t="s">
        <v>420</v>
      </c>
      <c r="I316" s="303">
        <v>10</v>
      </c>
      <c r="J316" s="303">
        <v>13</v>
      </c>
      <c r="K316" s="308" t="s">
        <v>674</v>
      </c>
    </row>
    <row r="317" spans="1:11" customFormat="1" ht="15" hidden="1" x14ac:dyDescent="0.25">
      <c r="A317" s="302" t="s">
        <v>407</v>
      </c>
      <c r="B317" s="302" t="s">
        <v>347</v>
      </c>
      <c r="C317" s="303">
        <v>49304514</v>
      </c>
      <c r="D317" s="304">
        <v>3342.16</v>
      </c>
      <c r="E317" s="302" t="s">
        <v>663</v>
      </c>
      <c r="F317" s="302" t="s">
        <v>664</v>
      </c>
      <c r="G317" s="302" t="s">
        <v>665</v>
      </c>
      <c r="H317" s="302" t="s">
        <v>676</v>
      </c>
      <c r="I317" s="303">
        <v>5</v>
      </c>
      <c r="J317" s="303">
        <v>13</v>
      </c>
      <c r="K317" s="320" t="s">
        <v>677</v>
      </c>
    </row>
    <row r="318" spans="1:11" customFormat="1" ht="15" hidden="1" x14ac:dyDescent="0.25">
      <c r="A318" s="302" t="s">
        <v>407</v>
      </c>
      <c r="B318" s="302" t="s">
        <v>347</v>
      </c>
      <c r="C318" s="303">
        <v>49304514</v>
      </c>
      <c r="D318" s="304">
        <v>7543.02</v>
      </c>
      <c r="E318" s="302" t="s">
        <v>663</v>
      </c>
      <c r="F318" s="302" t="s">
        <v>664</v>
      </c>
      <c r="G318" s="302" t="s">
        <v>665</v>
      </c>
      <c r="H318" s="302" t="s">
        <v>678</v>
      </c>
      <c r="I318" s="303">
        <v>7</v>
      </c>
      <c r="J318" s="303">
        <v>13</v>
      </c>
      <c r="K318" s="320" t="s">
        <v>679</v>
      </c>
    </row>
    <row r="319" spans="1:11" customFormat="1" ht="15" hidden="1" x14ac:dyDescent="0.25">
      <c r="A319" s="302" t="s">
        <v>407</v>
      </c>
      <c r="B319" s="302" t="s">
        <v>347</v>
      </c>
      <c r="C319" s="303">
        <v>49304514</v>
      </c>
      <c r="D319" s="304">
        <v>8367.09</v>
      </c>
      <c r="E319" s="302" t="s">
        <v>680</v>
      </c>
      <c r="F319" s="302" t="s">
        <v>681</v>
      </c>
      <c r="G319" s="302" t="s">
        <v>682</v>
      </c>
      <c r="H319" s="302" t="s">
        <v>683</v>
      </c>
      <c r="I319" s="303">
        <v>5</v>
      </c>
      <c r="J319" s="303">
        <v>13</v>
      </c>
      <c r="K319" s="308" t="s">
        <v>679</v>
      </c>
    </row>
    <row r="320" spans="1:11" customFormat="1" ht="15" hidden="1" x14ac:dyDescent="0.25">
      <c r="A320" s="302" t="s">
        <v>407</v>
      </c>
      <c r="B320" s="302" t="s">
        <v>347</v>
      </c>
      <c r="C320" s="303">
        <v>49304514</v>
      </c>
      <c r="D320" s="304">
        <v>5818.98</v>
      </c>
      <c r="E320" s="302" t="s">
        <v>680</v>
      </c>
      <c r="F320" s="302" t="s">
        <v>681</v>
      </c>
      <c r="G320" s="302" t="s">
        <v>682</v>
      </c>
      <c r="H320" s="302" t="s">
        <v>417</v>
      </c>
      <c r="I320" s="303">
        <v>6</v>
      </c>
      <c r="J320" s="303">
        <v>13</v>
      </c>
      <c r="K320" s="308" t="s">
        <v>679</v>
      </c>
    </row>
    <row r="321" spans="1:11" customFormat="1" ht="15" hidden="1" x14ac:dyDescent="0.25">
      <c r="A321" s="302" t="s">
        <v>407</v>
      </c>
      <c r="B321" s="302" t="s">
        <v>347</v>
      </c>
      <c r="C321" s="303">
        <v>49304514</v>
      </c>
      <c r="D321" s="304">
        <v>7215.98</v>
      </c>
      <c r="E321" s="302" t="s">
        <v>680</v>
      </c>
      <c r="F321" s="302" t="s">
        <v>681</v>
      </c>
      <c r="G321" s="302" t="s">
        <v>682</v>
      </c>
      <c r="H321" s="302" t="s">
        <v>418</v>
      </c>
      <c r="I321" s="303">
        <v>7</v>
      </c>
      <c r="J321" s="303">
        <v>13</v>
      </c>
      <c r="K321" s="308" t="s">
        <v>679</v>
      </c>
    </row>
    <row r="322" spans="1:11" customFormat="1" ht="15" hidden="1" x14ac:dyDescent="0.25">
      <c r="A322" s="302" t="s">
        <v>407</v>
      </c>
      <c r="B322" s="302" t="s">
        <v>347</v>
      </c>
      <c r="C322" s="303">
        <v>49304514</v>
      </c>
      <c r="D322" s="304">
        <v>12494.61</v>
      </c>
      <c r="E322" s="302" t="s">
        <v>680</v>
      </c>
      <c r="F322" s="302" t="s">
        <v>681</v>
      </c>
      <c r="G322" s="302" t="s">
        <v>682</v>
      </c>
      <c r="H322" s="302" t="s">
        <v>684</v>
      </c>
      <c r="I322" s="303">
        <v>8</v>
      </c>
      <c r="J322" s="303">
        <v>13</v>
      </c>
      <c r="K322" s="308" t="s">
        <v>679</v>
      </c>
    </row>
    <row r="323" spans="1:11" customFormat="1" ht="15" hidden="1" x14ac:dyDescent="0.25">
      <c r="A323" s="302" t="s">
        <v>407</v>
      </c>
      <c r="B323" s="302" t="s">
        <v>347</v>
      </c>
      <c r="C323" s="303">
        <v>49304514</v>
      </c>
      <c r="D323" s="304">
        <v>12444.9</v>
      </c>
      <c r="E323" s="302" t="s">
        <v>680</v>
      </c>
      <c r="F323" s="302" t="s">
        <v>681</v>
      </c>
      <c r="G323" s="302" t="s">
        <v>682</v>
      </c>
      <c r="H323" s="302" t="s">
        <v>420</v>
      </c>
      <c r="I323" s="303">
        <v>9</v>
      </c>
      <c r="J323" s="303">
        <v>13</v>
      </c>
      <c r="K323" s="308" t="s">
        <v>679</v>
      </c>
    </row>
    <row r="324" spans="1:11" customFormat="1" ht="15" hidden="1" x14ac:dyDescent="0.25">
      <c r="A324" s="302" t="s">
        <v>407</v>
      </c>
      <c r="B324" s="302" t="s">
        <v>347</v>
      </c>
      <c r="C324" s="303">
        <v>49304514</v>
      </c>
      <c r="D324" s="304">
        <v>12862.94</v>
      </c>
      <c r="E324" s="302" t="s">
        <v>680</v>
      </c>
      <c r="F324" s="302" t="s">
        <v>681</v>
      </c>
      <c r="G324" s="302" t="s">
        <v>682</v>
      </c>
      <c r="H324" s="302" t="s">
        <v>502</v>
      </c>
      <c r="I324" s="303">
        <v>10</v>
      </c>
      <c r="J324" s="303">
        <v>13</v>
      </c>
      <c r="K324" s="308" t="s">
        <v>679</v>
      </c>
    </row>
    <row r="325" spans="1:11" customFormat="1" ht="15" hidden="1" x14ac:dyDescent="0.25">
      <c r="A325" s="302" t="s">
        <v>407</v>
      </c>
      <c r="B325" s="302" t="s">
        <v>347</v>
      </c>
      <c r="C325" s="303">
        <v>49304514</v>
      </c>
      <c r="D325" s="304">
        <v>10436.43</v>
      </c>
      <c r="E325" s="302" t="s">
        <v>680</v>
      </c>
      <c r="F325" s="302" t="s">
        <v>681</v>
      </c>
      <c r="G325" s="302" t="s">
        <v>682</v>
      </c>
      <c r="H325" s="302" t="s">
        <v>422</v>
      </c>
      <c r="I325" s="303">
        <v>11</v>
      </c>
      <c r="J325" s="303">
        <v>13</v>
      </c>
      <c r="K325" s="308" t="s">
        <v>679</v>
      </c>
    </row>
    <row r="326" spans="1:11" customFormat="1" ht="15" hidden="1" x14ac:dyDescent="0.25">
      <c r="A326" s="302" t="s">
        <v>407</v>
      </c>
      <c r="B326" s="302" t="s">
        <v>347</v>
      </c>
      <c r="C326" s="303">
        <v>49304514</v>
      </c>
      <c r="D326" s="304">
        <v>14190.51</v>
      </c>
      <c r="E326" s="302" t="s">
        <v>680</v>
      </c>
      <c r="F326" s="302" t="s">
        <v>681</v>
      </c>
      <c r="G326" s="302" t="s">
        <v>682</v>
      </c>
      <c r="H326" s="302" t="s">
        <v>423</v>
      </c>
      <c r="I326" s="303">
        <v>12</v>
      </c>
      <c r="J326" s="303">
        <v>13</v>
      </c>
      <c r="K326" s="308" t="s">
        <v>679</v>
      </c>
    </row>
    <row r="327" spans="1:11" customFormat="1" ht="15" hidden="1" x14ac:dyDescent="0.25">
      <c r="A327" s="302" t="s">
        <v>407</v>
      </c>
      <c r="B327" s="302" t="s">
        <v>347</v>
      </c>
      <c r="C327" s="303">
        <v>49304514</v>
      </c>
      <c r="D327" s="304">
        <v>4766.95</v>
      </c>
      <c r="E327" s="302" t="s">
        <v>680</v>
      </c>
      <c r="F327" s="302" t="s">
        <v>681</v>
      </c>
      <c r="G327" s="302" t="s">
        <v>682</v>
      </c>
      <c r="H327" s="302" t="s">
        <v>424</v>
      </c>
      <c r="I327" s="303">
        <v>13</v>
      </c>
      <c r="J327" s="303">
        <v>13</v>
      </c>
      <c r="K327" s="308" t="s">
        <v>679</v>
      </c>
    </row>
    <row r="328" spans="1:11" customFormat="1" ht="15" hidden="1" x14ac:dyDescent="0.25">
      <c r="A328" s="302" t="s">
        <v>407</v>
      </c>
      <c r="B328" s="302" t="s">
        <v>347</v>
      </c>
      <c r="C328" s="303">
        <v>49304514</v>
      </c>
      <c r="D328" s="304">
        <v>1987.73</v>
      </c>
      <c r="E328" s="302" t="s">
        <v>663</v>
      </c>
      <c r="F328" s="302" t="s">
        <v>664</v>
      </c>
      <c r="G328" s="302" t="s">
        <v>665</v>
      </c>
      <c r="H328" s="302" t="s">
        <v>685</v>
      </c>
      <c r="I328" s="303">
        <v>8</v>
      </c>
      <c r="J328" s="303">
        <v>13</v>
      </c>
      <c r="K328" s="320" t="s">
        <v>686</v>
      </c>
    </row>
    <row r="329" spans="1:11" customFormat="1" ht="15" hidden="1" x14ac:dyDescent="0.25">
      <c r="A329" s="302" t="s">
        <v>407</v>
      </c>
      <c r="B329" s="302" t="s">
        <v>347</v>
      </c>
      <c r="C329" s="303">
        <v>49304514</v>
      </c>
      <c r="D329" s="304">
        <v>4875</v>
      </c>
      <c r="E329" s="302" t="s">
        <v>687</v>
      </c>
      <c r="F329" s="302" t="s">
        <v>688</v>
      </c>
      <c r="G329" s="302" t="s">
        <v>689</v>
      </c>
      <c r="H329" s="302" t="s">
        <v>690</v>
      </c>
      <c r="I329" s="303">
        <v>2</v>
      </c>
      <c r="J329" s="303">
        <v>13</v>
      </c>
      <c r="K329" s="308" t="s">
        <v>686</v>
      </c>
    </row>
    <row r="330" spans="1:11" customFormat="1" ht="15" hidden="1" x14ac:dyDescent="0.25">
      <c r="A330" s="302" t="s">
        <v>407</v>
      </c>
      <c r="B330" s="302" t="s">
        <v>347</v>
      </c>
      <c r="C330" s="303">
        <v>49304514</v>
      </c>
      <c r="D330" s="304">
        <v>4875</v>
      </c>
      <c r="E330" s="302" t="s">
        <v>687</v>
      </c>
      <c r="F330" s="302" t="s">
        <v>688</v>
      </c>
      <c r="G330" s="302" t="s">
        <v>689</v>
      </c>
      <c r="H330" s="302" t="s">
        <v>691</v>
      </c>
      <c r="I330" s="303">
        <v>4</v>
      </c>
      <c r="J330" s="303">
        <v>13</v>
      </c>
      <c r="K330" s="308" t="s">
        <v>686</v>
      </c>
    </row>
    <row r="331" spans="1:11" customFormat="1" ht="15" hidden="1" x14ac:dyDescent="0.25">
      <c r="A331" s="302" t="s">
        <v>407</v>
      </c>
      <c r="B331" s="302" t="s">
        <v>347</v>
      </c>
      <c r="C331" s="303">
        <v>49304514</v>
      </c>
      <c r="D331" s="304">
        <v>4875</v>
      </c>
      <c r="E331" s="302" t="s">
        <v>687</v>
      </c>
      <c r="F331" s="302" t="s">
        <v>688</v>
      </c>
      <c r="G331" s="302" t="s">
        <v>689</v>
      </c>
      <c r="H331" s="302" t="s">
        <v>692</v>
      </c>
      <c r="I331" s="303">
        <v>7</v>
      </c>
      <c r="J331" s="303">
        <v>13</v>
      </c>
      <c r="K331" s="308" t="s">
        <v>686</v>
      </c>
    </row>
    <row r="332" spans="1:11" customFormat="1" ht="15" hidden="1" x14ac:dyDescent="0.25">
      <c r="A332" s="302" t="s">
        <v>407</v>
      </c>
      <c r="B332" s="302" t="s">
        <v>347</v>
      </c>
      <c r="C332" s="303">
        <v>49304514</v>
      </c>
      <c r="D332" s="304">
        <v>5000</v>
      </c>
      <c r="E332" s="302" t="s">
        <v>687</v>
      </c>
      <c r="F332" s="302" t="s">
        <v>688</v>
      </c>
      <c r="G332" s="302" t="s">
        <v>689</v>
      </c>
      <c r="H332" s="302" t="s">
        <v>693</v>
      </c>
      <c r="I332" s="303">
        <v>10</v>
      </c>
      <c r="J332" s="303">
        <v>13</v>
      </c>
      <c r="K332" s="308" t="s">
        <v>686</v>
      </c>
    </row>
    <row r="333" spans="1:11" customFormat="1" ht="15" hidden="1" x14ac:dyDescent="0.25">
      <c r="A333" s="302" t="s">
        <v>407</v>
      </c>
      <c r="B333" s="302" t="s">
        <v>347</v>
      </c>
      <c r="C333" s="303">
        <v>49304514</v>
      </c>
      <c r="D333" s="304">
        <v>375</v>
      </c>
      <c r="E333" s="302" t="s">
        <v>687</v>
      </c>
      <c r="F333" s="302" t="s">
        <v>688</v>
      </c>
      <c r="G333" s="302" t="s">
        <v>689</v>
      </c>
      <c r="H333" s="302" t="s">
        <v>694</v>
      </c>
      <c r="I333" s="303">
        <v>10</v>
      </c>
      <c r="J333" s="303">
        <v>13</v>
      </c>
      <c r="K333" s="308" t="s">
        <v>686</v>
      </c>
    </row>
    <row r="334" spans="1:11" customFormat="1" ht="15" hidden="1" x14ac:dyDescent="0.25">
      <c r="A334" s="302" t="s">
        <v>407</v>
      </c>
      <c r="B334" s="302" t="s">
        <v>347</v>
      </c>
      <c r="C334" s="303">
        <v>49304514</v>
      </c>
      <c r="D334" s="304">
        <v>5355.52</v>
      </c>
      <c r="E334" s="302" t="s">
        <v>663</v>
      </c>
      <c r="F334" s="302" t="s">
        <v>664</v>
      </c>
      <c r="G334" s="302" t="s">
        <v>665</v>
      </c>
      <c r="H334" s="302" t="s">
        <v>695</v>
      </c>
      <c r="I334" s="303">
        <v>10</v>
      </c>
      <c r="J334" s="303">
        <v>13</v>
      </c>
      <c r="K334" s="320" t="s">
        <v>696</v>
      </c>
    </row>
    <row r="335" spans="1:11" customFormat="1" ht="15" hidden="1" x14ac:dyDescent="0.25">
      <c r="A335" s="302" t="s">
        <v>407</v>
      </c>
      <c r="B335" s="302" t="s">
        <v>347</v>
      </c>
      <c r="C335" s="303">
        <v>49304514</v>
      </c>
      <c r="D335" s="304">
        <v>1262.5</v>
      </c>
      <c r="E335" s="302" t="s">
        <v>663</v>
      </c>
      <c r="F335" s="302" t="s">
        <v>664</v>
      </c>
      <c r="G335" s="302" t="s">
        <v>697</v>
      </c>
      <c r="H335" s="302" t="s">
        <v>698</v>
      </c>
      <c r="I335" s="303">
        <v>3</v>
      </c>
      <c r="J335" s="303">
        <v>13</v>
      </c>
      <c r="K335" s="308" t="s">
        <v>696</v>
      </c>
    </row>
    <row r="336" spans="1:11" customFormat="1" ht="15" hidden="1" x14ac:dyDescent="0.25">
      <c r="A336" s="302" t="s">
        <v>407</v>
      </c>
      <c r="B336" s="302" t="s">
        <v>347</v>
      </c>
      <c r="C336" s="303">
        <v>49304514</v>
      </c>
      <c r="D336" s="304">
        <v>1559.92</v>
      </c>
      <c r="E336" s="302" t="s">
        <v>663</v>
      </c>
      <c r="F336" s="302" t="s">
        <v>664</v>
      </c>
      <c r="G336" s="302" t="s">
        <v>697</v>
      </c>
      <c r="H336" s="302" t="s">
        <v>699</v>
      </c>
      <c r="I336" s="303">
        <v>4</v>
      </c>
      <c r="J336" s="303">
        <v>13</v>
      </c>
      <c r="K336" s="308" t="s">
        <v>696</v>
      </c>
    </row>
    <row r="337" spans="1:11" customFormat="1" ht="15" hidden="1" x14ac:dyDescent="0.25">
      <c r="A337" s="302" t="s">
        <v>407</v>
      </c>
      <c r="B337" s="302" t="s">
        <v>347</v>
      </c>
      <c r="C337" s="303">
        <v>49304514</v>
      </c>
      <c r="D337" s="304">
        <v>2274.79</v>
      </c>
      <c r="E337" s="302" t="s">
        <v>663</v>
      </c>
      <c r="F337" s="302" t="s">
        <v>664</v>
      </c>
      <c r="G337" s="302" t="s">
        <v>697</v>
      </c>
      <c r="H337" s="302" t="s">
        <v>700</v>
      </c>
      <c r="I337" s="303">
        <v>5</v>
      </c>
      <c r="J337" s="303">
        <v>13</v>
      </c>
      <c r="K337" s="308" t="s">
        <v>696</v>
      </c>
    </row>
    <row r="338" spans="1:11" customFormat="1" ht="15" hidden="1" x14ac:dyDescent="0.25">
      <c r="A338" s="302" t="s">
        <v>407</v>
      </c>
      <c r="B338" s="302" t="s">
        <v>347</v>
      </c>
      <c r="C338" s="303">
        <v>49304514</v>
      </c>
      <c r="D338" s="304">
        <v>3648.73</v>
      </c>
      <c r="E338" s="302" t="s">
        <v>663</v>
      </c>
      <c r="F338" s="302" t="s">
        <v>664</v>
      </c>
      <c r="G338" s="302" t="s">
        <v>697</v>
      </c>
      <c r="H338" s="302" t="s">
        <v>701</v>
      </c>
      <c r="I338" s="303">
        <v>7</v>
      </c>
      <c r="J338" s="303">
        <v>13</v>
      </c>
      <c r="K338" s="308" t="s">
        <v>696</v>
      </c>
    </row>
    <row r="339" spans="1:11" customFormat="1" ht="15" hidden="1" x14ac:dyDescent="0.25">
      <c r="A339" s="302" t="s">
        <v>407</v>
      </c>
      <c r="B339" s="302" t="s">
        <v>347</v>
      </c>
      <c r="C339" s="303">
        <v>49304514</v>
      </c>
      <c r="D339" s="304">
        <v>1477.4</v>
      </c>
      <c r="E339" s="302" t="s">
        <v>663</v>
      </c>
      <c r="F339" s="302" t="s">
        <v>664</v>
      </c>
      <c r="G339" s="302" t="s">
        <v>697</v>
      </c>
      <c r="H339" s="302" t="s">
        <v>702</v>
      </c>
      <c r="I339" s="303">
        <v>8</v>
      </c>
      <c r="J339" s="303">
        <v>13</v>
      </c>
      <c r="K339" s="308" t="s">
        <v>696</v>
      </c>
    </row>
    <row r="340" spans="1:11" customFormat="1" ht="15" hidden="1" x14ac:dyDescent="0.25">
      <c r="A340" s="302" t="s">
        <v>407</v>
      </c>
      <c r="B340" s="302" t="s">
        <v>347</v>
      </c>
      <c r="C340" s="303">
        <v>49304514</v>
      </c>
      <c r="D340" s="304">
        <v>1994.5</v>
      </c>
      <c r="E340" s="302" t="s">
        <v>663</v>
      </c>
      <c r="F340" s="302" t="s">
        <v>664</v>
      </c>
      <c r="G340" s="302" t="s">
        <v>697</v>
      </c>
      <c r="H340" s="302" t="s">
        <v>703</v>
      </c>
      <c r="I340" s="303">
        <v>10</v>
      </c>
      <c r="J340" s="303">
        <v>13</v>
      </c>
      <c r="K340" s="308" t="s">
        <v>696</v>
      </c>
    </row>
    <row r="341" spans="1:11" customFormat="1" ht="15" hidden="1" x14ac:dyDescent="0.25">
      <c r="A341" s="302" t="s">
        <v>407</v>
      </c>
      <c r="B341" s="302" t="s">
        <v>347</v>
      </c>
      <c r="C341" s="303">
        <v>49304514</v>
      </c>
      <c r="D341" s="304">
        <v>3455.16</v>
      </c>
      <c r="E341" s="302" t="s">
        <v>663</v>
      </c>
      <c r="F341" s="302" t="s">
        <v>664</v>
      </c>
      <c r="G341" s="302" t="s">
        <v>697</v>
      </c>
      <c r="H341" s="302" t="s">
        <v>704</v>
      </c>
      <c r="I341" s="303">
        <v>11</v>
      </c>
      <c r="J341" s="303">
        <v>13</v>
      </c>
      <c r="K341" s="308" t="s">
        <v>696</v>
      </c>
    </row>
    <row r="342" spans="1:11" customFormat="1" ht="15" hidden="1" x14ac:dyDescent="0.25">
      <c r="A342" s="302" t="s">
        <v>407</v>
      </c>
      <c r="B342" s="302" t="s">
        <v>347</v>
      </c>
      <c r="C342" s="303">
        <v>49304514</v>
      </c>
      <c r="D342" s="304">
        <v>3827</v>
      </c>
      <c r="E342" s="302" t="s">
        <v>663</v>
      </c>
      <c r="F342" s="302" t="s">
        <v>664</v>
      </c>
      <c r="G342" s="302" t="s">
        <v>697</v>
      </c>
      <c r="H342" s="302" t="s">
        <v>705</v>
      </c>
      <c r="I342" s="303">
        <v>13</v>
      </c>
      <c r="J342" s="303">
        <v>13</v>
      </c>
      <c r="K342" s="308" t="s">
        <v>696</v>
      </c>
    </row>
    <row r="343" spans="1:11" customFormat="1" ht="15" hidden="1" x14ac:dyDescent="0.25">
      <c r="A343" s="302" t="s">
        <v>407</v>
      </c>
      <c r="B343" s="302" t="s">
        <v>347</v>
      </c>
      <c r="C343" s="303">
        <v>49304514</v>
      </c>
      <c r="D343" s="304">
        <v>5809.65</v>
      </c>
      <c r="E343" s="302" t="s">
        <v>663</v>
      </c>
      <c r="F343" s="302" t="s">
        <v>664</v>
      </c>
      <c r="G343" s="302" t="s">
        <v>665</v>
      </c>
      <c r="H343" s="302" t="s">
        <v>706</v>
      </c>
      <c r="I343" s="303">
        <v>11</v>
      </c>
      <c r="J343" s="303">
        <v>13</v>
      </c>
      <c r="K343" s="320" t="s">
        <v>707</v>
      </c>
    </row>
    <row r="344" spans="1:11" customFormat="1" ht="15" hidden="1" x14ac:dyDescent="0.25">
      <c r="A344" s="302" t="s">
        <v>407</v>
      </c>
      <c r="B344" s="302" t="s">
        <v>347</v>
      </c>
      <c r="C344" s="303">
        <v>49304514</v>
      </c>
      <c r="D344" s="304">
        <v>2821.5</v>
      </c>
      <c r="E344" s="302" t="s">
        <v>627</v>
      </c>
      <c r="F344" s="302" t="s">
        <v>628</v>
      </c>
      <c r="G344" s="302" t="s">
        <v>708</v>
      </c>
      <c r="H344" s="302" t="s">
        <v>690</v>
      </c>
      <c r="I344" s="303">
        <v>6</v>
      </c>
      <c r="J344" s="303">
        <v>13</v>
      </c>
      <c r="K344" s="308" t="s">
        <v>707</v>
      </c>
    </row>
    <row r="345" spans="1:11" customFormat="1" ht="15" hidden="1" x14ac:dyDescent="0.25">
      <c r="A345" s="302" t="s">
        <v>407</v>
      </c>
      <c r="B345" s="302" t="s">
        <v>347</v>
      </c>
      <c r="C345" s="303">
        <v>49304514</v>
      </c>
      <c r="D345" s="304">
        <v>3126.86</v>
      </c>
      <c r="E345" s="302" t="s">
        <v>627</v>
      </c>
      <c r="F345" s="302" t="s">
        <v>628</v>
      </c>
      <c r="G345" s="302" t="s">
        <v>708</v>
      </c>
      <c r="H345" s="302" t="s">
        <v>420</v>
      </c>
      <c r="I345" s="303">
        <v>11</v>
      </c>
      <c r="J345" s="303">
        <v>13</v>
      </c>
      <c r="K345" s="308" t="s">
        <v>707</v>
      </c>
    </row>
    <row r="346" spans="1:11" customFormat="1" ht="15" hidden="1" x14ac:dyDescent="0.25">
      <c r="A346" s="302" t="s">
        <v>407</v>
      </c>
      <c r="B346" s="302" t="s">
        <v>347</v>
      </c>
      <c r="C346" s="303">
        <v>49304514</v>
      </c>
      <c r="D346" s="304">
        <v>64.900000000000006</v>
      </c>
      <c r="E346" s="302" t="s">
        <v>627</v>
      </c>
      <c r="F346" s="302" t="s">
        <v>628</v>
      </c>
      <c r="G346" s="302" t="s">
        <v>708</v>
      </c>
      <c r="H346" s="302" t="s">
        <v>464</v>
      </c>
      <c r="I346" s="303">
        <v>13</v>
      </c>
      <c r="J346" s="303">
        <v>13</v>
      </c>
      <c r="K346" s="308" t="s">
        <v>707</v>
      </c>
    </row>
    <row r="347" spans="1:11" customFormat="1" ht="15" hidden="1" x14ac:dyDescent="0.25">
      <c r="A347" s="302" t="s">
        <v>407</v>
      </c>
      <c r="B347" s="302" t="s">
        <v>347</v>
      </c>
      <c r="C347" s="303">
        <v>49304514</v>
      </c>
      <c r="D347" s="304">
        <v>11528</v>
      </c>
      <c r="E347" s="302" t="s">
        <v>663</v>
      </c>
      <c r="F347" s="302" t="s">
        <v>664</v>
      </c>
      <c r="G347" s="302" t="s">
        <v>665</v>
      </c>
      <c r="H347" s="302" t="s">
        <v>709</v>
      </c>
      <c r="I347" s="303">
        <v>13</v>
      </c>
      <c r="J347" s="303">
        <v>13</v>
      </c>
      <c r="K347" s="320" t="s">
        <v>710</v>
      </c>
    </row>
    <row r="348" spans="1:11" customFormat="1" ht="15" hidden="1" x14ac:dyDescent="0.25">
      <c r="A348" s="302" t="s">
        <v>407</v>
      </c>
      <c r="B348" s="302" t="s">
        <v>347</v>
      </c>
      <c r="C348" s="303">
        <v>49304514</v>
      </c>
      <c r="D348" s="304">
        <v>1365.14</v>
      </c>
      <c r="E348" s="302" t="s">
        <v>627</v>
      </c>
      <c r="F348" s="302" t="s">
        <v>628</v>
      </c>
      <c r="G348" s="302" t="s">
        <v>711</v>
      </c>
      <c r="H348" s="302" t="s">
        <v>712</v>
      </c>
      <c r="I348" s="303">
        <v>8</v>
      </c>
      <c r="J348" s="303">
        <v>13</v>
      </c>
      <c r="K348" s="308" t="s">
        <v>710</v>
      </c>
    </row>
    <row r="349" spans="1:11" customFormat="1" ht="15" hidden="1" x14ac:dyDescent="0.25">
      <c r="A349" s="302" t="s">
        <v>407</v>
      </c>
      <c r="B349" s="302" t="s">
        <v>347</v>
      </c>
      <c r="C349" s="303">
        <v>49304514</v>
      </c>
      <c r="D349" s="304">
        <v>1385.23</v>
      </c>
      <c r="E349" s="302" t="s">
        <v>627</v>
      </c>
      <c r="F349" s="302" t="s">
        <v>628</v>
      </c>
      <c r="G349" s="302" t="s">
        <v>711</v>
      </c>
      <c r="H349" s="302" t="s">
        <v>713</v>
      </c>
      <c r="I349" s="303">
        <v>8</v>
      </c>
      <c r="J349" s="303">
        <v>13</v>
      </c>
      <c r="K349" s="308" t="s">
        <v>710</v>
      </c>
    </row>
    <row r="350" spans="1:11" customFormat="1" ht="15" hidden="1" x14ac:dyDescent="0.25">
      <c r="A350" s="302" t="s">
        <v>407</v>
      </c>
      <c r="B350" s="302" t="s">
        <v>347</v>
      </c>
      <c r="C350" s="303">
        <v>49304514</v>
      </c>
      <c r="D350" s="304">
        <v>1385.23</v>
      </c>
      <c r="E350" s="302" t="s">
        <v>627</v>
      </c>
      <c r="F350" s="302" t="s">
        <v>628</v>
      </c>
      <c r="G350" s="302" t="s">
        <v>711</v>
      </c>
      <c r="H350" s="302" t="s">
        <v>714</v>
      </c>
      <c r="I350" s="303">
        <v>9</v>
      </c>
      <c r="J350" s="303">
        <v>13</v>
      </c>
      <c r="K350" s="308" t="s">
        <v>710</v>
      </c>
    </row>
    <row r="351" spans="1:11" customFormat="1" ht="15" hidden="1" x14ac:dyDescent="0.25">
      <c r="A351" s="302" t="s">
        <v>407</v>
      </c>
      <c r="B351" s="302" t="s">
        <v>347</v>
      </c>
      <c r="C351" s="303">
        <v>49304514</v>
      </c>
      <c r="D351" s="304">
        <v>1385.23</v>
      </c>
      <c r="E351" s="302" t="s">
        <v>627</v>
      </c>
      <c r="F351" s="302" t="s">
        <v>628</v>
      </c>
      <c r="G351" s="302" t="s">
        <v>711</v>
      </c>
      <c r="H351" s="302" t="s">
        <v>715</v>
      </c>
      <c r="I351" s="303">
        <v>10</v>
      </c>
      <c r="J351" s="303">
        <v>13</v>
      </c>
      <c r="K351" s="308" t="s">
        <v>710</v>
      </c>
    </row>
    <row r="352" spans="1:11" customFormat="1" ht="15" hidden="1" x14ac:dyDescent="0.25">
      <c r="A352" s="302" t="s">
        <v>407</v>
      </c>
      <c r="B352" s="302" t="s">
        <v>347</v>
      </c>
      <c r="C352" s="303">
        <v>49304514</v>
      </c>
      <c r="D352" s="304">
        <v>1385.23</v>
      </c>
      <c r="E352" s="302" t="s">
        <v>627</v>
      </c>
      <c r="F352" s="302" t="s">
        <v>628</v>
      </c>
      <c r="G352" s="302" t="s">
        <v>711</v>
      </c>
      <c r="H352" s="302" t="s">
        <v>716</v>
      </c>
      <c r="I352" s="303">
        <v>12</v>
      </c>
      <c r="J352" s="303">
        <v>13</v>
      </c>
      <c r="K352" s="308" t="s">
        <v>710</v>
      </c>
    </row>
    <row r="353" spans="1:11" customFormat="1" ht="15" hidden="1" x14ac:dyDescent="0.25">
      <c r="A353" s="302" t="s">
        <v>407</v>
      </c>
      <c r="B353" s="302" t="s">
        <v>347</v>
      </c>
      <c r="C353" s="303">
        <v>49304514</v>
      </c>
      <c r="D353" s="304">
        <v>702.66</v>
      </c>
      <c r="E353" s="302" t="s">
        <v>627</v>
      </c>
      <c r="F353" s="302" t="s">
        <v>628</v>
      </c>
      <c r="G353" s="302" t="s">
        <v>711</v>
      </c>
      <c r="H353" s="302" t="s">
        <v>717</v>
      </c>
      <c r="I353" s="303">
        <v>13</v>
      </c>
      <c r="J353" s="303">
        <v>13</v>
      </c>
      <c r="K353" s="308" t="s">
        <v>710</v>
      </c>
    </row>
    <row r="354" spans="1:11" customFormat="1" ht="15" hidden="1" x14ac:dyDescent="0.25">
      <c r="A354" s="302" t="s">
        <v>407</v>
      </c>
      <c r="B354" s="302" t="s">
        <v>347</v>
      </c>
      <c r="C354" s="303">
        <v>49304514</v>
      </c>
      <c r="D354" s="304">
        <v>2391.2800000000002</v>
      </c>
      <c r="E354" s="302" t="s">
        <v>627</v>
      </c>
      <c r="F354" s="302" t="s">
        <v>628</v>
      </c>
      <c r="G354" s="302" t="s">
        <v>711</v>
      </c>
      <c r="H354" s="302" t="s">
        <v>718</v>
      </c>
      <c r="I354" s="303">
        <v>13</v>
      </c>
      <c r="J354" s="303">
        <v>13</v>
      </c>
      <c r="K354" s="308" t="s">
        <v>710</v>
      </c>
    </row>
    <row r="355" spans="1:11" customFormat="1" ht="15" hidden="1" x14ac:dyDescent="0.25">
      <c r="A355" s="312" t="s">
        <v>407</v>
      </c>
      <c r="B355" s="312" t="s">
        <v>347</v>
      </c>
      <c r="C355" s="313">
        <v>49304510</v>
      </c>
      <c r="D355" s="314">
        <v>110942.69</v>
      </c>
      <c r="E355" s="312" t="s">
        <v>495</v>
      </c>
      <c r="F355" s="312" t="s">
        <v>496</v>
      </c>
      <c r="G355" s="312" t="s">
        <v>719</v>
      </c>
      <c r="H355" s="312" t="s">
        <v>720</v>
      </c>
      <c r="I355" s="313">
        <v>3</v>
      </c>
      <c r="J355" s="313">
        <v>13</v>
      </c>
      <c r="K355" s="315" t="s">
        <v>516</v>
      </c>
    </row>
    <row r="356" spans="1:11" customFormat="1" ht="15" hidden="1" x14ac:dyDescent="0.25">
      <c r="A356" s="312" t="s">
        <v>407</v>
      </c>
      <c r="B356" s="312" t="s">
        <v>347</v>
      </c>
      <c r="C356" s="313">
        <v>49304510</v>
      </c>
      <c r="D356" s="314">
        <v>4690.8999999999996</v>
      </c>
      <c r="E356" s="312" t="s">
        <v>482</v>
      </c>
      <c r="F356" s="312" t="s">
        <v>483</v>
      </c>
      <c r="G356" s="312" t="s">
        <v>721</v>
      </c>
      <c r="H356" s="312" t="s">
        <v>722</v>
      </c>
      <c r="I356" s="313">
        <v>3</v>
      </c>
      <c r="J356" s="313">
        <v>13</v>
      </c>
      <c r="K356" s="315" t="s">
        <v>516</v>
      </c>
    </row>
    <row r="357" spans="1:11" customFormat="1" ht="15" hidden="1" x14ac:dyDescent="0.25">
      <c r="A357" s="312" t="s">
        <v>407</v>
      </c>
      <c r="B357" s="312" t="s">
        <v>347</v>
      </c>
      <c r="C357" s="313">
        <v>49304510</v>
      </c>
      <c r="D357" s="314">
        <v>-3226.61</v>
      </c>
      <c r="E357" s="312" t="s">
        <v>432</v>
      </c>
      <c r="F357" s="312" t="s">
        <v>433</v>
      </c>
      <c r="G357" s="312" t="s">
        <v>514</v>
      </c>
      <c r="H357" s="312" t="s">
        <v>723</v>
      </c>
      <c r="I357" s="313">
        <v>3</v>
      </c>
      <c r="J357" s="313">
        <v>13</v>
      </c>
      <c r="K357" s="315" t="s">
        <v>516</v>
      </c>
    </row>
    <row r="358" spans="1:11" customFormat="1" ht="15" hidden="1" x14ac:dyDescent="0.25">
      <c r="A358" s="302" t="s">
        <v>407</v>
      </c>
      <c r="B358" s="302" t="s">
        <v>350</v>
      </c>
      <c r="C358" s="303">
        <v>49310518</v>
      </c>
      <c r="D358" s="304">
        <v>3995</v>
      </c>
      <c r="E358" s="302" t="s">
        <v>408</v>
      </c>
      <c r="F358" s="302" t="s">
        <v>409</v>
      </c>
      <c r="G358" s="302" t="s">
        <v>673</v>
      </c>
      <c r="H358" s="302" t="s">
        <v>421</v>
      </c>
      <c r="I358" s="303">
        <v>11</v>
      </c>
      <c r="J358" s="303">
        <v>13</v>
      </c>
      <c r="K358" s="308" t="s">
        <v>674</v>
      </c>
    </row>
    <row r="359" spans="1:11" customFormat="1" ht="15" hidden="1" x14ac:dyDescent="0.25">
      <c r="A359" s="312" t="s">
        <v>407</v>
      </c>
      <c r="B359" s="312" t="s">
        <v>347</v>
      </c>
      <c r="C359" s="313">
        <v>49304510</v>
      </c>
      <c r="D359" s="314">
        <v>-112407.28</v>
      </c>
      <c r="E359" s="312" t="s">
        <v>517</v>
      </c>
      <c r="F359" s="312" t="s">
        <v>518</v>
      </c>
      <c r="G359" s="312" t="s">
        <v>514</v>
      </c>
      <c r="H359" s="312" t="s">
        <v>519</v>
      </c>
      <c r="I359" s="313">
        <v>4</v>
      </c>
      <c r="J359" s="313">
        <v>13</v>
      </c>
      <c r="K359" s="315" t="s">
        <v>516</v>
      </c>
    </row>
    <row r="360" spans="1:11" customFormat="1" ht="15" hidden="1" x14ac:dyDescent="0.25">
      <c r="A360" s="302" t="s">
        <v>407</v>
      </c>
      <c r="B360" s="302" t="s">
        <v>350</v>
      </c>
      <c r="C360" s="303">
        <v>49310518</v>
      </c>
      <c r="D360" s="304">
        <v>5430</v>
      </c>
      <c r="E360" s="302" t="s">
        <v>408</v>
      </c>
      <c r="F360" s="302" t="s">
        <v>409</v>
      </c>
      <c r="G360" s="302" t="s">
        <v>673</v>
      </c>
      <c r="H360" s="302" t="s">
        <v>422</v>
      </c>
      <c r="I360" s="303">
        <v>12</v>
      </c>
      <c r="J360" s="303">
        <v>13</v>
      </c>
      <c r="K360" s="308" t="s">
        <v>674</v>
      </c>
    </row>
    <row r="361" spans="1:11" customFormat="1" ht="15" hidden="1" x14ac:dyDescent="0.25">
      <c r="A361" s="302" t="s">
        <v>407</v>
      </c>
      <c r="B361" s="302" t="s">
        <v>350</v>
      </c>
      <c r="C361" s="303">
        <v>49310518</v>
      </c>
      <c r="D361" s="304">
        <v>7446.18</v>
      </c>
      <c r="E361" s="302" t="s">
        <v>408</v>
      </c>
      <c r="F361" s="302" t="s">
        <v>409</v>
      </c>
      <c r="G361" s="302" t="s">
        <v>673</v>
      </c>
      <c r="H361" s="302" t="s">
        <v>423</v>
      </c>
      <c r="I361" s="303">
        <v>13</v>
      </c>
      <c r="J361" s="303">
        <v>13</v>
      </c>
      <c r="K361" s="308" t="s">
        <v>674</v>
      </c>
    </row>
    <row r="362" spans="1:11" customFormat="1" ht="15" hidden="1" x14ac:dyDescent="0.25">
      <c r="A362" s="302" t="s">
        <v>407</v>
      </c>
      <c r="B362" s="302" t="s">
        <v>350</v>
      </c>
      <c r="C362" s="303">
        <v>49310518</v>
      </c>
      <c r="D362" s="304">
        <v>6927.5</v>
      </c>
      <c r="E362" s="302" t="s">
        <v>408</v>
      </c>
      <c r="F362" s="302" t="s">
        <v>409</v>
      </c>
      <c r="G362" s="302" t="s">
        <v>673</v>
      </c>
      <c r="H362" s="302" t="s">
        <v>724</v>
      </c>
      <c r="I362" s="303">
        <v>13</v>
      </c>
      <c r="J362" s="303">
        <v>13</v>
      </c>
      <c r="K362" s="308" t="s">
        <v>674</v>
      </c>
    </row>
    <row r="363" spans="1:11" customFormat="1" ht="15" hidden="1" x14ac:dyDescent="0.25">
      <c r="A363" s="323" t="s">
        <v>407</v>
      </c>
      <c r="B363" s="323" t="s">
        <v>347</v>
      </c>
      <c r="C363" s="324">
        <v>49304514</v>
      </c>
      <c r="D363" s="325">
        <v>827.97</v>
      </c>
      <c r="E363" s="323" t="s">
        <v>633</v>
      </c>
      <c r="F363" s="323" t="s">
        <v>634</v>
      </c>
      <c r="G363" s="323" t="s">
        <v>725</v>
      </c>
      <c r="H363" s="323" t="s">
        <v>726</v>
      </c>
      <c r="I363" s="324">
        <v>4</v>
      </c>
      <c r="J363" s="324">
        <v>13</v>
      </c>
      <c r="K363" s="321" t="s">
        <v>516</v>
      </c>
    </row>
    <row r="364" spans="1:11" customFormat="1" ht="15" hidden="1" x14ac:dyDescent="0.25">
      <c r="A364" s="312" t="s">
        <v>407</v>
      </c>
      <c r="B364" s="312" t="s">
        <v>347</v>
      </c>
      <c r="C364" s="313">
        <v>49304518</v>
      </c>
      <c r="D364" s="314">
        <v>-17669</v>
      </c>
      <c r="E364" s="312" t="s">
        <v>517</v>
      </c>
      <c r="F364" s="312" t="s">
        <v>518</v>
      </c>
      <c r="G364" s="312" t="s">
        <v>727</v>
      </c>
      <c r="H364" s="312" t="s">
        <v>519</v>
      </c>
      <c r="I364" s="313">
        <v>4</v>
      </c>
      <c r="J364" s="313">
        <v>13</v>
      </c>
      <c r="K364" s="308" t="s">
        <v>516</v>
      </c>
    </row>
    <row r="365" spans="1:11" customFormat="1" ht="15" hidden="1" x14ac:dyDescent="0.25">
      <c r="A365" s="312" t="s">
        <v>407</v>
      </c>
      <c r="B365" s="312" t="s">
        <v>347</v>
      </c>
      <c r="C365" s="313">
        <v>49304518</v>
      </c>
      <c r="D365" s="314">
        <v>17669</v>
      </c>
      <c r="E365" s="312" t="s">
        <v>425</v>
      </c>
      <c r="F365" s="312" t="s">
        <v>426</v>
      </c>
      <c r="G365" s="312" t="s">
        <v>727</v>
      </c>
      <c r="H365" s="312" t="s">
        <v>728</v>
      </c>
      <c r="I365" s="313">
        <v>3</v>
      </c>
      <c r="J365" s="313">
        <v>13</v>
      </c>
      <c r="K365" s="308" t="s">
        <v>516</v>
      </c>
    </row>
    <row r="366" spans="1:11" ht="15" x14ac:dyDescent="0.25">
      <c r="A366" s="280"/>
      <c r="B366" s="280"/>
      <c r="C366" s="326"/>
      <c r="D366" s="327"/>
      <c r="E366" s="280"/>
      <c r="F366" s="280"/>
      <c r="G366" s="280"/>
      <c r="H366" s="280"/>
      <c r="I366" s="326"/>
      <c r="J366" s="326"/>
    </row>
    <row r="367" spans="1:11" x14ac:dyDescent="0.2">
      <c r="A367" s="274"/>
      <c r="B367" s="274"/>
      <c r="C367" s="274"/>
      <c r="D367" s="289"/>
      <c r="E367" s="274"/>
      <c r="F367" s="274"/>
      <c r="G367" s="274"/>
      <c r="H367" s="274"/>
      <c r="I367" s="274"/>
      <c r="J367" s="274"/>
      <c r="K367" s="328"/>
    </row>
    <row r="368" spans="1:11" x14ac:dyDescent="0.2">
      <c r="K368" s="328"/>
    </row>
    <row r="369" spans="4:11" x14ac:dyDescent="0.2">
      <c r="K369" s="328"/>
    </row>
    <row r="370" spans="4:11" x14ac:dyDescent="0.2">
      <c r="K370" s="328"/>
    </row>
    <row r="371" spans="4:11" x14ac:dyDescent="0.2">
      <c r="K371" s="328"/>
    </row>
    <row r="372" spans="4:11" x14ac:dyDescent="0.2">
      <c r="K372" s="328"/>
    </row>
    <row r="373" spans="4:11" x14ac:dyDescent="0.2">
      <c r="K373" s="328"/>
    </row>
    <row r="374" spans="4:11" x14ac:dyDescent="0.2">
      <c r="K374" s="328"/>
    </row>
    <row r="376" spans="4:11" x14ac:dyDescent="0.2">
      <c r="D376" s="329">
        <f>SUM(D11:D374)</f>
        <v>4396595.3300020183</v>
      </c>
    </row>
  </sheetData>
  <autoFilter ref="A10:K365" xr:uid="{00000000-0009-0000-0000-00000B000000}">
    <filterColumn colId="0">
      <filters>
        <filter val="521552"/>
      </filters>
    </filterColumn>
    <filterColumn colId="5">
      <filters>
        <filter val="MISCELLANEOUS"/>
        <filter val="NO VENDOR"/>
      </filters>
    </filterColumn>
    <filterColumn colId="7">
      <filters>
        <filter val="MHSA Q2 12/13"/>
        <filter val="MHSA Q3 12/13"/>
        <filter val="MHSA Q4 12/13"/>
        <filter val="MHSA REIMB Q1 12/13"/>
      </filters>
    </filterColumn>
    <sortState xmlns:xlrd2="http://schemas.microsoft.com/office/spreadsheetml/2017/richdata2" ref="A113:K139">
      <sortCondition ref="D10:D365"/>
    </sortState>
  </autoFilter>
  <mergeCells count="1">
    <mergeCell ref="H9:J9"/>
  </mergeCells>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S47515"/>
  <sheetViews>
    <sheetView zoomScale="80" zoomScaleNormal="80" workbookViewId="0">
      <selection activeCell="F36" sqref="F36"/>
    </sheetView>
  </sheetViews>
  <sheetFormatPr defaultRowHeight="12.75" x14ac:dyDescent="0.2"/>
  <cols>
    <col min="1" max="1" width="38.85546875" customWidth="1"/>
    <col min="2" max="2" width="13.140625" customWidth="1"/>
    <col min="3" max="3" width="15.28515625" customWidth="1"/>
    <col min="4" max="4" width="15.85546875" bestFit="1" customWidth="1"/>
    <col min="5" max="5" width="2.28515625" customWidth="1"/>
    <col min="6" max="6" width="15.85546875" bestFit="1" customWidth="1"/>
    <col min="7" max="7" width="13.140625" customWidth="1"/>
    <col min="8" max="8" width="18" bestFit="1" customWidth="1"/>
    <col min="9" max="9" width="2.42578125" customWidth="1"/>
    <col min="10" max="10" width="21.85546875" customWidth="1"/>
    <col min="11" max="11" width="13.28515625" bestFit="1" customWidth="1"/>
    <col min="12" max="12" width="17.140625" bestFit="1" customWidth="1"/>
    <col min="13" max="13" width="2.28515625" customWidth="1"/>
    <col min="14" max="14" width="18" bestFit="1" customWidth="1"/>
    <col min="17" max="17" width="14.28515625" bestFit="1" customWidth="1"/>
    <col min="18" max="18" width="12.42578125" bestFit="1" customWidth="1"/>
    <col min="19" max="19" width="14.28515625" bestFit="1" customWidth="1"/>
  </cols>
  <sheetData>
    <row r="1" spans="1:19" s="107" customFormat="1" ht="15.75" x14ac:dyDescent="0.25">
      <c r="A1" s="330" t="s">
        <v>729</v>
      </c>
      <c r="B1" s="330"/>
      <c r="C1" s="330"/>
      <c r="D1" s="330"/>
      <c r="E1" s="330"/>
      <c r="F1" s="330"/>
      <c r="G1" s="330"/>
      <c r="H1" s="330"/>
      <c r="I1" s="330"/>
      <c r="J1" s="330"/>
      <c r="K1" s="330"/>
      <c r="L1" s="330"/>
    </row>
    <row r="2" spans="1:19" s="107" customFormat="1" ht="15.75" x14ac:dyDescent="0.25">
      <c r="A2" s="330" t="s">
        <v>730</v>
      </c>
      <c r="B2" s="330"/>
      <c r="C2" s="330"/>
      <c r="D2" s="330"/>
      <c r="E2" s="330"/>
      <c r="F2" s="330"/>
      <c r="G2" s="330"/>
      <c r="H2" s="330"/>
      <c r="I2" s="330"/>
      <c r="J2" s="330"/>
      <c r="K2" s="330"/>
      <c r="L2" s="330"/>
    </row>
    <row r="3" spans="1:19" s="107" customFormat="1" ht="15.75" x14ac:dyDescent="0.25">
      <c r="A3" s="330"/>
      <c r="B3" s="330"/>
      <c r="C3" s="330"/>
      <c r="D3" s="330"/>
      <c r="E3" s="330"/>
      <c r="F3" s="330"/>
      <c r="G3" s="330"/>
      <c r="H3" s="330"/>
      <c r="I3" s="330"/>
      <c r="J3" s="330"/>
      <c r="K3" s="330"/>
      <c r="L3" s="330"/>
    </row>
    <row r="4" spans="1:19" s="107" customFormat="1" ht="15" x14ac:dyDescent="0.25">
      <c r="C4" s="331"/>
      <c r="D4" s="332" t="s">
        <v>731</v>
      </c>
      <c r="E4" s="332"/>
      <c r="F4" s="332" t="s">
        <v>342</v>
      </c>
      <c r="G4" s="332"/>
      <c r="H4" s="333"/>
      <c r="I4" s="332"/>
      <c r="J4" s="332" t="s">
        <v>732</v>
      </c>
      <c r="K4" s="332"/>
      <c r="L4" s="332"/>
      <c r="N4" s="332" t="s">
        <v>733</v>
      </c>
      <c r="Q4" s="107">
        <v>0.97250000000000003</v>
      </c>
      <c r="R4" s="107">
        <v>2.75E-2</v>
      </c>
    </row>
    <row r="5" spans="1:19" s="107" customFormat="1" ht="78.75" x14ac:dyDescent="0.25">
      <c r="A5" s="334" t="s">
        <v>734</v>
      </c>
      <c r="B5" s="334" t="s">
        <v>735</v>
      </c>
      <c r="C5" s="334" t="s">
        <v>736</v>
      </c>
      <c r="D5" s="334" t="s">
        <v>737</v>
      </c>
      <c r="E5" s="334"/>
      <c r="F5" s="335" t="s">
        <v>738</v>
      </c>
      <c r="G5" s="336" t="s">
        <v>739</v>
      </c>
      <c r="H5" s="334" t="s">
        <v>740</v>
      </c>
      <c r="I5" s="334"/>
      <c r="J5" s="334" t="s">
        <v>741</v>
      </c>
      <c r="K5" s="334" t="s">
        <v>742</v>
      </c>
      <c r="L5" s="334" t="s">
        <v>743</v>
      </c>
      <c r="M5" s="337"/>
      <c r="N5" s="334" t="s">
        <v>744</v>
      </c>
      <c r="P5" s="334" t="s">
        <v>745</v>
      </c>
    </row>
    <row r="6" spans="1:19" s="346" customFormat="1" ht="15.75" x14ac:dyDescent="0.25">
      <c r="A6" s="338" t="s">
        <v>746</v>
      </c>
      <c r="B6" s="339" t="s">
        <v>432</v>
      </c>
      <c r="C6" s="340" t="s">
        <v>434</v>
      </c>
      <c r="D6" s="341">
        <v>200000</v>
      </c>
      <c r="E6" s="341"/>
      <c r="F6" s="342">
        <v>200000</v>
      </c>
      <c r="G6" s="341">
        <v>5500</v>
      </c>
      <c r="H6" s="341"/>
      <c r="I6" s="343"/>
      <c r="J6" s="344">
        <v>200000</v>
      </c>
      <c r="K6" s="344">
        <v>-5500</v>
      </c>
      <c r="L6" s="344">
        <v>194500</v>
      </c>
      <c r="M6" s="345"/>
      <c r="N6" s="343">
        <v>1009858</v>
      </c>
      <c r="Q6" s="347">
        <v>0</v>
      </c>
      <c r="R6" s="347">
        <v>0</v>
      </c>
      <c r="S6" s="347">
        <v>0</v>
      </c>
    </row>
    <row r="7" spans="1:19" s="346" customFormat="1" ht="15.75" x14ac:dyDescent="0.25">
      <c r="A7" s="338" t="s">
        <v>747</v>
      </c>
      <c r="B7" s="348">
        <v>105725</v>
      </c>
      <c r="C7" s="340" t="s">
        <v>484</v>
      </c>
      <c r="D7" s="341">
        <v>1601230</v>
      </c>
      <c r="E7" s="341"/>
      <c r="F7" s="342">
        <v>1521645.67</v>
      </c>
      <c r="G7" s="349">
        <v>32943.648650000003</v>
      </c>
      <c r="H7" s="349"/>
      <c r="I7" s="349"/>
      <c r="J7" s="350">
        <v>1197950.8600000001</v>
      </c>
      <c r="K7" s="350">
        <v>-32943.648650000003</v>
      </c>
      <c r="L7" s="350">
        <v>1165007.21135</v>
      </c>
      <c r="M7" s="351"/>
      <c r="N7" s="349">
        <v>1009858</v>
      </c>
      <c r="Q7" s="347">
        <v>0</v>
      </c>
      <c r="R7" s="347">
        <v>0</v>
      </c>
      <c r="S7" s="347">
        <v>0</v>
      </c>
    </row>
    <row r="8" spans="1:19" s="346" customFormat="1" ht="15.75" x14ac:dyDescent="0.25">
      <c r="A8" s="338" t="s">
        <v>748</v>
      </c>
      <c r="B8" s="339" t="s">
        <v>749</v>
      </c>
      <c r="C8" s="338" t="s">
        <v>750</v>
      </c>
      <c r="D8" s="341">
        <v>692656</v>
      </c>
      <c r="E8" s="341"/>
      <c r="F8" s="342">
        <v>680665.3</v>
      </c>
      <c r="G8" s="341">
        <v>18718.295750000001</v>
      </c>
      <c r="H8" s="352"/>
      <c r="I8" s="343"/>
      <c r="J8" s="344">
        <v>680665.3</v>
      </c>
      <c r="K8" s="344">
        <v>-18718.295750000001</v>
      </c>
      <c r="L8" s="344">
        <v>661947.00425</v>
      </c>
      <c r="M8" s="345"/>
      <c r="N8" s="343" t="e">
        <v>#REF!</v>
      </c>
      <c r="Q8" s="347">
        <v>0</v>
      </c>
      <c r="R8" s="347">
        <v>0</v>
      </c>
      <c r="S8" s="347">
        <v>0</v>
      </c>
    </row>
    <row r="9" spans="1:19" s="346" customFormat="1" ht="15.75" x14ac:dyDescent="0.25">
      <c r="A9" s="338" t="s">
        <v>751</v>
      </c>
      <c r="B9" s="348">
        <v>104349</v>
      </c>
      <c r="C9" s="340" t="s">
        <v>752</v>
      </c>
      <c r="D9" s="341">
        <v>241355</v>
      </c>
      <c r="E9" s="341"/>
      <c r="F9" s="342">
        <v>159550.35</v>
      </c>
      <c r="G9" s="341">
        <v>4387.6346250000006</v>
      </c>
      <c r="H9" s="341"/>
      <c r="I9" s="343"/>
      <c r="J9" s="353">
        <v>159550.35</v>
      </c>
      <c r="K9" s="344">
        <v>0</v>
      </c>
      <c r="L9" s="344">
        <v>159550.35</v>
      </c>
      <c r="M9" s="345"/>
      <c r="N9" s="343" t="e">
        <v>#REF!</v>
      </c>
      <c r="Q9" s="347">
        <v>-243362.34835000001</v>
      </c>
      <c r="R9" s="347">
        <v>4387.6346250000006</v>
      </c>
      <c r="S9" s="347">
        <v>-238974.71372500001</v>
      </c>
    </row>
    <row r="10" spans="1:19" s="346" customFormat="1" ht="15.75" x14ac:dyDescent="0.25">
      <c r="A10" s="338" t="s">
        <v>753</v>
      </c>
      <c r="B10" s="348">
        <v>104349</v>
      </c>
      <c r="C10" s="340" t="s">
        <v>446</v>
      </c>
      <c r="D10" s="341">
        <v>2116514</v>
      </c>
      <c r="E10" s="341"/>
      <c r="F10" s="342">
        <v>2116514</v>
      </c>
      <c r="G10" s="341">
        <v>58204.135000000002</v>
      </c>
      <c r="H10" s="341"/>
      <c r="I10" s="343"/>
      <c r="J10" s="353">
        <v>2116514</v>
      </c>
      <c r="K10" s="344">
        <v>0</v>
      </c>
      <c r="L10" s="344">
        <v>2116514</v>
      </c>
      <c r="M10" s="345"/>
      <c r="N10" s="343" t="e">
        <v>#REF!</v>
      </c>
      <c r="Q10" s="347">
        <v>-243362.34835000001</v>
      </c>
      <c r="R10" s="347">
        <v>58204.135000000002</v>
      </c>
      <c r="S10" s="347">
        <v>-185158.21335000001</v>
      </c>
    </row>
    <row r="11" spans="1:19" s="346" customFormat="1" ht="15.75" x14ac:dyDescent="0.25">
      <c r="A11" s="338" t="s">
        <v>754</v>
      </c>
      <c r="B11" s="348">
        <v>104227</v>
      </c>
      <c r="C11" s="338" t="s">
        <v>497</v>
      </c>
      <c r="D11" s="341">
        <v>1688911</v>
      </c>
      <c r="E11" s="341"/>
      <c r="F11" s="342">
        <v>1555644.69</v>
      </c>
      <c r="G11" s="341">
        <v>42780.228974999998</v>
      </c>
      <c r="H11" s="341">
        <v>1547791.15</v>
      </c>
      <c r="I11" s="343"/>
      <c r="J11" s="344">
        <v>7853.5400000000373</v>
      </c>
      <c r="K11" s="344">
        <v>-42780.228974999998</v>
      </c>
      <c r="L11" s="344">
        <v>-34926.688974999961</v>
      </c>
      <c r="M11" s="345"/>
      <c r="N11" s="343">
        <v>1131729</v>
      </c>
      <c r="Q11" s="354">
        <v>0</v>
      </c>
      <c r="R11" s="354">
        <v>0</v>
      </c>
      <c r="S11" s="347">
        <v>0</v>
      </c>
    </row>
    <row r="12" spans="1:19" s="362" customFormat="1" ht="15.75" x14ac:dyDescent="0.25">
      <c r="A12" s="355" t="s">
        <v>755</v>
      </c>
      <c r="B12" s="356">
        <v>104227</v>
      </c>
      <c r="C12" s="355" t="s">
        <v>756</v>
      </c>
      <c r="D12" s="357">
        <v>23847</v>
      </c>
      <c r="E12" s="357"/>
      <c r="F12" s="358">
        <v>14151.68</v>
      </c>
      <c r="G12" s="357">
        <v>389.1712</v>
      </c>
      <c r="H12" s="357">
        <v>14540.85</v>
      </c>
      <c r="I12" s="359"/>
      <c r="J12" s="360">
        <v>-389.17000000000007</v>
      </c>
      <c r="K12" s="360">
        <v>10.702175000000011</v>
      </c>
      <c r="L12" s="360">
        <v>-378.46782500000006</v>
      </c>
      <c r="M12" s="361"/>
      <c r="N12" s="359">
        <v>1131729</v>
      </c>
      <c r="Q12" s="363">
        <v>14140.976625000001</v>
      </c>
      <c r="R12" s="363">
        <v>399.87337500000001</v>
      </c>
      <c r="S12" s="364">
        <v>14540.85</v>
      </c>
    </row>
    <row r="13" spans="1:19" s="346" customFormat="1" ht="15.75" x14ac:dyDescent="0.25">
      <c r="A13" s="345"/>
      <c r="B13" s="345"/>
      <c r="C13" s="345"/>
      <c r="D13" s="345"/>
      <c r="E13" s="345"/>
      <c r="F13" s="365"/>
      <c r="G13" s="345"/>
      <c r="H13" s="345"/>
      <c r="I13" s="366"/>
      <c r="J13" s="345"/>
      <c r="K13" s="345"/>
      <c r="L13" s="367"/>
      <c r="M13" s="345"/>
      <c r="N13" s="345"/>
    </row>
    <row r="14" spans="1:19" s="346" customFormat="1" ht="15.75" x14ac:dyDescent="0.25">
      <c r="A14" s="368" t="s">
        <v>286</v>
      </c>
      <c r="B14" s="368"/>
      <c r="C14" s="368"/>
      <c r="D14" s="369">
        <v>6364513</v>
      </c>
      <c r="E14" s="369"/>
      <c r="F14" s="370">
        <v>5724476.8799999999</v>
      </c>
      <c r="G14" s="369"/>
      <c r="H14" s="371"/>
      <c r="I14" s="371"/>
      <c r="J14" s="369">
        <v>4162144.8800000004</v>
      </c>
      <c r="K14" s="371"/>
      <c r="L14" s="369">
        <v>4067713.4088000003</v>
      </c>
      <c r="M14" s="345"/>
      <c r="N14" s="369" t="e">
        <v>#REF!</v>
      </c>
      <c r="R14" s="369">
        <v>62991.643000000004</v>
      </c>
    </row>
    <row r="15" spans="1:19" s="107" customFormat="1" ht="15" x14ac:dyDescent="0.25">
      <c r="C15" s="331"/>
      <c r="H15" s="372"/>
    </row>
    <row r="16" spans="1:19" s="107" customFormat="1" ht="15.75" x14ac:dyDescent="0.25">
      <c r="A16" s="373" t="s">
        <v>757</v>
      </c>
      <c r="C16" s="331"/>
      <c r="H16" s="372"/>
    </row>
    <row r="17" spans="1:14" s="107" customFormat="1" ht="15" x14ac:dyDescent="0.25">
      <c r="C17" s="331"/>
      <c r="H17" s="374"/>
    </row>
    <row r="18" spans="1:14" s="107" customFormat="1" ht="15" x14ac:dyDescent="0.25">
      <c r="A18" s="375" t="s">
        <v>758</v>
      </c>
      <c r="B18" s="375"/>
      <c r="C18" s="376"/>
      <c r="D18" s="375"/>
      <c r="H18" s="372"/>
    </row>
    <row r="19" spans="1:14" s="107" customFormat="1" ht="15" x14ac:dyDescent="0.25">
      <c r="A19" s="377" t="s">
        <v>759</v>
      </c>
      <c r="B19" s="375"/>
      <c r="C19" s="376"/>
      <c r="D19" s="375"/>
      <c r="H19" s="372"/>
    </row>
    <row r="20" spans="1:14" s="107" customFormat="1" x14ac:dyDescent="0.2"/>
    <row r="21" spans="1:14" s="107" customFormat="1" x14ac:dyDescent="0.2">
      <c r="A21" s="378"/>
      <c r="B21" s="378"/>
      <c r="C21" s="378"/>
      <c r="D21" s="378"/>
      <c r="E21" s="378"/>
      <c r="F21" s="378"/>
      <c r="G21" s="378"/>
      <c r="H21" s="378"/>
      <c r="I21" s="378"/>
      <c r="J21" s="378"/>
      <c r="K21" s="378"/>
      <c r="L21" s="378"/>
      <c r="M21" s="378"/>
      <c r="N21" s="378"/>
    </row>
    <row r="22" spans="1:14" s="107" customFormat="1" ht="15" x14ac:dyDescent="0.2">
      <c r="A22" s="379" t="s">
        <v>760</v>
      </c>
    </row>
    <row r="23" spans="1:14" s="107" customFormat="1" x14ac:dyDescent="0.2"/>
    <row r="24" spans="1:14" s="107" customFormat="1" ht="31.5" x14ac:dyDescent="0.25">
      <c r="A24" s="334" t="s">
        <v>734</v>
      </c>
      <c r="B24" s="334" t="s">
        <v>735</v>
      </c>
      <c r="C24" s="334" t="s">
        <v>736</v>
      </c>
      <c r="D24" s="334" t="s">
        <v>737</v>
      </c>
      <c r="F24" s="335" t="s">
        <v>761</v>
      </c>
      <c r="G24" s="335" t="s">
        <v>762</v>
      </c>
      <c r="H24" s="335" t="s">
        <v>763</v>
      </c>
      <c r="J24" s="334" t="s">
        <v>764</v>
      </c>
    </row>
    <row r="25" spans="1:14" s="107" customFormat="1" x14ac:dyDescent="0.2">
      <c r="A25" s="107" t="s">
        <v>765</v>
      </c>
      <c r="C25" s="107" t="s">
        <v>642</v>
      </c>
      <c r="F25" s="380">
        <f>SUMIF('MHSA Exp Summary'!G:G,'FSP Cost Settlement 1213'!C25,'MHSA Exp Summary'!H:H)</f>
        <v>30250</v>
      </c>
      <c r="G25" s="380">
        <f>H25-F25</f>
        <v>12500</v>
      </c>
      <c r="H25" s="380">
        <v>42750</v>
      </c>
      <c r="J25" s="107" t="s">
        <v>766</v>
      </c>
    </row>
    <row r="26" spans="1:14" s="107" customFormat="1" x14ac:dyDescent="0.2">
      <c r="A26" s="107" t="s">
        <v>767</v>
      </c>
      <c r="C26" s="107" t="s">
        <v>655</v>
      </c>
      <c r="F26" s="380">
        <f>SUMIF('MHSA Exp Summary'!G:G,'FSP Cost Settlement 1213'!C26,'MHSA Exp Summary'!H:H)</f>
        <v>12320</v>
      </c>
      <c r="G26" s="380">
        <v>219272</v>
      </c>
      <c r="H26" s="380">
        <v>231592</v>
      </c>
    </row>
    <row r="27" spans="1:14" s="107" customFormat="1" x14ac:dyDescent="0.2">
      <c r="A27" s="107" t="s">
        <v>768</v>
      </c>
      <c r="C27" s="107" t="s">
        <v>522</v>
      </c>
      <c r="F27" s="380">
        <f>H27-G27</f>
        <v>15779.340000000004</v>
      </c>
      <c r="G27" s="380">
        <v>20082.419999999998</v>
      </c>
      <c r="H27" s="380">
        <v>35861.760000000002</v>
      </c>
      <c r="J27" s="107" t="s">
        <v>769</v>
      </c>
    </row>
    <row r="28" spans="1:14" s="107" customFormat="1" x14ac:dyDescent="0.2">
      <c r="A28" s="107" t="s">
        <v>770</v>
      </c>
      <c r="B28" s="107" t="s">
        <v>771</v>
      </c>
      <c r="F28" s="380">
        <f>H28-G28</f>
        <v>101429.13577694944</v>
      </c>
      <c r="G28" s="380">
        <f>H28/548073*SUM('Medi-cal &amp; EPSDT'!C22:D22)</f>
        <v>46073.864223050565</v>
      </c>
      <c r="H28" s="380">
        <v>147503</v>
      </c>
      <c r="J28" s="107" t="s">
        <v>772</v>
      </c>
      <c r="L28" s="381">
        <f>H28/548073</f>
        <v>0.26913020710744734</v>
      </c>
    </row>
    <row r="29" spans="1:14" s="107" customFormat="1" x14ac:dyDescent="0.2">
      <c r="F29" s="382"/>
      <c r="G29" s="382"/>
      <c r="H29" s="382"/>
    </row>
    <row r="30" spans="1:14" s="107" customFormat="1" x14ac:dyDescent="0.2">
      <c r="A30" s="107" t="s">
        <v>773</v>
      </c>
      <c r="F30" s="382"/>
      <c r="G30" s="382"/>
      <c r="H30" s="382"/>
    </row>
    <row r="31" spans="1:14" s="107" customFormat="1" x14ac:dyDescent="0.2">
      <c r="A31" s="107" t="s">
        <v>774</v>
      </c>
      <c r="F31" s="382"/>
      <c r="G31" s="382"/>
      <c r="H31" s="382"/>
    </row>
    <row r="32" spans="1:14" s="107" customFormat="1" x14ac:dyDescent="0.2">
      <c r="F32" s="382"/>
      <c r="G32" s="382"/>
      <c r="H32" s="382"/>
    </row>
    <row r="33" spans="1:14" s="107" customFormat="1" x14ac:dyDescent="0.2">
      <c r="A33" s="378"/>
      <c r="B33" s="378"/>
      <c r="C33" s="378"/>
      <c r="D33" s="378"/>
      <c r="E33" s="378"/>
      <c r="F33" s="378"/>
      <c r="G33" s="378"/>
      <c r="H33" s="378"/>
      <c r="I33" s="378"/>
      <c r="J33" s="378"/>
      <c r="K33" s="378"/>
      <c r="L33" s="378"/>
      <c r="M33" s="378"/>
      <c r="N33" s="378"/>
    </row>
    <row r="34" spans="1:14" s="107" customFormat="1" x14ac:dyDescent="0.2">
      <c r="A34" s="107" t="s">
        <v>775</v>
      </c>
      <c r="F34" s="380">
        <v>146518.75</v>
      </c>
      <c r="G34" s="382"/>
      <c r="H34" s="382"/>
    </row>
    <row r="35" spans="1:14" s="107" customFormat="1" x14ac:dyDescent="0.2">
      <c r="A35" s="107" t="s">
        <v>776</v>
      </c>
      <c r="F35" s="380">
        <v>61550.01</v>
      </c>
    </row>
    <row r="36" spans="1:14" s="107" customFormat="1" x14ac:dyDescent="0.2">
      <c r="A36" s="107" t="s">
        <v>777</v>
      </c>
      <c r="F36" s="380">
        <f>419314.8+'Payroll Rpt 1213 Adjusted'!F20-'MHSA Exp Summary'!H71-'Payroll Rpt 1213 Adjusted'!BD20-'Payroll Rpt 1213 Adjusted'!BM20</f>
        <v>641086.91059899575</v>
      </c>
      <c r="G36" s="107">
        <v>419314.8</v>
      </c>
    </row>
    <row r="37" spans="1:14" s="107" customFormat="1" x14ac:dyDescent="0.2">
      <c r="A37" s="107" t="s">
        <v>778</v>
      </c>
      <c r="F37" s="380">
        <v>223585</v>
      </c>
    </row>
    <row r="38" spans="1:14" s="107" customFormat="1" x14ac:dyDescent="0.2">
      <c r="A38" s="107" t="s">
        <v>779</v>
      </c>
      <c r="B38" s="107" t="s">
        <v>780</v>
      </c>
      <c r="F38" s="383">
        <f>F37/F36</f>
        <v>0.34875926540302421</v>
      </c>
    </row>
    <row r="39" spans="1:14" s="107" customFormat="1" x14ac:dyDescent="0.2">
      <c r="F39" s="382"/>
    </row>
    <row r="40" spans="1:14" s="107" customFormat="1" x14ac:dyDescent="0.2">
      <c r="F40" s="382"/>
    </row>
    <row r="41" spans="1:14" s="107" customFormat="1" x14ac:dyDescent="0.2">
      <c r="F41" s="382"/>
    </row>
    <row r="42" spans="1:14" s="107" customFormat="1" x14ac:dyDescent="0.2">
      <c r="F42" s="382"/>
    </row>
    <row r="43" spans="1:14" s="107" customFormat="1" x14ac:dyDescent="0.2">
      <c r="F43" s="382"/>
    </row>
    <row r="44" spans="1:14" s="107" customFormat="1" x14ac:dyDescent="0.2">
      <c r="F44" s="382"/>
    </row>
    <row r="45" spans="1:14" s="107" customFormat="1" x14ac:dyDescent="0.2"/>
    <row r="46" spans="1:14" s="107" customFormat="1" x14ac:dyDescent="0.2"/>
    <row r="47" spans="1:14" s="107" customFormat="1" x14ac:dyDescent="0.2"/>
    <row r="48" spans="1:14" s="107" customFormat="1" x14ac:dyDescent="0.2"/>
    <row r="49" s="107" customFormat="1" x14ac:dyDescent="0.2"/>
    <row r="50" s="107" customFormat="1" x14ac:dyDescent="0.2"/>
    <row r="51" s="107" customFormat="1" x14ac:dyDescent="0.2"/>
    <row r="52" s="107" customFormat="1" x14ac:dyDescent="0.2"/>
    <row r="53" s="107" customFormat="1" x14ac:dyDescent="0.2"/>
    <row r="54" s="107" customFormat="1" x14ac:dyDescent="0.2"/>
    <row r="55" s="107" customFormat="1" x14ac:dyDescent="0.2"/>
    <row r="56" s="107" customFormat="1" x14ac:dyDescent="0.2"/>
    <row r="57" s="107" customFormat="1" x14ac:dyDescent="0.2"/>
    <row r="58" s="107" customFormat="1" x14ac:dyDescent="0.2"/>
    <row r="59" s="107" customFormat="1" x14ac:dyDescent="0.2"/>
    <row r="60" s="107" customFormat="1" x14ac:dyDescent="0.2"/>
    <row r="61" s="107" customFormat="1" x14ac:dyDescent="0.2"/>
    <row r="62" s="107" customFormat="1" x14ac:dyDescent="0.2"/>
    <row r="63" s="107" customFormat="1" x14ac:dyDescent="0.2"/>
    <row r="64" s="107" customFormat="1" x14ac:dyDescent="0.2"/>
    <row r="65" s="107" customFormat="1" x14ac:dyDescent="0.2"/>
    <row r="66" s="107" customFormat="1" x14ac:dyDescent="0.2"/>
    <row r="67" s="107" customFormat="1" x14ac:dyDescent="0.2"/>
    <row r="68" s="107" customFormat="1" x14ac:dyDescent="0.2"/>
    <row r="69" s="107" customFormat="1" x14ac:dyDescent="0.2"/>
    <row r="70" s="107" customFormat="1" x14ac:dyDescent="0.2"/>
    <row r="71" s="107" customFormat="1" x14ac:dyDescent="0.2"/>
    <row r="72" s="107" customFormat="1" x14ac:dyDescent="0.2"/>
    <row r="73" s="107" customFormat="1" x14ac:dyDescent="0.2"/>
    <row r="74" s="107" customFormat="1" x14ac:dyDescent="0.2"/>
    <row r="75" s="107" customFormat="1" x14ac:dyDescent="0.2"/>
    <row r="76" s="107" customFormat="1" x14ac:dyDescent="0.2"/>
    <row r="77" s="107" customFormat="1" x14ac:dyDescent="0.2"/>
    <row r="78" s="107" customFormat="1" x14ac:dyDescent="0.2"/>
    <row r="79" s="107" customFormat="1" x14ac:dyDescent="0.2"/>
    <row r="80" s="107" customFormat="1" x14ac:dyDescent="0.2"/>
    <row r="81" s="107" customFormat="1" x14ac:dyDescent="0.2"/>
    <row r="82" s="107" customFormat="1" x14ac:dyDescent="0.2"/>
    <row r="83" s="107" customFormat="1" x14ac:dyDescent="0.2"/>
    <row r="84" s="107" customFormat="1" x14ac:dyDescent="0.2"/>
    <row r="85" s="107" customFormat="1" x14ac:dyDescent="0.2"/>
    <row r="86" s="107" customFormat="1" x14ac:dyDescent="0.2"/>
    <row r="87" s="107" customFormat="1" x14ac:dyDescent="0.2"/>
    <row r="88" s="107" customFormat="1" x14ac:dyDescent="0.2"/>
    <row r="89" s="107" customFormat="1" x14ac:dyDescent="0.2"/>
    <row r="90" s="107" customFormat="1" x14ac:dyDescent="0.2"/>
    <row r="91" s="107" customFormat="1" x14ac:dyDescent="0.2"/>
    <row r="92" s="107" customFormat="1" x14ac:dyDescent="0.2"/>
    <row r="93" s="107" customFormat="1" x14ac:dyDescent="0.2"/>
    <row r="94" s="107" customFormat="1" x14ac:dyDescent="0.2"/>
    <row r="95" s="107" customFormat="1" x14ac:dyDescent="0.2"/>
    <row r="96" s="107" customFormat="1" x14ac:dyDescent="0.2"/>
    <row r="97" s="107" customFormat="1" x14ac:dyDescent="0.2"/>
    <row r="98" s="107" customFormat="1" x14ac:dyDescent="0.2"/>
    <row r="99" s="107" customFormat="1" x14ac:dyDescent="0.2"/>
    <row r="100" s="107" customFormat="1" x14ac:dyDescent="0.2"/>
    <row r="101" s="107" customFormat="1" x14ac:dyDescent="0.2"/>
    <row r="102" s="107" customFormat="1" x14ac:dyDescent="0.2"/>
    <row r="103" s="107" customFormat="1" x14ac:dyDescent="0.2"/>
    <row r="104" s="107" customFormat="1" x14ac:dyDescent="0.2"/>
    <row r="105" s="107" customFormat="1" x14ac:dyDescent="0.2"/>
    <row r="106" s="107" customFormat="1" x14ac:dyDescent="0.2"/>
    <row r="107" s="107" customFormat="1" x14ac:dyDescent="0.2"/>
    <row r="108" s="107" customFormat="1" x14ac:dyDescent="0.2"/>
    <row r="109" s="107" customFormat="1" x14ac:dyDescent="0.2"/>
    <row r="110" s="107" customFormat="1" x14ac:dyDescent="0.2"/>
    <row r="111" s="107" customFormat="1" x14ac:dyDescent="0.2"/>
    <row r="112" s="107" customFormat="1" x14ac:dyDescent="0.2"/>
    <row r="113" s="107" customFormat="1" x14ac:dyDescent="0.2"/>
    <row r="114" s="107" customFormat="1" x14ac:dyDescent="0.2"/>
    <row r="115" s="107" customFormat="1" x14ac:dyDescent="0.2"/>
    <row r="116" s="107" customFormat="1" x14ac:dyDescent="0.2"/>
    <row r="117" s="107" customFormat="1" x14ac:dyDescent="0.2"/>
    <row r="118" s="107" customFormat="1" x14ac:dyDescent="0.2"/>
    <row r="119" s="107" customFormat="1" x14ac:dyDescent="0.2"/>
    <row r="120" s="107" customFormat="1" x14ac:dyDescent="0.2"/>
    <row r="121" s="107" customFormat="1" x14ac:dyDescent="0.2"/>
    <row r="122" s="107" customFormat="1" x14ac:dyDescent="0.2"/>
    <row r="123" s="107" customFormat="1" x14ac:dyDescent="0.2"/>
    <row r="124" s="107" customFormat="1" x14ac:dyDescent="0.2"/>
    <row r="125" s="107" customFormat="1" x14ac:dyDescent="0.2"/>
    <row r="126" s="107" customFormat="1" x14ac:dyDescent="0.2"/>
    <row r="127" s="107" customFormat="1" x14ac:dyDescent="0.2"/>
    <row r="128" s="107" customFormat="1" x14ac:dyDescent="0.2"/>
    <row r="129" s="107" customFormat="1" x14ac:dyDescent="0.2"/>
    <row r="130" s="107" customFormat="1" x14ac:dyDescent="0.2"/>
    <row r="131" s="107" customFormat="1" x14ac:dyDescent="0.2"/>
    <row r="132" s="107" customFormat="1" x14ac:dyDescent="0.2"/>
    <row r="133" s="107" customFormat="1" x14ac:dyDescent="0.2"/>
    <row r="134" s="107" customFormat="1" x14ac:dyDescent="0.2"/>
    <row r="135" s="107" customFormat="1" x14ac:dyDescent="0.2"/>
    <row r="136" s="107" customFormat="1" x14ac:dyDescent="0.2"/>
    <row r="137" s="107" customFormat="1" x14ac:dyDescent="0.2"/>
    <row r="138" s="107" customFormat="1" x14ac:dyDescent="0.2"/>
    <row r="139" s="107" customFormat="1" x14ac:dyDescent="0.2"/>
    <row r="140" s="107" customFormat="1" x14ac:dyDescent="0.2"/>
    <row r="141" s="107" customFormat="1" x14ac:dyDescent="0.2"/>
    <row r="142" s="107" customFormat="1" x14ac:dyDescent="0.2"/>
    <row r="143" s="107" customFormat="1" x14ac:dyDescent="0.2"/>
    <row r="144" s="107" customFormat="1" x14ac:dyDescent="0.2"/>
    <row r="145" s="107" customFormat="1" x14ac:dyDescent="0.2"/>
    <row r="146" s="107" customFormat="1" x14ac:dyDescent="0.2"/>
    <row r="147" s="107" customFormat="1" x14ac:dyDescent="0.2"/>
    <row r="148" s="107" customFormat="1" x14ac:dyDescent="0.2"/>
    <row r="149" s="107" customFormat="1" x14ac:dyDescent="0.2"/>
    <row r="150" s="107" customFormat="1" x14ac:dyDescent="0.2"/>
    <row r="151" s="107" customFormat="1" x14ac:dyDescent="0.2"/>
    <row r="152" s="107" customFormat="1" x14ac:dyDescent="0.2"/>
    <row r="153" s="107" customFormat="1" x14ac:dyDescent="0.2"/>
    <row r="154" s="107" customFormat="1" x14ac:dyDescent="0.2"/>
    <row r="155" s="107" customFormat="1" x14ac:dyDescent="0.2"/>
    <row r="156" s="107" customFormat="1" x14ac:dyDescent="0.2"/>
    <row r="157" s="107" customFormat="1" x14ac:dyDescent="0.2"/>
    <row r="158" s="107" customFormat="1" x14ac:dyDescent="0.2"/>
    <row r="159" s="107" customFormat="1" x14ac:dyDescent="0.2"/>
    <row r="160" s="107" customFormat="1" x14ac:dyDescent="0.2"/>
    <row r="161" s="107" customFormat="1" x14ac:dyDescent="0.2"/>
    <row r="162" s="107" customFormat="1" x14ac:dyDescent="0.2"/>
    <row r="163" s="107" customFormat="1" x14ac:dyDescent="0.2"/>
    <row r="164" s="107" customFormat="1" x14ac:dyDescent="0.2"/>
    <row r="165" s="107" customFormat="1" x14ac:dyDescent="0.2"/>
    <row r="166" s="107" customFormat="1" x14ac:dyDescent="0.2"/>
    <row r="167" s="107" customFormat="1" x14ac:dyDescent="0.2"/>
    <row r="168" s="107" customFormat="1" x14ac:dyDescent="0.2"/>
    <row r="169" s="107" customFormat="1" x14ac:dyDescent="0.2"/>
    <row r="170" s="107" customFormat="1" x14ac:dyDescent="0.2"/>
    <row r="171" s="107" customFormat="1" x14ac:dyDescent="0.2"/>
    <row r="172" s="107" customFormat="1" x14ac:dyDescent="0.2"/>
    <row r="173" s="107" customFormat="1" x14ac:dyDescent="0.2"/>
    <row r="174" s="107" customFormat="1" x14ac:dyDescent="0.2"/>
    <row r="175" s="107" customFormat="1" x14ac:dyDescent="0.2"/>
    <row r="176" s="107" customFormat="1" x14ac:dyDescent="0.2"/>
    <row r="177" s="107" customFormat="1" x14ac:dyDescent="0.2"/>
    <row r="178" s="107" customFormat="1" x14ac:dyDescent="0.2"/>
    <row r="179" s="107" customFormat="1" x14ac:dyDescent="0.2"/>
    <row r="180" s="107" customFormat="1" x14ac:dyDescent="0.2"/>
    <row r="181" s="107" customFormat="1" x14ac:dyDescent="0.2"/>
    <row r="182" s="107" customFormat="1" x14ac:dyDescent="0.2"/>
    <row r="183" s="107" customFormat="1" x14ac:dyDescent="0.2"/>
    <row r="184" s="107" customFormat="1" x14ac:dyDescent="0.2"/>
    <row r="185" s="107" customFormat="1" x14ac:dyDescent="0.2"/>
    <row r="186" s="107" customFormat="1" x14ac:dyDescent="0.2"/>
    <row r="187" s="107" customFormat="1" x14ac:dyDescent="0.2"/>
    <row r="188" s="107" customFormat="1" x14ac:dyDescent="0.2"/>
    <row r="189" s="107" customFormat="1" x14ac:dyDescent="0.2"/>
    <row r="190" s="107" customFormat="1" x14ac:dyDescent="0.2"/>
    <row r="191" s="107" customFormat="1" x14ac:dyDescent="0.2"/>
    <row r="192" s="107" customFormat="1" x14ac:dyDescent="0.2"/>
    <row r="193" s="107" customFormat="1" x14ac:dyDescent="0.2"/>
    <row r="194" s="107" customFormat="1" x14ac:dyDescent="0.2"/>
    <row r="195" s="107" customFormat="1" x14ac:dyDescent="0.2"/>
    <row r="196" s="107" customFormat="1" x14ac:dyDescent="0.2"/>
    <row r="197" s="107" customFormat="1" x14ac:dyDescent="0.2"/>
    <row r="198" s="107" customFormat="1" x14ac:dyDescent="0.2"/>
    <row r="199" s="107" customFormat="1" x14ac:dyDescent="0.2"/>
    <row r="200" s="107" customFormat="1" x14ac:dyDescent="0.2"/>
    <row r="201" s="107" customFormat="1" x14ac:dyDescent="0.2"/>
    <row r="202" s="107" customFormat="1" x14ac:dyDescent="0.2"/>
    <row r="203" s="107" customFormat="1" x14ac:dyDescent="0.2"/>
    <row r="204" s="107" customFormat="1" x14ac:dyDescent="0.2"/>
    <row r="205" s="107" customFormat="1" x14ac:dyDescent="0.2"/>
    <row r="206" s="107" customFormat="1" x14ac:dyDescent="0.2"/>
    <row r="207" s="107" customFormat="1" x14ac:dyDescent="0.2"/>
    <row r="208" s="107" customFormat="1" x14ac:dyDescent="0.2"/>
    <row r="209" s="107" customFormat="1" x14ac:dyDescent="0.2"/>
    <row r="210" s="107" customFormat="1" x14ac:dyDescent="0.2"/>
    <row r="211" s="107" customFormat="1" x14ac:dyDescent="0.2"/>
    <row r="212" s="107" customFormat="1" x14ac:dyDescent="0.2"/>
    <row r="213" s="107" customFormat="1" x14ac:dyDescent="0.2"/>
    <row r="214" s="107" customFormat="1" x14ac:dyDescent="0.2"/>
    <row r="215" s="107" customFormat="1" x14ac:dyDescent="0.2"/>
    <row r="216" s="107" customFormat="1" x14ac:dyDescent="0.2"/>
    <row r="217" s="107" customFormat="1" x14ac:dyDescent="0.2"/>
    <row r="218" s="107" customFormat="1" x14ac:dyDescent="0.2"/>
    <row r="219" s="107" customFormat="1" x14ac:dyDescent="0.2"/>
    <row r="220" s="107" customFormat="1" x14ac:dyDescent="0.2"/>
    <row r="221" s="107" customFormat="1" x14ac:dyDescent="0.2"/>
    <row r="222" s="107" customFormat="1" x14ac:dyDescent="0.2"/>
    <row r="223" s="107" customFormat="1" x14ac:dyDescent="0.2"/>
    <row r="224" s="107" customFormat="1" x14ac:dyDescent="0.2"/>
    <row r="225" s="107" customFormat="1" x14ac:dyDescent="0.2"/>
    <row r="226" s="107" customFormat="1" x14ac:dyDescent="0.2"/>
    <row r="227" s="107" customFormat="1" x14ac:dyDescent="0.2"/>
    <row r="228" s="107" customFormat="1" x14ac:dyDescent="0.2"/>
    <row r="229" s="107" customFormat="1" x14ac:dyDescent="0.2"/>
    <row r="230" s="107" customFormat="1" x14ac:dyDescent="0.2"/>
    <row r="231" s="107" customFormat="1" x14ac:dyDescent="0.2"/>
    <row r="232" s="107" customFormat="1" x14ac:dyDescent="0.2"/>
    <row r="233" s="107" customFormat="1" x14ac:dyDescent="0.2"/>
    <row r="234" s="107" customFormat="1" x14ac:dyDescent="0.2"/>
    <row r="235" s="107" customFormat="1" x14ac:dyDescent="0.2"/>
    <row r="236" s="107" customFormat="1" x14ac:dyDescent="0.2"/>
    <row r="237" s="107" customFormat="1" x14ac:dyDescent="0.2"/>
    <row r="238" s="107" customFormat="1" x14ac:dyDescent="0.2"/>
    <row r="239" s="107" customFormat="1" x14ac:dyDescent="0.2"/>
    <row r="240" s="107" customFormat="1" x14ac:dyDescent="0.2"/>
    <row r="241" s="107" customFormat="1" x14ac:dyDescent="0.2"/>
    <row r="242" s="107" customFormat="1" x14ac:dyDescent="0.2"/>
    <row r="243" s="107" customFormat="1" x14ac:dyDescent="0.2"/>
    <row r="244" s="107" customFormat="1" x14ac:dyDescent="0.2"/>
    <row r="245" s="107" customFormat="1" x14ac:dyDescent="0.2"/>
    <row r="246" s="107" customFormat="1" x14ac:dyDescent="0.2"/>
    <row r="247" s="107" customFormat="1" x14ac:dyDescent="0.2"/>
    <row r="248" s="107" customFormat="1" x14ac:dyDescent="0.2"/>
    <row r="249" s="107" customFormat="1" x14ac:dyDescent="0.2"/>
    <row r="250" s="107" customFormat="1" x14ac:dyDescent="0.2"/>
    <row r="251" s="107" customFormat="1" x14ac:dyDescent="0.2"/>
    <row r="252" s="107" customFormat="1" x14ac:dyDescent="0.2"/>
    <row r="253" s="107" customFormat="1" x14ac:dyDescent="0.2"/>
    <row r="254" s="107" customFormat="1" x14ac:dyDescent="0.2"/>
    <row r="255" s="107" customFormat="1" x14ac:dyDescent="0.2"/>
    <row r="256" s="107" customFormat="1" x14ac:dyDescent="0.2"/>
    <row r="257" s="107" customFormat="1" x14ac:dyDescent="0.2"/>
    <row r="258" s="107" customFormat="1" x14ac:dyDescent="0.2"/>
    <row r="259" s="107" customFormat="1" x14ac:dyDescent="0.2"/>
    <row r="260" s="107" customFormat="1" x14ac:dyDescent="0.2"/>
    <row r="261" s="107" customFormat="1" x14ac:dyDescent="0.2"/>
    <row r="262" s="107" customFormat="1" x14ac:dyDescent="0.2"/>
    <row r="263" s="107" customFormat="1" x14ac:dyDescent="0.2"/>
    <row r="264" s="107" customFormat="1" x14ac:dyDescent="0.2"/>
    <row r="265" s="107" customFormat="1" x14ac:dyDescent="0.2"/>
    <row r="266" s="107" customFormat="1" x14ac:dyDescent="0.2"/>
    <row r="267" s="107" customFormat="1" x14ac:dyDescent="0.2"/>
    <row r="268" s="107" customFormat="1" x14ac:dyDescent="0.2"/>
    <row r="269" s="107" customFormat="1" x14ac:dyDescent="0.2"/>
    <row r="270" s="107" customFormat="1" x14ac:dyDescent="0.2"/>
    <row r="271" s="107" customFormat="1" x14ac:dyDescent="0.2"/>
    <row r="272" s="107" customFormat="1" x14ac:dyDescent="0.2"/>
    <row r="273" s="107" customFormat="1" x14ac:dyDescent="0.2"/>
    <row r="274" s="107" customFormat="1" x14ac:dyDescent="0.2"/>
    <row r="275" s="107" customFormat="1" x14ac:dyDescent="0.2"/>
    <row r="276" s="107" customFormat="1" x14ac:dyDescent="0.2"/>
    <row r="277" s="107" customFormat="1" x14ac:dyDescent="0.2"/>
    <row r="278" s="107" customFormat="1" x14ac:dyDescent="0.2"/>
    <row r="279" s="107" customFormat="1" x14ac:dyDescent="0.2"/>
    <row r="280" s="107" customFormat="1" x14ac:dyDescent="0.2"/>
    <row r="281" s="107" customFormat="1" x14ac:dyDescent="0.2"/>
    <row r="282" s="107" customFormat="1" x14ac:dyDescent="0.2"/>
    <row r="283" s="107" customFormat="1" x14ac:dyDescent="0.2"/>
    <row r="284" s="107" customFormat="1" x14ac:dyDescent="0.2"/>
    <row r="285" s="107" customFormat="1" x14ac:dyDescent="0.2"/>
    <row r="286" s="107" customFormat="1" x14ac:dyDescent="0.2"/>
    <row r="287" s="107" customFormat="1" x14ac:dyDescent="0.2"/>
    <row r="288" s="107" customFormat="1" x14ac:dyDescent="0.2"/>
    <row r="289" s="107" customFormat="1" x14ac:dyDescent="0.2"/>
    <row r="290" s="107" customFormat="1" x14ac:dyDescent="0.2"/>
    <row r="291" s="107" customFormat="1" x14ac:dyDescent="0.2"/>
    <row r="292" s="107" customFormat="1" x14ac:dyDescent="0.2"/>
    <row r="293" s="107" customFormat="1" x14ac:dyDescent="0.2"/>
    <row r="294" s="107" customFormat="1" x14ac:dyDescent="0.2"/>
    <row r="295" s="107" customFormat="1" x14ac:dyDescent="0.2"/>
    <row r="296" s="107" customFormat="1" x14ac:dyDescent="0.2"/>
    <row r="297" s="107" customFormat="1" x14ac:dyDescent="0.2"/>
    <row r="298" s="107" customFormat="1" x14ac:dyDescent="0.2"/>
    <row r="299" s="107" customFormat="1" x14ac:dyDescent="0.2"/>
    <row r="300" s="107" customFormat="1" x14ac:dyDescent="0.2"/>
    <row r="301" s="107" customFormat="1" x14ac:dyDescent="0.2"/>
    <row r="302" s="107" customFormat="1" x14ac:dyDescent="0.2"/>
    <row r="303" s="107" customFormat="1" x14ac:dyDescent="0.2"/>
    <row r="304" s="107" customFormat="1" x14ac:dyDescent="0.2"/>
    <row r="305" s="107" customFormat="1" x14ac:dyDescent="0.2"/>
    <row r="306" s="107" customFormat="1" x14ac:dyDescent="0.2"/>
    <row r="307" s="107" customFormat="1" x14ac:dyDescent="0.2"/>
    <row r="308" s="107" customFormat="1" x14ac:dyDescent="0.2"/>
    <row r="309" s="107" customFormat="1" x14ac:dyDescent="0.2"/>
    <row r="310" s="107" customFormat="1" x14ac:dyDescent="0.2"/>
    <row r="311" s="107" customFormat="1" x14ac:dyDescent="0.2"/>
    <row r="312" s="107" customFormat="1" x14ac:dyDescent="0.2"/>
    <row r="313" s="107" customFormat="1" x14ac:dyDescent="0.2"/>
    <row r="314" s="107" customFormat="1" x14ac:dyDescent="0.2"/>
    <row r="315" s="107" customFormat="1" x14ac:dyDescent="0.2"/>
    <row r="316" s="107" customFormat="1" x14ac:dyDescent="0.2"/>
    <row r="317" s="107" customFormat="1" x14ac:dyDescent="0.2"/>
    <row r="318" s="107" customFormat="1" x14ac:dyDescent="0.2"/>
    <row r="319" s="107" customFormat="1" x14ac:dyDescent="0.2"/>
    <row r="320" s="107" customFormat="1" x14ac:dyDescent="0.2"/>
    <row r="321" s="107" customFormat="1" x14ac:dyDescent="0.2"/>
    <row r="322" s="107" customFormat="1" x14ac:dyDescent="0.2"/>
    <row r="323" s="107" customFormat="1" x14ac:dyDescent="0.2"/>
    <row r="324" s="107" customFormat="1" x14ac:dyDescent="0.2"/>
    <row r="325" s="107" customFormat="1" x14ac:dyDescent="0.2"/>
    <row r="326" s="107" customFormat="1" x14ac:dyDescent="0.2"/>
    <row r="327" s="107" customFormat="1" x14ac:dyDescent="0.2"/>
    <row r="328" s="107" customFormat="1" x14ac:dyDescent="0.2"/>
    <row r="329" s="107" customFormat="1" x14ac:dyDescent="0.2"/>
    <row r="330" s="107" customFormat="1" x14ac:dyDescent="0.2"/>
    <row r="331" s="107" customFormat="1" x14ac:dyDescent="0.2"/>
    <row r="332" s="107" customFormat="1" x14ac:dyDescent="0.2"/>
    <row r="333" s="107" customFormat="1" x14ac:dyDescent="0.2"/>
    <row r="334" s="107" customFormat="1" x14ac:dyDescent="0.2"/>
    <row r="335" s="107" customFormat="1" x14ac:dyDescent="0.2"/>
    <row r="336" s="107" customFormat="1" x14ac:dyDescent="0.2"/>
    <row r="337" s="107" customFormat="1" x14ac:dyDescent="0.2"/>
    <row r="338" s="107" customFormat="1" x14ac:dyDescent="0.2"/>
    <row r="339" s="107" customFormat="1" x14ac:dyDescent="0.2"/>
    <row r="340" s="107" customFormat="1" x14ac:dyDescent="0.2"/>
    <row r="341" s="107" customFormat="1" x14ac:dyDescent="0.2"/>
    <row r="342" s="107" customFormat="1" x14ac:dyDescent="0.2"/>
    <row r="343" s="107" customFormat="1" x14ac:dyDescent="0.2"/>
    <row r="344" s="107" customFormat="1" x14ac:dyDescent="0.2"/>
    <row r="345" s="107" customFormat="1" x14ac:dyDescent="0.2"/>
    <row r="346" s="107" customFormat="1" x14ac:dyDescent="0.2"/>
    <row r="347" s="107" customFormat="1" x14ac:dyDescent="0.2"/>
    <row r="348" s="107" customFormat="1" x14ac:dyDescent="0.2"/>
    <row r="349" s="107" customFormat="1" x14ac:dyDescent="0.2"/>
    <row r="350" s="107" customFormat="1" x14ac:dyDescent="0.2"/>
    <row r="351" s="107" customFormat="1" x14ac:dyDescent="0.2"/>
    <row r="352" s="107" customFormat="1" x14ac:dyDescent="0.2"/>
    <row r="353" s="107" customFormat="1" x14ac:dyDescent="0.2"/>
    <row r="354" s="107" customFormat="1" x14ac:dyDescent="0.2"/>
    <row r="355" s="107" customFormat="1" x14ac:dyDescent="0.2"/>
    <row r="356" s="107" customFormat="1" x14ac:dyDescent="0.2"/>
    <row r="357" s="107" customFormat="1" x14ac:dyDescent="0.2"/>
    <row r="358" s="107" customFormat="1" x14ac:dyDescent="0.2"/>
    <row r="359" s="107" customFormat="1" x14ac:dyDescent="0.2"/>
    <row r="360" s="107" customFormat="1" x14ac:dyDescent="0.2"/>
    <row r="361" s="107" customFormat="1" x14ac:dyDescent="0.2"/>
    <row r="362" s="107" customFormat="1" x14ac:dyDescent="0.2"/>
    <row r="363" s="107" customFormat="1" x14ac:dyDescent="0.2"/>
    <row r="364" s="107" customFormat="1" x14ac:dyDescent="0.2"/>
    <row r="365" s="107" customFormat="1" x14ac:dyDescent="0.2"/>
    <row r="366" s="107" customFormat="1" x14ac:dyDescent="0.2"/>
    <row r="367" s="107" customFormat="1" x14ac:dyDescent="0.2"/>
    <row r="368" s="107" customFormat="1" x14ac:dyDescent="0.2"/>
    <row r="369" s="107" customFormat="1" x14ac:dyDescent="0.2"/>
    <row r="370" s="107" customFormat="1" x14ac:dyDescent="0.2"/>
    <row r="371" s="107" customFormat="1" x14ac:dyDescent="0.2"/>
    <row r="372" s="107" customFormat="1" x14ac:dyDescent="0.2"/>
    <row r="373" s="107" customFormat="1" x14ac:dyDescent="0.2"/>
    <row r="374" s="107" customFormat="1" x14ac:dyDescent="0.2"/>
    <row r="375" s="107" customFormat="1" x14ac:dyDescent="0.2"/>
    <row r="376" s="107" customFormat="1" x14ac:dyDescent="0.2"/>
    <row r="377" s="107" customFormat="1" x14ac:dyDescent="0.2"/>
    <row r="378" s="107" customFormat="1" x14ac:dyDescent="0.2"/>
    <row r="379" s="107" customFormat="1" x14ac:dyDescent="0.2"/>
    <row r="380" s="107" customFormat="1" x14ac:dyDescent="0.2"/>
    <row r="381" s="107" customFormat="1" x14ac:dyDescent="0.2"/>
    <row r="382" s="107" customFormat="1" x14ac:dyDescent="0.2"/>
    <row r="383" s="107" customFormat="1" x14ac:dyDescent="0.2"/>
    <row r="384" s="107" customFormat="1" x14ac:dyDescent="0.2"/>
    <row r="385" s="107" customFormat="1" x14ac:dyDescent="0.2"/>
    <row r="386" s="107" customFormat="1" x14ac:dyDescent="0.2"/>
    <row r="387" s="107" customFormat="1" x14ac:dyDescent="0.2"/>
    <row r="388" s="107" customFormat="1" x14ac:dyDescent="0.2"/>
    <row r="389" s="107" customFormat="1" x14ac:dyDescent="0.2"/>
    <row r="390" s="107" customFormat="1" x14ac:dyDescent="0.2"/>
    <row r="391" s="107" customFormat="1" x14ac:dyDescent="0.2"/>
    <row r="392" s="107" customFormat="1" x14ac:dyDescent="0.2"/>
    <row r="393" s="107" customFormat="1" x14ac:dyDescent="0.2"/>
    <row r="394" s="107" customFormat="1" x14ac:dyDescent="0.2"/>
    <row r="395" s="107" customFormat="1" x14ac:dyDescent="0.2"/>
    <row r="396" s="107" customFormat="1" x14ac:dyDescent="0.2"/>
    <row r="397" s="107" customFormat="1" x14ac:dyDescent="0.2"/>
    <row r="398" s="107" customFormat="1" x14ac:dyDescent="0.2"/>
    <row r="399" s="107" customFormat="1" x14ac:dyDescent="0.2"/>
    <row r="400" s="107" customFormat="1" x14ac:dyDescent="0.2"/>
    <row r="401" s="107" customFormat="1" x14ac:dyDescent="0.2"/>
    <row r="402" s="107" customFormat="1" x14ac:dyDescent="0.2"/>
    <row r="403" s="107" customFormat="1" x14ac:dyDescent="0.2"/>
    <row r="404" s="107" customFormat="1" x14ac:dyDescent="0.2"/>
    <row r="405" s="107" customFormat="1" x14ac:dyDescent="0.2"/>
    <row r="406" s="107" customFormat="1" x14ac:dyDescent="0.2"/>
    <row r="407" s="107" customFormat="1" x14ac:dyDescent="0.2"/>
    <row r="408" s="107" customFormat="1" x14ac:dyDescent="0.2"/>
    <row r="409" s="107" customFormat="1" x14ac:dyDescent="0.2"/>
    <row r="410" s="107" customFormat="1" x14ac:dyDescent="0.2"/>
    <row r="411" s="107" customFormat="1" x14ac:dyDescent="0.2"/>
    <row r="412" s="107" customFormat="1" x14ac:dyDescent="0.2"/>
    <row r="413" s="107" customFormat="1" x14ac:dyDescent="0.2"/>
    <row r="414" s="107" customFormat="1" x14ac:dyDescent="0.2"/>
    <row r="415" s="107" customFormat="1" x14ac:dyDescent="0.2"/>
    <row r="416" s="107" customFormat="1" x14ac:dyDescent="0.2"/>
    <row r="417" s="107" customFormat="1" x14ac:dyDescent="0.2"/>
    <row r="418" s="107" customFormat="1" x14ac:dyDescent="0.2"/>
    <row r="419" s="107" customFormat="1" x14ac:dyDescent="0.2"/>
    <row r="420" s="107" customFormat="1" x14ac:dyDescent="0.2"/>
    <row r="421" s="107" customFormat="1" x14ac:dyDescent="0.2"/>
    <row r="422" s="107" customFormat="1" x14ac:dyDescent="0.2"/>
    <row r="423" s="107" customFormat="1" x14ac:dyDescent="0.2"/>
    <row r="424" s="107" customFormat="1" x14ac:dyDescent="0.2"/>
    <row r="425" s="107" customFormat="1" x14ac:dyDescent="0.2"/>
    <row r="426" s="107" customFormat="1" x14ac:dyDescent="0.2"/>
    <row r="427" s="107" customFormat="1" x14ac:dyDescent="0.2"/>
    <row r="428" s="107" customFormat="1" x14ac:dyDescent="0.2"/>
    <row r="429" s="107" customFormat="1" x14ac:dyDescent="0.2"/>
    <row r="430" s="107" customFormat="1" x14ac:dyDescent="0.2"/>
    <row r="431" s="107" customFormat="1" x14ac:dyDescent="0.2"/>
    <row r="432" s="107" customFormat="1" x14ac:dyDescent="0.2"/>
    <row r="433" s="107" customFormat="1" x14ac:dyDescent="0.2"/>
    <row r="434" s="107" customFormat="1" x14ac:dyDescent="0.2"/>
    <row r="435" s="107" customFormat="1" x14ac:dyDescent="0.2"/>
    <row r="436" s="107" customFormat="1" x14ac:dyDescent="0.2"/>
    <row r="437" s="107" customFormat="1" x14ac:dyDescent="0.2"/>
    <row r="438" s="107" customFormat="1" x14ac:dyDescent="0.2"/>
    <row r="439" s="107" customFormat="1" x14ac:dyDescent="0.2"/>
    <row r="440" s="107" customFormat="1" x14ac:dyDescent="0.2"/>
    <row r="441" s="107" customFormat="1" x14ac:dyDescent="0.2"/>
    <row r="442" s="107" customFormat="1" x14ac:dyDescent="0.2"/>
    <row r="443" s="107" customFormat="1" x14ac:dyDescent="0.2"/>
    <row r="444" s="107" customFormat="1" x14ac:dyDescent="0.2"/>
    <row r="445" s="107" customFormat="1" x14ac:dyDescent="0.2"/>
    <row r="446" s="107" customFormat="1" x14ac:dyDescent="0.2"/>
    <row r="447" s="107" customFormat="1" x14ac:dyDescent="0.2"/>
    <row r="448" s="107" customFormat="1" x14ac:dyDescent="0.2"/>
    <row r="449" s="107" customFormat="1" x14ac:dyDescent="0.2"/>
    <row r="450" s="107" customFormat="1" x14ac:dyDescent="0.2"/>
    <row r="451" s="107" customFormat="1" x14ac:dyDescent="0.2"/>
    <row r="452" s="107" customFormat="1" x14ac:dyDescent="0.2"/>
    <row r="453" s="107" customFormat="1" x14ac:dyDescent="0.2"/>
    <row r="454" s="107" customFormat="1" x14ac:dyDescent="0.2"/>
    <row r="455" s="107" customFormat="1" x14ac:dyDescent="0.2"/>
    <row r="456" s="107" customFormat="1" x14ac:dyDescent="0.2"/>
    <row r="457" s="107" customFormat="1" x14ac:dyDescent="0.2"/>
    <row r="458" s="107" customFormat="1" x14ac:dyDescent="0.2"/>
    <row r="459" s="107" customFormat="1" x14ac:dyDescent="0.2"/>
    <row r="460" s="107" customFormat="1" x14ac:dyDescent="0.2"/>
    <row r="461" s="107" customFormat="1" x14ac:dyDescent="0.2"/>
    <row r="462" s="107" customFormat="1" x14ac:dyDescent="0.2"/>
    <row r="463" s="107" customFormat="1" x14ac:dyDescent="0.2"/>
    <row r="464" s="107" customFormat="1" x14ac:dyDescent="0.2"/>
    <row r="465" s="107" customFormat="1" x14ac:dyDescent="0.2"/>
    <row r="466" s="107" customFormat="1" x14ac:dyDescent="0.2"/>
    <row r="467" s="107" customFormat="1" x14ac:dyDescent="0.2"/>
    <row r="468" s="107" customFormat="1" x14ac:dyDescent="0.2"/>
    <row r="469" s="107" customFormat="1" x14ac:dyDescent="0.2"/>
    <row r="470" s="107" customFormat="1" x14ac:dyDescent="0.2"/>
    <row r="471" s="107" customFormat="1" x14ac:dyDescent="0.2"/>
    <row r="472" s="107" customFormat="1" x14ac:dyDescent="0.2"/>
    <row r="473" s="107" customFormat="1" x14ac:dyDescent="0.2"/>
    <row r="474" s="107" customFormat="1" x14ac:dyDescent="0.2"/>
    <row r="475" s="107" customFormat="1" x14ac:dyDescent="0.2"/>
    <row r="476" s="107" customFormat="1" x14ac:dyDescent="0.2"/>
    <row r="477" s="107" customFormat="1" x14ac:dyDescent="0.2"/>
    <row r="478" s="107" customFormat="1" x14ac:dyDescent="0.2"/>
    <row r="479" s="107" customFormat="1" x14ac:dyDescent="0.2"/>
    <row r="480" s="107" customFormat="1" x14ac:dyDescent="0.2"/>
    <row r="481" s="107" customFormat="1" x14ac:dyDescent="0.2"/>
    <row r="482" s="107" customFormat="1" x14ac:dyDescent="0.2"/>
    <row r="483" s="107" customFormat="1" x14ac:dyDescent="0.2"/>
    <row r="484" s="107" customFormat="1" x14ac:dyDescent="0.2"/>
    <row r="485" s="107" customFormat="1" x14ac:dyDescent="0.2"/>
    <row r="486" s="107" customFormat="1" x14ac:dyDescent="0.2"/>
    <row r="487" s="107" customFormat="1" x14ac:dyDescent="0.2"/>
    <row r="488" s="107" customFormat="1" x14ac:dyDescent="0.2"/>
    <row r="489" s="107" customFormat="1" x14ac:dyDescent="0.2"/>
    <row r="490" s="107" customFormat="1" x14ac:dyDescent="0.2"/>
    <row r="491" s="107" customFormat="1" x14ac:dyDescent="0.2"/>
    <row r="492" s="107" customFormat="1" x14ac:dyDescent="0.2"/>
    <row r="493" s="107" customFormat="1" x14ac:dyDescent="0.2"/>
    <row r="494" s="107" customFormat="1" x14ac:dyDescent="0.2"/>
    <row r="495" s="107" customFormat="1" x14ac:dyDescent="0.2"/>
    <row r="496" s="107" customFormat="1" x14ac:dyDescent="0.2"/>
    <row r="497" s="107" customFormat="1" x14ac:dyDescent="0.2"/>
    <row r="498" s="107" customFormat="1" x14ac:dyDescent="0.2"/>
    <row r="499" s="107" customFormat="1" x14ac:dyDescent="0.2"/>
    <row r="500" s="107" customFormat="1" x14ac:dyDescent="0.2"/>
    <row r="501" s="107" customFormat="1" x14ac:dyDescent="0.2"/>
    <row r="502" s="107" customFormat="1" x14ac:dyDescent="0.2"/>
    <row r="503" s="107" customFormat="1" x14ac:dyDescent="0.2"/>
    <row r="504" s="107" customFormat="1" x14ac:dyDescent="0.2"/>
    <row r="505" s="107" customFormat="1" x14ac:dyDescent="0.2"/>
    <row r="506" s="107" customFormat="1" x14ac:dyDescent="0.2"/>
    <row r="507" s="107" customFormat="1" x14ac:dyDescent="0.2"/>
    <row r="508" s="107" customFormat="1" x14ac:dyDescent="0.2"/>
    <row r="509" s="107" customFormat="1" x14ac:dyDescent="0.2"/>
    <row r="510" s="107" customFormat="1" x14ac:dyDescent="0.2"/>
    <row r="511" s="107" customFormat="1" x14ac:dyDescent="0.2"/>
    <row r="512" s="107" customFormat="1" x14ac:dyDescent="0.2"/>
    <row r="513" s="107" customFormat="1" x14ac:dyDescent="0.2"/>
    <row r="514" s="107" customFormat="1" x14ac:dyDescent="0.2"/>
    <row r="515" s="107" customFormat="1" x14ac:dyDescent="0.2"/>
    <row r="516" s="107" customFormat="1" x14ac:dyDescent="0.2"/>
    <row r="517" s="107" customFormat="1" x14ac:dyDescent="0.2"/>
    <row r="518" s="107" customFormat="1" x14ac:dyDescent="0.2"/>
    <row r="519" s="107" customFormat="1" x14ac:dyDescent="0.2"/>
    <row r="520" s="107" customFormat="1" x14ac:dyDescent="0.2"/>
    <row r="521" s="107" customFormat="1" x14ac:dyDescent="0.2"/>
    <row r="522" s="107" customFormat="1" x14ac:dyDescent="0.2"/>
    <row r="523" s="107" customFormat="1" x14ac:dyDescent="0.2"/>
    <row r="524" s="107" customFormat="1" x14ac:dyDescent="0.2"/>
    <row r="525" s="107" customFormat="1" x14ac:dyDescent="0.2"/>
    <row r="526" s="107" customFormat="1" x14ac:dyDescent="0.2"/>
    <row r="527" s="107" customFormat="1" x14ac:dyDescent="0.2"/>
    <row r="528" s="107" customFormat="1" x14ac:dyDescent="0.2"/>
    <row r="529" s="107" customFormat="1" x14ac:dyDescent="0.2"/>
    <row r="530" s="107" customFormat="1" x14ac:dyDescent="0.2"/>
    <row r="531" s="107" customFormat="1" x14ac:dyDescent="0.2"/>
    <row r="532" s="107" customFormat="1" x14ac:dyDescent="0.2"/>
    <row r="533" s="107" customFormat="1" x14ac:dyDescent="0.2"/>
    <row r="534" s="107" customFormat="1" x14ac:dyDescent="0.2"/>
    <row r="535" s="107" customFormat="1" x14ac:dyDescent="0.2"/>
    <row r="536" s="107" customFormat="1" x14ac:dyDescent="0.2"/>
    <row r="537" s="107" customFormat="1" x14ac:dyDescent="0.2"/>
    <row r="538" s="107" customFormat="1" x14ac:dyDescent="0.2"/>
    <row r="539" s="107" customFormat="1" x14ac:dyDescent="0.2"/>
    <row r="540" s="107" customFormat="1" x14ac:dyDescent="0.2"/>
    <row r="541" s="107" customFormat="1" x14ac:dyDescent="0.2"/>
    <row r="542" s="107" customFormat="1" x14ac:dyDescent="0.2"/>
    <row r="543" s="107" customFormat="1" x14ac:dyDescent="0.2"/>
    <row r="544" s="107" customFormat="1" x14ac:dyDescent="0.2"/>
    <row r="545" s="107" customFormat="1" x14ac:dyDescent="0.2"/>
    <row r="546" s="107" customFormat="1" x14ac:dyDescent="0.2"/>
    <row r="547" s="107" customFormat="1" x14ac:dyDescent="0.2"/>
    <row r="548" s="107" customFormat="1" x14ac:dyDescent="0.2"/>
    <row r="549" s="107" customFormat="1" x14ac:dyDescent="0.2"/>
    <row r="550" s="107" customFormat="1" x14ac:dyDescent="0.2"/>
    <row r="551" s="107" customFormat="1" x14ac:dyDescent="0.2"/>
    <row r="552" s="107" customFormat="1" x14ac:dyDescent="0.2"/>
    <row r="553" s="107" customFormat="1" x14ac:dyDescent="0.2"/>
    <row r="554" s="107" customFormat="1" x14ac:dyDescent="0.2"/>
    <row r="555" s="107" customFormat="1" x14ac:dyDescent="0.2"/>
    <row r="556" s="107" customFormat="1" x14ac:dyDescent="0.2"/>
    <row r="557" s="107" customFormat="1" x14ac:dyDescent="0.2"/>
    <row r="558" s="107" customFormat="1" x14ac:dyDescent="0.2"/>
    <row r="559" s="107" customFormat="1" x14ac:dyDescent="0.2"/>
    <row r="560" s="107" customFormat="1" x14ac:dyDescent="0.2"/>
    <row r="561" s="107" customFormat="1" x14ac:dyDescent="0.2"/>
    <row r="562" s="107" customFormat="1" x14ac:dyDescent="0.2"/>
    <row r="563" s="107" customFormat="1" x14ac:dyDescent="0.2"/>
    <row r="564" s="107" customFormat="1" x14ac:dyDescent="0.2"/>
    <row r="565" s="107" customFormat="1" x14ac:dyDescent="0.2"/>
    <row r="566" s="107" customFormat="1" x14ac:dyDescent="0.2"/>
    <row r="567" s="107" customFormat="1" x14ac:dyDescent="0.2"/>
    <row r="568" s="107" customFormat="1" x14ac:dyDescent="0.2"/>
    <row r="569" s="107" customFormat="1" x14ac:dyDescent="0.2"/>
    <row r="570" s="107" customFormat="1" x14ac:dyDescent="0.2"/>
    <row r="571" s="107" customFormat="1" x14ac:dyDescent="0.2"/>
    <row r="572" s="107" customFormat="1" x14ac:dyDescent="0.2"/>
    <row r="573" s="107" customFormat="1" x14ac:dyDescent="0.2"/>
    <row r="574" s="107" customFormat="1" x14ac:dyDescent="0.2"/>
    <row r="575" s="107" customFormat="1" x14ac:dyDescent="0.2"/>
    <row r="576" s="107" customFormat="1" x14ac:dyDescent="0.2"/>
    <row r="577" s="107" customFormat="1" x14ac:dyDescent="0.2"/>
    <row r="578" s="107" customFormat="1" x14ac:dyDescent="0.2"/>
    <row r="579" s="107" customFormat="1" x14ac:dyDescent="0.2"/>
    <row r="580" s="107" customFormat="1" x14ac:dyDescent="0.2"/>
    <row r="581" s="107" customFormat="1" x14ac:dyDescent="0.2"/>
    <row r="582" s="107" customFormat="1" x14ac:dyDescent="0.2"/>
    <row r="583" s="107" customFormat="1" x14ac:dyDescent="0.2"/>
    <row r="584" s="107" customFormat="1" x14ac:dyDescent="0.2"/>
    <row r="585" s="107" customFormat="1" x14ac:dyDescent="0.2"/>
    <row r="586" s="107" customFormat="1" x14ac:dyDescent="0.2"/>
    <row r="587" s="107" customFormat="1" x14ac:dyDescent="0.2"/>
    <row r="588" s="107" customFormat="1" x14ac:dyDescent="0.2"/>
    <row r="589" s="107" customFormat="1" x14ac:dyDescent="0.2"/>
    <row r="590" s="107" customFormat="1" x14ac:dyDescent="0.2"/>
    <row r="591" s="107" customFormat="1" x14ac:dyDescent="0.2"/>
    <row r="592" s="107" customFormat="1" x14ac:dyDescent="0.2"/>
    <row r="593" s="107" customFormat="1" x14ac:dyDescent="0.2"/>
    <row r="594" s="107" customFormat="1" x14ac:dyDescent="0.2"/>
    <row r="595" s="107" customFormat="1" x14ac:dyDescent="0.2"/>
    <row r="596" s="107" customFormat="1" x14ac:dyDescent="0.2"/>
    <row r="597" s="107" customFormat="1" x14ac:dyDescent="0.2"/>
    <row r="598" s="107" customFormat="1" x14ac:dyDescent="0.2"/>
    <row r="599" s="107" customFormat="1" x14ac:dyDescent="0.2"/>
    <row r="600" s="107" customFormat="1" x14ac:dyDescent="0.2"/>
    <row r="601" s="107" customFormat="1" x14ac:dyDescent="0.2"/>
    <row r="602" s="107" customFormat="1" x14ac:dyDescent="0.2"/>
    <row r="603" s="107" customFormat="1" x14ac:dyDescent="0.2"/>
    <row r="604" s="107" customFormat="1" x14ac:dyDescent="0.2"/>
    <row r="605" s="107" customFormat="1" x14ac:dyDescent="0.2"/>
    <row r="606" s="107" customFormat="1" x14ac:dyDescent="0.2"/>
    <row r="607" s="107" customFormat="1" x14ac:dyDescent="0.2"/>
    <row r="608" s="107" customFormat="1" x14ac:dyDescent="0.2"/>
    <row r="609" s="107" customFormat="1" x14ac:dyDescent="0.2"/>
    <row r="610" s="107" customFormat="1" x14ac:dyDescent="0.2"/>
    <row r="611" s="107" customFormat="1" x14ac:dyDescent="0.2"/>
    <row r="612" s="107" customFormat="1" x14ac:dyDescent="0.2"/>
    <row r="613" s="107" customFormat="1" x14ac:dyDescent="0.2"/>
    <row r="614" s="107" customFormat="1" x14ac:dyDescent="0.2"/>
    <row r="615" s="107" customFormat="1" x14ac:dyDescent="0.2"/>
    <row r="616" s="107" customFormat="1" x14ac:dyDescent="0.2"/>
    <row r="617" s="107" customFormat="1" x14ac:dyDescent="0.2"/>
    <row r="618" s="107" customFormat="1" x14ac:dyDescent="0.2"/>
    <row r="619" s="107" customFormat="1" x14ac:dyDescent="0.2"/>
    <row r="620" s="107" customFormat="1" x14ac:dyDescent="0.2"/>
    <row r="621" s="107" customFormat="1" x14ac:dyDescent="0.2"/>
    <row r="622" s="107" customFormat="1" x14ac:dyDescent="0.2"/>
    <row r="623" s="107" customFormat="1" x14ac:dyDescent="0.2"/>
    <row r="624" s="107" customFormat="1" x14ac:dyDescent="0.2"/>
    <row r="625" s="107" customFormat="1" x14ac:dyDescent="0.2"/>
    <row r="626" s="107" customFormat="1" x14ac:dyDescent="0.2"/>
    <row r="627" s="107" customFormat="1" x14ac:dyDescent="0.2"/>
    <row r="628" s="107" customFormat="1" x14ac:dyDescent="0.2"/>
    <row r="629" s="107" customFormat="1" x14ac:dyDescent="0.2"/>
    <row r="630" s="107" customFormat="1" x14ac:dyDescent="0.2"/>
    <row r="631" s="107" customFormat="1" x14ac:dyDescent="0.2"/>
    <row r="632" s="107" customFormat="1" x14ac:dyDescent="0.2"/>
    <row r="633" s="107" customFormat="1" x14ac:dyDescent="0.2"/>
    <row r="634" s="107" customFormat="1" x14ac:dyDescent="0.2"/>
    <row r="635" s="107" customFormat="1" x14ac:dyDescent="0.2"/>
    <row r="636" s="107" customFormat="1" x14ac:dyDescent="0.2"/>
    <row r="637" s="107" customFormat="1" x14ac:dyDescent="0.2"/>
    <row r="638" s="107" customFormat="1" x14ac:dyDescent="0.2"/>
    <row r="639" s="107" customFormat="1" x14ac:dyDescent="0.2"/>
    <row r="640" s="107" customFormat="1" x14ac:dyDescent="0.2"/>
    <row r="641" s="107" customFormat="1" x14ac:dyDescent="0.2"/>
    <row r="642" s="107" customFormat="1" x14ac:dyDescent="0.2"/>
    <row r="643" s="107" customFormat="1" x14ac:dyDescent="0.2"/>
    <row r="644" s="107" customFormat="1" x14ac:dyDescent="0.2"/>
    <row r="645" s="107" customFormat="1" x14ac:dyDescent="0.2"/>
    <row r="646" s="107" customFormat="1" x14ac:dyDescent="0.2"/>
    <row r="647" s="107" customFormat="1" x14ac:dyDescent="0.2"/>
    <row r="648" s="107" customFormat="1" x14ac:dyDescent="0.2"/>
    <row r="649" s="107" customFormat="1" x14ac:dyDescent="0.2"/>
    <row r="650" s="107" customFormat="1" x14ac:dyDescent="0.2"/>
    <row r="651" s="107" customFormat="1" x14ac:dyDescent="0.2"/>
    <row r="652" s="107" customFormat="1" x14ac:dyDescent="0.2"/>
    <row r="653" s="107" customFormat="1" x14ac:dyDescent="0.2"/>
    <row r="654" s="107" customFormat="1" x14ac:dyDescent="0.2"/>
    <row r="655" s="107" customFormat="1" x14ac:dyDescent="0.2"/>
    <row r="656" s="107" customFormat="1" x14ac:dyDescent="0.2"/>
    <row r="657" s="107" customFormat="1" x14ac:dyDescent="0.2"/>
    <row r="658" s="107" customFormat="1" x14ac:dyDescent="0.2"/>
    <row r="659" s="107" customFormat="1" x14ac:dyDescent="0.2"/>
    <row r="660" s="107" customFormat="1" x14ac:dyDescent="0.2"/>
    <row r="661" s="107" customFormat="1" x14ac:dyDescent="0.2"/>
    <row r="662" s="107" customFormat="1" x14ac:dyDescent="0.2"/>
    <row r="663" s="107" customFormat="1" x14ac:dyDescent="0.2"/>
    <row r="664" s="107" customFormat="1" x14ac:dyDescent="0.2"/>
    <row r="665" s="107" customFormat="1" x14ac:dyDescent="0.2"/>
    <row r="666" s="107" customFormat="1" x14ac:dyDescent="0.2"/>
    <row r="667" s="107" customFormat="1" x14ac:dyDescent="0.2"/>
    <row r="668" s="107" customFormat="1" x14ac:dyDescent="0.2"/>
    <row r="669" s="107" customFormat="1" x14ac:dyDescent="0.2"/>
    <row r="670" s="107" customFormat="1" x14ac:dyDescent="0.2"/>
    <row r="671" s="107" customFormat="1" x14ac:dyDescent="0.2"/>
    <row r="672" s="107" customFormat="1" x14ac:dyDescent="0.2"/>
    <row r="673" s="107" customFormat="1" x14ac:dyDescent="0.2"/>
    <row r="674" s="107" customFormat="1" x14ac:dyDescent="0.2"/>
    <row r="675" s="107" customFormat="1" x14ac:dyDescent="0.2"/>
    <row r="676" s="107" customFormat="1" x14ac:dyDescent="0.2"/>
    <row r="677" s="107" customFormat="1" x14ac:dyDescent="0.2"/>
    <row r="678" s="107" customFormat="1" x14ac:dyDescent="0.2"/>
    <row r="679" s="107" customFormat="1" x14ac:dyDescent="0.2"/>
    <row r="680" s="107" customFormat="1" x14ac:dyDescent="0.2"/>
    <row r="681" s="107" customFormat="1" x14ac:dyDescent="0.2"/>
    <row r="682" s="107" customFormat="1" x14ac:dyDescent="0.2"/>
    <row r="683" s="107" customFormat="1" x14ac:dyDescent="0.2"/>
    <row r="684" s="107" customFormat="1" x14ac:dyDescent="0.2"/>
    <row r="685" s="107" customFormat="1" x14ac:dyDescent="0.2"/>
    <row r="686" s="107" customFormat="1" x14ac:dyDescent="0.2"/>
    <row r="687" s="107" customFormat="1" x14ac:dyDescent="0.2"/>
    <row r="688" s="107" customFormat="1" x14ac:dyDescent="0.2"/>
    <row r="689" s="107" customFormat="1" x14ac:dyDescent="0.2"/>
    <row r="690" s="107" customFormat="1" x14ac:dyDescent="0.2"/>
    <row r="691" s="107" customFormat="1" x14ac:dyDescent="0.2"/>
    <row r="692" s="107" customFormat="1" x14ac:dyDescent="0.2"/>
    <row r="693" s="107" customFormat="1" x14ac:dyDescent="0.2"/>
    <row r="694" s="107" customFormat="1" x14ac:dyDescent="0.2"/>
    <row r="695" s="107" customFormat="1" x14ac:dyDescent="0.2"/>
    <row r="696" s="107" customFormat="1" x14ac:dyDescent="0.2"/>
    <row r="697" s="107" customFormat="1" x14ac:dyDescent="0.2"/>
    <row r="698" s="107" customFormat="1" x14ac:dyDescent="0.2"/>
    <row r="699" s="107" customFormat="1" x14ac:dyDescent="0.2"/>
    <row r="700" s="107" customFormat="1" x14ac:dyDescent="0.2"/>
    <row r="701" s="107" customFormat="1" x14ac:dyDescent="0.2"/>
    <row r="702" s="107" customFormat="1" x14ac:dyDescent="0.2"/>
    <row r="703" s="107" customFormat="1" x14ac:dyDescent="0.2"/>
    <row r="704" s="107" customFormat="1" x14ac:dyDescent="0.2"/>
    <row r="705" s="107" customFormat="1" x14ac:dyDescent="0.2"/>
    <row r="706" s="107" customFormat="1" x14ac:dyDescent="0.2"/>
    <row r="707" s="107" customFormat="1" x14ac:dyDescent="0.2"/>
    <row r="708" s="107" customFormat="1" x14ac:dyDescent="0.2"/>
    <row r="709" s="107" customFormat="1" x14ac:dyDescent="0.2"/>
    <row r="710" s="107" customFormat="1" x14ac:dyDescent="0.2"/>
    <row r="711" s="107" customFormat="1" x14ac:dyDescent="0.2"/>
    <row r="712" s="107" customFormat="1" x14ac:dyDescent="0.2"/>
    <row r="713" s="107" customFormat="1" x14ac:dyDescent="0.2"/>
    <row r="714" s="107" customFormat="1" x14ac:dyDescent="0.2"/>
    <row r="715" s="107" customFormat="1" x14ac:dyDescent="0.2"/>
    <row r="716" s="107" customFormat="1" x14ac:dyDescent="0.2"/>
    <row r="717" s="107" customFormat="1" x14ac:dyDescent="0.2"/>
    <row r="718" s="107" customFormat="1" x14ac:dyDescent="0.2"/>
    <row r="719" s="107" customFormat="1" x14ac:dyDescent="0.2"/>
    <row r="720" s="107" customFormat="1" x14ac:dyDescent="0.2"/>
    <row r="721" s="107" customFormat="1" x14ac:dyDescent="0.2"/>
    <row r="722" s="107" customFormat="1" x14ac:dyDescent="0.2"/>
    <row r="723" s="107" customFormat="1" x14ac:dyDescent="0.2"/>
    <row r="724" s="107" customFormat="1" x14ac:dyDescent="0.2"/>
    <row r="725" s="107" customFormat="1" x14ac:dyDescent="0.2"/>
    <row r="726" s="107" customFormat="1" x14ac:dyDescent="0.2"/>
    <row r="727" s="107" customFormat="1" x14ac:dyDescent="0.2"/>
    <row r="728" s="107" customFormat="1" x14ac:dyDescent="0.2"/>
    <row r="729" s="107" customFormat="1" x14ac:dyDescent="0.2"/>
    <row r="730" s="107" customFormat="1" x14ac:dyDescent="0.2"/>
    <row r="731" s="107" customFormat="1" x14ac:dyDescent="0.2"/>
    <row r="732" s="107" customFormat="1" x14ac:dyDescent="0.2"/>
    <row r="733" s="107" customFormat="1" x14ac:dyDescent="0.2"/>
    <row r="734" s="107" customFormat="1" x14ac:dyDescent="0.2"/>
    <row r="735" s="107" customFormat="1" x14ac:dyDescent="0.2"/>
    <row r="736" s="107" customFormat="1" x14ac:dyDescent="0.2"/>
    <row r="737" s="107" customFormat="1" x14ac:dyDescent="0.2"/>
    <row r="738" s="107" customFormat="1" x14ac:dyDescent="0.2"/>
    <row r="739" s="107" customFormat="1" x14ac:dyDescent="0.2"/>
    <row r="740" s="107" customFormat="1" x14ac:dyDescent="0.2"/>
    <row r="741" s="107" customFormat="1" x14ac:dyDescent="0.2"/>
    <row r="742" s="107" customFormat="1" x14ac:dyDescent="0.2"/>
    <row r="743" s="107" customFormat="1" x14ac:dyDescent="0.2"/>
    <row r="744" s="107" customFormat="1" x14ac:dyDescent="0.2"/>
    <row r="745" s="107" customFormat="1" x14ac:dyDescent="0.2"/>
    <row r="746" s="107" customFormat="1" x14ac:dyDescent="0.2"/>
    <row r="747" s="107" customFormat="1" x14ac:dyDescent="0.2"/>
    <row r="748" s="107" customFormat="1" x14ac:dyDescent="0.2"/>
    <row r="749" s="107" customFormat="1" x14ac:dyDescent="0.2"/>
    <row r="750" s="107" customFormat="1" x14ac:dyDescent="0.2"/>
    <row r="751" s="107" customFormat="1" x14ac:dyDescent="0.2"/>
    <row r="752" s="107" customFormat="1" x14ac:dyDescent="0.2"/>
    <row r="753" s="107" customFormat="1" x14ac:dyDescent="0.2"/>
    <row r="754" s="107" customFormat="1" x14ac:dyDescent="0.2"/>
    <row r="755" s="107" customFormat="1" x14ac:dyDescent="0.2"/>
    <row r="756" s="107" customFormat="1" x14ac:dyDescent="0.2"/>
    <row r="757" s="107" customFormat="1" x14ac:dyDescent="0.2"/>
    <row r="758" s="107" customFormat="1" x14ac:dyDescent="0.2"/>
    <row r="759" s="107" customFormat="1" x14ac:dyDescent="0.2"/>
    <row r="760" s="107" customFormat="1" x14ac:dyDescent="0.2"/>
    <row r="761" s="107" customFormat="1" x14ac:dyDescent="0.2"/>
    <row r="762" s="107" customFormat="1" x14ac:dyDescent="0.2"/>
    <row r="763" s="107" customFormat="1" x14ac:dyDescent="0.2"/>
    <row r="764" s="107" customFormat="1" x14ac:dyDescent="0.2"/>
    <row r="765" s="107" customFormat="1" x14ac:dyDescent="0.2"/>
    <row r="766" s="107" customFormat="1" x14ac:dyDescent="0.2"/>
    <row r="767" s="107" customFormat="1" x14ac:dyDescent="0.2"/>
    <row r="768" s="107" customFormat="1" x14ac:dyDescent="0.2"/>
    <row r="769" s="107" customFormat="1" x14ac:dyDescent="0.2"/>
    <row r="770" s="107" customFormat="1" x14ac:dyDescent="0.2"/>
    <row r="771" s="107" customFormat="1" x14ac:dyDescent="0.2"/>
    <row r="772" s="107" customFormat="1" x14ac:dyDescent="0.2"/>
    <row r="773" s="107" customFormat="1" x14ac:dyDescent="0.2"/>
    <row r="774" s="107" customFormat="1" x14ac:dyDescent="0.2"/>
    <row r="775" s="107" customFormat="1" x14ac:dyDescent="0.2"/>
    <row r="776" s="107" customFormat="1" x14ac:dyDescent="0.2"/>
    <row r="777" s="107" customFormat="1" x14ac:dyDescent="0.2"/>
    <row r="778" s="107" customFormat="1" x14ac:dyDescent="0.2"/>
    <row r="779" s="107" customFormat="1" x14ac:dyDescent="0.2"/>
    <row r="780" s="107" customFormat="1" x14ac:dyDescent="0.2"/>
    <row r="781" s="107" customFormat="1" x14ac:dyDescent="0.2"/>
    <row r="782" s="107" customFormat="1" x14ac:dyDescent="0.2"/>
    <row r="783" s="107" customFormat="1" x14ac:dyDescent="0.2"/>
    <row r="784" s="107" customFormat="1" x14ac:dyDescent="0.2"/>
    <row r="785" s="107" customFormat="1" x14ac:dyDescent="0.2"/>
    <row r="786" s="107" customFormat="1" x14ac:dyDescent="0.2"/>
    <row r="787" s="107" customFormat="1" x14ac:dyDescent="0.2"/>
    <row r="788" s="107" customFormat="1" x14ac:dyDescent="0.2"/>
    <row r="789" s="107" customFormat="1" x14ac:dyDescent="0.2"/>
    <row r="790" s="107" customFormat="1" x14ac:dyDescent="0.2"/>
    <row r="791" s="107" customFormat="1" x14ac:dyDescent="0.2"/>
    <row r="792" s="107" customFormat="1" x14ac:dyDescent="0.2"/>
    <row r="793" s="107" customFormat="1" x14ac:dyDescent="0.2"/>
    <row r="794" s="107" customFormat="1" x14ac:dyDescent="0.2"/>
    <row r="795" s="107" customFormat="1" x14ac:dyDescent="0.2"/>
    <row r="796" s="107" customFormat="1" x14ac:dyDescent="0.2"/>
    <row r="797" s="107" customFormat="1" x14ac:dyDescent="0.2"/>
    <row r="798" s="107" customFormat="1" x14ac:dyDescent="0.2"/>
    <row r="799" s="107" customFormat="1" x14ac:dyDescent="0.2"/>
    <row r="800" s="107" customFormat="1" x14ac:dyDescent="0.2"/>
    <row r="801" s="107" customFormat="1" x14ac:dyDescent="0.2"/>
    <row r="802" s="107" customFormat="1" x14ac:dyDescent="0.2"/>
    <row r="803" s="107" customFormat="1" x14ac:dyDescent="0.2"/>
    <row r="804" s="107" customFormat="1" x14ac:dyDescent="0.2"/>
    <row r="805" s="107" customFormat="1" x14ac:dyDescent="0.2"/>
    <row r="806" s="107" customFormat="1" x14ac:dyDescent="0.2"/>
    <row r="807" s="107" customFormat="1" x14ac:dyDescent="0.2"/>
    <row r="808" s="107" customFormat="1" x14ac:dyDescent="0.2"/>
    <row r="809" s="107" customFormat="1" x14ac:dyDescent="0.2"/>
    <row r="810" s="107" customFormat="1" x14ac:dyDescent="0.2"/>
    <row r="811" s="107" customFormat="1" x14ac:dyDescent="0.2"/>
    <row r="812" s="107" customFormat="1" x14ac:dyDescent="0.2"/>
    <row r="813" s="107" customFormat="1" x14ac:dyDescent="0.2"/>
    <row r="814" s="107" customFormat="1" x14ac:dyDescent="0.2"/>
    <row r="815" s="107" customFormat="1" x14ac:dyDescent="0.2"/>
    <row r="816" s="107" customFormat="1" x14ac:dyDescent="0.2"/>
    <row r="817" s="107" customFormat="1" x14ac:dyDescent="0.2"/>
    <row r="818" s="107" customFormat="1" x14ac:dyDescent="0.2"/>
    <row r="819" s="107" customFormat="1" x14ac:dyDescent="0.2"/>
    <row r="820" s="107" customFormat="1" x14ac:dyDescent="0.2"/>
    <row r="821" s="107" customFormat="1" x14ac:dyDescent="0.2"/>
    <row r="822" s="107" customFormat="1" x14ac:dyDescent="0.2"/>
    <row r="823" s="107" customFormat="1" x14ac:dyDescent="0.2"/>
    <row r="824" s="107" customFormat="1" x14ac:dyDescent="0.2"/>
    <row r="825" s="107" customFormat="1" x14ac:dyDescent="0.2"/>
    <row r="826" s="107" customFormat="1" x14ac:dyDescent="0.2"/>
    <row r="827" s="107" customFormat="1" x14ac:dyDescent="0.2"/>
    <row r="828" s="107" customFormat="1" x14ac:dyDescent="0.2"/>
    <row r="829" s="107" customFormat="1" x14ac:dyDescent="0.2"/>
    <row r="830" s="107" customFormat="1" x14ac:dyDescent="0.2"/>
    <row r="831" s="107" customFormat="1" x14ac:dyDescent="0.2"/>
    <row r="832" s="107" customFormat="1" x14ac:dyDescent="0.2"/>
    <row r="833" s="107" customFormat="1" x14ac:dyDescent="0.2"/>
    <row r="834" s="107" customFormat="1" x14ac:dyDescent="0.2"/>
    <row r="835" s="107" customFormat="1" x14ac:dyDescent="0.2"/>
    <row r="836" s="107" customFormat="1" x14ac:dyDescent="0.2"/>
    <row r="837" s="107" customFormat="1" x14ac:dyDescent="0.2"/>
    <row r="838" s="107" customFormat="1" x14ac:dyDescent="0.2"/>
    <row r="839" s="107" customFormat="1" x14ac:dyDescent="0.2"/>
    <row r="840" s="107" customFormat="1" x14ac:dyDescent="0.2"/>
    <row r="841" s="107" customFormat="1" x14ac:dyDescent="0.2"/>
    <row r="842" s="107" customFormat="1" x14ac:dyDescent="0.2"/>
    <row r="843" s="107" customFormat="1" x14ac:dyDescent="0.2"/>
    <row r="844" s="107" customFormat="1" x14ac:dyDescent="0.2"/>
    <row r="845" s="107" customFormat="1" x14ac:dyDescent="0.2"/>
    <row r="846" s="107" customFormat="1" x14ac:dyDescent="0.2"/>
    <row r="847" s="107" customFormat="1" x14ac:dyDescent="0.2"/>
    <row r="848" s="107" customFormat="1" x14ac:dyDescent="0.2"/>
    <row r="849" s="107" customFormat="1" x14ac:dyDescent="0.2"/>
    <row r="850" s="107" customFormat="1" x14ac:dyDescent="0.2"/>
    <row r="851" s="107" customFormat="1" x14ac:dyDescent="0.2"/>
    <row r="852" s="107" customFormat="1" x14ac:dyDescent="0.2"/>
    <row r="853" s="107" customFormat="1" x14ac:dyDescent="0.2"/>
    <row r="854" s="107" customFormat="1" x14ac:dyDescent="0.2"/>
    <row r="855" s="107" customFormat="1" x14ac:dyDescent="0.2"/>
    <row r="856" s="107" customFormat="1" x14ac:dyDescent="0.2"/>
    <row r="857" s="107" customFormat="1" x14ac:dyDescent="0.2"/>
    <row r="858" s="107" customFormat="1" x14ac:dyDescent="0.2"/>
    <row r="859" s="107" customFormat="1" x14ac:dyDescent="0.2"/>
    <row r="860" s="107" customFormat="1" x14ac:dyDescent="0.2"/>
    <row r="861" s="107" customFormat="1" x14ac:dyDescent="0.2"/>
    <row r="862" s="107" customFormat="1" x14ac:dyDescent="0.2"/>
    <row r="863" s="107" customFormat="1" x14ac:dyDescent="0.2"/>
    <row r="864" s="107" customFormat="1" x14ac:dyDescent="0.2"/>
    <row r="865" s="107" customFormat="1" x14ac:dyDescent="0.2"/>
    <row r="866" s="107" customFormat="1" x14ac:dyDescent="0.2"/>
    <row r="867" s="107" customFormat="1" x14ac:dyDescent="0.2"/>
    <row r="868" s="107" customFormat="1" x14ac:dyDescent="0.2"/>
    <row r="869" s="107" customFormat="1" x14ac:dyDescent="0.2"/>
    <row r="870" s="107" customFormat="1" x14ac:dyDescent="0.2"/>
    <row r="871" s="107" customFormat="1" x14ac:dyDescent="0.2"/>
    <row r="872" s="107" customFormat="1" x14ac:dyDescent="0.2"/>
    <row r="873" s="107" customFormat="1" x14ac:dyDescent="0.2"/>
    <row r="874" s="107" customFormat="1" x14ac:dyDescent="0.2"/>
    <row r="875" s="107" customFormat="1" x14ac:dyDescent="0.2"/>
    <row r="876" s="107" customFormat="1" x14ac:dyDescent="0.2"/>
    <row r="877" s="107" customFormat="1" x14ac:dyDescent="0.2"/>
    <row r="878" s="107" customFormat="1" x14ac:dyDescent="0.2"/>
    <row r="879" s="107" customFormat="1" x14ac:dyDescent="0.2"/>
    <row r="880" s="107" customFormat="1" x14ac:dyDescent="0.2"/>
    <row r="881" s="107" customFormat="1" x14ac:dyDescent="0.2"/>
    <row r="882" s="107" customFormat="1" x14ac:dyDescent="0.2"/>
    <row r="883" s="107" customFormat="1" x14ac:dyDescent="0.2"/>
    <row r="884" s="107" customFormat="1" x14ac:dyDescent="0.2"/>
    <row r="885" s="107" customFormat="1" x14ac:dyDescent="0.2"/>
    <row r="886" s="107" customFormat="1" x14ac:dyDescent="0.2"/>
    <row r="887" s="107" customFormat="1" x14ac:dyDescent="0.2"/>
    <row r="888" s="107" customFormat="1" x14ac:dyDescent="0.2"/>
    <row r="889" s="107" customFormat="1" x14ac:dyDescent="0.2"/>
    <row r="890" s="107" customFormat="1" x14ac:dyDescent="0.2"/>
    <row r="891" s="107" customFormat="1" x14ac:dyDescent="0.2"/>
    <row r="892" s="107" customFormat="1" x14ac:dyDescent="0.2"/>
    <row r="893" s="107" customFormat="1" x14ac:dyDescent="0.2"/>
    <row r="894" s="107" customFormat="1" x14ac:dyDescent="0.2"/>
    <row r="895" s="107" customFormat="1" x14ac:dyDescent="0.2"/>
    <row r="896" s="107" customFormat="1" x14ac:dyDescent="0.2"/>
    <row r="897" s="107" customFormat="1" x14ac:dyDescent="0.2"/>
    <row r="898" s="107" customFormat="1" x14ac:dyDescent="0.2"/>
    <row r="899" s="107" customFormat="1" x14ac:dyDescent="0.2"/>
    <row r="900" s="107" customFormat="1" x14ac:dyDescent="0.2"/>
    <row r="901" s="107" customFormat="1" x14ac:dyDescent="0.2"/>
    <row r="902" s="107" customFormat="1" x14ac:dyDescent="0.2"/>
    <row r="903" s="107" customFormat="1" x14ac:dyDescent="0.2"/>
    <row r="904" s="107" customFormat="1" x14ac:dyDescent="0.2"/>
    <row r="905" s="107" customFormat="1" x14ac:dyDescent="0.2"/>
    <row r="906" s="107" customFormat="1" x14ac:dyDescent="0.2"/>
    <row r="907" s="107" customFormat="1" x14ac:dyDescent="0.2"/>
    <row r="908" s="107" customFormat="1" x14ac:dyDescent="0.2"/>
    <row r="909" s="107" customFormat="1" x14ac:dyDescent="0.2"/>
    <row r="910" s="107" customFormat="1" x14ac:dyDescent="0.2"/>
    <row r="911" s="107" customFormat="1" x14ac:dyDescent="0.2"/>
    <row r="912" s="107" customFormat="1" x14ac:dyDescent="0.2"/>
    <row r="913" s="107" customFormat="1" x14ac:dyDescent="0.2"/>
    <row r="914" s="107" customFormat="1" x14ac:dyDescent="0.2"/>
    <row r="915" s="107" customFormat="1" x14ac:dyDescent="0.2"/>
    <row r="916" s="107" customFormat="1" x14ac:dyDescent="0.2"/>
    <row r="917" s="107" customFormat="1" x14ac:dyDescent="0.2"/>
    <row r="918" s="107" customFormat="1" x14ac:dyDescent="0.2"/>
    <row r="919" s="107" customFormat="1" x14ac:dyDescent="0.2"/>
    <row r="920" s="107" customFormat="1" x14ac:dyDescent="0.2"/>
    <row r="921" s="107" customFormat="1" x14ac:dyDescent="0.2"/>
    <row r="922" s="107" customFormat="1" x14ac:dyDescent="0.2"/>
    <row r="923" s="107" customFormat="1" x14ac:dyDescent="0.2"/>
    <row r="924" s="107" customFormat="1" x14ac:dyDescent="0.2"/>
    <row r="925" s="107" customFormat="1" x14ac:dyDescent="0.2"/>
    <row r="926" s="107" customFormat="1" x14ac:dyDescent="0.2"/>
    <row r="927" s="107" customFormat="1" x14ac:dyDescent="0.2"/>
    <row r="928" s="107" customFormat="1" x14ac:dyDescent="0.2"/>
    <row r="929" s="107" customFormat="1" x14ac:dyDescent="0.2"/>
    <row r="930" s="107" customFormat="1" x14ac:dyDescent="0.2"/>
    <row r="931" s="107" customFormat="1" x14ac:dyDescent="0.2"/>
    <row r="932" s="107" customFormat="1" x14ac:dyDescent="0.2"/>
    <row r="933" s="107" customFormat="1" x14ac:dyDescent="0.2"/>
    <row r="934" s="107" customFormat="1" x14ac:dyDescent="0.2"/>
    <row r="935" s="107" customFormat="1" x14ac:dyDescent="0.2"/>
    <row r="936" s="107" customFormat="1" x14ac:dyDescent="0.2"/>
    <row r="937" s="107" customFormat="1" x14ac:dyDescent="0.2"/>
    <row r="938" s="107" customFormat="1" x14ac:dyDescent="0.2"/>
    <row r="939" s="107" customFormat="1" x14ac:dyDescent="0.2"/>
    <row r="940" s="107" customFormat="1" x14ac:dyDescent="0.2"/>
    <row r="941" s="107" customFormat="1" x14ac:dyDescent="0.2"/>
    <row r="942" s="107" customFormat="1" x14ac:dyDescent="0.2"/>
    <row r="943" s="107" customFormat="1" x14ac:dyDescent="0.2"/>
    <row r="944" s="107" customFormat="1" x14ac:dyDescent="0.2"/>
    <row r="945" s="107" customFormat="1" x14ac:dyDescent="0.2"/>
    <row r="946" s="107" customFormat="1" x14ac:dyDescent="0.2"/>
    <row r="947" s="107" customFormat="1" x14ac:dyDescent="0.2"/>
    <row r="948" s="107" customFormat="1" x14ac:dyDescent="0.2"/>
    <row r="949" s="107" customFormat="1" x14ac:dyDescent="0.2"/>
    <row r="950" s="107" customFormat="1" x14ac:dyDescent="0.2"/>
    <row r="951" s="107" customFormat="1" x14ac:dyDescent="0.2"/>
    <row r="952" s="107" customFormat="1" x14ac:dyDescent="0.2"/>
    <row r="953" s="107" customFormat="1" x14ac:dyDescent="0.2"/>
    <row r="954" s="107" customFormat="1" x14ac:dyDescent="0.2"/>
    <row r="955" s="107" customFormat="1" x14ac:dyDescent="0.2"/>
    <row r="956" s="107" customFormat="1" x14ac:dyDescent="0.2"/>
    <row r="957" s="107" customFormat="1" x14ac:dyDescent="0.2"/>
    <row r="958" s="107" customFormat="1" x14ac:dyDescent="0.2"/>
    <row r="959" s="107" customFormat="1" x14ac:dyDescent="0.2"/>
    <row r="960" s="107" customFormat="1" x14ac:dyDescent="0.2"/>
    <row r="961" s="107" customFormat="1" x14ac:dyDescent="0.2"/>
    <row r="962" s="107" customFormat="1" x14ac:dyDescent="0.2"/>
    <row r="963" s="107" customFormat="1" x14ac:dyDescent="0.2"/>
    <row r="964" s="107" customFormat="1" x14ac:dyDescent="0.2"/>
    <row r="965" s="107" customFormat="1" x14ac:dyDescent="0.2"/>
    <row r="966" s="107" customFormat="1" x14ac:dyDescent="0.2"/>
    <row r="967" s="107" customFormat="1" x14ac:dyDescent="0.2"/>
    <row r="968" s="107" customFormat="1" x14ac:dyDescent="0.2"/>
    <row r="969" s="107" customFormat="1" x14ac:dyDescent="0.2"/>
    <row r="970" s="107" customFormat="1" x14ac:dyDescent="0.2"/>
    <row r="971" s="107" customFormat="1" x14ac:dyDescent="0.2"/>
    <row r="972" s="107" customFormat="1" x14ac:dyDescent="0.2"/>
    <row r="973" s="107" customFormat="1" x14ac:dyDescent="0.2"/>
    <row r="974" s="107" customFormat="1" x14ac:dyDescent="0.2"/>
    <row r="975" s="107" customFormat="1" x14ac:dyDescent="0.2"/>
    <row r="976" s="107" customFormat="1" x14ac:dyDescent="0.2"/>
    <row r="977" s="107" customFormat="1" x14ac:dyDescent="0.2"/>
    <row r="978" s="107" customFormat="1" x14ac:dyDescent="0.2"/>
    <row r="979" s="107" customFormat="1" x14ac:dyDescent="0.2"/>
    <row r="980" s="107" customFormat="1" x14ac:dyDescent="0.2"/>
    <row r="981" s="107" customFormat="1" x14ac:dyDescent="0.2"/>
    <row r="982" s="107" customFormat="1" x14ac:dyDescent="0.2"/>
    <row r="983" s="107" customFormat="1" x14ac:dyDescent="0.2"/>
    <row r="984" s="107" customFormat="1" x14ac:dyDescent="0.2"/>
    <row r="985" s="107" customFormat="1" x14ac:dyDescent="0.2"/>
    <row r="986" s="107" customFormat="1" x14ac:dyDescent="0.2"/>
    <row r="987" s="107" customFormat="1" x14ac:dyDescent="0.2"/>
    <row r="988" s="107" customFormat="1" x14ac:dyDescent="0.2"/>
    <row r="989" s="107" customFormat="1" x14ac:dyDescent="0.2"/>
    <row r="990" s="107" customFormat="1" x14ac:dyDescent="0.2"/>
    <row r="991" s="107" customFormat="1" x14ac:dyDescent="0.2"/>
    <row r="992" s="107" customFormat="1" x14ac:dyDescent="0.2"/>
    <row r="993" s="107" customFormat="1" x14ac:dyDescent="0.2"/>
    <row r="994" s="107" customFormat="1" x14ac:dyDescent="0.2"/>
    <row r="995" s="107" customFormat="1" x14ac:dyDescent="0.2"/>
    <row r="996" s="107" customFormat="1" x14ac:dyDescent="0.2"/>
    <row r="997" s="107" customFormat="1" x14ac:dyDescent="0.2"/>
    <row r="998" s="107" customFormat="1" x14ac:dyDescent="0.2"/>
    <row r="999" s="107" customFormat="1" x14ac:dyDescent="0.2"/>
    <row r="1000" s="107" customFormat="1" x14ac:dyDescent="0.2"/>
    <row r="1001" s="107" customFormat="1" x14ac:dyDescent="0.2"/>
    <row r="1002" s="107" customFormat="1" x14ac:dyDescent="0.2"/>
    <row r="1003" s="107" customFormat="1" x14ac:dyDescent="0.2"/>
    <row r="1004" s="107" customFormat="1" x14ac:dyDescent="0.2"/>
    <row r="1005" s="107" customFormat="1" x14ac:dyDescent="0.2"/>
    <row r="1006" s="107" customFormat="1" x14ac:dyDescent="0.2"/>
    <row r="1007" s="107" customFormat="1" x14ac:dyDescent="0.2"/>
    <row r="1008" s="107" customFormat="1" x14ac:dyDescent="0.2"/>
    <row r="1009" s="107" customFormat="1" x14ac:dyDescent="0.2"/>
    <row r="1010" s="107" customFormat="1" x14ac:dyDescent="0.2"/>
    <row r="1011" s="107" customFormat="1" x14ac:dyDescent="0.2"/>
    <row r="1012" s="107" customFormat="1" x14ac:dyDescent="0.2"/>
    <row r="1013" s="107" customFormat="1" x14ac:dyDescent="0.2"/>
    <row r="1014" s="107" customFormat="1" x14ac:dyDescent="0.2"/>
    <row r="1015" s="107" customFormat="1" x14ac:dyDescent="0.2"/>
    <row r="1016" s="107" customFormat="1" x14ac:dyDescent="0.2"/>
    <row r="1017" s="107" customFormat="1" x14ac:dyDescent="0.2"/>
    <row r="1018" s="107" customFormat="1" x14ac:dyDescent="0.2"/>
    <row r="1019" s="107" customFormat="1" x14ac:dyDescent="0.2"/>
    <row r="1020" s="107" customFormat="1" x14ac:dyDescent="0.2"/>
    <row r="1021" s="107" customFormat="1" x14ac:dyDescent="0.2"/>
    <row r="1022" s="107" customFormat="1" x14ac:dyDescent="0.2"/>
    <row r="1023" s="107" customFormat="1" x14ac:dyDescent="0.2"/>
    <row r="1024" s="107" customFormat="1" x14ac:dyDescent="0.2"/>
    <row r="1025" s="107" customFormat="1" x14ac:dyDescent="0.2"/>
    <row r="1026" s="107" customFormat="1" x14ac:dyDescent="0.2"/>
    <row r="1027" s="107" customFormat="1" x14ac:dyDescent="0.2"/>
    <row r="1028" s="107" customFormat="1" x14ac:dyDescent="0.2"/>
    <row r="1029" s="107" customFormat="1" x14ac:dyDescent="0.2"/>
    <row r="1030" s="107" customFormat="1" x14ac:dyDescent="0.2"/>
    <row r="1031" s="107" customFormat="1" x14ac:dyDescent="0.2"/>
    <row r="1032" s="107" customFormat="1" x14ac:dyDescent="0.2"/>
    <row r="1033" s="107" customFormat="1" x14ac:dyDescent="0.2"/>
    <row r="1034" s="107" customFormat="1" x14ac:dyDescent="0.2"/>
    <row r="1035" s="107" customFormat="1" x14ac:dyDescent="0.2"/>
    <row r="1036" s="107" customFormat="1" x14ac:dyDescent="0.2"/>
    <row r="1037" s="107" customFormat="1" x14ac:dyDescent="0.2"/>
    <row r="1038" s="107" customFormat="1" x14ac:dyDescent="0.2"/>
    <row r="1039" s="107" customFormat="1" x14ac:dyDescent="0.2"/>
    <row r="1040" s="107" customFormat="1" x14ac:dyDescent="0.2"/>
    <row r="1041" s="107" customFormat="1" x14ac:dyDescent="0.2"/>
    <row r="1042" s="107" customFormat="1" x14ac:dyDescent="0.2"/>
    <row r="1043" s="107" customFormat="1" x14ac:dyDescent="0.2"/>
    <row r="1044" s="107" customFormat="1" x14ac:dyDescent="0.2"/>
    <row r="1045" s="107" customFormat="1" x14ac:dyDescent="0.2"/>
    <row r="1046" s="107" customFormat="1" x14ac:dyDescent="0.2"/>
    <row r="1047" s="107" customFormat="1" x14ac:dyDescent="0.2"/>
    <row r="1048" s="107" customFormat="1" x14ac:dyDescent="0.2"/>
    <row r="1049" s="107" customFormat="1" x14ac:dyDescent="0.2"/>
    <row r="1050" s="107" customFormat="1" x14ac:dyDescent="0.2"/>
    <row r="1051" s="107" customFormat="1" x14ac:dyDescent="0.2"/>
    <row r="1052" s="107" customFormat="1" x14ac:dyDescent="0.2"/>
    <row r="1053" s="107" customFormat="1" x14ac:dyDescent="0.2"/>
    <row r="1054" s="107" customFormat="1" x14ac:dyDescent="0.2"/>
    <row r="1055" s="107" customFormat="1" x14ac:dyDescent="0.2"/>
    <row r="1056" s="107" customFormat="1" x14ac:dyDescent="0.2"/>
    <row r="1057" s="107" customFormat="1" x14ac:dyDescent="0.2"/>
    <row r="1058" s="107" customFormat="1" x14ac:dyDescent="0.2"/>
    <row r="1059" s="107" customFormat="1" x14ac:dyDescent="0.2"/>
    <row r="1060" s="107" customFormat="1" x14ac:dyDescent="0.2"/>
    <row r="1061" s="107" customFormat="1" x14ac:dyDescent="0.2"/>
    <row r="1062" s="107" customFormat="1" x14ac:dyDescent="0.2"/>
    <row r="1063" s="107" customFormat="1" x14ac:dyDescent="0.2"/>
    <row r="1064" s="107" customFormat="1" x14ac:dyDescent="0.2"/>
    <row r="1065" s="107" customFormat="1" x14ac:dyDescent="0.2"/>
    <row r="1066" s="107" customFormat="1" x14ac:dyDescent="0.2"/>
    <row r="1067" s="107" customFormat="1" x14ac:dyDescent="0.2"/>
    <row r="1068" s="107" customFormat="1" x14ac:dyDescent="0.2"/>
    <row r="1069" s="107" customFormat="1" x14ac:dyDescent="0.2"/>
    <row r="1070" s="107" customFormat="1" x14ac:dyDescent="0.2"/>
    <row r="1071" s="107" customFormat="1" x14ac:dyDescent="0.2"/>
    <row r="1072" s="107" customFormat="1" x14ac:dyDescent="0.2"/>
    <row r="1073" s="107" customFormat="1" x14ac:dyDescent="0.2"/>
    <row r="1074" s="107" customFormat="1" x14ac:dyDescent="0.2"/>
    <row r="1075" s="107" customFormat="1" x14ac:dyDescent="0.2"/>
    <row r="1076" s="107" customFormat="1" x14ac:dyDescent="0.2"/>
    <row r="1077" s="107" customFormat="1" x14ac:dyDescent="0.2"/>
    <row r="1078" s="107" customFormat="1" x14ac:dyDescent="0.2"/>
    <row r="1079" s="107" customFormat="1" x14ac:dyDescent="0.2"/>
    <row r="1080" s="107" customFormat="1" x14ac:dyDescent="0.2"/>
    <row r="1081" s="107" customFormat="1" x14ac:dyDescent="0.2"/>
    <row r="1082" s="107" customFormat="1" x14ac:dyDescent="0.2"/>
    <row r="1083" s="107" customFormat="1" x14ac:dyDescent="0.2"/>
    <row r="1084" s="107" customFormat="1" x14ac:dyDescent="0.2"/>
    <row r="1085" s="107" customFormat="1" x14ac:dyDescent="0.2"/>
    <row r="1086" s="107" customFormat="1" x14ac:dyDescent="0.2"/>
    <row r="1087" s="107" customFormat="1" x14ac:dyDescent="0.2"/>
    <row r="1088" s="107" customFormat="1" x14ac:dyDescent="0.2"/>
    <row r="1089" s="107" customFormat="1" x14ac:dyDescent="0.2"/>
    <row r="1090" s="107" customFormat="1" x14ac:dyDescent="0.2"/>
    <row r="1091" s="107" customFormat="1" x14ac:dyDescent="0.2"/>
    <row r="1092" s="107" customFormat="1" x14ac:dyDescent="0.2"/>
    <row r="1093" s="107" customFormat="1" x14ac:dyDescent="0.2"/>
    <row r="1094" s="107" customFormat="1" x14ac:dyDescent="0.2"/>
    <row r="1095" s="107" customFormat="1" x14ac:dyDescent="0.2"/>
    <row r="1096" s="107" customFormat="1" x14ac:dyDescent="0.2"/>
    <row r="1097" s="107" customFormat="1" x14ac:dyDescent="0.2"/>
    <row r="1098" s="107" customFormat="1" x14ac:dyDescent="0.2"/>
    <row r="1099" s="107" customFormat="1" x14ac:dyDescent="0.2"/>
    <row r="1100" s="107" customFormat="1" x14ac:dyDescent="0.2"/>
    <row r="1101" s="107" customFormat="1" x14ac:dyDescent="0.2"/>
    <row r="1102" s="107" customFormat="1" x14ac:dyDescent="0.2"/>
    <row r="1103" s="107" customFormat="1" x14ac:dyDescent="0.2"/>
    <row r="1104" s="107" customFormat="1" x14ac:dyDescent="0.2"/>
    <row r="1105" s="107" customFormat="1" x14ac:dyDescent="0.2"/>
    <row r="1106" s="107" customFormat="1" x14ac:dyDescent="0.2"/>
    <row r="1107" s="107" customFormat="1" x14ac:dyDescent="0.2"/>
    <row r="1108" s="107" customFormat="1" x14ac:dyDescent="0.2"/>
    <row r="1109" s="107" customFormat="1" x14ac:dyDescent="0.2"/>
    <row r="1110" s="107" customFormat="1" x14ac:dyDescent="0.2"/>
    <row r="1111" s="107" customFormat="1" x14ac:dyDescent="0.2"/>
    <row r="1112" s="107" customFormat="1" x14ac:dyDescent="0.2"/>
    <row r="1113" s="107" customFormat="1" x14ac:dyDescent="0.2"/>
    <row r="1114" s="107" customFormat="1" x14ac:dyDescent="0.2"/>
    <row r="1115" s="107" customFormat="1" x14ac:dyDescent="0.2"/>
    <row r="1116" s="107" customFormat="1" x14ac:dyDescent="0.2"/>
    <row r="1117" s="107" customFormat="1" x14ac:dyDescent="0.2"/>
    <row r="1118" s="107" customFormat="1" x14ac:dyDescent="0.2"/>
    <row r="1119" s="107" customFormat="1" x14ac:dyDescent="0.2"/>
    <row r="1120" s="107" customFormat="1" x14ac:dyDescent="0.2"/>
    <row r="1121" s="107" customFormat="1" x14ac:dyDescent="0.2"/>
    <row r="1122" s="107" customFormat="1" x14ac:dyDescent="0.2"/>
    <row r="1123" s="107" customFormat="1" x14ac:dyDescent="0.2"/>
    <row r="1124" s="107" customFormat="1" x14ac:dyDescent="0.2"/>
    <row r="1125" s="107" customFormat="1" x14ac:dyDescent="0.2"/>
    <row r="1126" s="107" customFormat="1" x14ac:dyDescent="0.2"/>
    <row r="1127" s="107" customFormat="1" x14ac:dyDescent="0.2"/>
    <row r="1128" s="107" customFormat="1" x14ac:dyDescent="0.2"/>
    <row r="1129" s="107" customFormat="1" x14ac:dyDescent="0.2"/>
    <row r="1130" s="107" customFormat="1" x14ac:dyDescent="0.2"/>
    <row r="1131" s="107" customFormat="1" x14ac:dyDescent="0.2"/>
    <row r="1132" s="107" customFormat="1" x14ac:dyDescent="0.2"/>
    <row r="1133" s="107" customFormat="1" x14ac:dyDescent="0.2"/>
    <row r="1134" s="107" customFormat="1" x14ac:dyDescent="0.2"/>
    <row r="1135" s="107" customFormat="1" x14ac:dyDescent="0.2"/>
    <row r="1136" s="107" customFormat="1" x14ac:dyDescent="0.2"/>
    <row r="1137" s="107" customFormat="1" x14ac:dyDescent="0.2"/>
    <row r="1138" s="107" customFormat="1" x14ac:dyDescent="0.2"/>
    <row r="1139" s="107" customFormat="1" x14ac:dyDescent="0.2"/>
    <row r="1140" s="107" customFormat="1" x14ac:dyDescent="0.2"/>
    <row r="1141" s="107" customFormat="1" x14ac:dyDescent="0.2"/>
    <row r="1142" s="107" customFormat="1" x14ac:dyDescent="0.2"/>
    <row r="1143" s="107" customFormat="1" x14ac:dyDescent="0.2"/>
    <row r="1144" s="107" customFormat="1" x14ac:dyDescent="0.2"/>
    <row r="1145" s="107" customFormat="1" x14ac:dyDescent="0.2"/>
    <row r="1146" s="107" customFormat="1" x14ac:dyDescent="0.2"/>
    <row r="1147" s="107" customFormat="1" x14ac:dyDescent="0.2"/>
    <row r="1148" s="107" customFormat="1" x14ac:dyDescent="0.2"/>
    <row r="1149" s="107" customFormat="1" x14ac:dyDescent="0.2"/>
    <row r="1150" s="107" customFormat="1" x14ac:dyDescent="0.2"/>
    <row r="1151" s="107" customFormat="1" x14ac:dyDescent="0.2"/>
    <row r="1152" s="107" customFormat="1" x14ac:dyDescent="0.2"/>
    <row r="1153" s="107" customFormat="1" x14ac:dyDescent="0.2"/>
    <row r="1154" s="107" customFormat="1" x14ac:dyDescent="0.2"/>
    <row r="1155" s="107" customFormat="1" x14ac:dyDescent="0.2"/>
    <row r="1156" s="107" customFormat="1" x14ac:dyDescent="0.2"/>
    <row r="1157" s="107" customFormat="1" x14ac:dyDescent="0.2"/>
    <row r="1158" s="107" customFormat="1" x14ac:dyDescent="0.2"/>
    <row r="1159" s="107" customFormat="1" x14ac:dyDescent="0.2"/>
    <row r="1160" s="107" customFormat="1" x14ac:dyDescent="0.2"/>
    <row r="1161" s="107" customFormat="1" x14ac:dyDescent="0.2"/>
    <row r="1162" s="107" customFormat="1" x14ac:dyDescent="0.2"/>
    <row r="1163" s="107" customFormat="1" x14ac:dyDescent="0.2"/>
    <row r="1164" s="107" customFormat="1" x14ac:dyDescent="0.2"/>
    <row r="1165" s="107" customFormat="1" x14ac:dyDescent="0.2"/>
    <row r="1166" s="107" customFormat="1" x14ac:dyDescent="0.2"/>
    <row r="1167" s="107" customFormat="1" x14ac:dyDescent="0.2"/>
    <row r="1168" s="107" customFormat="1" x14ac:dyDescent="0.2"/>
    <row r="1169" s="107" customFormat="1" x14ac:dyDescent="0.2"/>
    <row r="1170" s="107" customFormat="1" x14ac:dyDescent="0.2"/>
    <row r="1171" s="107" customFormat="1" x14ac:dyDescent="0.2"/>
    <row r="1172" s="107" customFormat="1" x14ac:dyDescent="0.2"/>
    <row r="1173" s="107" customFormat="1" x14ac:dyDescent="0.2"/>
    <row r="1174" s="107" customFormat="1" x14ac:dyDescent="0.2"/>
    <row r="1175" s="107" customFormat="1" x14ac:dyDescent="0.2"/>
    <row r="1176" s="107" customFormat="1" x14ac:dyDescent="0.2"/>
    <row r="1177" s="107" customFormat="1" x14ac:dyDescent="0.2"/>
    <row r="1178" s="107" customFormat="1" x14ac:dyDescent="0.2"/>
    <row r="1179" s="107" customFormat="1" x14ac:dyDescent="0.2"/>
    <row r="1180" s="107" customFormat="1" x14ac:dyDescent="0.2"/>
    <row r="1181" s="107" customFormat="1" x14ac:dyDescent="0.2"/>
    <row r="1182" s="107" customFormat="1" x14ac:dyDescent="0.2"/>
    <row r="1183" s="107" customFormat="1" x14ac:dyDescent="0.2"/>
    <row r="1184" s="107" customFormat="1" x14ac:dyDescent="0.2"/>
    <row r="1185" s="107" customFormat="1" x14ac:dyDescent="0.2"/>
    <row r="1186" s="107" customFormat="1" x14ac:dyDescent="0.2"/>
    <row r="1187" s="107" customFormat="1" x14ac:dyDescent="0.2"/>
    <row r="1188" s="107" customFormat="1" x14ac:dyDescent="0.2"/>
    <row r="1189" s="107" customFormat="1" x14ac:dyDescent="0.2"/>
    <row r="1190" s="107" customFormat="1" x14ac:dyDescent="0.2"/>
    <row r="1191" s="107" customFormat="1" x14ac:dyDescent="0.2"/>
    <row r="1192" s="107" customFormat="1" x14ac:dyDescent="0.2"/>
    <row r="1193" s="107" customFormat="1" x14ac:dyDescent="0.2"/>
    <row r="1194" s="107" customFormat="1" x14ac:dyDescent="0.2"/>
    <row r="1195" s="107" customFormat="1" x14ac:dyDescent="0.2"/>
    <row r="1196" s="107" customFormat="1" x14ac:dyDescent="0.2"/>
    <row r="1197" s="107" customFormat="1" x14ac:dyDescent="0.2"/>
    <row r="1198" s="107" customFormat="1" x14ac:dyDescent="0.2"/>
    <row r="1199" s="107" customFormat="1" x14ac:dyDescent="0.2"/>
    <row r="1200" s="107" customFormat="1" x14ac:dyDescent="0.2"/>
    <row r="1201" s="107" customFormat="1" x14ac:dyDescent="0.2"/>
    <row r="1202" s="107" customFormat="1" x14ac:dyDescent="0.2"/>
    <row r="1203" s="107" customFormat="1" x14ac:dyDescent="0.2"/>
    <row r="1204" s="107" customFormat="1" x14ac:dyDescent="0.2"/>
    <row r="1205" s="107" customFormat="1" x14ac:dyDescent="0.2"/>
    <row r="1206" s="107" customFormat="1" x14ac:dyDescent="0.2"/>
    <row r="1207" s="107" customFormat="1" x14ac:dyDescent="0.2"/>
    <row r="1208" s="107" customFormat="1" x14ac:dyDescent="0.2"/>
    <row r="1209" s="107" customFormat="1" x14ac:dyDescent="0.2"/>
    <row r="1210" s="107" customFormat="1" x14ac:dyDescent="0.2"/>
    <row r="1211" s="107" customFormat="1" x14ac:dyDescent="0.2"/>
    <row r="1212" s="107" customFormat="1" x14ac:dyDescent="0.2"/>
    <row r="1213" s="107" customFormat="1" x14ac:dyDescent="0.2"/>
    <row r="1214" s="107" customFormat="1" x14ac:dyDescent="0.2"/>
    <row r="1215" s="107" customFormat="1" x14ac:dyDescent="0.2"/>
    <row r="1216" s="107" customFormat="1" x14ac:dyDescent="0.2"/>
    <row r="1217" s="107" customFormat="1" x14ac:dyDescent="0.2"/>
    <row r="1218" s="107" customFormat="1" x14ac:dyDescent="0.2"/>
    <row r="1219" s="107" customFormat="1" x14ac:dyDescent="0.2"/>
    <row r="1220" s="107" customFormat="1" x14ac:dyDescent="0.2"/>
    <row r="1221" s="107" customFormat="1" x14ac:dyDescent="0.2"/>
    <row r="1222" s="107" customFormat="1" x14ac:dyDescent="0.2"/>
    <row r="1223" s="107" customFormat="1" x14ac:dyDescent="0.2"/>
    <row r="1224" s="107" customFormat="1" x14ac:dyDescent="0.2"/>
    <row r="1225" s="107" customFormat="1" x14ac:dyDescent="0.2"/>
    <row r="1226" s="107" customFormat="1" x14ac:dyDescent="0.2"/>
    <row r="1227" s="107" customFormat="1" x14ac:dyDescent="0.2"/>
    <row r="1228" s="107" customFormat="1" x14ac:dyDescent="0.2"/>
    <row r="1229" s="107" customFormat="1" x14ac:dyDescent="0.2"/>
    <row r="1230" s="107" customFormat="1" x14ac:dyDescent="0.2"/>
    <row r="1231" s="107" customFormat="1" x14ac:dyDescent="0.2"/>
    <row r="1232" s="107" customFormat="1" x14ac:dyDescent="0.2"/>
    <row r="1233" s="107" customFormat="1" x14ac:dyDescent="0.2"/>
    <row r="1234" s="107" customFormat="1" x14ac:dyDescent="0.2"/>
    <row r="1235" s="107" customFormat="1" x14ac:dyDescent="0.2"/>
    <row r="1236" s="107" customFormat="1" x14ac:dyDescent="0.2"/>
    <row r="1237" s="107" customFormat="1" x14ac:dyDescent="0.2"/>
    <row r="1238" s="107" customFormat="1" x14ac:dyDescent="0.2"/>
    <row r="1239" s="107" customFormat="1" x14ac:dyDescent="0.2"/>
    <row r="1240" s="107" customFormat="1" x14ac:dyDescent="0.2"/>
    <row r="1241" s="107" customFormat="1" x14ac:dyDescent="0.2"/>
    <row r="1242" s="107" customFormat="1" x14ac:dyDescent="0.2"/>
    <row r="1243" s="107" customFormat="1" x14ac:dyDescent="0.2"/>
    <row r="1244" s="107" customFormat="1" x14ac:dyDescent="0.2"/>
    <row r="1245" s="107" customFormat="1" x14ac:dyDescent="0.2"/>
    <row r="1246" s="107" customFormat="1" x14ac:dyDescent="0.2"/>
    <row r="1247" s="107" customFormat="1" x14ac:dyDescent="0.2"/>
    <row r="1248" s="107" customFormat="1" x14ac:dyDescent="0.2"/>
    <row r="1249" s="107" customFormat="1" x14ac:dyDescent="0.2"/>
    <row r="1250" s="107" customFormat="1" x14ac:dyDescent="0.2"/>
    <row r="1251" s="107" customFormat="1" x14ac:dyDescent="0.2"/>
    <row r="1252" s="107" customFormat="1" x14ac:dyDescent="0.2"/>
    <row r="1253" s="107" customFormat="1" x14ac:dyDescent="0.2"/>
    <row r="1254" s="107" customFormat="1" x14ac:dyDescent="0.2"/>
    <row r="1255" s="107" customFormat="1" x14ac:dyDescent="0.2"/>
    <row r="1256" s="107" customFormat="1" x14ac:dyDescent="0.2"/>
    <row r="1257" s="107" customFormat="1" x14ac:dyDescent="0.2"/>
    <row r="1258" s="107" customFormat="1" x14ac:dyDescent="0.2"/>
    <row r="1259" s="107" customFormat="1" x14ac:dyDescent="0.2"/>
    <row r="1260" s="107" customFormat="1" x14ac:dyDescent="0.2"/>
    <row r="1261" s="107" customFormat="1" x14ac:dyDescent="0.2"/>
    <row r="1262" s="107" customFormat="1" x14ac:dyDescent="0.2"/>
    <row r="1263" s="107" customFormat="1" x14ac:dyDescent="0.2"/>
    <row r="1264" s="107" customFormat="1" x14ac:dyDescent="0.2"/>
    <row r="1265" s="107" customFormat="1" x14ac:dyDescent="0.2"/>
    <row r="1266" s="107" customFormat="1" x14ac:dyDescent="0.2"/>
    <row r="1267" s="107" customFormat="1" x14ac:dyDescent="0.2"/>
    <row r="1268" s="107" customFormat="1" x14ac:dyDescent="0.2"/>
    <row r="1269" s="107" customFormat="1" x14ac:dyDescent="0.2"/>
    <row r="1270" s="107" customFormat="1" x14ac:dyDescent="0.2"/>
    <row r="1271" s="107" customFormat="1" x14ac:dyDescent="0.2"/>
    <row r="1272" s="107" customFormat="1" x14ac:dyDescent="0.2"/>
    <row r="1273" s="107" customFormat="1" x14ac:dyDescent="0.2"/>
    <row r="1274" s="107" customFormat="1" x14ac:dyDescent="0.2"/>
    <row r="1275" s="107" customFormat="1" x14ac:dyDescent="0.2"/>
    <row r="1276" s="107" customFormat="1" x14ac:dyDescent="0.2"/>
    <row r="1277" s="107" customFormat="1" x14ac:dyDescent="0.2"/>
    <row r="1278" s="107" customFormat="1" x14ac:dyDescent="0.2"/>
    <row r="1279" s="107" customFormat="1" x14ac:dyDescent="0.2"/>
    <row r="1280" s="107" customFormat="1" x14ac:dyDescent="0.2"/>
    <row r="1281" s="107" customFormat="1" x14ac:dyDescent="0.2"/>
    <row r="1282" s="107" customFormat="1" x14ac:dyDescent="0.2"/>
    <row r="1283" s="107" customFormat="1" x14ac:dyDescent="0.2"/>
    <row r="1284" s="107" customFormat="1" x14ac:dyDescent="0.2"/>
    <row r="1285" s="107" customFormat="1" x14ac:dyDescent="0.2"/>
    <row r="1286" s="107" customFormat="1" x14ac:dyDescent="0.2"/>
    <row r="1287" s="107" customFormat="1" x14ac:dyDescent="0.2"/>
    <row r="1288" s="107" customFormat="1" x14ac:dyDescent="0.2"/>
    <row r="1289" s="107" customFormat="1" x14ac:dyDescent="0.2"/>
    <row r="1290" s="107" customFormat="1" x14ac:dyDescent="0.2"/>
    <row r="1291" s="107" customFormat="1" x14ac:dyDescent="0.2"/>
    <row r="1292" s="107" customFormat="1" x14ac:dyDescent="0.2"/>
    <row r="1293" s="107" customFormat="1" x14ac:dyDescent="0.2"/>
    <row r="1294" s="107" customFormat="1" x14ac:dyDescent="0.2"/>
    <row r="1295" s="107" customFormat="1" x14ac:dyDescent="0.2"/>
    <row r="1296" s="107" customFormat="1" x14ac:dyDescent="0.2"/>
    <row r="1297" s="107" customFormat="1" x14ac:dyDescent="0.2"/>
    <row r="1298" s="107" customFormat="1" x14ac:dyDescent="0.2"/>
    <row r="1299" s="107" customFormat="1" x14ac:dyDescent="0.2"/>
    <row r="1300" s="107" customFormat="1" x14ac:dyDescent="0.2"/>
    <row r="1301" s="107" customFormat="1" x14ac:dyDescent="0.2"/>
    <row r="1302" s="107" customFormat="1" x14ac:dyDescent="0.2"/>
    <row r="1303" s="107" customFormat="1" x14ac:dyDescent="0.2"/>
    <row r="1304" s="107" customFormat="1" x14ac:dyDescent="0.2"/>
    <row r="1305" s="107" customFormat="1" x14ac:dyDescent="0.2"/>
    <row r="1306" s="107" customFormat="1" x14ac:dyDescent="0.2"/>
    <row r="1307" s="107" customFormat="1" x14ac:dyDescent="0.2"/>
    <row r="1308" s="107" customFormat="1" x14ac:dyDescent="0.2"/>
    <row r="1309" s="107" customFormat="1" x14ac:dyDescent="0.2"/>
    <row r="1310" s="107" customFormat="1" x14ac:dyDescent="0.2"/>
    <row r="1311" s="107" customFormat="1" x14ac:dyDescent="0.2"/>
    <row r="1312" s="107" customFormat="1" x14ac:dyDescent="0.2"/>
    <row r="1313" s="107" customFormat="1" x14ac:dyDescent="0.2"/>
    <row r="1314" s="107" customFormat="1" x14ac:dyDescent="0.2"/>
    <row r="1315" s="107" customFormat="1" x14ac:dyDescent="0.2"/>
    <row r="1316" s="107" customFormat="1" x14ac:dyDescent="0.2"/>
    <row r="1317" s="107" customFormat="1" x14ac:dyDescent="0.2"/>
    <row r="1318" s="107" customFormat="1" x14ac:dyDescent="0.2"/>
    <row r="1319" s="107" customFormat="1" x14ac:dyDescent="0.2"/>
    <row r="1320" s="107" customFormat="1" x14ac:dyDescent="0.2"/>
    <row r="1321" s="107" customFormat="1" x14ac:dyDescent="0.2"/>
    <row r="1322" s="107" customFormat="1" x14ac:dyDescent="0.2"/>
    <row r="1323" s="107" customFormat="1" x14ac:dyDescent="0.2"/>
    <row r="1324" s="107" customFormat="1" x14ac:dyDescent="0.2"/>
    <row r="1325" s="107" customFormat="1" x14ac:dyDescent="0.2"/>
    <row r="1326" s="107" customFormat="1" x14ac:dyDescent="0.2"/>
    <row r="1327" s="107" customFormat="1" x14ac:dyDescent="0.2"/>
    <row r="1328" s="107" customFormat="1" x14ac:dyDescent="0.2"/>
    <row r="1329" s="107" customFormat="1" x14ac:dyDescent="0.2"/>
    <row r="1330" s="107" customFormat="1" x14ac:dyDescent="0.2"/>
    <row r="1331" s="107" customFormat="1" x14ac:dyDescent="0.2"/>
    <row r="1332" s="107" customFormat="1" x14ac:dyDescent="0.2"/>
    <row r="1333" s="107" customFormat="1" x14ac:dyDescent="0.2"/>
    <row r="1334" s="107" customFormat="1" x14ac:dyDescent="0.2"/>
    <row r="1335" s="107" customFormat="1" x14ac:dyDescent="0.2"/>
    <row r="1336" s="107" customFormat="1" x14ac:dyDescent="0.2"/>
    <row r="1337" s="107" customFormat="1" x14ac:dyDescent="0.2"/>
    <row r="1338" s="107" customFormat="1" x14ac:dyDescent="0.2"/>
    <row r="1339" s="107" customFormat="1" x14ac:dyDescent="0.2"/>
    <row r="1340" s="107" customFormat="1" x14ac:dyDescent="0.2"/>
    <row r="1341" s="107" customFormat="1" x14ac:dyDescent="0.2"/>
    <row r="1342" s="107" customFormat="1" x14ac:dyDescent="0.2"/>
    <row r="1343" s="107" customFormat="1" x14ac:dyDescent="0.2"/>
    <row r="1344" s="107" customFormat="1" x14ac:dyDescent="0.2"/>
    <row r="1345" s="107" customFormat="1" x14ac:dyDescent="0.2"/>
    <row r="1346" s="107" customFormat="1" x14ac:dyDescent="0.2"/>
    <row r="1347" s="107" customFormat="1" x14ac:dyDescent="0.2"/>
    <row r="1348" s="107" customFormat="1" x14ac:dyDescent="0.2"/>
    <row r="1349" s="107" customFormat="1" x14ac:dyDescent="0.2"/>
    <row r="1350" s="107" customFormat="1" x14ac:dyDescent="0.2"/>
    <row r="1351" s="107" customFormat="1" x14ac:dyDescent="0.2"/>
    <row r="1352" s="107" customFormat="1" x14ac:dyDescent="0.2"/>
    <row r="1353" s="107" customFormat="1" x14ac:dyDescent="0.2"/>
    <row r="1354" s="107" customFormat="1" x14ac:dyDescent="0.2"/>
    <row r="1355" s="107" customFormat="1" x14ac:dyDescent="0.2"/>
    <row r="1356" s="107" customFormat="1" x14ac:dyDescent="0.2"/>
    <row r="1357" s="107" customFormat="1" x14ac:dyDescent="0.2"/>
    <row r="1358" s="107" customFormat="1" x14ac:dyDescent="0.2"/>
    <row r="1359" s="107" customFormat="1" x14ac:dyDescent="0.2"/>
    <row r="1360" s="107" customFormat="1" x14ac:dyDescent="0.2"/>
    <row r="1361" s="107" customFormat="1" x14ac:dyDescent="0.2"/>
    <row r="1362" s="107" customFormat="1" x14ac:dyDescent="0.2"/>
    <row r="1363" s="107" customFormat="1" x14ac:dyDescent="0.2"/>
    <row r="1364" s="107" customFormat="1" x14ac:dyDescent="0.2"/>
    <row r="1365" s="107" customFormat="1" x14ac:dyDescent="0.2"/>
    <row r="1366" s="107" customFormat="1" x14ac:dyDescent="0.2"/>
    <row r="1367" s="107" customFormat="1" x14ac:dyDescent="0.2"/>
    <row r="1368" s="107" customFormat="1" x14ac:dyDescent="0.2"/>
    <row r="1369" s="107" customFormat="1" x14ac:dyDescent="0.2"/>
    <row r="1370" s="107" customFormat="1" x14ac:dyDescent="0.2"/>
    <row r="1371" s="107" customFormat="1" x14ac:dyDescent="0.2"/>
    <row r="1372" s="107" customFormat="1" x14ac:dyDescent="0.2"/>
    <row r="1373" s="107" customFormat="1" x14ac:dyDescent="0.2"/>
    <row r="1374" s="107" customFormat="1" x14ac:dyDescent="0.2"/>
    <row r="1375" s="107" customFormat="1" x14ac:dyDescent="0.2"/>
    <row r="1376" s="107" customFormat="1" x14ac:dyDescent="0.2"/>
    <row r="1377" s="107" customFormat="1" x14ac:dyDescent="0.2"/>
    <row r="1378" s="107" customFormat="1" x14ac:dyDescent="0.2"/>
    <row r="1379" s="107" customFormat="1" x14ac:dyDescent="0.2"/>
    <row r="1380" s="107" customFormat="1" x14ac:dyDescent="0.2"/>
    <row r="1381" s="107" customFormat="1" x14ac:dyDescent="0.2"/>
    <row r="1382" s="107" customFormat="1" x14ac:dyDescent="0.2"/>
    <row r="1383" s="107" customFormat="1" x14ac:dyDescent="0.2"/>
    <row r="1384" s="107" customFormat="1" x14ac:dyDescent="0.2"/>
    <row r="1385" s="107" customFormat="1" x14ac:dyDescent="0.2"/>
    <row r="1386" s="107" customFormat="1" x14ac:dyDescent="0.2"/>
    <row r="1387" s="107" customFormat="1" x14ac:dyDescent="0.2"/>
    <row r="1388" s="107" customFormat="1" x14ac:dyDescent="0.2"/>
    <row r="1389" s="107" customFormat="1" x14ac:dyDescent="0.2"/>
    <row r="1390" s="107" customFormat="1" x14ac:dyDescent="0.2"/>
    <row r="1391" s="107" customFormat="1" x14ac:dyDescent="0.2"/>
    <row r="1392" s="107" customFormat="1" x14ac:dyDescent="0.2"/>
    <row r="1393" s="107" customFormat="1" x14ac:dyDescent="0.2"/>
    <row r="1394" s="107" customFormat="1" x14ac:dyDescent="0.2"/>
    <row r="1395" s="107" customFormat="1" x14ac:dyDescent="0.2"/>
    <row r="1396" s="107" customFormat="1" x14ac:dyDescent="0.2"/>
    <row r="1397" s="107" customFormat="1" x14ac:dyDescent="0.2"/>
    <row r="1398" s="107" customFormat="1" x14ac:dyDescent="0.2"/>
    <row r="1399" s="107" customFormat="1" x14ac:dyDescent="0.2"/>
    <row r="1400" s="107" customFormat="1" x14ac:dyDescent="0.2"/>
    <row r="1401" s="107" customFormat="1" x14ac:dyDescent="0.2"/>
    <row r="1402" s="107" customFormat="1" x14ac:dyDescent="0.2"/>
    <row r="1403" s="107" customFormat="1" x14ac:dyDescent="0.2"/>
    <row r="1404" s="107" customFormat="1" x14ac:dyDescent="0.2"/>
    <row r="1405" s="107" customFormat="1" x14ac:dyDescent="0.2"/>
    <row r="1406" s="107" customFormat="1" x14ac:dyDescent="0.2"/>
    <row r="1407" s="107" customFormat="1" x14ac:dyDescent="0.2"/>
    <row r="1408" s="107" customFormat="1" x14ac:dyDescent="0.2"/>
    <row r="1409" s="107" customFormat="1" x14ac:dyDescent="0.2"/>
    <row r="1410" s="107" customFormat="1" x14ac:dyDescent="0.2"/>
    <row r="1411" s="107" customFormat="1" x14ac:dyDescent="0.2"/>
    <row r="1412" s="107" customFormat="1" x14ac:dyDescent="0.2"/>
    <row r="1413" s="107" customFormat="1" x14ac:dyDescent="0.2"/>
    <row r="1414" s="107" customFormat="1" x14ac:dyDescent="0.2"/>
    <row r="1415" s="107" customFormat="1" x14ac:dyDescent="0.2"/>
    <row r="1416" s="107" customFormat="1" x14ac:dyDescent="0.2"/>
    <row r="1417" s="107" customFormat="1" x14ac:dyDescent="0.2"/>
    <row r="1418" s="107" customFormat="1" x14ac:dyDescent="0.2"/>
    <row r="1419" s="107" customFormat="1" x14ac:dyDescent="0.2"/>
    <row r="1420" s="107" customFormat="1" x14ac:dyDescent="0.2"/>
    <row r="1421" s="107" customFormat="1" x14ac:dyDescent="0.2"/>
    <row r="1422" s="107" customFormat="1" x14ac:dyDescent="0.2"/>
    <row r="1423" s="107" customFormat="1" x14ac:dyDescent="0.2"/>
    <row r="1424" s="107" customFormat="1" x14ac:dyDescent="0.2"/>
    <row r="1425" s="107" customFormat="1" x14ac:dyDescent="0.2"/>
    <row r="1426" s="107" customFormat="1" x14ac:dyDescent="0.2"/>
    <row r="1427" s="107" customFormat="1" x14ac:dyDescent="0.2"/>
    <row r="1428" s="107" customFormat="1" x14ac:dyDescent="0.2"/>
    <row r="1429" s="107" customFormat="1" x14ac:dyDescent="0.2"/>
    <row r="1430" s="107" customFormat="1" x14ac:dyDescent="0.2"/>
    <row r="1431" s="107" customFormat="1" x14ac:dyDescent="0.2"/>
    <row r="1432" s="107" customFormat="1" x14ac:dyDescent="0.2"/>
    <row r="1433" s="107" customFormat="1" x14ac:dyDescent="0.2"/>
    <row r="1434" s="107" customFormat="1" x14ac:dyDescent="0.2"/>
    <row r="1435" s="107" customFormat="1" x14ac:dyDescent="0.2"/>
    <row r="1436" s="107" customFormat="1" x14ac:dyDescent="0.2"/>
    <row r="1437" s="107" customFormat="1" x14ac:dyDescent="0.2"/>
    <row r="1438" s="107" customFormat="1" x14ac:dyDescent="0.2"/>
    <row r="1439" s="107" customFormat="1" x14ac:dyDescent="0.2"/>
    <row r="1440" s="107" customFormat="1" x14ac:dyDescent="0.2"/>
    <row r="1441" s="107" customFormat="1" x14ac:dyDescent="0.2"/>
    <row r="1442" s="107" customFormat="1" x14ac:dyDescent="0.2"/>
    <row r="1443" s="107" customFormat="1" x14ac:dyDescent="0.2"/>
    <row r="1444" s="107" customFormat="1" x14ac:dyDescent="0.2"/>
    <row r="1445" s="107" customFormat="1" x14ac:dyDescent="0.2"/>
    <row r="1446" s="107" customFormat="1" x14ac:dyDescent="0.2"/>
    <row r="1447" s="107" customFormat="1" x14ac:dyDescent="0.2"/>
    <row r="1448" s="107" customFormat="1" x14ac:dyDescent="0.2"/>
    <row r="1449" s="107" customFormat="1" x14ac:dyDescent="0.2"/>
    <row r="1450" s="107" customFormat="1" x14ac:dyDescent="0.2"/>
    <row r="1451" s="107" customFormat="1" x14ac:dyDescent="0.2"/>
    <row r="1452" s="107" customFormat="1" x14ac:dyDescent="0.2"/>
    <row r="1453" s="107" customFormat="1" x14ac:dyDescent="0.2"/>
    <row r="1454" s="107" customFormat="1" x14ac:dyDescent="0.2"/>
    <row r="1455" s="107" customFormat="1" x14ac:dyDescent="0.2"/>
    <row r="1456" s="107" customFormat="1" x14ac:dyDescent="0.2"/>
    <row r="1457" s="107" customFormat="1" x14ac:dyDescent="0.2"/>
    <row r="1458" s="107" customFormat="1" x14ac:dyDescent="0.2"/>
    <row r="1459" s="107" customFormat="1" x14ac:dyDescent="0.2"/>
    <row r="1460" s="107" customFormat="1" x14ac:dyDescent="0.2"/>
    <row r="1461" s="107" customFormat="1" x14ac:dyDescent="0.2"/>
    <row r="1462" s="107" customFormat="1" x14ac:dyDescent="0.2"/>
    <row r="1463" s="107" customFormat="1" x14ac:dyDescent="0.2"/>
    <row r="1464" s="107" customFormat="1" x14ac:dyDescent="0.2"/>
    <row r="1465" s="107" customFormat="1" x14ac:dyDescent="0.2"/>
    <row r="1466" s="107" customFormat="1" x14ac:dyDescent="0.2"/>
    <row r="1467" s="107" customFormat="1" x14ac:dyDescent="0.2"/>
    <row r="1468" s="107" customFormat="1" x14ac:dyDescent="0.2"/>
    <row r="1469" s="107" customFormat="1" x14ac:dyDescent="0.2"/>
    <row r="1470" s="107" customFormat="1" x14ac:dyDescent="0.2"/>
    <row r="1471" s="107" customFormat="1" x14ac:dyDescent="0.2"/>
    <row r="1472" s="107" customFormat="1" x14ac:dyDescent="0.2"/>
    <row r="1473" s="107" customFormat="1" x14ac:dyDescent="0.2"/>
    <row r="1474" s="107" customFormat="1" x14ac:dyDescent="0.2"/>
    <row r="1475" s="107" customFormat="1" x14ac:dyDescent="0.2"/>
    <row r="1476" s="107" customFormat="1" x14ac:dyDescent="0.2"/>
    <row r="1477" s="107" customFormat="1" x14ac:dyDescent="0.2"/>
    <row r="1478" s="107" customFormat="1" x14ac:dyDescent="0.2"/>
    <row r="1479" s="107" customFormat="1" x14ac:dyDescent="0.2"/>
    <row r="1480" s="107" customFormat="1" x14ac:dyDescent="0.2"/>
    <row r="1481" s="107" customFormat="1" x14ac:dyDescent="0.2"/>
    <row r="1482" s="107" customFormat="1" x14ac:dyDescent="0.2"/>
    <row r="1483" s="107" customFormat="1" x14ac:dyDescent="0.2"/>
    <row r="1484" s="107" customFormat="1" x14ac:dyDescent="0.2"/>
    <row r="1485" s="107" customFormat="1" x14ac:dyDescent="0.2"/>
    <row r="1486" s="107" customFormat="1" x14ac:dyDescent="0.2"/>
    <row r="1487" s="107" customFormat="1" x14ac:dyDescent="0.2"/>
    <row r="1488" s="107" customFormat="1" x14ac:dyDescent="0.2"/>
    <row r="1489" s="107" customFormat="1" x14ac:dyDescent="0.2"/>
    <row r="1490" s="107" customFormat="1" x14ac:dyDescent="0.2"/>
    <row r="1491" s="107" customFormat="1" x14ac:dyDescent="0.2"/>
    <row r="1492" s="107" customFormat="1" x14ac:dyDescent="0.2"/>
    <row r="1493" s="107" customFormat="1" x14ac:dyDescent="0.2"/>
    <row r="1494" s="107" customFormat="1" x14ac:dyDescent="0.2"/>
    <row r="1495" s="107" customFormat="1" x14ac:dyDescent="0.2"/>
    <row r="1496" s="107" customFormat="1" x14ac:dyDescent="0.2"/>
    <row r="1497" s="107" customFormat="1" x14ac:dyDescent="0.2"/>
    <row r="1498" s="107" customFormat="1" x14ac:dyDescent="0.2"/>
    <row r="1499" s="107" customFormat="1" x14ac:dyDescent="0.2"/>
    <row r="1500" s="107" customFormat="1" x14ac:dyDescent="0.2"/>
    <row r="1501" s="107" customFormat="1" x14ac:dyDescent="0.2"/>
    <row r="1502" s="107" customFormat="1" x14ac:dyDescent="0.2"/>
    <row r="1503" s="107" customFormat="1" x14ac:dyDescent="0.2"/>
    <row r="1504" s="107" customFormat="1" x14ac:dyDescent="0.2"/>
    <row r="1505" s="107" customFormat="1" x14ac:dyDescent="0.2"/>
    <row r="1506" s="107" customFormat="1" x14ac:dyDescent="0.2"/>
    <row r="1507" s="107" customFormat="1" x14ac:dyDescent="0.2"/>
    <row r="1508" s="107" customFormat="1" x14ac:dyDescent="0.2"/>
    <row r="1509" s="107" customFormat="1" x14ac:dyDescent="0.2"/>
    <row r="1510" s="107" customFormat="1" x14ac:dyDescent="0.2"/>
    <row r="1511" s="107" customFormat="1" x14ac:dyDescent="0.2"/>
    <row r="1512" s="107" customFormat="1" x14ac:dyDescent="0.2"/>
    <row r="1513" s="107" customFormat="1" x14ac:dyDescent="0.2"/>
    <row r="1514" s="107" customFormat="1" x14ac:dyDescent="0.2"/>
    <row r="1515" s="107" customFormat="1" x14ac:dyDescent="0.2"/>
    <row r="1516" s="107" customFormat="1" x14ac:dyDescent="0.2"/>
    <row r="1517" s="107" customFormat="1" x14ac:dyDescent="0.2"/>
    <row r="1518" s="107" customFormat="1" x14ac:dyDescent="0.2"/>
    <row r="1519" s="107" customFormat="1" x14ac:dyDescent="0.2"/>
    <row r="1520" s="107" customFormat="1" x14ac:dyDescent="0.2"/>
    <row r="1521" s="107" customFormat="1" x14ac:dyDescent="0.2"/>
    <row r="1522" s="107" customFormat="1" x14ac:dyDescent="0.2"/>
    <row r="1523" s="107" customFormat="1" x14ac:dyDescent="0.2"/>
    <row r="1524" s="107" customFormat="1" x14ac:dyDescent="0.2"/>
    <row r="1525" s="107" customFormat="1" x14ac:dyDescent="0.2"/>
    <row r="1526" s="107" customFormat="1" x14ac:dyDescent="0.2"/>
    <row r="1527" s="107" customFormat="1" x14ac:dyDescent="0.2"/>
    <row r="1528" s="107" customFormat="1" x14ac:dyDescent="0.2"/>
    <row r="1529" s="107" customFormat="1" x14ac:dyDescent="0.2"/>
    <row r="1530" s="107" customFormat="1" x14ac:dyDescent="0.2"/>
    <row r="1531" s="107" customFormat="1" x14ac:dyDescent="0.2"/>
    <row r="1532" s="107" customFormat="1" x14ac:dyDescent="0.2"/>
    <row r="1533" s="107" customFormat="1" x14ac:dyDescent="0.2"/>
    <row r="1534" s="107" customFormat="1" x14ac:dyDescent="0.2"/>
    <row r="1535" s="107" customFormat="1" x14ac:dyDescent="0.2"/>
    <row r="1536" s="107" customFormat="1" x14ac:dyDescent="0.2"/>
    <row r="1537" s="107" customFormat="1" x14ac:dyDescent="0.2"/>
    <row r="1538" s="107" customFormat="1" x14ac:dyDescent="0.2"/>
    <row r="1539" s="107" customFormat="1" x14ac:dyDescent="0.2"/>
    <row r="1540" s="107" customFormat="1" x14ac:dyDescent="0.2"/>
    <row r="1541" s="107" customFormat="1" x14ac:dyDescent="0.2"/>
    <row r="1542" s="107" customFormat="1" x14ac:dyDescent="0.2"/>
    <row r="1543" s="107" customFormat="1" x14ac:dyDescent="0.2"/>
    <row r="1544" s="107" customFormat="1" x14ac:dyDescent="0.2"/>
    <row r="1545" s="107" customFormat="1" x14ac:dyDescent="0.2"/>
    <row r="1546" s="107" customFormat="1" x14ac:dyDescent="0.2"/>
    <row r="1547" s="107" customFormat="1" x14ac:dyDescent="0.2"/>
    <row r="1548" s="107" customFormat="1" x14ac:dyDescent="0.2"/>
    <row r="1549" s="107" customFormat="1" x14ac:dyDescent="0.2"/>
    <row r="1550" s="107" customFormat="1" x14ac:dyDescent="0.2"/>
    <row r="1551" s="107" customFormat="1" x14ac:dyDescent="0.2"/>
    <row r="1552" s="107" customFormat="1" x14ac:dyDescent="0.2"/>
    <row r="1553" s="107" customFormat="1" x14ac:dyDescent="0.2"/>
    <row r="1554" s="107" customFormat="1" x14ac:dyDescent="0.2"/>
    <row r="1555" s="107" customFormat="1" x14ac:dyDescent="0.2"/>
    <row r="1556" s="107" customFormat="1" x14ac:dyDescent="0.2"/>
    <row r="1557" s="107" customFormat="1" x14ac:dyDescent="0.2"/>
    <row r="1558" s="107" customFormat="1" x14ac:dyDescent="0.2"/>
    <row r="1559" s="107" customFormat="1" x14ac:dyDescent="0.2"/>
    <row r="1560" s="107" customFormat="1" x14ac:dyDescent="0.2"/>
    <row r="1561" s="107" customFormat="1" x14ac:dyDescent="0.2"/>
    <row r="1562" s="107" customFormat="1" x14ac:dyDescent="0.2"/>
    <row r="1563" s="107" customFormat="1" x14ac:dyDescent="0.2"/>
    <row r="1564" s="107" customFormat="1" x14ac:dyDescent="0.2"/>
    <row r="1565" s="107" customFormat="1" x14ac:dyDescent="0.2"/>
    <row r="1566" s="107" customFormat="1" x14ac:dyDescent="0.2"/>
    <row r="1567" s="107" customFormat="1" x14ac:dyDescent="0.2"/>
    <row r="1568" s="107" customFormat="1" x14ac:dyDescent="0.2"/>
    <row r="1569" s="107" customFormat="1" x14ac:dyDescent="0.2"/>
    <row r="1570" s="107" customFormat="1" x14ac:dyDescent="0.2"/>
    <row r="1571" s="107" customFormat="1" x14ac:dyDescent="0.2"/>
    <row r="1572" s="107" customFormat="1" x14ac:dyDescent="0.2"/>
    <row r="1573" s="107" customFormat="1" x14ac:dyDescent="0.2"/>
    <row r="1574" s="107" customFormat="1" x14ac:dyDescent="0.2"/>
    <row r="1575" s="107" customFormat="1" x14ac:dyDescent="0.2"/>
    <row r="1576" s="107" customFormat="1" x14ac:dyDescent="0.2"/>
    <row r="1577" s="107" customFormat="1" x14ac:dyDescent="0.2"/>
    <row r="1578" s="107" customFormat="1" x14ac:dyDescent="0.2"/>
    <row r="1579" s="107" customFormat="1" x14ac:dyDescent="0.2"/>
    <row r="1580" s="107" customFormat="1" x14ac:dyDescent="0.2"/>
    <row r="1581" s="107" customFormat="1" x14ac:dyDescent="0.2"/>
    <row r="1582" s="107" customFormat="1" x14ac:dyDescent="0.2"/>
    <row r="1583" s="107" customFormat="1" x14ac:dyDescent="0.2"/>
    <row r="1584" s="107" customFormat="1" x14ac:dyDescent="0.2"/>
    <row r="1585" s="107" customFormat="1" x14ac:dyDescent="0.2"/>
    <row r="1586" s="107" customFormat="1" x14ac:dyDescent="0.2"/>
    <row r="1587" s="107" customFormat="1" x14ac:dyDescent="0.2"/>
    <row r="1588" s="107" customFormat="1" x14ac:dyDescent="0.2"/>
    <row r="1589" s="107" customFormat="1" x14ac:dyDescent="0.2"/>
    <row r="1590" s="107" customFormat="1" x14ac:dyDescent="0.2"/>
    <row r="1591" s="107" customFormat="1" x14ac:dyDescent="0.2"/>
    <row r="1592" s="107" customFormat="1" x14ac:dyDescent="0.2"/>
    <row r="1593" s="107" customFormat="1" x14ac:dyDescent="0.2"/>
    <row r="1594" s="107" customFormat="1" x14ac:dyDescent="0.2"/>
    <row r="1595" s="107" customFormat="1" x14ac:dyDescent="0.2"/>
    <row r="1596" s="107" customFormat="1" x14ac:dyDescent="0.2"/>
    <row r="1597" s="107" customFormat="1" x14ac:dyDescent="0.2"/>
    <row r="1598" s="107" customFormat="1" x14ac:dyDescent="0.2"/>
    <row r="1599" s="107" customFormat="1" x14ac:dyDescent="0.2"/>
    <row r="1600" s="107" customFormat="1" x14ac:dyDescent="0.2"/>
    <row r="1601" s="107" customFormat="1" x14ac:dyDescent="0.2"/>
    <row r="1602" s="107" customFormat="1" x14ac:dyDescent="0.2"/>
    <row r="1603" s="107" customFormat="1" x14ac:dyDescent="0.2"/>
    <row r="1604" s="107" customFormat="1" x14ac:dyDescent="0.2"/>
    <row r="1605" s="107" customFormat="1" x14ac:dyDescent="0.2"/>
    <row r="1606" s="107" customFormat="1" x14ac:dyDescent="0.2"/>
    <row r="1607" s="107" customFormat="1" x14ac:dyDescent="0.2"/>
    <row r="1608" s="107" customFormat="1" x14ac:dyDescent="0.2"/>
    <row r="1609" s="107" customFormat="1" x14ac:dyDescent="0.2"/>
    <row r="1610" s="107" customFormat="1" x14ac:dyDescent="0.2"/>
    <row r="1611" s="107" customFormat="1" x14ac:dyDescent="0.2"/>
    <row r="1612" s="107" customFormat="1" x14ac:dyDescent="0.2"/>
    <row r="1613" s="107" customFormat="1" x14ac:dyDescent="0.2"/>
    <row r="1614" s="107" customFormat="1" x14ac:dyDescent="0.2"/>
    <row r="1615" s="107" customFormat="1" x14ac:dyDescent="0.2"/>
    <row r="1616" s="107" customFormat="1" x14ac:dyDescent="0.2"/>
    <row r="1617" s="107" customFormat="1" x14ac:dyDescent="0.2"/>
    <row r="1618" s="107" customFormat="1" x14ac:dyDescent="0.2"/>
    <row r="1619" s="107" customFormat="1" x14ac:dyDescent="0.2"/>
    <row r="1620" s="107" customFormat="1" x14ac:dyDescent="0.2"/>
    <row r="1621" s="107" customFormat="1" x14ac:dyDescent="0.2"/>
    <row r="1622" s="107" customFormat="1" x14ac:dyDescent="0.2"/>
    <row r="1623" s="107" customFormat="1" x14ac:dyDescent="0.2"/>
    <row r="1624" s="107" customFormat="1" x14ac:dyDescent="0.2"/>
    <row r="1625" s="107" customFormat="1" x14ac:dyDescent="0.2"/>
    <row r="1626" s="107" customFormat="1" x14ac:dyDescent="0.2"/>
    <row r="1627" s="107" customFormat="1" x14ac:dyDescent="0.2"/>
    <row r="1628" s="107" customFormat="1" x14ac:dyDescent="0.2"/>
    <row r="1629" s="107" customFormat="1" x14ac:dyDescent="0.2"/>
    <row r="1630" s="107" customFormat="1" x14ac:dyDescent="0.2"/>
    <row r="1631" s="107" customFormat="1" x14ac:dyDescent="0.2"/>
    <row r="1632" s="107" customFormat="1" x14ac:dyDescent="0.2"/>
    <row r="1633" s="107" customFormat="1" x14ac:dyDescent="0.2"/>
    <row r="1634" s="107" customFormat="1" x14ac:dyDescent="0.2"/>
    <row r="1635" s="107" customFormat="1" x14ac:dyDescent="0.2"/>
    <row r="1636" s="107" customFormat="1" x14ac:dyDescent="0.2"/>
    <row r="1637" s="107" customFormat="1" x14ac:dyDescent="0.2"/>
    <row r="1638" s="107" customFormat="1" x14ac:dyDescent="0.2"/>
    <row r="1639" s="107" customFormat="1" x14ac:dyDescent="0.2"/>
    <row r="1640" s="107" customFormat="1" x14ac:dyDescent="0.2"/>
    <row r="1641" s="107" customFormat="1" x14ac:dyDescent="0.2"/>
    <row r="1642" s="107" customFormat="1" x14ac:dyDescent="0.2"/>
    <row r="1643" s="107" customFormat="1" x14ac:dyDescent="0.2"/>
    <row r="1644" s="107" customFormat="1" x14ac:dyDescent="0.2"/>
    <row r="1645" s="107" customFormat="1" x14ac:dyDescent="0.2"/>
    <row r="1646" s="107" customFormat="1" x14ac:dyDescent="0.2"/>
    <row r="1647" s="107" customFormat="1" x14ac:dyDescent="0.2"/>
    <row r="1648" s="107" customFormat="1" x14ac:dyDescent="0.2"/>
    <row r="1649" s="107" customFormat="1" x14ac:dyDescent="0.2"/>
    <row r="1650" s="107" customFormat="1" x14ac:dyDescent="0.2"/>
    <row r="1651" s="107" customFormat="1" x14ac:dyDescent="0.2"/>
    <row r="1652" s="107" customFormat="1" x14ac:dyDescent="0.2"/>
    <row r="1653" s="107" customFormat="1" x14ac:dyDescent="0.2"/>
    <row r="1654" s="107" customFormat="1" x14ac:dyDescent="0.2"/>
    <row r="1655" s="107" customFormat="1" x14ac:dyDescent="0.2"/>
    <row r="1656" s="107" customFormat="1" x14ac:dyDescent="0.2"/>
    <row r="1657" s="107" customFormat="1" x14ac:dyDescent="0.2"/>
    <row r="1658" s="107" customFormat="1" x14ac:dyDescent="0.2"/>
    <row r="1659" s="107" customFormat="1" x14ac:dyDescent="0.2"/>
    <row r="1660" s="107" customFormat="1" x14ac:dyDescent="0.2"/>
    <row r="1661" s="107" customFormat="1" x14ac:dyDescent="0.2"/>
    <row r="1662" s="107" customFormat="1" x14ac:dyDescent="0.2"/>
    <row r="1663" s="107" customFormat="1" x14ac:dyDescent="0.2"/>
    <row r="1664" s="107" customFormat="1" x14ac:dyDescent="0.2"/>
    <row r="1665" s="107" customFormat="1" x14ac:dyDescent="0.2"/>
    <row r="1666" s="107" customFormat="1" x14ac:dyDescent="0.2"/>
    <row r="1667" s="107" customFormat="1" x14ac:dyDescent="0.2"/>
    <row r="1668" s="107" customFormat="1" x14ac:dyDescent="0.2"/>
    <row r="1669" s="107" customFormat="1" x14ac:dyDescent="0.2"/>
    <row r="1670" s="107" customFormat="1" x14ac:dyDescent="0.2"/>
    <row r="1671" s="107" customFormat="1" x14ac:dyDescent="0.2"/>
    <row r="1672" s="107" customFormat="1" x14ac:dyDescent="0.2"/>
    <row r="1673" s="107" customFormat="1" x14ac:dyDescent="0.2"/>
    <row r="1674" s="107" customFormat="1" x14ac:dyDescent="0.2"/>
    <row r="1675" s="107" customFormat="1" x14ac:dyDescent="0.2"/>
    <row r="1676" s="107" customFormat="1" x14ac:dyDescent="0.2"/>
    <row r="1677" s="107" customFormat="1" x14ac:dyDescent="0.2"/>
    <row r="1678" s="107" customFormat="1" x14ac:dyDescent="0.2"/>
    <row r="1679" s="107" customFormat="1" x14ac:dyDescent="0.2"/>
    <row r="1680" s="107" customFormat="1" x14ac:dyDescent="0.2"/>
    <row r="1681" s="107" customFormat="1" x14ac:dyDescent="0.2"/>
    <row r="1682" s="107" customFormat="1" x14ac:dyDescent="0.2"/>
    <row r="1683" s="107" customFormat="1" x14ac:dyDescent="0.2"/>
    <row r="1684" s="107" customFormat="1" x14ac:dyDescent="0.2"/>
    <row r="1685" s="107" customFormat="1" x14ac:dyDescent="0.2"/>
    <row r="1686" s="107" customFormat="1" x14ac:dyDescent="0.2"/>
    <row r="1687" s="107" customFormat="1" x14ac:dyDescent="0.2"/>
    <row r="1688" s="107" customFormat="1" x14ac:dyDescent="0.2"/>
    <row r="1689" s="107" customFormat="1" x14ac:dyDescent="0.2"/>
    <row r="1690" s="107" customFormat="1" x14ac:dyDescent="0.2"/>
    <row r="1691" s="107" customFormat="1" x14ac:dyDescent="0.2"/>
    <row r="1692" s="107" customFormat="1" x14ac:dyDescent="0.2"/>
    <row r="1693" s="107" customFormat="1" x14ac:dyDescent="0.2"/>
    <row r="1694" s="107" customFormat="1" x14ac:dyDescent="0.2"/>
    <row r="1695" s="107" customFormat="1" x14ac:dyDescent="0.2"/>
    <row r="1696" s="107" customFormat="1" x14ac:dyDescent="0.2"/>
    <row r="1697" s="107" customFormat="1" x14ac:dyDescent="0.2"/>
    <row r="1698" s="107" customFormat="1" x14ac:dyDescent="0.2"/>
    <row r="1699" s="107" customFormat="1" x14ac:dyDescent="0.2"/>
    <row r="1700" s="107" customFormat="1" x14ac:dyDescent="0.2"/>
    <row r="1701" s="107" customFormat="1" x14ac:dyDescent="0.2"/>
    <row r="1702" s="107" customFormat="1" x14ac:dyDescent="0.2"/>
    <row r="1703" s="107" customFormat="1" x14ac:dyDescent="0.2"/>
    <row r="1704" s="107" customFormat="1" x14ac:dyDescent="0.2"/>
    <row r="1705" s="107" customFormat="1" x14ac:dyDescent="0.2"/>
    <row r="1706" s="107" customFormat="1" x14ac:dyDescent="0.2"/>
    <row r="1707" s="107" customFormat="1" x14ac:dyDescent="0.2"/>
    <row r="1708" s="107" customFormat="1" x14ac:dyDescent="0.2"/>
    <row r="1709" s="107" customFormat="1" x14ac:dyDescent="0.2"/>
    <row r="1710" s="107" customFormat="1" x14ac:dyDescent="0.2"/>
    <row r="1711" s="107" customFormat="1" x14ac:dyDescent="0.2"/>
    <row r="1712" s="107" customFormat="1" x14ac:dyDescent="0.2"/>
    <row r="1713" s="107" customFormat="1" x14ac:dyDescent="0.2"/>
    <row r="1714" s="107" customFormat="1" x14ac:dyDescent="0.2"/>
    <row r="1715" s="107" customFormat="1" x14ac:dyDescent="0.2"/>
    <row r="1716" s="107" customFormat="1" x14ac:dyDescent="0.2"/>
    <row r="1717" s="107" customFormat="1" x14ac:dyDescent="0.2"/>
    <row r="1718" s="107" customFormat="1" x14ac:dyDescent="0.2"/>
    <row r="1719" s="107" customFormat="1" x14ac:dyDescent="0.2"/>
    <row r="1720" s="107" customFormat="1" x14ac:dyDescent="0.2"/>
    <row r="1721" s="107" customFormat="1" x14ac:dyDescent="0.2"/>
    <row r="1722" s="107" customFormat="1" x14ac:dyDescent="0.2"/>
    <row r="1723" s="107" customFormat="1" x14ac:dyDescent="0.2"/>
    <row r="1724" s="107" customFormat="1" x14ac:dyDescent="0.2"/>
    <row r="1725" s="107" customFormat="1" x14ac:dyDescent="0.2"/>
    <row r="1726" s="107" customFormat="1" x14ac:dyDescent="0.2"/>
    <row r="1727" s="107" customFormat="1" x14ac:dyDescent="0.2"/>
    <row r="1728" s="107" customFormat="1" x14ac:dyDescent="0.2"/>
    <row r="1729" s="107" customFormat="1" x14ac:dyDescent="0.2"/>
    <row r="1730" s="107" customFormat="1" x14ac:dyDescent="0.2"/>
    <row r="1731" s="107" customFormat="1" x14ac:dyDescent="0.2"/>
    <row r="1732" s="107" customFormat="1" x14ac:dyDescent="0.2"/>
    <row r="1733" s="107" customFormat="1" x14ac:dyDescent="0.2"/>
    <row r="1734" s="107" customFormat="1" x14ac:dyDescent="0.2"/>
    <row r="1735" s="107" customFormat="1" x14ac:dyDescent="0.2"/>
    <row r="1736" s="107" customFormat="1" x14ac:dyDescent="0.2"/>
    <row r="1737" s="107" customFormat="1" x14ac:dyDescent="0.2"/>
    <row r="1738" s="107" customFormat="1" x14ac:dyDescent="0.2"/>
    <row r="1739" s="107" customFormat="1" x14ac:dyDescent="0.2"/>
    <row r="1740" s="107" customFormat="1" x14ac:dyDescent="0.2"/>
    <row r="1741" s="107" customFormat="1" x14ac:dyDescent="0.2"/>
    <row r="1742" s="107" customFormat="1" x14ac:dyDescent="0.2"/>
    <row r="1743" s="107" customFormat="1" x14ac:dyDescent="0.2"/>
    <row r="1744" s="107" customFormat="1" x14ac:dyDescent="0.2"/>
    <row r="1745" s="107" customFormat="1" x14ac:dyDescent="0.2"/>
    <row r="1746" s="107" customFormat="1" x14ac:dyDescent="0.2"/>
    <row r="1747" s="107" customFormat="1" x14ac:dyDescent="0.2"/>
    <row r="1748" s="107" customFormat="1" x14ac:dyDescent="0.2"/>
    <row r="1749" s="107" customFormat="1" x14ac:dyDescent="0.2"/>
    <row r="1750" s="107" customFormat="1" x14ac:dyDescent="0.2"/>
    <row r="1751" s="107" customFormat="1" x14ac:dyDescent="0.2"/>
    <row r="1752" s="107" customFormat="1" x14ac:dyDescent="0.2"/>
    <row r="1753" s="107" customFormat="1" x14ac:dyDescent="0.2"/>
    <row r="1754" s="107" customFormat="1" x14ac:dyDescent="0.2"/>
    <row r="1755" s="107" customFormat="1" x14ac:dyDescent="0.2"/>
    <row r="1756" s="107" customFormat="1" x14ac:dyDescent="0.2"/>
    <row r="1757" s="107" customFormat="1" x14ac:dyDescent="0.2"/>
    <row r="1758" s="107" customFormat="1" x14ac:dyDescent="0.2"/>
    <row r="1759" s="107" customFormat="1" x14ac:dyDescent="0.2"/>
    <row r="1760" s="107" customFormat="1" x14ac:dyDescent="0.2"/>
    <row r="1761" s="107" customFormat="1" x14ac:dyDescent="0.2"/>
    <row r="1762" s="107" customFormat="1" x14ac:dyDescent="0.2"/>
    <row r="1763" s="107" customFormat="1" x14ac:dyDescent="0.2"/>
    <row r="1764" s="107" customFormat="1" x14ac:dyDescent="0.2"/>
    <row r="1765" s="107" customFormat="1" x14ac:dyDescent="0.2"/>
    <row r="1766" s="107" customFormat="1" x14ac:dyDescent="0.2"/>
    <row r="1767" s="107" customFormat="1" x14ac:dyDescent="0.2"/>
    <row r="1768" s="107" customFormat="1" x14ac:dyDescent="0.2"/>
    <row r="1769" s="107" customFormat="1" x14ac:dyDescent="0.2"/>
    <row r="1770" s="107" customFormat="1" x14ac:dyDescent="0.2"/>
    <row r="1771" s="107" customFormat="1" x14ac:dyDescent="0.2"/>
    <row r="1772" s="107" customFormat="1" x14ac:dyDescent="0.2"/>
    <row r="1773" s="107" customFormat="1" x14ac:dyDescent="0.2"/>
    <row r="1774" s="107" customFormat="1" x14ac:dyDescent="0.2"/>
    <row r="1775" s="107" customFormat="1" x14ac:dyDescent="0.2"/>
    <row r="1776" s="107" customFormat="1" x14ac:dyDescent="0.2"/>
    <row r="1777" s="107" customFormat="1" x14ac:dyDescent="0.2"/>
    <row r="1778" s="107" customFormat="1" x14ac:dyDescent="0.2"/>
    <row r="1779" s="107" customFormat="1" x14ac:dyDescent="0.2"/>
    <row r="1780" s="107" customFormat="1" x14ac:dyDescent="0.2"/>
    <row r="1781" s="107" customFormat="1" x14ac:dyDescent="0.2"/>
    <row r="1782" s="107" customFormat="1" x14ac:dyDescent="0.2"/>
    <row r="1783" s="107" customFormat="1" x14ac:dyDescent="0.2"/>
    <row r="1784" s="107" customFormat="1" x14ac:dyDescent="0.2"/>
    <row r="1785" s="107" customFormat="1" x14ac:dyDescent="0.2"/>
    <row r="1786" s="107" customFormat="1" x14ac:dyDescent="0.2"/>
    <row r="1787" s="107" customFormat="1" x14ac:dyDescent="0.2"/>
    <row r="1788" s="107" customFormat="1" x14ac:dyDescent="0.2"/>
    <row r="1789" s="107" customFormat="1" x14ac:dyDescent="0.2"/>
    <row r="1790" s="107" customFormat="1" x14ac:dyDescent="0.2"/>
    <row r="1791" s="107" customFormat="1" x14ac:dyDescent="0.2"/>
    <row r="1792" s="107" customFormat="1" x14ac:dyDescent="0.2"/>
    <row r="1793" s="107" customFormat="1" x14ac:dyDescent="0.2"/>
    <row r="1794" s="107" customFormat="1" x14ac:dyDescent="0.2"/>
    <row r="1795" s="107" customFormat="1" x14ac:dyDescent="0.2"/>
    <row r="1796" s="107" customFormat="1" x14ac:dyDescent="0.2"/>
    <row r="1797" s="107" customFormat="1" x14ac:dyDescent="0.2"/>
    <row r="1798" s="107" customFormat="1" x14ac:dyDescent="0.2"/>
    <row r="1799" s="107" customFormat="1" x14ac:dyDescent="0.2"/>
    <row r="1800" s="107" customFormat="1" x14ac:dyDescent="0.2"/>
    <row r="1801" s="107" customFormat="1" x14ac:dyDescent="0.2"/>
    <row r="1802" s="107" customFormat="1" x14ac:dyDescent="0.2"/>
    <row r="1803" s="107" customFormat="1" x14ac:dyDescent="0.2"/>
    <row r="1804" s="107" customFormat="1" x14ac:dyDescent="0.2"/>
    <row r="1805" s="107" customFormat="1" x14ac:dyDescent="0.2"/>
    <row r="1806" s="107" customFormat="1" x14ac:dyDescent="0.2"/>
    <row r="1807" s="107" customFormat="1" x14ac:dyDescent="0.2"/>
    <row r="1808" s="107" customFormat="1" x14ac:dyDescent="0.2"/>
    <row r="1809" s="107" customFormat="1" x14ac:dyDescent="0.2"/>
    <row r="1810" s="107" customFormat="1" x14ac:dyDescent="0.2"/>
    <row r="1811" s="107" customFormat="1" x14ac:dyDescent="0.2"/>
    <row r="1812" s="107" customFormat="1" x14ac:dyDescent="0.2"/>
    <row r="1813" s="107" customFormat="1" x14ac:dyDescent="0.2"/>
    <row r="1814" s="107" customFormat="1" x14ac:dyDescent="0.2"/>
    <row r="1815" s="107" customFormat="1" x14ac:dyDescent="0.2"/>
    <row r="1816" s="107" customFormat="1" x14ac:dyDescent="0.2"/>
    <row r="1817" s="107" customFormat="1" x14ac:dyDescent="0.2"/>
    <row r="1818" s="107" customFormat="1" x14ac:dyDescent="0.2"/>
    <row r="1819" s="107" customFormat="1" x14ac:dyDescent="0.2"/>
    <row r="1820" s="107" customFormat="1" x14ac:dyDescent="0.2"/>
    <row r="1821" s="107" customFormat="1" x14ac:dyDescent="0.2"/>
    <row r="1822" s="107" customFormat="1" x14ac:dyDescent="0.2"/>
    <row r="1823" s="107" customFormat="1" x14ac:dyDescent="0.2"/>
    <row r="1824" s="107" customFormat="1" x14ac:dyDescent="0.2"/>
    <row r="1825" s="107" customFormat="1" x14ac:dyDescent="0.2"/>
    <row r="1826" s="107" customFormat="1" x14ac:dyDescent="0.2"/>
    <row r="1827" s="107" customFormat="1" x14ac:dyDescent="0.2"/>
    <row r="1828" s="107" customFormat="1" x14ac:dyDescent="0.2"/>
    <row r="1829" s="107" customFormat="1" x14ac:dyDescent="0.2"/>
    <row r="1830" s="107" customFormat="1" x14ac:dyDescent="0.2"/>
    <row r="1831" s="107" customFormat="1" x14ac:dyDescent="0.2"/>
    <row r="1832" s="107" customFormat="1" x14ac:dyDescent="0.2"/>
    <row r="1833" s="107" customFormat="1" x14ac:dyDescent="0.2"/>
    <row r="1834" s="107" customFormat="1" x14ac:dyDescent="0.2"/>
    <row r="1835" s="107" customFormat="1" x14ac:dyDescent="0.2"/>
    <row r="1836" s="107" customFormat="1" x14ac:dyDescent="0.2"/>
    <row r="1837" s="107" customFormat="1" x14ac:dyDescent="0.2"/>
    <row r="1838" s="107" customFormat="1" x14ac:dyDescent="0.2"/>
    <row r="1839" s="107" customFormat="1" x14ac:dyDescent="0.2"/>
    <row r="1840" s="107" customFormat="1" x14ac:dyDescent="0.2"/>
    <row r="1841" s="107" customFormat="1" x14ac:dyDescent="0.2"/>
    <row r="1842" s="107" customFormat="1" x14ac:dyDescent="0.2"/>
    <row r="1843" s="107" customFormat="1" x14ac:dyDescent="0.2"/>
    <row r="1844" s="107" customFormat="1" x14ac:dyDescent="0.2"/>
    <row r="1845" s="107" customFormat="1" x14ac:dyDescent="0.2"/>
    <row r="1846" s="107" customFormat="1" x14ac:dyDescent="0.2"/>
    <row r="1847" s="107" customFormat="1" x14ac:dyDescent="0.2"/>
    <row r="1848" s="107" customFormat="1" x14ac:dyDescent="0.2"/>
    <row r="1849" s="107" customFormat="1" x14ac:dyDescent="0.2"/>
    <row r="1850" s="107" customFormat="1" x14ac:dyDescent="0.2"/>
    <row r="1851" s="107" customFormat="1" x14ac:dyDescent="0.2"/>
    <row r="1852" s="107" customFormat="1" x14ac:dyDescent="0.2"/>
    <row r="1853" s="107" customFormat="1" x14ac:dyDescent="0.2"/>
    <row r="1854" s="107" customFormat="1" x14ac:dyDescent="0.2"/>
    <row r="1855" s="107" customFormat="1" x14ac:dyDescent="0.2"/>
    <row r="1856" s="107" customFormat="1" x14ac:dyDescent="0.2"/>
    <row r="1857" s="107" customFormat="1" x14ac:dyDescent="0.2"/>
    <row r="1858" s="107" customFormat="1" x14ac:dyDescent="0.2"/>
    <row r="1859" s="107" customFormat="1" x14ac:dyDescent="0.2"/>
    <row r="1860" s="107" customFormat="1" x14ac:dyDescent="0.2"/>
    <row r="1861" s="107" customFormat="1" x14ac:dyDescent="0.2"/>
    <row r="1862" s="107" customFormat="1" x14ac:dyDescent="0.2"/>
    <row r="1863" s="107" customFormat="1" x14ac:dyDescent="0.2"/>
    <row r="1864" s="107" customFormat="1" x14ac:dyDescent="0.2"/>
    <row r="1865" s="107" customFormat="1" x14ac:dyDescent="0.2"/>
    <row r="1866" s="107" customFormat="1" x14ac:dyDescent="0.2"/>
    <row r="1867" s="107" customFormat="1" x14ac:dyDescent="0.2"/>
    <row r="1868" s="107" customFormat="1" x14ac:dyDescent="0.2"/>
    <row r="1869" s="107" customFormat="1" x14ac:dyDescent="0.2"/>
    <row r="1870" s="107" customFormat="1" x14ac:dyDescent="0.2"/>
    <row r="1871" s="107" customFormat="1" x14ac:dyDescent="0.2"/>
    <row r="1872" s="107" customFormat="1" x14ac:dyDescent="0.2"/>
    <row r="1873" s="107" customFormat="1" x14ac:dyDescent="0.2"/>
    <row r="1874" s="107" customFormat="1" x14ac:dyDescent="0.2"/>
    <row r="1875" s="107" customFormat="1" x14ac:dyDescent="0.2"/>
    <row r="1876" s="107" customFormat="1" x14ac:dyDescent="0.2"/>
    <row r="1877" s="107" customFormat="1" x14ac:dyDescent="0.2"/>
    <row r="1878" s="107" customFormat="1" x14ac:dyDescent="0.2"/>
    <row r="1879" s="107" customFormat="1" x14ac:dyDescent="0.2"/>
    <row r="1880" s="107" customFormat="1" x14ac:dyDescent="0.2"/>
    <row r="1881" s="107" customFormat="1" x14ac:dyDescent="0.2"/>
    <row r="1882" s="107" customFormat="1" x14ac:dyDescent="0.2"/>
    <row r="1883" s="107" customFormat="1" x14ac:dyDescent="0.2"/>
    <row r="1884" s="107" customFormat="1" x14ac:dyDescent="0.2"/>
    <row r="1885" s="107" customFormat="1" x14ac:dyDescent="0.2"/>
    <row r="1886" s="107" customFormat="1" x14ac:dyDescent="0.2"/>
    <row r="1887" s="107" customFormat="1" x14ac:dyDescent="0.2"/>
    <row r="1888" s="107" customFormat="1" x14ac:dyDescent="0.2"/>
    <row r="1889" s="107" customFormat="1" x14ac:dyDescent="0.2"/>
    <row r="1890" s="107" customFormat="1" x14ac:dyDescent="0.2"/>
    <row r="1891" s="107" customFormat="1" x14ac:dyDescent="0.2"/>
    <row r="1892" s="107" customFormat="1" x14ac:dyDescent="0.2"/>
    <row r="1893" s="107" customFormat="1" x14ac:dyDescent="0.2"/>
    <row r="1894" s="107" customFormat="1" x14ac:dyDescent="0.2"/>
    <row r="1895" s="107" customFormat="1" x14ac:dyDescent="0.2"/>
    <row r="1896" s="107" customFormat="1" x14ac:dyDescent="0.2"/>
    <row r="1897" s="107" customFormat="1" x14ac:dyDescent="0.2"/>
    <row r="1898" s="107" customFormat="1" x14ac:dyDescent="0.2"/>
    <row r="1899" s="107" customFormat="1" x14ac:dyDescent="0.2"/>
    <row r="1900" s="107" customFormat="1" x14ac:dyDescent="0.2"/>
    <row r="1901" s="107" customFormat="1" x14ac:dyDescent="0.2"/>
    <row r="1902" s="107" customFormat="1" x14ac:dyDescent="0.2"/>
    <row r="1903" s="107" customFormat="1" x14ac:dyDescent="0.2"/>
    <row r="1904" s="107" customFormat="1" x14ac:dyDescent="0.2"/>
    <row r="1905" s="107" customFormat="1" x14ac:dyDescent="0.2"/>
    <row r="1906" s="107" customFormat="1" x14ac:dyDescent="0.2"/>
    <row r="1907" s="107" customFormat="1" x14ac:dyDescent="0.2"/>
    <row r="1908" s="107" customFormat="1" x14ac:dyDescent="0.2"/>
    <row r="1909" s="107" customFormat="1" x14ac:dyDescent="0.2"/>
    <row r="1910" s="107" customFormat="1" x14ac:dyDescent="0.2"/>
    <row r="1911" s="107" customFormat="1" x14ac:dyDescent="0.2"/>
    <row r="1912" s="107" customFormat="1" x14ac:dyDescent="0.2"/>
    <row r="1913" s="107" customFormat="1" x14ac:dyDescent="0.2"/>
    <row r="1914" s="107" customFormat="1" x14ac:dyDescent="0.2"/>
    <row r="1915" s="107" customFormat="1" x14ac:dyDescent="0.2"/>
    <row r="1916" s="107" customFormat="1" x14ac:dyDescent="0.2"/>
    <row r="1917" s="107" customFormat="1" x14ac:dyDescent="0.2"/>
    <row r="1918" s="107" customFormat="1" x14ac:dyDescent="0.2"/>
    <row r="1919" s="107" customFormat="1" x14ac:dyDescent="0.2"/>
    <row r="1920" s="107" customFormat="1" x14ac:dyDescent="0.2"/>
    <row r="1921" s="107" customFormat="1" x14ac:dyDescent="0.2"/>
    <row r="1922" s="107" customFormat="1" x14ac:dyDescent="0.2"/>
    <row r="1923" s="107" customFormat="1" x14ac:dyDescent="0.2"/>
    <row r="1924" s="107" customFormat="1" x14ac:dyDescent="0.2"/>
    <row r="1925" s="107" customFormat="1" x14ac:dyDescent="0.2"/>
    <row r="1926" s="107" customFormat="1" x14ac:dyDescent="0.2"/>
    <row r="1927" s="107" customFormat="1" x14ac:dyDescent="0.2"/>
    <row r="1928" s="107" customFormat="1" x14ac:dyDescent="0.2"/>
    <row r="1929" s="107" customFormat="1" x14ac:dyDescent="0.2"/>
    <row r="1930" s="107" customFormat="1" x14ac:dyDescent="0.2"/>
    <row r="1931" s="107" customFormat="1" x14ac:dyDescent="0.2"/>
    <row r="1932" s="107" customFormat="1" x14ac:dyDescent="0.2"/>
    <row r="1933" s="107" customFormat="1" x14ac:dyDescent="0.2"/>
    <row r="1934" s="107" customFormat="1" x14ac:dyDescent="0.2"/>
    <row r="1935" s="107" customFormat="1" x14ac:dyDescent="0.2"/>
    <row r="1936" s="107" customFormat="1" x14ac:dyDescent="0.2"/>
    <row r="1937" s="107" customFormat="1" x14ac:dyDescent="0.2"/>
    <row r="1938" s="107" customFormat="1" x14ac:dyDescent="0.2"/>
    <row r="1939" s="107" customFormat="1" x14ac:dyDescent="0.2"/>
    <row r="1940" s="107" customFormat="1" x14ac:dyDescent="0.2"/>
    <row r="1941" s="107" customFormat="1" x14ac:dyDescent="0.2"/>
    <row r="1942" s="107" customFormat="1" x14ac:dyDescent="0.2"/>
    <row r="1943" s="107" customFormat="1" x14ac:dyDescent="0.2"/>
    <row r="1944" s="107" customFormat="1" x14ac:dyDescent="0.2"/>
    <row r="1945" s="107" customFormat="1" x14ac:dyDescent="0.2"/>
    <row r="1946" s="107" customFormat="1" x14ac:dyDescent="0.2"/>
    <row r="1947" s="107" customFormat="1" x14ac:dyDescent="0.2"/>
    <row r="1948" s="107" customFormat="1" x14ac:dyDescent="0.2"/>
    <row r="1949" s="107" customFormat="1" x14ac:dyDescent="0.2"/>
    <row r="1950" s="107" customFormat="1" x14ac:dyDescent="0.2"/>
    <row r="1951" s="107" customFormat="1" x14ac:dyDescent="0.2"/>
    <row r="1952" s="107" customFormat="1" x14ac:dyDescent="0.2"/>
    <row r="1953" s="107" customFormat="1" x14ac:dyDescent="0.2"/>
    <row r="1954" s="107" customFormat="1" x14ac:dyDescent="0.2"/>
    <row r="1955" s="107" customFormat="1" x14ac:dyDescent="0.2"/>
    <row r="1956" s="107" customFormat="1" x14ac:dyDescent="0.2"/>
    <row r="1957" s="107" customFormat="1" x14ac:dyDescent="0.2"/>
    <row r="1958" s="107" customFormat="1" x14ac:dyDescent="0.2"/>
    <row r="1959" s="107" customFormat="1" x14ac:dyDescent="0.2"/>
    <row r="1960" s="107" customFormat="1" x14ac:dyDescent="0.2"/>
    <row r="1961" s="107" customFormat="1" x14ac:dyDescent="0.2"/>
    <row r="1962" s="107" customFormat="1" x14ac:dyDescent="0.2"/>
    <row r="1963" s="107" customFormat="1" x14ac:dyDescent="0.2"/>
    <row r="1964" s="107" customFormat="1" x14ac:dyDescent="0.2"/>
    <row r="1965" s="107" customFormat="1" x14ac:dyDescent="0.2"/>
    <row r="1966" s="107" customFormat="1" x14ac:dyDescent="0.2"/>
    <row r="1967" s="107" customFormat="1" x14ac:dyDescent="0.2"/>
    <row r="1968" s="107" customFormat="1" x14ac:dyDescent="0.2"/>
    <row r="1969" s="107" customFormat="1" x14ac:dyDescent="0.2"/>
    <row r="1970" s="107" customFormat="1" x14ac:dyDescent="0.2"/>
    <row r="1971" s="107" customFormat="1" x14ac:dyDescent="0.2"/>
    <row r="1972" s="107" customFormat="1" x14ac:dyDescent="0.2"/>
    <row r="1973" s="107" customFormat="1" x14ac:dyDescent="0.2"/>
    <row r="1974" s="107" customFormat="1" x14ac:dyDescent="0.2"/>
    <row r="1975" s="107" customFormat="1" x14ac:dyDescent="0.2"/>
    <row r="1976" s="107" customFormat="1" x14ac:dyDescent="0.2"/>
    <row r="1977" s="107" customFormat="1" x14ac:dyDescent="0.2"/>
    <row r="1978" s="107" customFormat="1" x14ac:dyDescent="0.2"/>
    <row r="1979" s="107" customFormat="1" x14ac:dyDescent="0.2"/>
    <row r="1980" s="107" customFormat="1" x14ac:dyDescent="0.2"/>
    <row r="1981" s="107" customFormat="1" x14ac:dyDescent="0.2"/>
    <row r="1982" s="107" customFormat="1" x14ac:dyDescent="0.2"/>
    <row r="1983" s="107" customFormat="1" x14ac:dyDescent="0.2"/>
    <row r="1984" s="107" customFormat="1" x14ac:dyDescent="0.2"/>
    <row r="1985" s="107" customFormat="1" x14ac:dyDescent="0.2"/>
    <row r="1986" s="107" customFormat="1" x14ac:dyDescent="0.2"/>
    <row r="1987" s="107" customFormat="1" x14ac:dyDescent="0.2"/>
    <row r="1988" s="107" customFormat="1" x14ac:dyDescent="0.2"/>
    <row r="1989" s="107" customFormat="1" x14ac:dyDescent="0.2"/>
    <row r="1990" s="107" customFormat="1" x14ac:dyDescent="0.2"/>
    <row r="1991" s="107" customFormat="1" x14ac:dyDescent="0.2"/>
    <row r="1992" s="107" customFormat="1" x14ac:dyDescent="0.2"/>
    <row r="1993" s="107" customFormat="1" x14ac:dyDescent="0.2"/>
    <row r="1994" s="107" customFormat="1" x14ac:dyDescent="0.2"/>
    <row r="1995" s="107" customFormat="1" x14ac:dyDescent="0.2"/>
    <row r="1996" s="107" customFormat="1" x14ac:dyDescent="0.2"/>
    <row r="1997" s="107" customFormat="1" x14ac:dyDescent="0.2"/>
    <row r="1998" s="107" customFormat="1" x14ac:dyDescent="0.2"/>
    <row r="1999" s="107" customFormat="1" x14ac:dyDescent="0.2"/>
    <row r="2000" s="107" customFormat="1" x14ac:dyDescent="0.2"/>
    <row r="2001" s="107" customFormat="1" x14ac:dyDescent="0.2"/>
    <row r="2002" s="107" customFormat="1" x14ac:dyDescent="0.2"/>
    <row r="2003" s="107" customFormat="1" x14ac:dyDescent="0.2"/>
    <row r="2004" s="107" customFormat="1" x14ac:dyDescent="0.2"/>
    <row r="2005" s="107" customFormat="1" x14ac:dyDescent="0.2"/>
    <row r="2006" s="107" customFormat="1" x14ac:dyDescent="0.2"/>
    <row r="2007" s="107" customFormat="1" x14ac:dyDescent="0.2"/>
    <row r="2008" s="107" customFormat="1" x14ac:dyDescent="0.2"/>
    <row r="2009" s="107" customFormat="1" x14ac:dyDescent="0.2"/>
    <row r="2010" s="107" customFormat="1" x14ac:dyDescent="0.2"/>
    <row r="2011" s="107" customFormat="1" x14ac:dyDescent="0.2"/>
    <row r="2012" s="107" customFormat="1" x14ac:dyDescent="0.2"/>
    <row r="2013" s="107" customFormat="1" x14ac:dyDescent="0.2"/>
    <row r="2014" s="107" customFormat="1" x14ac:dyDescent="0.2"/>
    <row r="2015" s="107" customFormat="1" x14ac:dyDescent="0.2"/>
    <row r="2016" s="107" customFormat="1" x14ac:dyDescent="0.2"/>
    <row r="2017" s="107" customFormat="1" x14ac:dyDescent="0.2"/>
    <row r="2018" s="107" customFormat="1" x14ac:dyDescent="0.2"/>
    <row r="2019" s="107" customFormat="1" x14ac:dyDescent="0.2"/>
    <row r="2020" s="107" customFormat="1" x14ac:dyDescent="0.2"/>
    <row r="2021" s="107" customFormat="1" x14ac:dyDescent="0.2"/>
    <row r="2022" s="107" customFormat="1" x14ac:dyDescent="0.2"/>
    <row r="2023" s="107" customFormat="1" x14ac:dyDescent="0.2"/>
    <row r="2024" s="107" customFormat="1" x14ac:dyDescent="0.2"/>
    <row r="2025" s="107" customFormat="1" x14ac:dyDescent="0.2"/>
    <row r="2026" s="107" customFormat="1" x14ac:dyDescent="0.2"/>
    <row r="2027" s="107" customFormat="1" x14ac:dyDescent="0.2"/>
    <row r="2028" s="107" customFormat="1" x14ac:dyDescent="0.2"/>
    <row r="2029" s="107" customFormat="1" x14ac:dyDescent="0.2"/>
    <row r="2030" s="107" customFormat="1" x14ac:dyDescent="0.2"/>
    <row r="2031" s="107" customFormat="1" x14ac:dyDescent="0.2"/>
    <row r="2032" s="107" customFormat="1" x14ac:dyDescent="0.2"/>
    <row r="2033" s="107" customFormat="1" x14ac:dyDescent="0.2"/>
    <row r="2034" s="107" customFormat="1" x14ac:dyDescent="0.2"/>
    <row r="2035" s="107" customFormat="1" x14ac:dyDescent="0.2"/>
    <row r="2036" s="107" customFormat="1" x14ac:dyDescent="0.2"/>
    <row r="2037" s="107" customFormat="1" x14ac:dyDescent="0.2"/>
    <row r="2038" s="107" customFormat="1" x14ac:dyDescent="0.2"/>
    <row r="2039" s="107" customFormat="1" x14ac:dyDescent="0.2"/>
    <row r="2040" s="107" customFormat="1" x14ac:dyDescent="0.2"/>
    <row r="2041" s="107" customFormat="1" x14ac:dyDescent="0.2"/>
    <row r="2042" s="107" customFormat="1" x14ac:dyDescent="0.2"/>
    <row r="2043" s="107" customFormat="1" x14ac:dyDescent="0.2"/>
    <row r="2044" s="107" customFormat="1" x14ac:dyDescent="0.2"/>
    <row r="2045" s="107" customFormat="1" x14ac:dyDescent="0.2"/>
    <row r="2046" s="107" customFormat="1" x14ac:dyDescent="0.2"/>
    <row r="2047" s="107" customFormat="1" x14ac:dyDescent="0.2"/>
    <row r="2048" s="107" customFormat="1" x14ac:dyDescent="0.2"/>
    <row r="2049" s="107" customFormat="1" x14ac:dyDescent="0.2"/>
    <row r="2050" s="107" customFormat="1" x14ac:dyDescent="0.2"/>
    <row r="2051" s="107" customFormat="1" x14ac:dyDescent="0.2"/>
    <row r="2052" s="107" customFormat="1" x14ac:dyDescent="0.2"/>
    <row r="2053" s="107" customFormat="1" x14ac:dyDescent="0.2"/>
    <row r="2054" s="107" customFormat="1" x14ac:dyDescent="0.2"/>
    <row r="2055" s="107" customFormat="1" x14ac:dyDescent="0.2"/>
    <row r="2056" s="107" customFormat="1" x14ac:dyDescent="0.2"/>
    <row r="2057" s="107" customFormat="1" x14ac:dyDescent="0.2"/>
    <row r="2058" s="107" customFormat="1" x14ac:dyDescent="0.2"/>
    <row r="2059" s="107" customFormat="1" x14ac:dyDescent="0.2"/>
    <row r="2060" s="107" customFormat="1" x14ac:dyDescent="0.2"/>
    <row r="2061" s="107" customFormat="1" x14ac:dyDescent="0.2"/>
    <row r="2062" s="107" customFormat="1" x14ac:dyDescent="0.2"/>
    <row r="2063" s="107" customFormat="1" x14ac:dyDescent="0.2"/>
    <row r="2064" s="107" customFormat="1" x14ac:dyDescent="0.2"/>
    <row r="2065" s="107" customFormat="1" x14ac:dyDescent="0.2"/>
    <row r="2066" s="107" customFormat="1" x14ac:dyDescent="0.2"/>
    <row r="2067" s="107" customFormat="1" x14ac:dyDescent="0.2"/>
    <row r="2068" s="107" customFormat="1" x14ac:dyDescent="0.2"/>
    <row r="2069" s="107" customFormat="1" x14ac:dyDescent="0.2"/>
    <row r="2070" s="107" customFormat="1" x14ac:dyDescent="0.2"/>
    <row r="2071" s="107" customFormat="1" x14ac:dyDescent="0.2"/>
    <row r="2072" s="107" customFormat="1" x14ac:dyDescent="0.2"/>
    <row r="2073" s="107" customFormat="1" x14ac:dyDescent="0.2"/>
    <row r="2074" s="107" customFormat="1" x14ac:dyDescent="0.2"/>
    <row r="2075" s="107" customFormat="1" x14ac:dyDescent="0.2"/>
    <row r="2076" s="107" customFormat="1" x14ac:dyDescent="0.2"/>
    <row r="2077" s="107" customFormat="1" x14ac:dyDescent="0.2"/>
    <row r="2078" s="107" customFormat="1" x14ac:dyDescent="0.2"/>
    <row r="2079" s="107" customFormat="1" x14ac:dyDescent="0.2"/>
    <row r="2080" s="107" customFormat="1" x14ac:dyDescent="0.2"/>
    <row r="2081" s="107" customFormat="1" x14ac:dyDescent="0.2"/>
    <row r="2082" s="107" customFormat="1" x14ac:dyDescent="0.2"/>
    <row r="2083" s="107" customFormat="1" x14ac:dyDescent="0.2"/>
    <row r="2084" s="107" customFormat="1" x14ac:dyDescent="0.2"/>
    <row r="2085" s="107" customFormat="1" x14ac:dyDescent="0.2"/>
    <row r="2086" s="107" customFormat="1" x14ac:dyDescent="0.2"/>
    <row r="2087" s="107" customFormat="1" x14ac:dyDescent="0.2"/>
    <row r="2088" s="107" customFormat="1" x14ac:dyDescent="0.2"/>
    <row r="2089" s="107" customFormat="1" x14ac:dyDescent="0.2"/>
    <row r="2090" s="107" customFormat="1" x14ac:dyDescent="0.2"/>
    <row r="2091" s="107" customFormat="1" x14ac:dyDescent="0.2"/>
    <row r="2092" s="107" customFormat="1" x14ac:dyDescent="0.2"/>
    <row r="2093" s="107" customFormat="1" x14ac:dyDescent="0.2"/>
    <row r="2094" s="107" customFormat="1" x14ac:dyDescent="0.2"/>
    <row r="2095" s="107" customFormat="1" x14ac:dyDescent="0.2"/>
    <row r="2096" s="107" customFormat="1" x14ac:dyDescent="0.2"/>
    <row r="2097" s="107" customFormat="1" x14ac:dyDescent="0.2"/>
    <row r="2098" s="107" customFormat="1" x14ac:dyDescent="0.2"/>
    <row r="2099" s="107" customFormat="1" x14ac:dyDescent="0.2"/>
    <row r="2100" s="107" customFormat="1" x14ac:dyDescent="0.2"/>
    <row r="2101" s="107" customFormat="1" x14ac:dyDescent="0.2"/>
    <row r="2102" s="107" customFormat="1" x14ac:dyDescent="0.2"/>
    <row r="2103" s="107" customFormat="1" x14ac:dyDescent="0.2"/>
    <row r="2104" s="107" customFormat="1" x14ac:dyDescent="0.2"/>
    <row r="2105" s="107" customFormat="1" x14ac:dyDescent="0.2"/>
    <row r="2106" s="107" customFormat="1" x14ac:dyDescent="0.2"/>
    <row r="2107" s="107" customFormat="1" x14ac:dyDescent="0.2"/>
    <row r="2108" s="107" customFormat="1" x14ac:dyDescent="0.2"/>
    <row r="2109" s="107" customFormat="1" x14ac:dyDescent="0.2"/>
    <row r="2110" s="107" customFormat="1" x14ac:dyDescent="0.2"/>
    <row r="2111" s="107" customFormat="1" x14ac:dyDescent="0.2"/>
    <row r="2112" s="107" customFormat="1" x14ac:dyDescent="0.2"/>
    <row r="2113" s="107" customFormat="1" x14ac:dyDescent="0.2"/>
    <row r="2114" s="107" customFormat="1" x14ac:dyDescent="0.2"/>
    <row r="2115" s="107" customFormat="1" x14ac:dyDescent="0.2"/>
    <row r="2116" s="107" customFormat="1" x14ac:dyDescent="0.2"/>
    <row r="2117" s="107" customFormat="1" x14ac:dyDescent="0.2"/>
    <row r="2118" s="107" customFormat="1" x14ac:dyDescent="0.2"/>
    <row r="2119" s="107" customFormat="1" x14ac:dyDescent="0.2"/>
    <row r="2120" s="107" customFormat="1" x14ac:dyDescent="0.2"/>
    <row r="2121" s="107" customFormat="1" x14ac:dyDescent="0.2"/>
    <row r="2122" s="107" customFormat="1" x14ac:dyDescent="0.2"/>
    <row r="2123" s="107" customFormat="1" x14ac:dyDescent="0.2"/>
    <row r="2124" s="107" customFormat="1" x14ac:dyDescent="0.2"/>
    <row r="2125" s="107" customFormat="1" x14ac:dyDescent="0.2"/>
    <row r="2126" s="107" customFormat="1" x14ac:dyDescent="0.2"/>
    <row r="2127" s="107" customFormat="1" x14ac:dyDescent="0.2"/>
    <row r="2128" s="107" customFormat="1" x14ac:dyDescent="0.2"/>
    <row r="2129" s="107" customFormat="1" x14ac:dyDescent="0.2"/>
    <row r="2130" s="107" customFormat="1" x14ac:dyDescent="0.2"/>
    <row r="2131" s="107" customFormat="1" x14ac:dyDescent="0.2"/>
    <row r="2132" s="107" customFormat="1" x14ac:dyDescent="0.2"/>
    <row r="2133" s="107" customFormat="1" x14ac:dyDescent="0.2"/>
    <row r="2134" s="107" customFormat="1" x14ac:dyDescent="0.2"/>
    <row r="2135" s="107" customFormat="1" x14ac:dyDescent="0.2"/>
    <row r="2136" s="107" customFormat="1" x14ac:dyDescent="0.2"/>
    <row r="2137" s="107" customFormat="1" x14ac:dyDescent="0.2"/>
    <row r="2138" s="107" customFormat="1" x14ac:dyDescent="0.2"/>
    <row r="2139" s="107" customFormat="1" x14ac:dyDescent="0.2"/>
    <row r="2140" s="107" customFormat="1" x14ac:dyDescent="0.2"/>
    <row r="2141" s="107" customFormat="1" x14ac:dyDescent="0.2"/>
    <row r="2142" s="107" customFormat="1" x14ac:dyDescent="0.2"/>
    <row r="2143" s="107" customFormat="1" x14ac:dyDescent="0.2"/>
    <row r="2144" s="107" customFormat="1" x14ac:dyDescent="0.2"/>
    <row r="2145" s="107" customFormat="1" x14ac:dyDescent="0.2"/>
    <row r="2146" s="107" customFormat="1" x14ac:dyDescent="0.2"/>
    <row r="2147" s="107" customFormat="1" x14ac:dyDescent="0.2"/>
    <row r="2148" s="107" customFormat="1" x14ac:dyDescent="0.2"/>
    <row r="2149" s="107" customFormat="1" x14ac:dyDescent="0.2"/>
    <row r="2150" s="107" customFormat="1" x14ac:dyDescent="0.2"/>
    <row r="2151" s="107" customFormat="1" x14ac:dyDescent="0.2"/>
    <row r="2152" s="107" customFormat="1" x14ac:dyDescent="0.2"/>
    <row r="2153" s="107" customFormat="1" x14ac:dyDescent="0.2"/>
    <row r="2154" s="107" customFormat="1" x14ac:dyDescent="0.2"/>
    <row r="2155" s="107" customFormat="1" x14ac:dyDescent="0.2"/>
    <row r="2156" s="107" customFormat="1" x14ac:dyDescent="0.2"/>
    <row r="2157" s="107" customFormat="1" x14ac:dyDescent="0.2"/>
    <row r="2158" s="107" customFormat="1" x14ac:dyDescent="0.2"/>
    <row r="2159" s="107" customFormat="1" x14ac:dyDescent="0.2"/>
    <row r="2160" s="107" customFormat="1" x14ac:dyDescent="0.2"/>
    <row r="2161" s="107" customFormat="1" x14ac:dyDescent="0.2"/>
    <row r="2162" s="107" customFormat="1" x14ac:dyDescent="0.2"/>
    <row r="2163" s="107" customFormat="1" x14ac:dyDescent="0.2"/>
    <row r="2164" s="107" customFormat="1" x14ac:dyDescent="0.2"/>
    <row r="2165" s="107" customFormat="1" x14ac:dyDescent="0.2"/>
    <row r="2166" s="107" customFormat="1" x14ac:dyDescent="0.2"/>
    <row r="2167" s="107" customFormat="1" x14ac:dyDescent="0.2"/>
    <row r="2168" s="107" customFormat="1" x14ac:dyDescent="0.2"/>
    <row r="2169" s="107" customFormat="1" x14ac:dyDescent="0.2"/>
    <row r="2170" s="107" customFormat="1" x14ac:dyDescent="0.2"/>
    <row r="2171" s="107" customFormat="1" x14ac:dyDescent="0.2"/>
    <row r="2172" s="107" customFormat="1" x14ac:dyDescent="0.2"/>
    <row r="2173" s="107" customFormat="1" x14ac:dyDescent="0.2"/>
    <row r="2174" s="107" customFormat="1" x14ac:dyDescent="0.2"/>
    <row r="2175" s="107" customFormat="1" x14ac:dyDescent="0.2"/>
    <row r="2176" s="107" customFormat="1" x14ac:dyDescent="0.2"/>
    <row r="2177" s="107" customFormat="1" x14ac:dyDescent="0.2"/>
    <row r="2178" s="107" customFormat="1" x14ac:dyDescent="0.2"/>
    <row r="2179" s="107" customFormat="1" x14ac:dyDescent="0.2"/>
    <row r="2180" s="107" customFormat="1" x14ac:dyDescent="0.2"/>
    <row r="2181" s="107" customFormat="1" x14ac:dyDescent="0.2"/>
    <row r="2182" s="107" customFormat="1" x14ac:dyDescent="0.2"/>
    <row r="2183" s="107" customFormat="1" x14ac:dyDescent="0.2"/>
    <row r="2184" s="107" customFormat="1" x14ac:dyDescent="0.2"/>
    <row r="2185" s="107" customFormat="1" x14ac:dyDescent="0.2"/>
    <row r="2186" s="107" customFormat="1" x14ac:dyDescent="0.2"/>
    <row r="2187" s="107" customFormat="1" x14ac:dyDescent="0.2"/>
    <row r="2188" s="107" customFormat="1" x14ac:dyDescent="0.2"/>
    <row r="2189" s="107" customFormat="1" x14ac:dyDescent="0.2"/>
    <row r="2190" s="107" customFormat="1" x14ac:dyDescent="0.2"/>
    <row r="2191" s="107" customFormat="1" x14ac:dyDescent="0.2"/>
    <row r="2192" s="107" customFormat="1" x14ac:dyDescent="0.2"/>
    <row r="2193" s="107" customFormat="1" x14ac:dyDescent="0.2"/>
    <row r="2194" s="107" customFormat="1" x14ac:dyDescent="0.2"/>
    <row r="2195" s="107" customFormat="1" x14ac:dyDescent="0.2"/>
    <row r="2196" s="107" customFormat="1" x14ac:dyDescent="0.2"/>
    <row r="2197" s="107" customFormat="1" x14ac:dyDescent="0.2"/>
    <row r="2198" s="107" customFormat="1" x14ac:dyDescent="0.2"/>
    <row r="2199" s="107" customFormat="1" x14ac:dyDescent="0.2"/>
    <row r="2200" s="107" customFormat="1" x14ac:dyDescent="0.2"/>
    <row r="2201" s="107" customFormat="1" x14ac:dyDescent="0.2"/>
    <row r="2202" s="107" customFormat="1" x14ac:dyDescent="0.2"/>
    <row r="2203" s="107" customFormat="1" x14ac:dyDescent="0.2"/>
    <row r="2204" s="107" customFormat="1" x14ac:dyDescent="0.2"/>
    <row r="2205" s="107" customFormat="1" x14ac:dyDescent="0.2"/>
    <row r="2206" s="107" customFormat="1" x14ac:dyDescent="0.2"/>
    <row r="2207" s="107" customFormat="1" x14ac:dyDescent="0.2"/>
    <row r="2208" s="107" customFormat="1" x14ac:dyDescent="0.2"/>
    <row r="2209" s="107" customFormat="1" x14ac:dyDescent="0.2"/>
    <row r="2210" s="107" customFormat="1" x14ac:dyDescent="0.2"/>
    <row r="2211" s="107" customFormat="1" x14ac:dyDescent="0.2"/>
    <row r="2212" s="107" customFormat="1" x14ac:dyDescent="0.2"/>
    <row r="2213" s="107" customFormat="1" x14ac:dyDescent="0.2"/>
    <row r="2214" s="107" customFormat="1" x14ac:dyDescent="0.2"/>
    <row r="2215" s="107" customFormat="1" x14ac:dyDescent="0.2"/>
    <row r="2216" s="107" customFormat="1" x14ac:dyDescent="0.2"/>
    <row r="2217" s="107" customFormat="1" x14ac:dyDescent="0.2"/>
    <row r="2218" s="107" customFormat="1" x14ac:dyDescent="0.2"/>
    <row r="2219" s="107" customFormat="1" x14ac:dyDescent="0.2"/>
    <row r="2220" s="107" customFormat="1" x14ac:dyDescent="0.2"/>
    <row r="2221" s="107" customFormat="1" x14ac:dyDescent="0.2"/>
    <row r="2222" s="107" customFormat="1" x14ac:dyDescent="0.2"/>
    <row r="2223" s="107" customFormat="1" x14ac:dyDescent="0.2"/>
    <row r="2224" s="107" customFormat="1" x14ac:dyDescent="0.2"/>
    <row r="2225" s="107" customFormat="1" x14ac:dyDescent="0.2"/>
    <row r="2226" s="107" customFormat="1" x14ac:dyDescent="0.2"/>
    <row r="2227" s="107" customFormat="1" x14ac:dyDescent="0.2"/>
    <row r="2228" s="107" customFormat="1" x14ac:dyDescent="0.2"/>
    <row r="2229" s="107" customFormat="1" x14ac:dyDescent="0.2"/>
    <row r="2230" s="107" customFormat="1" x14ac:dyDescent="0.2"/>
    <row r="2231" s="107" customFormat="1" x14ac:dyDescent="0.2"/>
    <row r="2232" s="107" customFormat="1" x14ac:dyDescent="0.2"/>
    <row r="2233" s="107" customFormat="1" x14ac:dyDescent="0.2"/>
    <row r="2234" s="107" customFormat="1" x14ac:dyDescent="0.2"/>
    <row r="2235" s="107" customFormat="1" x14ac:dyDescent="0.2"/>
    <row r="2236" s="107" customFormat="1" x14ac:dyDescent="0.2"/>
    <row r="2237" s="107" customFormat="1" x14ac:dyDescent="0.2"/>
    <row r="2238" s="107" customFormat="1" x14ac:dyDescent="0.2"/>
    <row r="2239" s="107" customFormat="1" x14ac:dyDescent="0.2"/>
    <row r="2240" s="107" customFormat="1" x14ac:dyDescent="0.2"/>
    <row r="2241" s="107" customFormat="1" x14ac:dyDescent="0.2"/>
    <row r="2242" s="107" customFormat="1" x14ac:dyDescent="0.2"/>
    <row r="2243" s="107" customFormat="1" x14ac:dyDescent="0.2"/>
    <row r="2244" s="107" customFormat="1" x14ac:dyDescent="0.2"/>
    <row r="2245" s="107" customFormat="1" x14ac:dyDescent="0.2"/>
    <row r="2246" s="107" customFormat="1" x14ac:dyDescent="0.2"/>
    <row r="2247" s="107" customFormat="1" x14ac:dyDescent="0.2"/>
    <row r="2248" s="107" customFormat="1" x14ac:dyDescent="0.2"/>
    <row r="2249" s="107" customFormat="1" x14ac:dyDescent="0.2"/>
    <row r="2250" s="107" customFormat="1" x14ac:dyDescent="0.2"/>
    <row r="2251" s="107" customFormat="1" x14ac:dyDescent="0.2"/>
    <row r="2252" s="107" customFormat="1" x14ac:dyDescent="0.2"/>
    <row r="2253" s="107" customFormat="1" x14ac:dyDescent="0.2"/>
    <row r="2254" s="107" customFormat="1" x14ac:dyDescent="0.2"/>
    <row r="2255" s="107" customFormat="1" x14ac:dyDescent="0.2"/>
    <row r="2256" s="107" customFormat="1" x14ac:dyDescent="0.2"/>
    <row r="2257" s="107" customFormat="1" x14ac:dyDescent="0.2"/>
    <row r="2258" s="107" customFormat="1" x14ac:dyDescent="0.2"/>
    <row r="2259" s="107" customFormat="1" x14ac:dyDescent="0.2"/>
    <row r="2260" s="107" customFormat="1" x14ac:dyDescent="0.2"/>
    <row r="2261" s="107" customFormat="1" x14ac:dyDescent="0.2"/>
    <row r="2262" s="107" customFormat="1" x14ac:dyDescent="0.2"/>
    <row r="2263" s="107" customFormat="1" x14ac:dyDescent="0.2"/>
    <row r="2264" s="107" customFormat="1" x14ac:dyDescent="0.2"/>
    <row r="2265" s="107" customFormat="1" x14ac:dyDescent="0.2"/>
    <row r="2266" s="107" customFormat="1" x14ac:dyDescent="0.2"/>
    <row r="2267" s="107" customFormat="1" x14ac:dyDescent="0.2"/>
    <row r="2268" s="107" customFormat="1" x14ac:dyDescent="0.2"/>
    <row r="2269" s="107" customFormat="1" x14ac:dyDescent="0.2"/>
    <row r="2270" s="107" customFormat="1" x14ac:dyDescent="0.2"/>
    <row r="2271" s="107" customFormat="1" x14ac:dyDescent="0.2"/>
    <row r="2272" s="107" customFormat="1" x14ac:dyDescent="0.2"/>
    <row r="2273" s="107" customFormat="1" x14ac:dyDescent="0.2"/>
    <row r="2274" s="107" customFormat="1" x14ac:dyDescent="0.2"/>
    <row r="2275" s="107" customFormat="1" x14ac:dyDescent="0.2"/>
    <row r="2276" s="107" customFormat="1" x14ac:dyDescent="0.2"/>
    <row r="2277" s="107" customFormat="1" x14ac:dyDescent="0.2"/>
    <row r="2278" s="107" customFormat="1" x14ac:dyDescent="0.2"/>
    <row r="2279" s="107" customFormat="1" x14ac:dyDescent="0.2"/>
    <row r="2280" s="107" customFormat="1" x14ac:dyDescent="0.2"/>
    <row r="2281" s="107" customFormat="1" x14ac:dyDescent="0.2"/>
    <row r="2282" s="107" customFormat="1" x14ac:dyDescent="0.2"/>
    <row r="2283" s="107" customFormat="1" x14ac:dyDescent="0.2"/>
    <row r="2284" s="107" customFormat="1" x14ac:dyDescent="0.2"/>
    <row r="2285" s="107" customFormat="1" x14ac:dyDescent="0.2"/>
    <row r="2286" s="107" customFormat="1" x14ac:dyDescent="0.2"/>
    <row r="2287" s="107" customFormat="1" x14ac:dyDescent="0.2"/>
    <row r="2288" s="107" customFormat="1" x14ac:dyDescent="0.2"/>
    <row r="2289" s="107" customFormat="1" x14ac:dyDescent="0.2"/>
    <row r="2290" s="107" customFormat="1" x14ac:dyDescent="0.2"/>
    <row r="2291" s="107" customFormat="1" x14ac:dyDescent="0.2"/>
    <row r="2292" s="107" customFormat="1" x14ac:dyDescent="0.2"/>
    <row r="2293" s="107" customFormat="1" x14ac:dyDescent="0.2"/>
    <row r="2294" s="107" customFormat="1" x14ac:dyDescent="0.2"/>
    <row r="2295" s="107" customFormat="1" x14ac:dyDescent="0.2"/>
    <row r="2296" s="107" customFormat="1" x14ac:dyDescent="0.2"/>
    <row r="2297" s="107" customFormat="1" x14ac:dyDescent="0.2"/>
    <row r="2298" s="107" customFormat="1" x14ac:dyDescent="0.2"/>
    <row r="2299" s="107" customFormat="1" x14ac:dyDescent="0.2"/>
    <row r="2300" s="107" customFormat="1" x14ac:dyDescent="0.2"/>
    <row r="2301" s="107" customFormat="1" x14ac:dyDescent="0.2"/>
    <row r="2302" s="107" customFormat="1" x14ac:dyDescent="0.2"/>
    <row r="2303" s="107" customFormat="1" x14ac:dyDescent="0.2"/>
    <row r="2304" s="107" customFormat="1" x14ac:dyDescent="0.2"/>
    <row r="2305" s="107" customFormat="1" x14ac:dyDescent="0.2"/>
    <row r="2306" s="107" customFormat="1" x14ac:dyDescent="0.2"/>
    <row r="2307" s="107" customFormat="1" x14ac:dyDescent="0.2"/>
    <row r="2308" s="107" customFormat="1" x14ac:dyDescent="0.2"/>
    <row r="2309" s="107" customFormat="1" x14ac:dyDescent="0.2"/>
    <row r="2310" s="107" customFormat="1" x14ac:dyDescent="0.2"/>
    <row r="2311" s="107" customFormat="1" x14ac:dyDescent="0.2"/>
    <row r="2312" s="107" customFormat="1" x14ac:dyDescent="0.2"/>
    <row r="2313" s="107" customFormat="1" x14ac:dyDescent="0.2"/>
    <row r="2314" s="107" customFormat="1" x14ac:dyDescent="0.2"/>
    <row r="2315" s="107" customFormat="1" x14ac:dyDescent="0.2"/>
    <row r="2316" s="107" customFormat="1" x14ac:dyDescent="0.2"/>
    <row r="2317" s="107" customFormat="1" x14ac:dyDescent="0.2"/>
    <row r="2318" s="107" customFormat="1" x14ac:dyDescent="0.2"/>
    <row r="2319" s="107" customFormat="1" x14ac:dyDescent="0.2"/>
    <row r="2320" s="107" customFormat="1" x14ac:dyDescent="0.2"/>
    <row r="2321" s="107" customFormat="1" x14ac:dyDescent="0.2"/>
    <row r="2322" s="107" customFormat="1" x14ac:dyDescent="0.2"/>
    <row r="2323" s="107" customFormat="1" x14ac:dyDescent="0.2"/>
    <row r="2324" s="107" customFormat="1" x14ac:dyDescent="0.2"/>
    <row r="2325" s="107" customFormat="1" x14ac:dyDescent="0.2"/>
    <row r="2326" s="107" customFormat="1" x14ac:dyDescent="0.2"/>
    <row r="2327" s="107" customFormat="1" x14ac:dyDescent="0.2"/>
    <row r="2328" s="107" customFormat="1" x14ac:dyDescent="0.2"/>
    <row r="2329" s="107" customFormat="1" x14ac:dyDescent="0.2"/>
    <row r="2330" s="107" customFormat="1" x14ac:dyDescent="0.2"/>
    <row r="2331" s="107" customFormat="1" x14ac:dyDescent="0.2"/>
    <row r="2332" s="107" customFormat="1" x14ac:dyDescent="0.2"/>
    <row r="2333" s="107" customFormat="1" x14ac:dyDescent="0.2"/>
    <row r="2334" s="107" customFormat="1" x14ac:dyDescent="0.2"/>
    <row r="2335" s="107" customFormat="1" x14ac:dyDescent="0.2"/>
    <row r="2336" s="107" customFormat="1" x14ac:dyDescent="0.2"/>
    <row r="2337" s="107" customFormat="1" x14ac:dyDescent="0.2"/>
    <row r="2338" s="107" customFormat="1" x14ac:dyDescent="0.2"/>
    <row r="2339" s="107" customFormat="1" x14ac:dyDescent="0.2"/>
    <row r="2340" s="107" customFormat="1" x14ac:dyDescent="0.2"/>
    <row r="2341" s="107" customFormat="1" x14ac:dyDescent="0.2"/>
    <row r="2342" s="107" customFormat="1" x14ac:dyDescent="0.2"/>
    <row r="2343" s="107" customFormat="1" x14ac:dyDescent="0.2"/>
    <row r="2344" s="107" customFormat="1" x14ac:dyDescent="0.2"/>
    <row r="2345" s="107" customFormat="1" x14ac:dyDescent="0.2"/>
    <row r="2346" s="107" customFormat="1" x14ac:dyDescent="0.2"/>
    <row r="2347" s="107" customFormat="1" x14ac:dyDescent="0.2"/>
    <row r="2348" s="107" customFormat="1" x14ac:dyDescent="0.2"/>
    <row r="2349" s="107" customFormat="1" x14ac:dyDescent="0.2"/>
    <row r="2350" s="107" customFormat="1" x14ac:dyDescent="0.2"/>
    <row r="2351" s="107" customFormat="1" x14ac:dyDescent="0.2"/>
    <row r="2352" s="107" customFormat="1" x14ac:dyDescent="0.2"/>
    <row r="2353" s="107" customFormat="1" x14ac:dyDescent="0.2"/>
    <row r="2354" s="107" customFormat="1" x14ac:dyDescent="0.2"/>
    <row r="2355" s="107" customFormat="1" x14ac:dyDescent="0.2"/>
    <row r="2356" s="107" customFormat="1" x14ac:dyDescent="0.2"/>
    <row r="2357" s="107" customFormat="1" x14ac:dyDescent="0.2"/>
    <row r="2358" s="107" customFormat="1" x14ac:dyDescent="0.2"/>
    <row r="2359" s="107" customFormat="1" x14ac:dyDescent="0.2"/>
    <row r="2360" s="107" customFormat="1" x14ac:dyDescent="0.2"/>
    <row r="2361" s="107" customFormat="1" x14ac:dyDescent="0.2"/>
    <row r="2362" s="107" customFormat="1" x14ac:dyDescent="0.2"/>
    <row r="2363" s="107" customFormat="1" x14ac:dyDescent="0.2"/>
    <row r="2364" s="107" customFormat="1" x14ac:dyDescent="0.2"/>
    <row r="2365" s="107" customFormat="1" x14ac:dyDescent="0.2"/>
    <row r="2366" s="107" customFormat="1" x14ac:dyDescent="0.2"/>
    <row r="2367" s="107" customFormat="1" x14ac:dyDescent="0.2"/>
    <row r="2368" s="107" customFormat="1" x14ac:dyDescent="0.2"/>
    <row r="2369" s="107" customFormat="1" x14ac:dyDescent="0.2"/>
    <row r="2370" s="107" customFormat="1" x14ac:dyDescent="0.2"/>
    <row r="2371" s="107" customFormat="1" x14ac:dyDescent="0.2"/>
    <row r="2372" s="107" customFormat="1" x14ac:dyDescent="0.2"/>
    <row r="2373" s="107" customFormat="1" x14ac:dyDescent="0.2"/>
    <row r="2374" s="107" customFormat="1" x14ac:dyDescent="0.2"/>
    <row r="2375" s="107" customFormat="1" x14ac:dyDescent="0.2"/>
    <row r="2376" s="107" customFormat="1" x14ac:dyDescent="0.2"/>
    <row r="2377" s="107" customFormat="1" x14ac:dyDescent="0.2"/>
    <row r="2378" s="107" customFormat="1" x14ac:dyDescent="0.2"/>
    <row r="2379" s="107" customFormat="1" x14ac:dyDescent="0.2"/>
    <row r="2380" s="107" customFormat="1" x14ac:dyDescent="0.2"/>
    <row r="2381" s="107" customFormat="1" x14ac:dyDescent="0.2"/>
    <row r="2382" s="107" customFormat="1" x14ac:dyDescent="0.2"/>
    <row r="2383" s="107" customFormat="1" x14ac:dyDescent="0.2"/>
    <row r="2384" s="107" customFormat="1" x14ac:dyDescent="0.2"/>
    <row r="2385" s="107" customFormat="1" x14ac:dyDescent="0.2"/>
    <row r="2386" s="107" customFormat="1" x14ac:dyDescent="0.2"/>
    <row r="2387" s="107" customFormat="1" x14ac:dyDescent="0.2"/>
    <row r="2388" s="107" customFormat="1" x14ac:dyDescent="0.2"/>
    <row r="2389" s="107" customFormat="1" x14ac:dyDescent="0.2"/>
    <row r="2390" s="107" customFormat="1" x14ac:dyDescent="0.2"/>
    <row r="2391" s="107" customFormat="1" x14ac:dyDescent="0.2"/>
    <row r="2392" s="107" customFormat="1" x14ac:dyDescent="0.2"/>
    <row r="2393" s="107" customFormat="1" x14ac:dyDescent="0.2"/>
    <row r="2394" s="107" customFormat="1" x14ac:dyDescent="0.2"/>
    <row r="2395" s="107" customFormat="1" x14ac:dyDescent="0.2"/>
    <row r="2396" s="107" customFormat="1" x14ac:dyDescent="0.2"/>
    <row r="2397" s="107" customFormat="1" x14ac:dyDescent="0.2"/>
    <row r="2398" s="107" customFormat="1" x14ac:dyDescent="0.2"/>
    <row r="2399" s="107" customFormat="1" x14ac:dyDescent="0.2"/>
    <row r="2400" s="107" customFormat="1" x14ac:dyDescent="0.2"/>
    <row r="2401" s="107" customFormat="1" x14ac:dyDescent="0.2"/>
    <row r="2402" s="107" customFormat="1" x14ac:dyDescent="0.2"/>
    <row r="2403" s="107" customFormat="1" x14ac:dyDescent="0.2"/>
    <row r="2404" s="107" customFormat="1" x14ac:dyDescent="0.2"/>
    <row r="2405" s="107" customFormat="1" x14ac:dyDescent="0.2"/>
    <row r="2406" s="107" customFormat="1" x14ac:dyDescent="0.2"/>
    <row r="2407" s="107" customFormat="1" x14ac:dyDescent="0.2"/>
    <row r="2408" s="107" customFormat="1" x14ac:dyDescent="0.2"/>
    <row r="2409" s="107" customFormat="1" x14ac:dyDescent="0.2"/>
    <row r="2410" s="107" customFormat="1" x14ac:dyDescent="0.2"/>
    <row r="2411" s="107" customFormat="1" x14ac:dyDescent="0.2"/>
    <row r="2412" s="107" customFormat="1" x14ac:dyDescent="0.2"/>
    <row r="2413" s="107" customFormat="1" x14ac:dyDescent="0.2"/>
    <row r="2414" s="107" customFormat="1" x14ac:dyDescent="0.2"/>
    <row r="2415" s="107" customFormat="1" x14ac:dyDescent="0.2"/>
    <row r="2416" s="107" customFormat="1" x14ac:dyDescent="0.2"/>
    <row r="2417" s="107" customFormat="1" x14ac:dyDescent="0.2"/>
    <row r="2418" s="107" customFormat="1" x14ac:dyDescent="0.2"/>
    <row r="2419" s="107" customFormat="1" x14ac:dyDescent="0.2"/>
    <row r="2420" s="107" customFormat="1" x14ac:dyDescent="0.2"/>
    <row r="2421" s="107" customFormat="1" x14ac:dyDescent="0.2"/>
    <row r="2422" s="107" customFormat="1" x14ac:dyDescent="0.2"/>
    <row r="2423" s="107" customFormat="1" x14ac:dyDescent="0.2"/>
    <row r="2424" s="107" customFormat="1" x14ac:dyDescent="0.2"/>
    <row r="2425" s="107" customFormat="1" x14ac:dyDescent="0.2"/>
    <row r="2426" s="107" customFormat="1" x14ac:dyDescent="0.2"/>
    <row r="2427" s="107" customFormat="1" x14ac:dyDescent="0.2"/>
    <row r="2428" s="107" customFormat="1" x14ac:dyDescent="0.2"/>
    <row r="2429" s="107" customFormat="1" x14ac:dyDescent="0.2"/>
    <row r="2430" s="107" customFormat="1" x14ac:dyDescent="0.2"/>
    <row r="2431" s="107" customFormat="1" x14ac:dyDescent="0.2"/>
    <row r="2432" s="107" customFormat="1" x14ac:dyDescent="0.2"/>
    <row r="2433" s="107" customFormat="1" x14ac:dyDescent="0.2"/>
    <row r="2434" s="107" customFormat="1" x14ac:dyDescent="0.2"/>
    <row r="2435" s="107" customFormat="1" x14ac:dyDescent="0.2"/>
    <row r="2436" s="107" customFormat="1" x14ac:dyDescent="0.2"/>
    <row r="2437" s="107" customFormat="1" x14ac:dyDescent="0.2"/>
    <row r="2438" s="107" customFormat="1" x14ac:dyDescent="0.2"/>
    <row r="2439" s="107" customFormat="1" x14ac:dyDescent="0.2"/>
    <row r="2440" s="107" customFormat="1" x14ac:dyDescent="0.2"/>
    <row r="2441" s="107" customFormat="1" x14ac:dyDescent="0.2"/>
    <row r="2442" s="107" customFormat="1" x14ac:dyDescent="0.2"/>
    <row r="2443" s="107" customFormat="1" x14ac:dyDescent="0.2"/>
    <row r="2444" s="107" customFormat="1" x14ac:dyDescent="0.2"/>
    <row r="2445" s="107" customFormat="1" x14ac:dyDescent="0.2"/>
    <row r="2446" s="107" customFormat="1" x14ac:dyDescent="0.2"/>
    <row r="2447" s="107" customFormat="1" x14ac:dyDescent="0.2"/>
    <row r="2448" s="107" customFormat="1" x14ac:dyDescent="0.2"/>
    <row r="2449" s="107" customFormat="1" x14ac:dyDescent="0.2"/>
    <row r="2450" s="107" customFormat="1" x14ac:dyDescent="0.2"/>
    <row r="2451" s="107" customFormat="1" x14ac:dyDescent="0.2"/>
    <row r="2452" s="107" customFormat="1" x14ac:dyDescent="0.2"/>
    <row r="2453" s="107" customFormat="1" x14ac:dyDescent="0.2"/>
    <row r="2454" s="107" customFormat="1" x14ac:dyDescent="0.2"/>
    <row r="2455" s="107" customFormat="1" x14ac:dyDescent="0.2"/>
    <row r="2456" s="107" customFormat="1" x14ac:dyDescent="0.2"/>
    <row r="2457" s="107" customFormat="1" x14ac:dyDescent="0.2"/>
    <row r="2458" s="107" customFormat="1" x14ac:dyDescent="0.2"/>
    <row r="2459" s="107" customFormat="1" x14ac:dyDescent="0.2"/>
    <row r="2460" s="107" customFormat="1" x14ac:dyDescent="0.2"/>
    <row r="2461" s="107" customFormat="1" x14ac:dyDescent="0.2"/>
    <row r="2462" s="107" customFormat="1" x14ac:dyDescent="0.2"/>
    <row r="2463" s="107" customFormat="1" x14ac:dyDescent="0.2"/>
    <row r="2464" s="107" customFormat="1" x14ac:dyDescent="0.2"/>
    <row r="2465" s="107" customFormat="1" x14ac:dyDescent="0.2"/>
    <row r="2466" s="107" customFormat="1" x14ac:dyDescent="0.2"/>
    <row r="2467" s="107" customFormat="1" x14ac:dyDescent="0.2"/>
    <row r="2468" s="107" customFormat="1" x14ac:dyDescent="0.2"/>
    <row r="2469" s="107" customFormat="1" x14ac:dyDescent="0.2"/>
    <row r="2470" s="107" customFormat="1" x14ac:dyDescent="0.2"/>
    <row r="2471" s="107" customFormat="1" x14ac:dyDescent="0.2"/>
    <row r="2472" s="107" customFormat="1" x14ac:dyDescent="0.2"/>
    <row r="2473" s="107" customFormat="1" x14ac:dyDescent="0.2"/>
    <row r="2474" s="107" customFormat="1" x14ac:dyDescent="0.2"/>
    <row r="2475" s="107" customFormat="1" x14ac:dyDescent="0.2"/>
    <row r="2476" s="107" customFormat="1" x14ac:dyDescent="0.2"/>
    <row r="2477" s="107" customFormat="1" x14ac:dyDescent="0.2"/>
    <row r="2478" s="107" customFormat="1" x14ac:dyDescent="0.2"/>
    <row r="2479" s="107" customFormat="1" x14ac:dyDescent="0.2"/>
    <row r="2480" s="107" customFormat="1" x14ac:dyDescent="0.2"/>
    <row r="2481" s="107" customFormat="1" x14ac:dyDescent="0.2"/>
    <row r="2482" s="107" customFormat="1" x14ac:dyDescent="0.2"/>
    <row r="2483" s="107" customFormat="1" x14ac:dyDescent="0.2"/>
    <row r="2484" s="107" customFormat="1" x14ac:dyDescent="0.2"/>
    <row r="2485" s="107" customFormat="1" x14ac:dyDescent="0.2"/>
    <row r="2486" s="107" customFormat="1" x14ac:dyDescent="0.2"/>
    <row r="2487" s="107" customFormat="1" x14ac:dyDescent="0.2"/>
    <row r="2488" s="107" customFormat="1" x14ac:dyDescent="0.2"/>
    <row r="2489" s="107" customFormat="1" x14ac:dyDescent="0.2"/>
    <row r="2490" s="107" customFormat="1" x14ac:dyDescent="0.2"/>
    <row r="2491" s="107" customFormat="1" x14ac:dyDescent="0.2"/>
    <row r="2492" s="107" customFormat="1" x14ac:dyDescent="0.2"/>
    <row r="2493" s="107" customFormat="1" x14ac:dyDescent="0.2"/>
    <row r="2494" s="107" customFormat="1" x14ac:dyDescent="0.2"/>
    <row r="2495" s="107" customFormat="1" x14ac:dyDescent="0.2"/>
    <row r="2496" s="107" customFormat="1" x14ac:dyDescent="0.2"/>
    <row r="2497" s="107" customFormat="1" x14ac:dyDescent="0.2"/>
    <row r="2498" s="107" customFormat="1" x14ac:dyDescent="0.2"/>
    <row r="2499" s="107" customFormat="1" x14ac:dyDescent="0.2"/>
    <row r="2500" s="107" customFormat="1" x14ac:dyDescent="0.2"/>
    <row r="2501" s="107" customFormat="1" x14ac:dyDescent="0.2"/>
    <row r="2502" s="107" customFormat="1" x14ac:dyDescent="0.2"/>
    <row r="2503" s="107" customFormat="1" x14ac:dyDescent="0.2"/>
    <row r="2504" s="107" customFormat="1" x14ac:dyDescent="0.2"/>
    <row r="2505" s="107" customFormat="1" x14ac:dyDescent="0.2"/>
    <row r="2506" s="107" customFormat="1" x14ac:dyDescent="0.2"/>
    <row r="2507" s="107" customFormat="1" x14ac:dyDescent="0.2"/>
    <row r="2508" s="107" customFormat="1" x14ac:dyDescent="0.2"/>
    <row r="2509" s="107" customFormat="1" x14ac:dyDescent="0.2"/>
    <row r="2510" s="107" customFormat="1" x14ac:dyDescent="0.2"/>
    <row r="2511" s="107" customFormat="1" x14ac:dyDescent="0.2"/>
    <row r="2512" s="107" customFormat="1" x14ac:dyDescent="0.2"/>
    <row r="2513" s="107" customFormat="1" x14ac:dyDescent="0.2"/>
    <row r="2514" s="107" customFormat="1" x14ac:dyDescent="0.2"/>
    <row r="2515" s="107" customFormat="1" x14ac:dyDescent="0.2"/>
    <row r="2516" s="107" customFormat="1" x14ac:dyDescent="0.2"/>
    <row r="2517" s="107" customFormat="1" x14ac:dyDescent="0.2"/>
    <row r="2518" s="107" customFormat="1" x14ac:dyDescent="0.2"/>
    <row r="2519" s="107" customFormat="1" x14ac:dyDescent="0.2"/>
    <row r="2520" s="107" customFormat="1" x14ac:dyDescent="0.2"/>
    <row r="2521" s="107" customFormat="1" x14ac:dyDescent="0.2"/>
    <row r="2522" s="107" customFormat="1" x14ac:dyDescent="0.2"/>
    <row r="2523" s="107" customFormat="1" x14ac:dyDescent="0.2"/>
    <row r="2524" s="107" customFormat="1" x14ac:dyDescent="0.2"/>
    <row r="2525" s="107" customFormat="1" x14ac:dyDescent="0.2"/>
    <row r="2526" s="107" customFormat="1" x14ac:dyDescent="0.2"/>
    <row r="2527" s="107" customFormat="1" x14ac:dyDescent="0.2"/>
    <row r="2528" s="107" customFormat="1" x14ac:dyDescent="0.2"/>
    <row r="2529" s="107" customFormat="1" x14ac:dyDescent="0.2"/>
    <row r="2530" s="107" customFormat="1" x14ac:dyDescent="0.2"/>
    <row r="2531" s="107" customFormat="1" x14ac:dyDescent="0.2"/>
    <row r="2532" s="107" customFormat="1" x14ac:dyDescent="0.2"/>
    <row r="2533" s="107" customFormat="1" x14ac:dyDescent="0.2"/>
    <row r="2534" s="107" customFormat="1" x14ac:dyDescent="0.2"/>
    <row r="2535" s="107" customFormat="1" x14ac:dyDescent="0.2"/>
    <row r="2536" s="107" customFormat="1" x14ac:dyDescent="0.2"/>
    <row r="2537" s="107" customFormat="1" x14ac:dyDescent="0.2"/>
    <row r="2538" s="107" customFormat="1" x14ac:dyDescent="0.2"/>
    <row r="2539" s="107" customFormat="1" x14ac:dyDescent="0.2"/>
    <row r="2540" s="107" customFormat="1" x14ac:dyDescent="0.2"/>
    <row r="2541" s="107" customFormat="1" x14ac:dyDescent="0.2"/>
    <row r="2542" s="107" customFormat="1" x14ac:dyDescent="0.2"/>
    <row r="2543" s="107" customFormat="1" x14ac:dyDescent="0.2"/>
    <row r="2544" s="107" customFormat="1" x14ac:dyDescent="0.2"/>
    <row r="2545" s="107" customFormat="1" x14ac:dyDescent="0.2"/>
    <row r="2546" s="107" customFormat="1" x14ac:dyDescent="0.2"/>
    <row r="2547" s="107" customFormat="1" x14ac:dyDescent="0.2"/>
    <row r="2548" s="107" customFormat="1" x14ac:dyDescent="0.2"/>
    <row r="2549" s="107" customFormat="1" x14ac:dyDescent="0.2"/>
    <row r="2550" s="107" customFormat="1" x14ac:dyDescent="0.2"/>
    <row r="2551" s="107" customFormat="1" x14ac:dyDescent="0.2"/>
    <row r="2552" s="107" customFormat="1" x14ac:dyDescent="0.2"/>
    <row r="2553" s="107" customFormat="1" x14ac:dyDescent="0.2"/>
    <row r="2554" s="107" customFormat="1" x14ac:dyDescent="0.2"/>
    <row r="2555" s="107" customFormat="1" x14ac:dyDescent="0.2"/>
    <row r="2556" s="107" customFormat="1" x14ac:dyDescent="0.2"/>
    <row r="2557" s="107" customFormat="1" x14ac:dyDescent="0.2"/>
    <row r="2558" s="107" customFormat="1" x14ac:dyDescent="0.2"/>
    <row r="2559" s="107" customFormat="1" x14ac:dyDescent="0.2"/>
    <row r="2560" s="107" customFormat="1" x14ac:dyDescent="0.2"/>
    <row r="2561" s="107" customFormat="1" x14ac:dyDescent="0.2"/>
    <row r="2562" s="107" customFormat="1" x14ac:dyDescent="0.2"/>
    <row r="2563" s="107" customFormat="1" x14ac:dyDescent="0.2"/>
    <row r="2564" s="107" customFormat="1" x14ac:dyDescent="0.2"/>
    <row r="2565" s="107" customFormat="1" x14ac:dyDescent="0.2"/>
    <row r="2566" s="107" customFormat="1" x14ac:dyDescent="0.2"/>
    <row r="2567" s="107" customFormat="1" x14ac:dyDescent="0.2"/>
    <row r="2568" s="107" customFormat="1" x14ac:dyDescent="0.2"/>
    <row r="2569" s="107" customFormat="1" x14ac:dyDescent="0.2"/>
    <row r="2570" s="107" customFormat="1" x14ac:dyDescent="0.2"/>
    <row r="2571" s="107" customFormat="1" x14ac:dyDescent="0.2"/>
    <row r="2572" s="107" customFormat="1" x14ac:dyDescent="0.2"/>
    <row r="2573" s="107" customFormat="1" x14ac:dyDescent="0.2"/>
    <row r="2574" s="107" customFormat="1" x14ac:dyDescent="0.2"/>
    <row r="2575" s="107" customFormat="1" x14ac:dyDescent="0.2"/>
    <row r="2576" s="107" customFormat="1" x14ac:dyDescent="0.2"/>
    <row r="2577" s="107" customFormat="1" x14ac:dyDescent="0.2"/>
    <row r="2578" s="107" customFormat="1" x14ac:dyDescent="0.2"/>
    <row r="2579" s="107" customFormat="1" x14ac:dyDescent="0.2"/>
    <row r="2580" s="107" customFormat="1" x14ac:dyDescent="0.2"/>
    <row r="2581" s="107" customFormat="1" x14ac:dyDescent="0.2"/>
    <row r="2582" s="107" customFormat="1" x14ac:dyDescent="0.2"/>
    <row r="2583" s="107" customFormat="1" x14ac:dyDescent="0.2"/>
    <row r="2584" s="107" customFormat="1" x14ac:dyDescent="0.2"/>
    <row r="2585" s="107" customFormat="1" x14ac:dyDescent="0.2"/>
    <row r="2586" s="107" customFormat="1" x14ac:dyDescent="0.2"/>
    <row r="2587" s="107" customFormat="1" x14ac:dyDescent="0.2"/>
    <row r="2588" s="107" customFormat="1" x14ac:dyDescent="0.2"/>
    <row r="2589" s="107" customFormat="1" x14ac:dyDescent="0.2"/>
    <row r="2590" s="107" customFormat="1" x14ac:dyDescent="0.2"/>
    <row r="2591" s="107" customFormat="1" x14ac:dyDescent="0.2"/>
    <row r="2592" s="107" customFormat="1" x14ac:dyDescent="0.2"/>
    <row r="2593" s="107" customFormat="1" x14ac:dyDescent="0.2"/>
    <row r="2594" s="107" customFormat="1" x14ac:dyDescent="0.2"/>
    <row r="2595" s="107" customFormat="1" x14ac:dyDescent="0.2"/>
    <row r="2596" s="107" customFormat="1" x14ac:dyDescent="0.2"/>
    <row r="2597" s="107" customFormat="1" x14ac:dyDescent="0.2"/>
    <row r="2598" s="107" customFormat="1" x14ac:dyDescent="0.2"/>
    <row r="2599" s="107" customFormat="1" x14ac:dyDescent="0.2"/>
    <row r="2600" s="107" customFormat="1" x14ac:dyDescent="0.2"/>
    <row r="2601" s="107" customFormat="1" x14ac:dyDescent="0.2"/>
    <row r="2602" s="107" customFormat="1" x14ac:dyDescent="0.2"/>
    <row r="2603" s="107" customFormat="1" x14ac:dyDescent="0.2"/>
    <row r="2604" s="107" customFormat="1" x14ac:dyDescent="0.2"/>
    <row r="2605" s="107" customFormat="1" x14ac:dyDescent="0.2"/>
    <row r="2606" s="107" customFormat="1" x14ac:dyDescent="0.2"/>
    <row r="2607" s="107" customFormat="1" x14ac:dyDescent="0.2"/>
    <row r="2608" s="107" customFormat="1" x14ac:dyDescent="0.2"/>
    <row r="2609" s="107" customFormat="1" x14ac:dyDescent="0.2"/>
    <row r="2610" s="107" customFormat="1" x14ac:dyDescent="0.2"/>
    <row r="2611" s="107" customFormat="1" x14ac:dyDescent="0.2"/>
    <row r="2612" s="107" customFormat="1" x14ac:dyDescent="0.2"/>
    <row r="2613" s="107" customFormat="1" x14ac:dyDescent="0.2"/>
    <row r="2614" s="107" customFormat="1" x14ac:dyDescent="0.2"/>
    <row r="2615" s="107" customFormat="1" x14ac:dyDescent="0.2"/>
    <row r="2616" s="107" customFormat="1" x14ac:dyDescent="0.2"/>
    <row r="2617" s="107" customFormat="1" x14ac:dyDescent="0.2"/>
    <row r="2618" s="107" customFormat="1" x14ac:dyDescent="0.2"/>
    <row r="2619" s="107" customFormat="1" x14ac:dyDescent="0.2"/>
    <row r="2620" s="107" customFormat="1" x14ac:dyDescent="0.2"/>
    <row r="2621" s="107" customFormat="1" x14ac:dyDescent="0.2"/>
    <row r="2622" s="107" customFormat="1" x14ac:dyDescent="0.2"/>
    <row r="2623" s="107" customFormat="1" x14ac:dyDescent="0.2"/>
    <row r="2624" s="107" customFormat="1" x14ac:dyDescent="0.2"/>
    <row r="2625" s="107" customFormat="1" x14ac:dyDescent="0.2"/>
    <row r="2626" s="107" customFormat="1" x14ac:dyDescent="0.2"/>
    <row r="2627" s="107" customFormat="1" x14ac:dyDescent="0.2"/>
    <row r="2628" s="107" customFormat="1" x14ac:dyDescent="0.2"/>
    <row r="2629" s="107" customFormat="1" x14ac:dyDescent="0.2"/>
    <row r="2630" s="107" customFormat="1" x14ac:dyDescent="0.2"/>
    <row r="2631" s="107" customFormat="1" x14ac:dyDescent="0.2"/>
    <row r="2632" s="107" customFormat="1" x14ac:dyDescent="0.2"/>
    <row r="2633" s="107" customFormat="1" x14ac:dyDescent="0.2"/>
    <row r="2634" s="107" customFormat="1" x14ac:dyDescent="0.2"/>
    <row r="2635" s="107" customFormat="1" x14ac:dyDescent="0.2"/>
    <row r="2636" s="107" customFormat="1" x14ac:dyDescent="0.2"/>
    <row r="2637" s="107" customFormat="1" x14ac:dyDescent="0.2"/>
    <row r="2638" s="107" customFormat="1" x14ac:dyDescent="0.2"/>
    <row r="2639" s="107" customFormat="1" x14ac:dyDescent="0.2"/>
    <row r="2640" s="107" customFormat="1" x14ac:dyDescent="0.2"/>
    <row r="2641" s="107" customFormat="1" x14ac:dyDescent="0.2"/>
    <row r="2642" s="107" customFormat="1" x14ac:dyDescent="0.2"/>
    <row r="2643" s="107" customFormat="1" x14ac:dyDescent="0.2"/>
    <row r="2644" s="107" customFormat="1" x14ac:dyDescent="0.2"/>
    <row r="2645" s="107" customFormat="1" x14ac:dyDescent="0.2"/>
    <row r="2646" s="107" customFormat="1" x14ac:dyDescent="0.2"/>
    <row r="2647" s="107" customFormat="1" x14ac:dyDescent="0.2"/>
    <row r="2648" s="107" customFormat="1" x14ac:dyDescent="0.2"/>
    <row r="2649" s="107" customFormat="1" x14ac:dyDescent="0.2"/>
    <row r="2650" s="107" customFormat="1" x14ac:dyDescent="0.2"/>
    <row r="2651" s="107" customFormat="1" x14ac:dyDescent="0.2"/>
    <row r="2652" s="107" customFormat="1" x14ac:dyDescent="0.2"/>
    <row r="2653" s="107" customFormat="1" x14ac:dyDescent="0.2"/>
    <row r="2654" s="107" customFormat="1" x14ac:dyDescent="0.2"/>
    <row r="2655" s="107" customFormat="1" x14ac:dyDescent="0.2"/>
    <row r="2656" s="107" customFormat="1" x14ac:dyDescent="0.2"/>
    <row r="2657" s="107" customFormat="1" x14ac:dyDescent="0.2"/>
    <row r="2658" s="107" customFormat="1" x14ac:dyDescent="0.2"/>
    <row r="2659" s="107" customFormat="1" x14ac:dyDescent="0.2"/>
    <row r="2660" s="107" customFormat="1" x14ac:dyDescent="0.2"/>
    <row r="2661" s="107" customFormat="1" x14ac:dyDescent="0.2"/>
    <row r="2662" s="107" customFormat="1" x14ac:dyDescent="0.2"/>
    <row r="2663" s="107" customFormat="1" x14ac:dyDescent="0.2"/>
    <row r="2664" s="107" customFormat="1" x14ac:dyDescent="0.2"/>
    <row r="2665" s="107" customFormat="1" x14ac:dyDescent="0.2"/>
    <row r="2666" s="107" customFormat="1" x14ac:dyDescent="0.2"/>
    <row r="2667" s="107" customFormat="1" x14ac:dyDescent="0.2"/>
    <row r="2668" s="107" customFormat="1" x14ac:dyDescent="0.2"/>
    <row r="2669" s="107" customFormat="1" x14ac:dyDescent="0.2"/>
    <row r="2670" s="107" customFormat="1" x14ac:dyDescent="0.2"/>
    <row r="2671" s="107" customFormat="1" x14ac:dyDescent="0.2"/>
    <row r="2672" s="107" customFormat="1" x14ac:dyDescent="0.2"/>
    <row r="2673" s="107" customFormat="1" x14ac:dyDescent="0.2"/>
    <row r="2674" s="107" customFormat="1" x14ac:dyDescent="0.2"/>
    <row r="2675" s="107" customFormat="1" x14ac:dyDescent="0.2"/>
    <row r="2676" s="107" customFormat="1" x14ac:dyDescent="0.2"/>
    <row r="2677" s="107" customFormat="1" x14ac:dyDescent="0.2"/>
    <row r="2678" s="107" customFormat="1" x14ac:dyDescent="0.2"/>
    <row r="2679" s="107" customFormat="1" x14ac:dyDescent="0.2"/>
    <row r="2680" s="107" customFormat="1" x14ac:dyDescent="0.2"/>
    <row r="2681" s="107" customFormat="1" x14ac:dyDescent="0.2"/>
    <row r="2682" s="107" customFormat="1" x14ac:dyDescent="0.2"/>
    <row r="2683" s="107" customFormat="1" x14ac:dyDescent="0.2"/>
    <row r="2684" s="107" customFormat="1" x14ac:dyDescent="0.2"/>
    <row r="2685" s="107" customFormat="1" x14ac:dyDescent="0.2"/>
    <row r="2686" s="107" customFormat="1" x14ac:dyDescent="0.2"/>
    <row r="2687" s="107" customFormat="1" x14ac:dyDescent="0.2"/>
    <row r="2688" s="107" customFormat="1" x14ac:dyDescent="0.2"/>
    <row r="2689" s="107" customFormat="1" x14ac:dyDescent="0.2"/>
    <row r="2690" s="107" customFormat="1" x14ac:dyDescent="0.2"/>
    <row r="2691" s="107" customFormat="1" x14ac:dyDescent="0.2"/>
    <row r="2692" s="107" customFormat="1" x14ac:dyDescent="0.2"/>
    <row r="2693" s="107" customFormat="1" x14ac:dyDescent="0.2"/>
    <row r="2694" s="107" customFormat="1" x14ac:dyDescent="0.2"/>
    <row r="2695" s="107" customFormat="1" x14ac:dyDescent="0.2"/>
    <row r="2696" s="107" customFormat="1" x14ac:dyDescent="0.2"/>
    <row r="2697" s="107" customFormat="1" x14ac:dyDescent="0.2"/>
    <row r="2698" s="107" customFormat="1" x14ac:dyDescent="0.2"/>
    <row r="2699" s="107" customFormat="1" x14ac:dyDescent="0.2"/>
    <row r="2700" s="107" customFormat="1" x14ac:dyDescent="0.2"/>
    <row r="2701" s="107" customFormat="1" x14ac:dyDescent="0.2"/>
    <row r="2702" s="107" customFormat="1" x14ac:dyDescent="0.2"/>
    <row r="2703" s="107" customFormat="1" x14ac:dyDescent="0.2"/>
    <row r="2704" s="107" customFormat="1" x14ac:dyDescent="0.2"/>
    <row r="2705" s="107" customFormat="1" x14ac:dyDescent="0.2"/>
    <row r="2706" s="107" customFormat="1" x14ac:dyDescent="0.2"/>
    <row r="2707" s="107" customFormat="1" x14ac:dyDescent="0.2"/>
    <row r="2708" s="107" customFormat="1" x14ac:dyDescent="0.2"/>
    <row r="2709" s="107" customFormat="1" x14ac:dyDescent="0.2"/>
    <row r="2710" s="107" customFormat="1" x14ac:dyDescent="0.2"/>
    <row r="2711" s="107" customFormat="1" x14ac:dyDescent="0.2"/>
    <row r="2712" s="107" customFormat="1" x14ac:dyDescent="0.2"/>
    <row r="2713" s="107" customFormat="1" x14ac:dyDescent="0.2"/>
    <row r="2714" s="107" customFormat="1" x14ac:dyDescent="0.2"/>
    <row r="2715" s="107" customFormat="1" x14ac:dyDescent="0.2"/>
    <row r="2716" s="107" customFormat="1" x14ac:dyDescent="0.2"/>
    <row r="2717" s="107" customFormat="1" x14ac:dyDescent="0.2"/>
    <row r="2718" s="107" customFormat="1" x14ac:dyDescent="0.2"/>
    <row r="2719" s="107" customFormat="1" x14ac:dyDescent="0.2"/>
    <row r="2720" s="107" customFormat="1" x14ac:dyDescent="0.2"/>
    <row r="2721" s="107" customFormat="1" x14ac:dyDescent="0.2"/>
    <row r="2722" s="107" customFormat="1" x14ac:dyDescent="0.2"/>
    <row r="2723" s="107" customFormat="1" x14ac:dyDescent="0.2"/>
    <row r="2724" s="107" customFormat="1" x14ac:dyDescent="0.2"/>
    <row r="2725" s="107" customFormat="1" x14ac:dyDescent="0.2"/>
    <row r="2726" s="107" customFormat="1" x14ac:dyDescent="0.2"/>
    <row r="2727" s="107" customFormat="1" x14ac:dyDescent="0.2"/>
    <row r="2728" s="107" customFormat="1" x14ac:dyDescent="0.2"/>
    <row r="2729" s="107" customFormat="1" x14ac:dyDescent="0.2"/>
    <row r="2730" s="107" customFormat="1" x14ac:dyDescent="0.2"/>
    <row r="2731" s="107" customFormat="1" x14ac:dyDescent="0.2"/>
    <row r="2732" s="107" customFormat="1" x14ac:dyDescent="0.2"/>
    <row r="2733" s="107" customFormat="1" x14ac:dyDescent="0.2"/>
    <row r="2734" s="107" customFormat="1" x14ac:dyDescent="0.2"/>
    <row r="2735" s="107" customFormat="1" x14ac:dyDescent="0.2"/>
    <row r="2736" s="107" customFormat="1" x14ac:dyDescent="0.2"/>
    <row r="2737" s="107" customFormat="1" x14ac:dyDescent="0.2"/>
    <row r="2738" s="107" customFormat="1" x14ac:dyDescent="0.2"/>
    <row r="2739" s="107" customFormat="1" x14ac:dyDescent="0.2"/>
    <row r="2740" s="107" customFormat="1" x14ac:dyDescent="0.2"/>
    <row r="2741" s="107" customFormat="1" x14ac:dyDescent="0.2"/>
    <row r="2742" s="107" customFormat="1" x14ac:dyDescent="0.2"/>
    <row r="2743" s="107" customFormat="1" x14ac:dyDescent="0.2"/>
    <row r="2744" s="107" customFormat="1" x14ac:dyDescent="0.2"/>
    <row r="2745" s="107" customFormat="1" x14ac:dyDescent="0.2"/>
    <row r="2746" s="107" customFormat="1" x14ac:dyDescent="0.2"/>
    <row r="2747" s="107" customFormat="1" x14ac:dyDescent="0.2"/>
    <row r="2748" s="107" customFormat="1" x14ac:dyDescent="0.2"/>
    <row r="2749" s="107" customFormat="1" x14ac:dyDescent="0.2"/>
    <row r="2750" s="107" customFormat="1" x14ac:dyDescent="0.2"/>
    <row r="2751" s="107" customFormat="1" x14ac:dyDescent="0.2"/>
    <row r="2752" s="107" customFormat="1" x14ac:dyDescent="0.2"/>
    <row r="2753" s="107" customFormat="1" x14ac:dyDescent="0.2"/>
    <row r="2754" s="107" customFormat="1" x14ac:dyDescent="0.2"/>
    <row r="2755" s="107" customFormat="1" x14ac:dyDescent="0.2"/>
    <row r="2756" s="107" customFormat="1" x14ac:dyDescent="0.2"/>
    <row r="2757" s="107" customFormat="1" x14ac:dyDescent="0.2"/>
    <row r="2758" s="107" customFormat="1" x14ac:dyDescent="0.2"/>
    <row r="2759" s="107" customFormat="1" x14ac:dyDescent="0.2"/>
    <row r="2760" s="107" customFormat="1" x14ac:dyDescent="0.2"/>
    <row r="2761" s="107" customFormat="1" x14ac:dyDescent="0.2"/>
    <row r="2762" s="107" customFormat="1" x14ac:dyDescent="0.2"/>
    <row r="2763" s="107" customFormat="1" x14ac:dyDescent="0.2"/>
    <row r="2764" s="107" customFormat="1" x14ac:dyDescent="0.2"/>
    <row r="2765" s="107" customFormat="1" x14ac:dyDescent="0.2"/>
    <row r="2766" s="107" customFormat="1" x14ac:dyDescent="0.2"/>
    <row r="2767" s="107" customFormat="1" x14ac:dyDescent="0.2"/>
    <row r="2768" s="107" customFormat="1" x14ac:dyDescent="0.2"/>
    <row r="2769" s="107" customFormat="1" x14ac:dyDescent="0.2"/>
    <row r="2770" s="107" customFormat="1" x14ac:dyDescent="0.2"/>
    <row r="2771" s="107" customFormat="1" x14ac:dyDescent="0.2"/>
    <row r="2772" s="107" customFormat="1" x14ac:dyDescent="0.2"/>
    <row r="2773" s="107" customFormat="1" x14ac:dyDescent="0.2"/>
    <row r="2774" s="107" customFormat="1" x14ac:dyDescent="0.2"/>
    <row r="2775" s="107" customFormat="1" x14ac:dyDescent="0.2"/>
    <row r="2776" s="107" customFormat="1" x14ac:dyDescent="0.2"/>
    <row r="2777" s="107" customFormat="1" x14ac:dyDescent="0.2"/>
    <row r="2778" s="107" customFormat="1" x14ac:dyDescent="0.2"/>
    <row r="2779" s="107" customFormat="1" x14ac:dyDescent="0.2"/>
    <row r="2780" s="107" customFormat="1" x14ac:dyDescent="0.2"/>
    <row r="2781" s="107" customFormat="1" x14ac:dyDescent="0.2"/>
    <row r="2782" s="107" customFormat="1" x14ac:dyDescent="0.2"/>
    <row r="2783" s="107" customFormat="1" x14ac:dyDescent="0.2"/>
    <row r="2784" s="107" customFormat="1" x14ac:dyDescent="0.2"/>
    <row r="2785" s="107" customFormat="1" x14ac:dyDescent="0.2"/>
    <row r="2786" s="107" customFormat="1" x14ac:dyDescent="0.2"/>
    <row r="2787" s="107" customFormat="1" x14ac:dyDescent="0.2"/>
    <row r="2788" s="107" customFormat="1" x14ac:dyDescent="0.2"/>
    <row r="2789" s="107" customFormat="1" x14ac:dyDescent="0.2"/>
    <row r="2790" s="107" customFormat="1" x14ac:dyDescent="0.2"/>
    <row r="2791" s="107" customFormat="1" x14ac:dyDescent="0.2"/>
    <row r="2792" s="107" customFormat="1" x14ac:dyDescent="0.2"/>
    <row r="2793" s="107" customFormat="1" x14ac:dyDescent="0.2"/>
    <row r="2794" s="107" customFormat="1" x14ac:dyDescent="0.2"/>
    <row r="2795" s="107" customFormat="1" x14ac:dyDescent="0.2"/>
    <row r="2796" s="107" customFormat="1" x14ac:dyDescent="0.2"/>
    <row r="2797" s="107" customFormat="1" x14ac:dyDescent="0.2"/>
    <row r="2798" s="107" customFormat="1" x14ac:dyDescent="0.2"/>
    <row r="2799" s="107" customFormat="1" x14ac:dyDescent="0.2"/>
    <row r="2800" s="107" customFormat="1" x14ac:dyDescent="0.2"/>
    <row r="2801" s="107" customFormat="1" x14ac:dyDescent="0.2"/>
    <row r="2802" s="107" customFormat="1" x14ac:dyDescent="0.2"/>
    <row r="2803" s="107" customFormat="1" x14ac:dyDescent="0.2"/>
    <row r="2804" s="107" customFormat="1" x14ac:dyDescent="0.2"/>
    <row r="2805" s="107" customFormat="1" x14ac:dyDescent="0.2"/>
    <row r="2806" s="107" customFormat="1" x14ac:dyDescent="0.2"/>
    <row r="2807" s="107" customFormat="1" x14ac:dyDescent="0.2"/>
    <row r="2808" s="107" customFormat="1" x14ac:dyDescent="0.2"/>
    <row r="2809" s="107" customFormat="1" x14ac:dyDescent="0.2"/>
    <row r="2810" s="107" customFormat="1" x14ac:dyDescent="0.2"/>
    <row r="2811" s="107" customFormat="1" x14ac:dyDescent="0.2"/>
    <row r="2812" s="107" customFormat="1" x14ac:dyDescent="0.2"/>
    <row r="2813" s="107" customFormat="1" x14ac:dyDescent="0.2"/>
    <row r="2814" s="107" customFormat="1" x14ac:dyDescent="0.2"/>
    <row r="2815" s="107" customFormat="1" x14ac:dyDescent="0.2"/>
    <row r="2816" s="107" customFormat="1" x14ac:dyDescent="0.2"/>
    <row r="2817" s="107" customFormat="1" x14ac:dyDescent="0.2"/>
    <row r="2818" s="107" customFormat="1" x14ac:dyDescent="0.2"/>
    <row r="2819" s="107" customFormat="1" x14ac:dyDescent="0.2"/>
    <row r="2820" s="107" customFormat="1" x14ac:dyDescent="0.2"/>
    <row r="2821" s="107" customFormat="1" x14ac:dyDescent="0.2"/>
    <row r="2822" s="107" customFormat="1" x14ac:dyDescent="0.2"/>
    <row r="2823" s="107" customFormat="1" x14ac:dyDescent="0.2"/>
    <row r="2824" s="107" customFormat="1" x14ac:dyDescent="0.2"/>
    <row r="2825" s="107" customFormat="1" x14ac:dyDescent="0.2"/>
    <row r="2826" s="107" customFormat="1" x14ac:dyDescent="0.2"/>
    <row r="2827" s="107" customFormat="1" x14ac:dyDescent="0.2"/>
    <row r="2828" s="107" customFormat="1" x14ac:dyDescent="0.2"/>
    <row r="2829" s="107" customFormat="1" x14ac:dyDescent="0.2"/>
    <row r="2830" s="107" customFormat="1" x14ac:dyDescent="0.2"/>
    <row r="2831" s="107" customFormat="1" x14ac:dyDescent="0.2"/>
    <row r="2832" s="107" customFormat="1" x14ac:dyDescent="0.2"/>
    <row r="2833" s="107" customFormat="1" x14ac:dyDescent="0.2"/>
    <row r="2834" s="107" customFormat="1" x14ac:dyDescent="0.2"/>
    <row r="2835" s="107" customFormat="1" x14ac:dyDescent="0.2"/>
    <row r="2836" s="107" customFormat="1" x14ac:dyDescent="0.2"/>
    <row r="2837" s="107" customFormat="1" x14ac:dyDescent="0.2"/>
    <row r="2838" s="107" customFormat="1" x14ac:dyDescent="0.2"/>
    <row r="2839" s="107" customFormat="1" x14ac:dyDescent="0.2"/>
    <row r="2840" s="107" customFormat="1" x14ac:dyDescent="0.2"/>
    <row r="2841" s="107" customFormat="1" x14ac:dyDescent="0.2"/>
    <row r="2842" s="107" customFormat="1" x14ac:dyDescent="0.2"/>
    <row r="2843" s="107" customFormat="1" x14ac:dyDescent="0.2"/>
    <row r="2844" s="107" customFormat="1" x14ac:dyDescent="0.2"/>
    <row r="2845" s="107" customFormat="1" x14ac:dyDescent="0.2"/>
    <row r="2846" s="107" customFormat="1" x14ac:dyDescent="0.2"/>
    <row r="2847" s="107" customFormat="1" x14ac:dyDescent="0.2"/>
    <row r="2848" s="107" customFormat="1" x14ac:dyDescent="0.2"/>
    <row r="2849" s="107" customFormat="1" x14ac:dyDescent="0.2"/>
    <row r="2850" s="107" customFormat="1" x14ac:dyDescent="0.2"/>
    <row r="2851" s="107" customFormat="1" x14ac:dyDescent="0.2"/>
    <row r="2852" s="107" customFormat="1" x14ac:dyDescent="0.2"/>
    <row r="2853" s="107" customFormat="1" x14ac:dyDescent="0.2"/>
    <row r="2854" s="107" customFormat="1" x14ac:dyDescent="0.2"/>
    <row r="2855" s="107" customFormat="1" x14ac:dyDescent="0.2"/>
    <row r="2856" s="107" customFormat="1" x14ac:dyDescent="0.2"/>
    <row r="2857" s="107" customFormat="1" x14ac:dyDescent="0.2"/>
    <row r="2858" s="107" customFormat="1" x14ac:dyDescent="0.2"/>
    <row r="2859" s="107" customFormat="1" x14ac:dyDescent="0.2"/>
    <row r="2860" s="107" customFormat="1" x14ac:dyDescent="0.2"/>
    <row r="2861" s="107" customFormat="1" x14ac:dyDescent="0.2"/>
    <row r="2862" s="107" customFormat="1" x14ac:dyDescent="0.2"/>
    <row r="2863" s="107" customFormat="1" x14ac:dyDescent="0.2"/>
    <row r="2864" s="107" customFormat="1" x14ac:dyDescent="0.2"/>
    <row r="2865" s="107" customFormat="1" x14ac:dyDescent="0.2"/>
    <row r="2866" s="107" customFormat="1" x14ac:dyDescent="0.2"/>
    <row r="2867" s="107" customFormat="1" x14ac:dyDescent="0.2"/>
    <row r="2868" s="107" customFormat="1" x14ac:dyDescent="0.2"/>
    <row r="2869" s="107" customFormat="1" x14ac:dyDescent="0.2"/>
    <row r="2870" s="107" customFormat="1" x14ac:dyDescent="0.2"/>
    <row r="2871" s="107" customFormat="1" x14ac:dyDescent="0.2"/>
    <row r="2872" s="107" customFormat="1" x14ac:dyDescent="0.2"/>
    <row r="2873" s="107" customFormat="1" x14ac:dyDescent="0.2"/>
    <row r="2874" s="107" customFormat="1" x14ac:dyDescent="0.2"/>
    <row r="2875" s="107" customFormat="1" x14ac:dyDescent="0.2"/>
    <row r="2876" s="107" customFormat="1" x14ac:dyDescent="0.2"/>
    <row r="2877" s="107" customFormat="1" x14ac:dyDescent="0.2"/>
    <row r="2878" s="107" customFormat="1" x14ac:dyDescent="0.2"/>
    <row r="2879" s="107" customFormat="1" x14ac:dyDescent="0.2"/>
    <row r="2880" s="107" customFormat="1" x14ac:dyDescent="0.2"/>
    <row r="2881" s="107" customFormat="1" x14ac:dyDescent="0.2"/>
    <row r="2882" s="107" customFormat="1" x14ac:dyDescent="0.2"/>
    <row r="2883" s="107" customFormat="1" x14ac:dyDescent="0.2"/>
    <row r="2884" s="107" customFormat="1" x14ac:dyDescent="0.2"/>
    <row r="2885" s="107" customFormat="1" x14ac:dyDescent="0.2"/>
    <row r="2886" s="107" customFormat="1" x14ac:dyDescent="0.2"/>
    <row r="2887" s="107" customFormat="1" x14ac:dyDescent="0.2"/>
    <row r="2888" s="107" customFormat="1" x14ac:dyDescent="0.2"/>
    <row r="2889" s="107" customFormat="1" x14ac:dyDescent="0.2"/>
    <row r="2890" s="107" customFormat="1" x14ac:dyDescent="0.2"/>
    <row r="2891" s="107" customFormat="1" x14ac:dyDescent="0.2"/>
    <row r="2892" s="107" customFormat="1" x14ac:dyDescent="0.2"/>
    <row r="2893" s="107" customFormat="1" x14ac:dyDescent="0.2"/>
    <row r="2894" s="107" customFormat="1" x14ac:dyDescent="0.2"/>
    <row r="2895" s="107" customFormat="1" x14ac:dyDescent="0.2"/>
    <row r="2896" s="107" customFormat="1" x14ac:dyDescent="0.2"/>
    <row r="2897" s="107" customFormat="1" x14ac:dyDescent="0.2"/>
    <row r="2898" s="107" customFormat="1" x14ac:dyDescent="0.2"/>
    <row r="2899" s="107" customFormat="1" x14ac:dyDescent="0.2"/>
    <row r="2900" s="107" customFormat="1" x14ac:dyDescent="0.2"/>
    <row r="2901" s="107" customFormat="1" x14ac:dyDescent="0.2"/>
    <row r="2902" s="107" customFormat="1" x14ac:dyDescent="0.2"/>
    <row r="2903" s="107" customFormat="1" x14ac:dyDescent="0.2"/>
    <row r="2904" s="107" customFormat="1" x14ac:dyDescent="0.2"/>
    <row r="2905" s="107" customFormat="1" x14ac:dyDescent="0.2"/>
    <row r="2906" s="107" customFormat="1" x14ac:dyDescent="0.2"/>
    <row r="2907" s="107" customFormat="1" x14ac:dyDescent="0.2"/>
    <row r="2908" s="107" customFormat="1" x14ac:dyDescent="0.2"/>
    <row r="2909" s="107" customFormat="1" x14ac:dyDescent="0.2"/>
    <row r="2910" s="107" customFormat="1" x14ac:dyDescent="0.2"/>
    <row r="2911" s="107" customFormat="1" x14ac:dyDescent="0.2"/>
    <row r="2912" s="107" customFormat="1" x14ac:dyDescent="0.2"/>
    <row r="2913" s="107" customFormat="1" x14ac:dyDescent="0.2"/>
    <row r="2914" s="107" customFormat="1" x14ac:dyDescent="0.2"/>
    <row r="2915" s="107" customFormat="1" x14ac:dyDescent="0.2"/>
    <row r="2916" s="107" customFormat="1" x14ac:dyDescent="0.2"/>
    <row r="2917" s="107" customFormat="1" x14ac:dyDescent="0.2"/>
    <row r="2918" s="107" customFormat="1" x14ac:dyDescent="0.2"/>
    <row r="2919" s="107" customFormat="1" x14ac:dyDescent="0.2"/>
    <row r="2920" s="107" customFormat="1" x14ac:dyDescent="0.2"/>
    <row r="2921" s="107" customFormat="1" x14ac:dyDescent="0.2"/>
    <row r="2922" s="107" customFormat="1" x14ac:dyDescent="0.2"/>
    <row r="2923" s="107" customFormat="1" x14ac:dyDescent="0.2"/>
    <row r="2924" s="107" customFormat="1" x14ac:dyDescent="0.2"/>
    <row r="2925" s="107" customFormat="1" x14ac:dyDescent="0.2"/>
    <row r="2926" s="107" customFormat="1" x14ac:dyDescent="0.2"/>
    <row r="2927" s="107" customFormat="1" x14ac:dyDescent="0.2"/>
    <row r="2928" s="107" customFormat="1" x14ac:dyDescent="0.2"/>
    <row r="2929" s="107" customFormat="1" x14ac:dyDescent="0.2"/>
    <row r="2930" s="107" customFormat="1" x14ac:dyDescent="0.2"/>
    <row r="2931" s="107" customFormat="1" x14ac:dyDescent="0.2"/>
    <row r="2932" s="107" customFormat="1" x14ac:dyDescent="0.2"/>
    <row r="2933" s="107" customFormat="1" x14ac:dyDescent="0.2"/>
    <row r="2934" s="107" customFormat="1" x14ac:dyDescent="0.2"/>
    <row r="2935" s="107" customFormat="1" x14ac:dyDescent="0.2"/>
    <row r="2936" s="107" customFormat="1" x14ac:dyDescent="0.2"/>
    <row r="2937" s="107" customFormat="1" x14ac:dyDescent="0.2"/>
    <row r="2938" s="107" customFormat="1" x14ac:dyDescent="0.2"/>
    <row r="2939" s="107" customFormat="1" x14ac:dyDescent="0.2"/>
    <row r="2940" s="107" customFormat="1" x14ac:dyDescent="0.2"/>
    <row r="2941" s="107" customFormat="1" x14ac:dyDescent="0.2"/>
    <row r="2942" s="107" customFormat="1" x14ac:dyDescent="0.2"/>
    <row r="2943" s="107" customFormat="1" x14ac:dyDescent="0.2"/>
    <row r="2944" s="107" customFormat="1" x14ac:dyDescent="0.2"/>
    <row r="2945" s="107" customFormat="1" x14ac:dyDescent="0.2"/>
    <row r="2946" s="107" customFormat="1" x14ac:dyDescent="0.2"/>
    <row r="2947" s="107" customFormat="1" x14ac:dyDescent="0.2"/>
    <row r="2948" s="107" customFormat="1" x14ac:dyDescent="0.2"/>
    <row r="2949" s="107" customFormat="1" x14ac:dyDescent="0.2"/>
    <row r="2950" s="107" customFormat="1" x14ac:dyDescent="0.2"/>
    <row r="2951" s="107" customFormat="1" x14ac:dyDescent="0.2"/>
    <row r="2952" s="107" customFormat="1" x14ac:dyDescent="0.2"/>
    <row r="2953" s="107" customFormat="1" x14ac:dyDescent="0.2"/>
    <row r="2954" s="107" customFormat="1" x14ac:dyDescent="0.2"/>
    <row r="2955" s="107" customFormat="1" x14ac:dyDescent="0.2"/>
    <row r="2956" s="107" customFormat="1" x14ac:dyDescent="0.2"/>
    <row r="2957" s="107" customFormat="1" x14ac:dyDescent="0.2"/>
    <row r="2958" s="107" customFormat="1" x14ac:dyDescent="0.2"/>
    <row r="2959" s="107" customFormat="1" x14ac:dyDescent="0.2"/>
    <row r="2960" s="107" customFormat="1" x14ac:dyDescent="0.2"/>
    <row r="2961" s="107" customFormat="1" x14ac:dyDescent="0.2"/>
    <row r="2962" s="107" customFormat="1" x14ac:dyDescent="0.2"/>
    <row r="2963" s="107" customFormat="1" x14ac:dyDescent="0.2"/>
    <row r="2964" s="107" customFormat="1" x14ac:dyDescent="0.2"/>
    <row r="2965" s="107" customFormat="1" x14ac:dyDescent="0.2"/>
    <row r="2966" s="107" customFormat="1" x14ac:dyDescent="0.2"/>
    <row r="2967" s="107" customFormat="1" x14ac:dyDescent="0.2"/>
    <row r="2968" s="107" customFormat="1" x14ac:dyDescent="0.2"/>
    <row r="2969" s="107" customFormat="1" x14ac:dyDescent="0.2"/>
    <row r="2970" s="107" customFormat="1" x14ac:dyDescent="0.2"/>
    <row r="2971" s="107" customFormat="1" x14ac:dyDescent="0.2"/>
    <row r="2972" s="107" customFormat="1" x14ac:dyDescent="0.2"/>
    <row r="2973" s="107" customFormat="1" x14ac:dyDescent="0.2"/>
    <row r="2974" s="107" customFormat="1" x14ac:dyDescent="0.2"/>
    <row r="2975" s="107" customFormat="1" x14ac:dyDescent="0.2"/>
    <row r="2976" s="107" customFormat="1" x14ac:dyDescent="0.2"/>
    <row r="2977" s="107" customFormat="1" x14ac:dyDescent="0.2"/>
    <row r="2978" s="107" customFormat="1" x14ac:dyDescent="0.2"/>
    <row r="2979" s="107" customFormat="1" x14ac:dyDescent="0.2"/>
    <row r="2980" s="107" customFormat="1" x14ac:dyDescent="0.2"/>
    <row r="2981" s="107" customFormat="1" x14ac:dyDescent="0.2"/>
    <row r="2982" s="107" customFormat="1" x14ac:dyDescent="0.2"/>
    <row r="2983" s="107" customFormat="1" x14ac:dyDescent="0.2"/>
    <row r="2984" s="107" customFormat="1" x14ac:dyDescent="0.2"/>
    <row r="2985" s="107" customFormat="1" x14ac:dyDescent="0.2"/>
    <row r="2986" s="107" customFormat="1" x14ac:dyDescent="0.2"/>
    <row r="2987" s="107" customFormat="1" x14ac:dyDescent="0.2"/>
    <row r="2988" s="107" customFormat="1" x14ac:dyDescent="0.2"/>
    <row r="2989" s="107" customFormat="1" x14ac:dyDescent="0.2"/>
    <row r="2990" s="107" customFormat="1" x14ac:dyDescent="0.2"/>
    <row r="2991" s="107" customFormat="1" x14ac:dyDescent="0.2"/>
    <row r="2992" s="107" customFormat="1" x14ac:dyDescent="0.2"/>
    <row r="2993" s="107" customFormat="1" x14ac:dyDescent="0.2"/>
    <row r="2994" s="107" customFormat="1" x14ac:dyDescent="0.2"/>
    <row r="2995" s="107" customFormat="1" x14ac:dyDescent="0.2"/>
    <row r="2996" s="107" customFormat="1" x14ac:dyDescent="0.2"/>
    <row r="2997" s="107" customFormat="1" x14ac:dyDescent="0.2"/>
    <row r="2998" s="107" customFormat="1" x14ac:dyDescent="0.2"/>
    <row r="2999" s="107" customFormat="1" x14ac:dyDescent="0.2"/>
    <row r="3000" s="107" customFormat="1" x14ac:dyDescent="0.2"/>
    <row r="3001" s="107" customFormat="1" x14ac:dyDescent="0.2"/>
    <row r="3002" s="107" customFormat="1" x14ac:dyDescent="0.2"/>
    <row r="3003" s="107" customFormat="1" x14ac:dyDescent="0.2"/>
    <row r="3004" s="107" customFormat="1" x14ac:dyDescent="0.2"/>
    <row r="3005" s="107" customFormat="1" x14ac:dyDescent="0.2"/>
    <row r="3006" s="107" customFormat="1" x14ac:dyDescent="0.2"/>
    <row r="3007" s="107" customFormat="1" x14ac:dyDescent="0.2"/>
    <row r="3008" s="107" customFormat="1" x14ac:dyDescent="0.2"/>
    <row r="3009" s="107" customFormat="1" x14ac:dyDescent="0.2"/>
    <row r="3010" s="107" customFormat="1" x14ac:dyDescent="0.2"/>
    <row r="3011" s="107" customFormat="1" x14ac:dyDescent="0.2"/>
    <row r="3012" s="107" customFormat="1" x14ac:dyDescent="0.2"/>
    <row r="3013" s="107" customFormat="1" x14ac:dyDescent="0.2"/>
    <row r="3014" s="107" customFormat="1" x14ac:dyDescent="0.2"/>
    <row r="3015" s="107" customFormat="1" x14ac:dyDescent="0.2"/>
    <row r="3016" s="107" customFormat="1" x14ac:dyDescent="0.2"/>
    <row r="3017" s="107" customFormat="1" x14ac:dyDescent="0.2"/>
    <row r="3018" s="107" customFormat="1" x14ac:dyDescent="0.2"/>
    <row r="3019" s="107" customFormat="1" x14ac:dyDescent="0.2"/>
    <row r="3020" s="107" customFormat="1" x14ac:dyDescent="0.2"/>
    <row r="3021" s="107" customFormat="1" x14ac:dyDescent="0.2"/>
    <row r="3022" s="107" customFormat="1" x14ac:dyDescent="0.2"/>
    <row r="3023" s="107" customFormat="1" x14ac:dyDescent="0.2"/>
    <row r="3024" s="107" customFormat="1" x14ac:dyDescent="0.2"/>
    <row r="3025" s="107" customFormat="1" x14ac:dyDescent="0.2"/>
    <row r="3026" s="107" customFormat="1" x14ac:dyDescent="0.2"/>
    <row r="3027" s="107" customFormat="1" x14ac:dyDescent="0.2"/>
    <row r="3028" s="107" customFormat="1" x14ac:dyDescent="0.2"/>
    <row r="3029" s="107" customFormat="1" x14ac:dyDescent="0.2"/>
    <row r="3030" s="107" customFormat="1" x14ac:dyDescent="0.2"/>
    <row r="3031" s="107" customFormat="1" x14ac:dyDescent="0.2"/>
    <row r="3032" s="107" customFormat="1" x14ac:dyDescent="0.2"/>
    <row r="3033" s="107" customFormat="1" x14ac:dyDescent="0.2"/>
    <row r="3034" s="107" customFormat="1" x14ac:dyDescent="0.2"/>
    <row r="3035" s="107" customFormat="1" x14ac:dyDescent="0.2"/>
    <row r="3036" s="107" customFormat="1" x14ac:dyDescent="0.2"/>
    <row r="3037" s="107" customFormat="1" x14ac:dyDescent="0.2"/>
    <row r="3038" s="107" customFormat="1" x14ac:dyDescent="0.2"/>
    <row r="3039" s="107" customFormat="1" x14ac:dyDescent="0.2"/>
    <row r="3040" s="107" customFormat="1" x14ac:dyDescent="0.2"/>
    <row r="3041" s="107" customFormat="1" x14ac:dyDescent="0.2"/>
    <row r="3042" s="107" customFormat="1" x14ac:dyDescent="0.2"/>
    <row r="3043" s="107" customFormat="1" x14ac:dyDescent="0.2"/>
    <row r="3044" s="107" customFormat="1" x14ac:dyDescent="0.2"/>
    <row r="3045" s="107" customFormat="1" x14ac:dyDescent="0.2"/>
    <row r="3046" s="107" customFormat="1" x14ac:dyDescent="0.2"/>
    <row r="3047" s="107" customFormat="1" x14ac:dyDescent="0.2"/>
    <row r="3048" s="107" customFormat="1" x14ac:dyDescent="0.2"/>
    <row r="3049" s="107" customFormat="1" x14ac:dyDescent="0.2"/>
    <row r="3050" s="107" customFormat="1" x14ac:dyDescent="0.2"/>
    <row r="3051" s="107" customFormat="1" x14ac:dyDescent="0.2"/>
    <row r="3052" s="107" customFormat="1" x14ac:dyDescent="0.2"/>
    <row r="3053" s="107" customFormat="1" x14ac:dyDescent="0.2"/>
    <row r="3054" s="107" customFormat="1" x14ac:dyDescent="0.2"/>
    <row r="3055" s="107" customFormat="1" x14ac:dyDescent="0.2"/>
    <row r="3056" s="107" customFormat="1" x14ac:dyDescent="0.2"/>
    <row r="3057" s="107" customFormat="1" x14ac:dyDescent="0.2"/>
    <row r="3058" s="107" customFormat="1" x14ac:dyDescent="0.2"/>
    <row r="3059" s="107" customFormat="1" x14ac:dyDescent="0.2"/>
    <row r="3060" s="107" customFormat="1" x14ac:dyDescent="0.2"/>
    <row r="3061" s="107" customFormat="1" x14ac:dyDescent="0.2"/>
    <row r="3062" s="107" customFormat="1" x14ac:dyDescent="0.2"/>
    <row r="3063" s="107" customFormat="1" x14ac:dyDescent="0.2"/>
    <row r="3064" s="107" customFormat="1" x14ac:dyDescent="0.2"/>
    <row r="3065" s="107" customFormat="1" x14ac:dyDescent="0.2"/>
    <row r="3066" s="107" customFormat="1" x14ac:dyDescent="0.2"/>
    <row r="3067" s="107" customFormat="1" x14ac:dyDescent="0.2"/>
    <row r="3068" s="107" customFormat="1" x14ac:dyDescent="0.2"/>
    <row r="3069" s="107" customFormat="1" x14ac:dyDescent="0.2"/>
    <row r="3070" s="107" customFormat="1" x14ac:dyDescent="0.2"/>
    <row r="3071" s="107" customFormat="1" x14ac:dyDescent="0.2"/>
    <row r="3072" s="107" customFormat="1" x14ac:dyDescent="0.2"/>
    <row r="3073" s="107" customFormat="1" x14ac:dyDescent="0.2"/>
    <row r="3074" s="107" customFormat="1" x14ac:dyDescent="0.2"/>
    <row r="3075" s="107" customFormat="1" x14ac:dyDescent="0.2"/>
    <row r="3076" s="107" customFormat="1" x14ac:dyDescent="0.2"/>
    <row r="3077" s="107" customFormat="1" x14ac:dyDescent="0.2"/>
    <row r="3078" s="107" customFormat="1" x14ac:dyDescent="0.2"/>
    <row r="3079" s="107" customFormat="1" x14ac:dyDescent="0.2"/>
    <row r="3080" s="107" customFormat="1" x14ac:dyDescent="0.2"/>
    <row r="3081" s="107" customFormat="1" x14ac:dyDescent="0.2"/>
    <row r="3082" s="107" customFormat="1" x14ac:dyDescent="0.2"/>
    <row r="3083" s="107" customFormat="1" x14ac:dyDescent="0.2"/>
    <row r="3084" s="107" customFormat="1" x14ac:dyDescent="0.2"/>
    <row r="3085" s="107" customFormat="1" x14ac:dyDescent="0.2"/>
    <row r="3086" s="107" customFormat="1" x14ac:dyDescent="0.2"/>
    <row r="3087" s="107" customFormat="1" x14ac:dyDescent="0.2"/>
    <row r="3088" s="107" customFormat="1" x14ac:dyDescent="0.2"/>
    <row r="3089" s="107" customFormat="1" x14ac:dyDescent="0.2"/>
    <row r="3090" s="107" customFormat="1" x14ac:dyDescent="0.2"/>
    <row r="3091" s="107" customFormat="1" x14ac:dyDescent="0.2"/>
    <row r="3092" s="107" customFormat="1" x14ac:dyDescent="0.2"/>
    <row r="3093" s="107" customFormat="1" x14ac:dyDescent="0.2"/>
    <row r="3094" s="107" customFormat="1" x14ac:dyDescent="0.2"/>
    <row r="3095" s="107" customFormat="1" x14ac:dyDescent="0.2"/>
    <row r="3096" s="107" customFormat="1" x14ac:dyDescent="0.2"/>
    <row r="3097" s="107" customFormat="1" x14ac:dyDescent="0.2"/>
    <row r="3098" s="107" customFormat="1" x14ac:dyDescent="0.2"/>
    <row r="3099" s="107" customFormat="1" x14ac:dyDescent="0.2"/>
    <row r="3100" s="107" customFormat="1" x14ac:dyDescent="0.2"/>
    <row r="3101" s="107" customFormat="1" x14ac:dyDescent="0.2"/>
    <row r="3102" s="107" customFormat="1" x14ac:dyDescent="0.2"/>
    <row r="3103" s="107" customFormat="1" x14ac:dyDescent="0.2"/>
    <row r="3104" s="107" customFormat="1" x14ac:dyDescent="0.2"/>
    <row r="3105" s="107" customFormat="1" x14ac:dyDescent="0.2"/>
    <row r="3106" s="107" customFormat="1" x14ac:dyDescent="0.2"/>
    <row r="3107" s="107" customFormat="1" x14ac:dyDescent="0.2"/>
    <row r="3108" s="107" customFormat="1" x14ac:dyDescent="0.2"/>
    <row r="3109" s="107" customFormat="1" x14ac:dyDescent="0.2"/>
    <row r="3110" s="107" customFormat="1" x14ac:dyDescent="0.2"/>
    <row r="3111" s="107" customFormat="1" x14ac:dyDescent="0.2"/>
    <row r="3112" s="107" customFormat="1" x14ac:dyDescent="0.2"/>
    <row r="3113" s="107" customFormat="1" x14ac:dyDescent="0.2"/>
    <row r="3114" s="107" customFormat="1" x14ac:dyDescent="0.2"/>
    <row r="3115" s="107" customFormat="1" x14ac:dyDescent="0.2"/>
    <row r="3116" s="107" customFormat="1" x14ac:dyDescent="0.2"/>
    <row r="3117" s="107" customFormat="1" x14ac:dyDescent="0.2"/>
    <row r="3118" s="107" customFormat="1" x14ac:dyDescent="0.2"/>
    <row r="3119" s="107" customFormat="1" x14ac:dyDescent="0.2"/>
    <row r="3120" s="107" customFormat="1" x14ac:dyDescent="0.2"/>
    <row r="3121" s="107" customFormat="1" x14ac:dyDescent="0.2"/>
    <row r="3122" s="107" customFormat="1" x14ac:dyDescent="0.2"/>
    <row r="3123" s="107" customFormat="1" x14ac:dyDescent="0.2"/>
    <row r="3124" s="107" customFormat="1" x14ac:dyDescent="0.2"/>
    <row r="3125" s="107" customFormat="1" x14ac:dyDescent="0.2"/>
    <row r="3126" s="107" customFormat="1" x14ac:dyDescent="0.2"/>
    <row r="3127" s="107" customFormat="1" x14ac:dyDescent="0.2"/>
    <row r="3128" s="107" customFormat="1" x14ac:dyDescent="0.2"/>
    <row r="3129" s="107" customFormat="1" x14ac:dyDescent="0.2"/>
    <row r="3130" s="107" customFormat="1" x14ac:dyDescent="0.2"/>
    <row r="3131" s="107" customFormat="1" x14ac:dyDescent="0.2"/>
    <row r="3132" s="107" customFormat="1" x14ac:dyDescent="0.2"/>
    <row r="3133" s="107" customFormat="1" x14ac:dyDescent="0.2"/>
    <row r="3134" s="107" customFormat="1" x14ac:dyDescent="0.2"/>
    <row r="3135" s="107" customFormat="1" x14ac:dyDescent="0.2"/>
    <row r="3136" s="107" customFormat="1" x14ac:dyDescent="0.2"/>
    <row r="3137" s="107" customFormat="1" x14ac:dyDescent="0.2"/>
    <row r="3138" s="107" customFormat="1" x14ac:dyDescent="0.2"/>
    <row r="3139" s="107" customFormat="1" x14ac:dyDescent="0.2"/>
    <row r="3140" s="107" customFormat="1" x14ac:dyDescent="0.2"/>
    <row r="3141" s="107" customFormat="1" x14ac:dyDescent="0.2"/>
    <row r="3142" s="107" customFormat="1" x14ac:dyDescent="0.2"/>
    <row r="3143" s="107" customFormat="1" x14ac:dyDescent="0.2"/>
    <row r="3144" s="107" customFormat="1" x14ac:dyDescent="0.2"/>
    <row r="3145" s="107" customFormat="1" x14ac:dyDescent="0.2"/>
    <row r="3146" s="107" customFormat="1" x14ac:dyDescent="0.2"/>
    <row r="3147" s="107" customFormat="1" x14ac:dyDescent="0.2"/>
    <row r="3148" s="107" customFormat="1" x14ac:dyDescent="0.2"/>
    <row r="3149" s="107" customFormat="1" x14ac:dyDescent="0.2"/>
    <row r="3150" s="107" customFormat="1" x14ac:dyDescent="0.2"/>
    <row r="3151" s="107" customFormat="1" x14ac:dyDescent="0.2"/>
    <row r="3152" s="107" customFormat="1" x14ac:dyDescent="0.2"/>
    <row r="3153" s="107" customFormat="1" x14ac:dyDescent="0.2"/>
    <row r="3154" s="107" customFormat="1" x14ac:dyDescent="0.2"/>
    <row r="3155" s="107" customFormat="1" x14ac:dyDescent="0.2"/>
    <row r="3156" s="107" customFormat="1" x14ac:dyDescent="0.2"/>
    <row r="3157" s="107" customFormat="1" x14ac:dyDescent="0.2"/>
    <row r="3158" s="107" customFormat="1" x14ac:dyDescent="0.2"/>
    <row r="3159" s="107" customFormat="1" x14ac:dyDescent="0.2"/>
    <row r="3160" s="107" customFormat="1" x14ac:dyDescent="0.2"/>
    <row r="3161" s="107" customFormat="1" x14ac:dyDescent="0.2"/>
    <row r="3162" s="107" customFormat="1" x14ac:dyDescent="0.2"/>
    <row r="3163" s="107" customFormat="1" x14ac:dyDescent="0.2"/>
    <row r="3164" s="107" customFormat="1" x14ac:dyDescent="0.2"/>
    <row r="3165" s="107" customFormat="1" x14ac:dyDescent="0.2"/>
    <row r="3166" s="107" customFormat="1" x14ac:dyDescent="0.2"/>
    <row r="3167" s="107" customFormat="1" x14ac:dyDescent="0.2"/>
    <row r="3168" s="107" customFormat="1" x14ac:dyDescent="0.2"/>
    <row r="3169" s="107" customFormat="1" x14ac:dyDescent="0.2"/>
    <row r="3170" s="107" customFormat="1" x14ac:dyDescent="0.2"/>
    <row r="3171" s="107" customFormat="1" x14ac:dyDescent="0.2"/>
    <row r="3172" s="107" customFormat="1" x14ac:dyDescent="0.2"/>
    <row r="3173" s="107" customFormat="1" x14ac:dyDescent="0.2"/>
    <row r="3174" s="107" customFormat="1" x14ac:dyDescent="0.2"/>
    <row r="3175" s="107" customFormat="1" x14ac:dyDescent="0.2"/>
    <row r="3176" s="107" customFormat="1" x14ac:dyDescent="0.2"/>
    <row r="3177" s="107" customFormat="1" x14ac:dyDescent="0.2"/>
    <row r="3178" s="107" customFormat="1" x14ac:dyDescent="0.2"/>
    <row r="3179" s="107" customFormat="1" x14ac:dyDescent="0.2"/>
    <row r="3180" s="107" customFormat="1" x14ac:dyDescent="0.2"/>
    <row r="3181" s="107" customFormat="1" x14ac:dyDescent="0.2"/>
    <row r="3182" s="107" customFormat="1" x14ac:dyDescent="0.2"/>
    <row r="3183" s="107" customFormat="1" x14ac:dyDescent="0.2"/>
    <row r="3184" s="107" customFormat="1" x14ac:dyDescent="0.2"/>
    <row r="3185" s="107" customFormat="1" x14ac:dyDescent="0.2"/>
    <row r="3186" s="107" customFormat="1" x14ac:dyDescent="0.2"/>
    <row r="3187" s="107" customFormat="1" x14ac:dyDescent="0.2"/>
    <row r="3188" s="107" customFormat="1" x14ac:dyDescent="0.2"/>
    <row r="3189" s="107" customFormat="1" x14ac:dyDescent="0.2"/>
    <row r="3190" s="107" customFormat="1" x14ac:dyDescent="0.2"/>
    <row r="3191" s="107" customFormat="1" x14ac:dyDescent="0.2"/>
    <row r="3192" s="107" customFormat="1" x14ac:dyDescent="0.2"/>
    <row r="3193" s="107" customFormat="1" x14ac:dyDescent="0.2"/>
    <row r="3194" s="107" customFormat="1" x14ac:dyDescent="0.2"/>
    <row r="3195" s="107" customFormat="1" x14ac:dyDescent="0.2"/>
    <row r="3196" s="107" customFormat="1" x14ac:dyDescent="0.2"/>
    <row r="3197" s="107" customFormat="1" x14ac:dyDescent="0.2"/>
    <row r="3198" s="107" customFormat="1" x14ac:dyDescent="0.2"/>
    <row r="3199" s="107" customFormat="1" x14ac:dyDescent="0.2"/>
    <row r="3200" s="107" customFormat="1" x14ac:dyDescent="0.2"/>
    <row r="3201" s="107" customFormat="1" x14ac:dyDescent="0.2"/>
    <row r="3202" s="107" customFormat="1" x14ac:dyDescent="0.2"/>
    <row r="3203" s="107" customFormat="1" x14ac:dyDescent="0.2"/>
    <row r="3204" s="107" customFormat="1" x14ac:dyDescent="0.2"/>
    <row r="3205" s="107" customFormat="1" x14ac:dyDescent="0.2"/>
    <row r="3206" s="107" customFormat="1" x14ac:dyDescent="0.2"/>
    <row r="3207" s="107" customFormat="1" x14ac:dyDescent="0.2"/>
    <row r="3208" s="107" customFormat="1" x14ac:dyDescent="0.2"/>
    <row r="3209" s="107" customFormat="1" x14ac:dyDescent="0.2"/>
    <row r="3210" s="107" customFormat="1" x14ac:dyDescent="0.2"/>
    <row r="3211" s="107" customFormat="1" x14ac:dyDescent="0.2"/>
    <row r="3212" s="107" customFormat="1" x14ac:dyDescent="0.2"/>
    <row r="3213" s="107" customFormat="1" x14ac:dyDescent="0.2"/>
    <row r="3214" s="107" customFormat="1" x14ac:dyDescent="0.2"/>
    <row r="3215" s="107" customFormat="1" x14ac:dyDescent="0.2"/>
    <row r="3216" s="107" customFormat="1" x14ac:dyDescent="0.2"/>
    <row r="3217" s="107" customFormat="1" x14ac:dyDescent="0.2"/>
    <row r="3218" s="107" customFormat="1" x14ac:dyDescent="0.2"/>
    <row r="3219" s="107" customFormat="1" x14ac:dyDescent="0.2"/>
    <row r="3220" s="107" customFormat="1" x14ac:dyDescent="0.2"/>
    <row r="3221" s="107" customFormat="1" x14ac:dyDescent="0.2"/>
    <row r="3222" s="107" customFormat="1" x14ac:dyDescent="0.2"/>
    <row r="3223" s="107" customFormat="1" x14ac:dyDescent="0.2"/>
    <row r="3224" s="107" customFormat="1" x14ac:dyDescent="0.2"/>
    <row r="3225" s="107" customFormat="1" x14ac:dyDescent="0.2"/>
    <row r="3226" s="107" customFormat="1" x14ac:dyDescent="0.2"/>
    <row r="3227" s="107" customFormat="1" x14ac:dyDescent="0.2"/>
    <row r="3228" s="107" customFormat="1" x14ac:dyDescent="0.2"/>
    <row r="3229" s="107" customFormat="1" x14ac:dyDescent="0.2"/>
    <row r="3230" s="107" customFormat="1" x14ac:dyDescent="0.2"/>
    <row r="3231" s="107" customFormat="1" x14ac:dyDescent="0.2"/>
    <row r="3232" s="107" customFormat="1" x14ac:dyDescent="0.2"/>
    <row r="3233" s="107" customFormat="1" x14ac:dyDescent="0.2"/>
    <row r="3234" s="107" customFormat="1" x14ac:dyDescent="0.2"/>
    <row r="3235" s="107" customFormat="1" x14ac:dyDescent="0.2"/>
    <row r="3236" s="107" customFormat="1" x14ac:dyDescent="0.2"/>
    <row r="3237" s="107" customFormat="1" x14ac:dyDescent="0.2"/>
    <row r="3238" s="107" customFormat="1" x14ac:dyDescent="0.2"/>
    <row r="3239" s="107" customFormat="1" x14ac:dyDescent="0.2"/>
    <row r="3240" s="107" customFormat="1" x14ac:dyDescent="0.2"/>
    <row r="3241" s="107" customFormat="1" x14ac:dyDescent="0.2"/>
    <row r="3242" s="107" customFormat="1" x14ac:dyDescent="0.2"/>
    <row r="3243" s="107" customFormat="1" x14ac:dyDescent="0.2"/>
    <row r="3244" s="107" customFormat="1" x14ac:dyDescent="0.2"/>
    <row r="3245" s="107" customFormat="1" x14ac:dyDescent="0.2"/>
    <row r="3246" s="107" customFormat="1" x14ac:dyDescent="0.2"/>
    <row r="3247" s="107" customFormat="1" x14ac:dyDescent="0.2"/>
    <row r="3248" s="107" customFormat="1" x14ac:dyDescent="0.2"/>
    <row r="3249" s="107" customFormat="1" x14ac:dyDescent="0.2"/>
    <row r="3250" s="107" customFormat="1" x14ac:dyDescent="0.2"/>
    <row r="3251" s="107" customFormat="1" x14ac:dyDescent="0.2"/>
    <row r="3252" s="107" customFormat="1" x14ac:dyDescent="0.2"/>
    <row r="3253" s="107" customFormat="1" x14ac:dyDescent="0.2"/>
    <row r="3254" s="107" customFormat="1" x14ac:dyDescent="0.2"/>
    <row r="3255" s="107" customFormat="1" x14ac:dyDescent="0.2"/>
    <row r="3256" s="107" customFormat="1" x14ac:dyDescent="0.2"/>
    <row r="3257" s="107" customFormat="1" x14ac:dyDescent="0.2"/>
    <row r="3258" s="107" customFormat="1" x14ac:dyDescent="0.2"/>
    <row r="3259" s="107" customFormat="1" x14ac:dyDescent="0.2"/>
    <row r="3260" s="107" customFormat="1" x14ac:dyDescent="0.2"/>
    <row r="3261" s="107" customFormat="1" x14ac:dyDescent="0.2"/>
    <row r="3262" s="107" customFormat="1" x14ac:dyDescent="0.2"/>
    <row r="3263" s="107" customFormat="1" x14ac:dyDescent="0.2"/>
    <row r="3264" s="107" customFormat="1" x14ac:dyDescent="0.2"/>
    <row r="3265" s="107" customFormat="1" x14ac:dyDescent="0.2"/>
    <row r="3266" s="107" customFormat="1" x14ac:dyDescent="0.2"/>
    <row r="3267" s="107" customFormat="1" x14ac:dyDescent="0.2"/>
    <row r="3268" s="107" customFormat="1" x14ac:dyDescent="0.2"/>
    <row r="3269" s="107" customFormat="1" x14ac:dyDescent="0.2"/>
    <row r="3270" s="107" customFormat="1" x14ac:dyDescent="0.2"/>
    <row r="3271" s="107" customFormat="1" x14ac:dyDescent="0.2"/>
    <row r="3272" s="107" customFormat="1" x14ac:dyDescent="0.2"/>
    <row r="3273" s="107" customFormat="1" x14ac:dyDescent="0.2"/>
    <row r="3274" s="107" customFormat="1" x14ac:dyDescent="0.2"/>
    <row r="3275" s="107" customFormat="1" x14ac:dyDescent="0.2"/>
    <row r="3276" s="107" customFormat="1" x14ac:dyDescent="0.2"/>
    <row r="3277" s="107" customFormat="1" x14ac:dyDescent="0.2"/>
    <row r="3278" s="107" customFormat="1" x14ac:dyDescent="0.2"/>
    <row r="3279" s="107" customFormat="1" x14ac:dyDescent="0.2"/>
    <row r="3280" s="107" customFormat="1" x14ac:dyDescent="0.2"/>
    <row r="3281" s="107" customFormat="1" x14ac:dyDescent="0.2"/>
    <row r="3282" s="107" customFormat="1" x14ac:dyDescent="0.2"/>
    <row r="3283" s="107" customFormat="1" x14ac:dyDescent="0.2"/>
    <row r="3284" s="107" customFormat="1" x14ac:dyDescent="0.2"/>
    <row r="3285" s="107" customFormat="1" x14ac:dyDescent="0.2"/>
    <row r="3286" s="107" customFormat="1" x14ac:dyDescent="0.2"/>
    <row r="3287" s="107" customFormat="1" x14ac:dyDescent="0.2"/>
    <row r="3288" s="107" customFormat="1" x14ac:dyDescent="0.2"/>
    <row r="3289" s="107" customFormat="1" x14ac:dyDescent="0.2"/>
    <row r="3290" s="107" customFormat="1" x14ac:dyDescent="0.2"/>
    <row r="3291" s="107" customFormat="1" x14ac:dyDescent="0.2"/>
    <row r="3292" s="107" customFormat="1" x14ac:dyDescent="0.2"/>
    <row r="3293" s="107" customFormat="1" x14ac:dyDescent="0.2"/>
    <row r="3294" s="107" customFormat="1" x14ac:dyDescent="0.2"/>
    <row r="3295" s="107" customFormat="1" x14ac:dyDescent="0.2"/>
    <row r="3296" s="107" customFormat="1" x14ac:dyDescent="0.2"/>
    <row r="3297" s="107" customFormat="1" x14ac:dyDescent="0.2"/>
    <row r="3298" s="107" customFormat="1" x14ac:dyDescent="0.2"/>
    <row r="3299" s="107" customFormat="1" x14ac:dyDescent="0.2"/>
    <row r="3300" s="107" customFormat="1" x14ac:dyDescent="0.2"/>
    <row r="3301" s="107" customFormat="1" x14ac:dyDescent="0.2"/>
    <row r="3302" s="107" customFormat="1" x14ac:dyDescent="0.2"/>
    <row r="3303" s="107" customFormat="1" x14ac:dyDescent="0.2"/>
    <row r="3304" s="107" customFormat="1" x14ac:dyDescent="0.2"/>
    <row r="3305" s="107" customFormat="1" x14ac:dyDescent="0.2"/>
    <row r="3306" s="107" customFormat="1" x14ac:dyDescent="0.2"/>
    <row r="3307" s="107" customFormat="1" x14ac:dyDescent="0.2"/>
    <row r="3308" s="107" customFormat="1" x14ac:dyDescent="0.2"/>
    <row r="3309" s="107" customFormat="1" x14ac:dyDescent="0.2"/>
    <row r="3310" s="107" customFormat="1" x14ac:dyDescent="0.2"/>
    <row r="3311" s="107" customFormat="1" x14ac:dyDescent="0.2"/>
    <row r="3312" s="107" customFormat="1" x14ac:dyDescent="0.2"/>
    <row r="3313" s="107" customFormat="1" x14ac:dyDescent="0.2"/>
    <row r="3314" s="107" customFormat="1" x14ac:dyDescent="0.2"/>
    <row r="3315" s="107" customFormat="1" x14ac:dyDescent="0.2"/>
    <row r="3316" s="107" customFormat="1" x14ac:dyDescent="0.2"/>
    <row r="3317" s="107" customFormat="1" x14ac:dyDescent="0.2"/>
    <row r="3318" s="107" customFormat="1" x14ac:dyDescent="0.2"/>
    <row r="3319" s="107" customFormat="1" x14ac:dyDescent="0.2"/>
    <row r="3320" s="107" customFormat="1" x14ac:dyDescent="0.2"/>
    <row r="3321" s="107" customFormat="1" x14ac:dyDescent="0.2"/>
    <row r="3322" s="107" customFormat="1" x14ac:dyDescent="0.2"/>
    <row r="3323" s="107" customFormat="1" x14ac:dyDescent="0.2"/>
    <row r="3324" s="107" customFormat="1" x14ac:dyDescent="0.2"/>
    <row r="3325" s="107" customFormat="1" x14ac:dyDescent="0.2"/>
    <row r="3326" s="107" customFormat="1" x14ac:dyDescent="0.2"/>
    <row r="3327" s="107" customFormat="1" x14ac:dyDescent="0.2"/>
    <row r="3328" s="107" customFormat="1" x14ac:dyDescent="0.2"/>
    <row r="3329" s="107" customFormat="1" x14ac:dyDescent="0.2"/>
    <row r="3330" s="107" customFormat="1" x14ac:dyDescent="0.2"/>
    <row r="3331" s="107" customFormat="1" x14ac:dyDescent="0.2"/>
    <row r="3332" s="107" customFormat="1" x14ac:dyDescent="0.2"/>
    <row r="3333" s="107" customFormat="1" x14ac:dyDescent="0.2"/>
    <row r="3334" s="107" customFormat="1" x14ac:dyDescent="0.2"/>
    <row r="3335" s="107" customFormat="1" x14ac:dyDescent="0.2"/>
    <row r="3336" s="107" customFormat="1" x14ac:dyDescent="0.2"/>
    <row r="3337" s="107" customFormat="1" x14ac:dyDescent="0.2"/>
    <row r="3338" s="107" customFormat="1" x14ac:dyDescent="0.2"/>
    <row r="3339" s="107" customFormat="1" x14ac:dyDescent="0.2"/>
    <row r="3340" s="107" customFormat="1" x14ac:dyDescent="0.2"/>
    <row r="3341" s="107" customFormat="1" x14ac:dyDescent="0.2"/>
    <row r="3342" s="107" customFormat="1" x14ac:dyDescent="0.2"/>
    <row r="3343" s="107" customFormat="1" x14ac:dyDescent="0.2"/>
    <row r="3344" s="107" customFormat="1" x14ac:dyDescent="0.2"/>
    <row r="3345" s="107" customFormat="1" x14ac:dyDescent="0.2"/>
    <row r="3346" s="107" customFormat="1" x14ac:dyDescent="0.2"/>
    <row r="3347" s="107" customFormat="1" x14ac:dyDescent="0.2"/>
    <row r="3348" s="107" customFormat="1" x14ac:dyDescent="0.2"/>
    <row r="3349" s="107" customFormat="1" x14ac:dyDescent="0.2"/>
    <row r="3350" s="107" customFormat="1" x14ac:dyDescent="0.2"/>
    <row r="3351" s="107" customFormat="1" x14ac:dyDescent="0.2"/>
    <row r="3352" s="107" customFormat="1" x14ac:dyDescent="0.2"/>
    <row r="3353" s="107" customFormat="1" x14ac:dyDescent="0.2"/>
    <row r="3354" s="107" customFormat="1" x14ac:dyDescent="0.2"/>
    <row r="3355" s="107" customFormat="1" x14ac:dyDescent="0.2"/>
    <row r="3356" s="107" customFormat="1" x14ac:dyDescent="0.2"/>
    <row r="3357" s="107" customFormat="1" x14ac:dyDescent="0.2"/>
    <row r="3358" s="107" customFormat="1" x14ac:dyDescent="0.2"/>
    <row r="3359" s="107" customFormat="1" x14ac:dyDescent="0.2"/>
    <row r="3360" s="107" customFormat="1" x14ac:dyDescent="0.2"/>
    <row r="3361" s="107" customFormat="1" x14ac:dyDescent="0.2"/>
    <row r="3362" s="107" customFormat="1" x14ac:dyDescent="0.2"/>
    <row r="3363" s="107" customFormat="1" x14ac:dyDescent="0.2"/>
    <row r="3364" s="107" customFormat="1" x14ac:dyDescent="0.2"/>
    <row r="3365" s="107" customFormat="1" x14ac:dyDescent="0.2"/>
    <row r="3366" s="107" customFormat="1" x14ac:dyDescent="0.2"/>
    <row r="3367" s="107" customFormat="1" x14ac:dyDescent="0.2"/>
    <row r="3368" s="107" customFormat="1" x14ac:dyDescent="0.2"/>
    <row r="3369" s="107" customFormat="1" x14ac:dyDescent="0.2"/>
    <row r="3370" s="107" customFormat="1" x14ac:dyDescent="0.2"/>
    <row r="3371" s="107" customFormat="1" x14ac:dyDescent="0.2"/>
    <row r="3372" s="107" customFormat="1" x14ac:dyDescent="0.2"/>
    <row r="3373" s="107" customFormat="1" x14ac:dyDescent="0.2"/>
    <row r="3374" s="107" customFormat="1" x14ac:dyDescent="0.2"/>
    <row r="3375" s="107" customFormat="1" x14ac:dyDescent="0.2"/>
    <row r="3376" s="107" customFormat="1" x14ac:dyDescent="0.2"/>
    <row r="3377" s="107" customFormat="1" x14ac:dyDescent="0.2"/>
    <row r="3378" s="107" customFormat="1" x14ac:dyDescent="0.2"/>
    <row r="3379" s="107" customFormat="1" x14ac:dyDescent="0.2"/>
    <row r="3380" s="107" customFormat="1" x14ac:dyDescent="0.2"/>
    <row r="3381" s="107" customFormat="1" x14ac:dyDescent="0.2"/>
    <row r="3382" s="107" customFormat="1" x14ac:dyDescent="0.2"/>
    <row r="3383" s="107" customFormat="1" x14ac:dyDescent="0.2"/>
    <row r="3384" s="107" customFormat="1" x14ac:dyDescent="0.2"/>
    <row r="3385" s="107" customFormat="1" x14ac:dyDescent="0.2"/>
    <row r="3386" s="107" customFormat="1" x14ac:dyDescent="0.2"/>
    <row r="3387" s="107" customFormat="1" x14ac:dyDescent="0.2"/>
    <row r="3388" s="107" customFormat="1" x14ac:dyDescent="0.2"/>
    <row r="3389" s="107" customFormat="1" x14ac:dyDescent="0.2"/>
    <row r="3390" s="107" customFormat="1" x14ac:dyDescent="0.2"/>
    <row r="3391" s="107" customFormat="1" x14ac:dyDescent="0.2"/>
    <row r="3392" s="107" customFormat="1" x14ac:dyDescent="0.2"/>
    <row r="3393" s="107" customFormat="1" x14ac:dyDescent="0.2"/>
    <row r="3394" s="107" customFormat="1" x14ac:dyDescent="0.2"/>
    <row r="3395" s="107" customFormat="1" x14ac:dyDescent="0.2"/>
    <row r="3396" s="107" customFormat="1" x14ac:dyDescent="0.2"/>
    <row r="3397" s="107" customFormat="1" x14ac:dyDescent="0.2"/>
    <row r="3398" s="107" customFormat="1" x14ac:dyDescent="0.2"/>
    <row r="3399" s="107" customFormat="1" x14ac:dyDescent="0.2"/>
    <row r="3400" s="107" customFormat="1" x14ac:dyDescent="0.2"/>
    <row r="3401" s="107" customFormat="1" x14ac:dyDescent="0.2"/>
    <row r="3402" s="107" customFormat="1" x14ac:dyDescent="0.2"/>
    <row r="3403" s="107" customFormat="1" x14ac:dyDescent="0.2"/>
    <row r="3404" s="107" customFormat="1" x14ac:dyDescent="0.2"/>
    <row r="3405" s="107" customFormat="1" x14ac:dyDescent="0.2"/>
    <row r="3406" s="107" customFormat="1" x14ac:dyDescent="0.2"/>
    <row r="3407" s="107" customFormat="1" x14ac:dyDescent="0.2"/>
    <row r="3408" s="107" customFormat="1" x14ac:dyDescent="0.2"/>
    <row r="3409" s="107" customFormat="1" x14ac:dyDescent="0.2"/>
    <row r="3410" s="107" customFormat="1" x14ac:dyDescent="0.2"/>
    <row r="3411" s="107" customFormat="1" x14ac:dyDescent="0.2"/>
    <row r="3412" s="107" customFormat="1" x14ac:dyDescent="0.2"/>
    <row r="3413" s="107" customFormat="1" x14ac:dyDescent="0.2"/>
    <row r="3414" s="107" customFormat="1" x14ac:dyDescent="0.2"/>
    <row r="3415" s="107" customFormat="1" x14ac:dyDescent="0.2"/>
    <row r="3416" s="107" customFormat="1" x14ac:dyDescent="0.2"/>
    <row r="3417" s="107" customFormat="1" x14ac:dyDescent="0.2"/>
    <row r="3418" s="107" customFormat="1" x14ac:dyDescent="0.2"/>
    <row r="3419" s="107" customFormat="1" x14ac:dyDescent="0.2"/>
    <row r="3420" s="107" customFormat="1" x14ac:dyDescent="0.2"/>
    <row r="3421" s="107" customFormat="1" x14ac:dyDescent="0.2"/>
    <row r="3422" s="107" customFormat="1" x14ac:dyDescent="0.2"/>
    <row r="3423" s="107" customFormat="1" x14ac:dyDescent="0.2"/>
    <row r="3424" s="107" customFormat="1" x14ac:dyDescent="0.2"/>
    <row r="3425" s="107" customFormat="1" x14ac:dyDescent="0.2"/>
    <row r="3426" s="107" customFormat="1" x14ac:dyDescent="0.2"/>
    <row r="3427" s="107" customFormat="1" x14ac:dyDescent="0.2"/>
    <row r="3428" s="107" customFormat="1" x14ac:dyDescent="0.2"/>
    <row r="3429" s="107" customFormat="1" x14ac:dyDescent="0.2"/>
    <row r="3430" s="107" customFormat="1" x14ac:dyDescent="0.2"/>
    <row r="3431" s="107" customFormat="1" x14ac:dyDescent="0.2"/>
    <row r="3432" s="107" customFormat="1" x14ac:dyDescent="0.2"/>
    <row r="3433" s="107" customFormat="1" x14ac:dyDescent="0.2"/>
    <row r="3434" s="107" customFormat="1" x14ac:dyDescent="0.2"/>
    <row r="3435" s="107" customFormat="1" x14ac:dyDescent="0.2"/>
    <row r="3436" s="107" customFormat="1" x14ac:dyDescent="0.2"/>
    <row r="3437" s="107" customFormat="1" x14ac:dyDescent="0.2"/>
    <row r="3438" s="107" customFormat="1" x14ac:dyDescent="0.2"/>
    <row r="3439" s="107" customFormat="1" x14ac:dyDescent="0.2"/>
    <row r="3440" s="107" customFormat="1" x14ac:dyDescent="0.2"/>
    <row r="3441" s="107" customFormat="1" x14ac:dyDescent="0.2"/>
    <row r="3442" s="107" customFormat="1" x14ac:dyDescent="0.2"/>
    <row r="3443" s="107" customFormat="1" x14ac:dyDescent="0.2"/>
    <row r="3444" s="107" customFormat="1" x14ac:dyDescent="0.2"/>
    <row r="3445" s="107" customFormat="1" x14ac:dyDescent="0.2"/>
    <row r="3446" s="107" customFormat="1" x14ac:dyDescent="0.2"/>
    <row r="3447" s="107" customFormat="1" x14ac:dyDescent="0.2"/>
    <row r="3448" s="107" customFormat="1" x14ac:dyDescent="0.2"/>
    <row r="3449" s="107" customFormat="1" x14ac:dyDescent="0.2"/>
    <row r="3450" s="107" customFormat="1" x14ac:dyDescent="0.2"/>
    <row r="3451" s="107" customFormat="1" x14ac:dyDescent="0.2"/>
    <row r="3452" s="107" customFormat="1" x14ac:dyDescent="0.2"/>
    <row r="3453" s="107" customFormat="1" x14ac:dyDescent="0.2"/>
    <row r="3454" s="107" customFormat="1" x14ac:dyDescent="0.2"/>
    <row r="3455" s="107" customFormat="1" x14ac:dyDescent="0.2"/>
    <row r="3456" s="107" customFormat="1" x14ac:dyDescent="0.2"/>
    <row r="3457" s="107" customFormat="1" x14ac:dyDescent="0.2"/>
    <row r="3458" s="107" customFormat="1" x14ac:dyDescent="0.2"/>
    <row r="3459" s="107" customFormat="1" x14ac:dyDescent="0.2"/>
    <row r="3460" s="107" customFormat="1" x14ac:dyDescent="0.2"/>
    <row r="3461" s="107" customFormat="1" x14ac:dyDescent="0.2"/>
    <row r="3462" s="107" customFormat="1" x14ac:dyDescent="0.2"/>
    <row r="3463" s="107" customFormat="1" x14ac:dyDescent="0.2"/>
    <row r="3464" s="107" customFormat="1" x14ac:dyDescent="0.2"/>
    <row r="3465" s="107" customFormat="1" x14ac:dyDescent="0.2"/>
    <row r="3466" s="107" customFormat="1" x14ac:dyDescent="0.2"/>
    <row r="3467" s="107" customFormat="1" x14ac:dyDescent="0.2"/>
    <row r="3468" s="107" customFormat="1" x14ac:dyDescent="0.2"/>
    <row r="3469" s="107" customFormat="1" x14ac:dyDescent="0.2"/>
    <row r="3470" s="107" customFormat="1" x14ac:dyDescent="0.2"/>
    <row r="3471" s="107" customFormat="1" x14ac:dyDescent="0.2"/>
    <row r="3472" s="107" customFormat="1" x14ac:dyDescent="0.2"/>
    <row r="3473" s="107" customFormat="1" x14ac:dyDescent="0.2"/>
    <row r="3474" s="107" customFormat="1" x14ac:dyDescent="0.2"/>
    <row r="3475" s="107" customFormat="1" x14ac:dyDescent="0.2"/>
    <row r="3476" s="107" customFormat="1" x14ac:dyDescent="0.2"/>
    <row r="3477" s="107" customFormat="1" x14ac:dyDescent="0.2"/>
    <row r="3478" s="107" customFormat="1" x14ac:dyDescent="0.2"/>
    <row r="3479" s="107" customFormat="1" x14ac:dyDescent="0.2"/>
    <row r="3480" s="107" customFormat="1" x14ac:dyDescent="0.2"/>
    <row r="3481" s="107" customFormat="1" x14ac:dyDescent="0.2"/>
    <row r="3482" s="107" customFormat="1" x14ac:dyDescent="0.2"/>
    <row r="3483" s="107" customFormat="1" x14ac:dyDescent="0.2"/>
    <row r="3484" s="107" customFormat="1" x14ac:dyDescent="0.2"/>
    <row r="3485" s="107" customFormat="1" x14ac:dyDescent="0.2"/>
    <row r="3486" s="107" customFormat="1" x14ac:dyDescent="0.2"/>
    <row r="3487" s="107" customFormat="1" x14ac:dyDescent="0.2"/>
    <row r="3488" s="107" customFormat="1" x14ac:dyDescent="0.2"/>
    <row r="3489" s="107" customFormat="1" x14ac:dyDescent="0.2"/>
    <row r="3490" s="107" customFormat="1" x14ac:dyDescent="0.2"/>
    <row r="3491" s="107" customFormat="1" x14ac:dyDescent="0.2"/>
    <row r="3492" s="107" customFormat="1" x14ac:dyDescent="0.2"/>
    <row r="3493" s="107" customFormat="1" x14ac:dyDescent="0.2"/>
    <row r="3494" s="107" customFormat="1" x14ac:dyDescent="0.2"/>
    <row r="3495" s="107" customFormat="1" x14ac:dyDescent="0.2"/>
    <row r="3496" s="107" customFormat="1" x14ac:dyDescent="0.2"/>
    <row r="3497" s="107" customFormat="1" x14ac:dyDescent="0.2"/>
    <row r="3498" s="107" customFormat="1" x14ac:dyDescent="0.2"/>
    <row r="3499" s="107" customFormat="1" x14ac:dyDescent="0.2"/>
    <row r="3500" s="107" customFormat="1" x14ac:dyDescent="0.2"/>
    <row r="3501" s="107" customFormat="1" x14ac:dyDescent="0.2"/>
    <row r="3502" s="107" customFormat="1" x14ac:dyDescent="0.2"/>
    <row r="3503" s="107" customFormat="1" x14ac:dyDescent="0.2"/>
    <row r="3504" s="107" customFormat="1" x14ac:dyDescent="0.2"/>
    <row r="3505" s="107" customFormat="1" x14ac:dyDescent="0.2"/>
    <row r="3506" s="107" customFormat="1" x14ac:dyDescent="0.2"/>
    <row r="3507" s="107" customFormat="1" x14ac:dyDescent="0.2"/>
    <row r="3508" s="107" customFormat="1" x14ac:dyDescent="0.2"/>
    <row r="3509" s="107" customFormat="1" x14ac:dyDescent="0.2"/>
    <row r="3510" s="107" customFormat="1" x14ac:dyDescent="0.2"/>
    <row r="3511" s="107" customFormat="1" x14ac:dyDescent="0.2"/>
    <row r="3512" s="107" customFormat="1" x14ac:dyDescent="0.2"/>
    <row r="3513" s="107" customFormat="1" x14ac:dyDescent="0.2"/>
    <row r="3514" s="107" customFormat="1" x14ac:dyDescent="0.2"/>
    <row r="3515" s="107" customFormat="1" x14ac:dyDescent="0.2"/>
    <row r="3516" s="107" customFormat="1" x14ac:dyDescent="0.2"/>
    <row r="3517" s="107" customFormat="1" x14ac:dyDescent="0.2"/>
    <row r="3518" s="107" customFormat="1" x14ac:dyDescent="0.2"/>
    <row r="3519" s="107" customFormat="1" x14ac:dyDescent="0.2"/>
    <row r="3520" s="107" customFormat="1" x14ac:dyDescent="0.2"/>
    <row r="3521" s="107" customFormat="1" x14ac:dyDescent="0.2"/>
    <row r="3522" s="107" customFormat="1" x14ac:dyDescent="0.2"/>
    <row r="3523" s="107" customFormat="1" x14ac:dyDescent="0.2"/>
    <row r="3524" s="107" customFormat="1" x14ac:dyDescent="0.2"/>
    <row r="3525" s="107" customFormat="1" x14ac:dyDescent="0.2"/>
    <row r="3526" s="107" customFormat="1" x14ac:dyDescent="0.2"/>
    <row r="3527" s="107" customFormat="1" x14ac:dyDescent="0.2"/>
    <row r="3528" s="107" customFormat="1" x14ac:dyDescent="0.2"/>
    <row r="3529" s="107" customFormat="1" x14ac:dyDescent="0.2"/>
    <row r="3530" s="107" customFormat="1" x14ac:dyDescent="0.2"/>
    <row r="3531" s="107" customFormat="1" x14ac:dyDescent="0.2"/>
    <row r="3532" s="107" customFormat="1" x14ac:dyDescent="0.2"/>
    <row r="3533" s="107" customFormat="1" x14ac:dyDescent="0.2"/>
    <row r="3534" s="107" customFormat="1" x14ac:dyDescent="0.2"/>
    <row r="3535" s="107" customFormat="1" x14ac:dyDescent="0.2"/>
    <row r="3536" s="107" customFormat="1" x14ac:dyDescent="0.2"/>
    <row r="3537" s="107" customFormat="1" x14ac:dyDescent="0.2"/>
    <row r="3538" s="107" customFormat="1" x14ac:dyDescent="0.2"/>
    <row r="3539" s="107" customFormat="1" x14ac:dyDescent="0.2"/>
    <row r="3540" s="107" customFormat="1" x14ac:dyDescent="0.2"/>
    <row r="3541" s="107" customFormat="1" x14ac:dyDescent="0.2"/>
    <row r="3542" s="107" customFormat="1" x14ac:dyDescent="0.2"/>
    <row r="3543" s="107" customFormat="1" x14ac:dyDescent="0.2"/>
    <row r="3544" s="107" customFormat="1" x14ac:dyDescent="0.2"/>
    <row r="3545" s="107" customFormat="1" x14ac:dyDescent="0.2"/>
    <row r="3546" s="107" customFormat="1" x14ac:dyDescent="0.2"/>
    <row r="3547" s="107" customFormat="1" x14ac:dyDescent="0.2"/>
    <row r="3548" s="107" customFormat="1" x14ac:dyDescent="0.2"/>
    <row r="3549" s="107" customFormat="1" x14ac:dyDescent="0.2"/>
    <row r="3550" s="107" customFormat="1" x14ac:dyDescent="0.2"/>
    <row r="3551" s="107" customFormat="1" x14ac:dyDescent="0.2"/>
    <row r="3552" s="107" customFormat="1" x14ac:dyDescent="0.2"/>
    <row r="3553" s="107" customFormat="1" x14ac:dyDescent="0.2"/>
    <row r="3554" s="107" customFormat="1" x14ac:dyDescent="0.2"/>
    <row r="3555" s="107" customFormat="1" x14ac:dyDescent="0.2"/>
    <row r="3556" s="107" customFormat="1" x14ac:dyDescent="0.2"/>
    <row r="3557" s="107" customFormat="1" x14ac:dyDescent="0.2"/>
    <row r="3558" s="107" customFormat="1" x14ac:dyDescent="0.2"/>
    <row r="3559" s="107" customFormat="1" x14ac:dyDescent="0.2"/>
    <row r="3560" s="107" customFormat="1" x14ac:dyDescent="0.2"/>
    <row r="3561" s="107" customFormat="1" x14ac:dyDescent="0.2"/>
    <row r="3562" s="107" customFormat="1" x14ac:dyDescent="0.2"/>
    <row r="3563" s="107" customFormat="1" x14ac:dyDescent="0.2"/>
    <row r="3564" s="107" customFormat="1" x14ac:dyDescent="0.2"/>
    <row r="3565" s="107" customFormat="1" x14ac:dyDescent="0.2"/>
    <row r="3566" s="107" customFormat="1" x14ac:dyDescent="0.2"/>
    <row r="3567" s="107" customFormat="1" x14ac:dyDescent="0.2"/>
    <row r="3568" s="107" customFormat="1" x14ac:dyDescent="0.2"/>
    <row r="3569" s="107" customFormat="1" x14ac:dyDescent="0.2"/>
    <row r="3570" s="107" customFormat="1" x14ac:dyDescent="0.2"/>
    <row r="3571" s="107" customFormat="1" x14ac:dyDescent="0.2"/>
    <row r="3572" s="107" customFormat="1" x14ac:dyDescent="0.2"/>
    <row r="3573" s="107" customFormat="1" x14ac:dyDescent="0.2"/>
    <row r="3574" s="107" customFormat="1" x14ac:dyDescent="0.2"/>
    <row r="3575" s="107" customFormat="1" x14ac:dyDescent="0.2"/>
    <row r="3576" s="107" customFormat="1" x14ac:dyDescent="0.2"/>
    <row r="3577" s="107" customFormat="1" x14ac:dyDescent="0.2"/>
    <row r="3578" s="107" customFormat="1" x14ac:dyDescent="0.2"/>
    <row r="3579" s="107" customFormat="1" x14ac:dyDescent="0.2"/>
    <row r="3580" s="107" customFormat="1" x14ac:dyDescent="0.2"/>
    <row r="3581" s="107" customFormat="1" x14ac:dyDescent="0.2"/>
    <row r="3582" s="107" customFormat="1" x14ac:dyDescent="0.2"/>
    <row r="3583" s="107" customFormat="1" x14ac:dyDescent="0.2"/>
    <row r="3584" s="107" customFormat="1" x14ac:dyDescent="0.2"/>
    <row r="3585" s="107" customFormat="1" x14ac:dyDescent="0.2"/>
    <row r="3586" s="107" customFormat="1" x14ac:dyDescent="0.2"/>
    <row r="3587" s="107" customFormat="1" x14ac:dyDescent="0.2"/>
    <row r="3588" s="107" customFormat="1" x14ac:dyDescent="0.2"/>
    <row r="3589" s="107" customFormat="1" x14ac:dyDescent="0.2"/>
    <row r="3590" s="107" customFormat="1" x14ac:dyDescent="0.2"/>
    <row r="3591" s="107" customFormat="1" x14ac:dyDescent="0.2"/>
    <row r="3592" s="107" customFormat="1" x14ac:dyDescent="0.2"/>
    <row r="3593" s="107" customFormat="1" x14ac:dyDescent="0.2"/>
    <row r="3594" s="107" customFormat="1" x14ac:dyDescent="0.2"/>
    <row r="3595" s="107" customFormat="1" x14ac:dyDescent="0.2"/>
    <row r="3596" s="107" customFormat="1" x14ac:dyDescent="0.2"/>
    <row r="3597" s="107" customFormat="1" x14ac:dyDescent="0.2"/>
    <row r="3598" s="107" customFormat="1" x14ac:dyDescent="0.2"/>
    <row r="3599" s="107" customFormat="1" x14ac:dyDescent="0.2"/>
    <row r="3600" s="107" customFormat="1" x14ac:dyDescent="0.2"/>
    <row r="3601" s="107" customFormat="1" x14ac:dyDescent="0.2"/>
    <row r="3602" s="107" customFormat="1" x14ac:dyDescent="0.2"/>
    <row r="3603" s="107" customFormat="1" x14ac:dyDescent="0.2"/>
    <row r="3604" s="107" customFormat="1" x14ac:dyDescent="0.2"/>
    <row r="3605" s="107" customFormat="1" x14ac:dyDescent="0.2"/>
    <row r="3606" s="107" customFormat="1" x14ac:dyDescent="0.2"/>
    <row r="3607" s="107" customFormat="1" x14ac:dyDescent="0.2"/>
    <row r="3608" s="107" customFormat="1" x14ac:dyDescent="0.2"/>
    <row r="3609" s="107" customFormat="1" x14ac:dyDescent="0.2"/>
    <row r="3610" s="107" customFormat="1" x14ac:dyDescent="0.2"/>
    <row r="3611" s="107" customFormat="1" x14ac:dyDescent="0.2"/>
    <row r="3612" s="107" customFormat="1" x14ac:dyDescent="0.2"/>
    <row r="3613" s="107" customFormat="1" x14ac:dyDescent="0.2"/>
    <row r="3614" s="107" customFormat="1" x14ac:dyDescent="0.2"/>
    <row r="3615" s="107" customFormat="1" x14ac:dyDescent="0.2"/>
    <row r="3616" s="107" customFormat="1" x14ac:dyDescent="0.2"/>
    <row r="3617" s="107" customFormat="1" x14ac:dyDescent="0.2"/>
    <row r="3618" s="107" customFormat="1" x14ac:dyDescent="0.2"/>
    <row r="3619" s="107" customFormat="1" x14ac:dyDescent="0.2"/>
    <row r="3620" s="107" customFormat="1" x14ac:dyDescent="0.2"/>
    <row r="3621" s="107" customFormat="1" x14ac:dyDescent="0.2"/>
    <row r="3622" s="107" customFormat="1" x14ac:dyDescent="0.2"/>
    <row r="3623" s="107" customFormat="1" x14ac:dyDescent="0.2"/>
    <row r="3624" s="107" customFormat="1" x14ac:dyDescent="0.2"/>
    <row r="3625" s="107" customFormat="1" x14ac:dyDescent="0.2"/>
    <row r="3626" s="107" customFormat="1" x14ac:dyDescent="0.2"/>
    <row r="3627" s="107" customFormat="1" x14ac:dyDescent="0.2"/>
    <row r="3628" s="107" customFormat="1" x14ac:dyDescent="0.2"/>
    <row r="3629" s="107" customFormat="1" x14ac:dyDescent="0.2"/>
    <row r="3630" s="107" customFormat="1" x14ac:dyDescent="0.2"/>
    <row r="3631" s="107" customFormat="1" x14ac:dyDescent="0.2"/>
    <row r="3632" s="107" customFormat="1" x14ac:dyDescent="0.2"/>
    <row r="3633" s="107" customFormat="1" x14ac:dyDescent="0.2"/>
    <row r="3634" s="107" customFormat="1" x14ac:dyDescent="0.2"/>
    <row r="3635" s="107" customFormat="1" x14ac:dyDescent="0.2"/>
    <row r="3636" s="107" customFormat="1" x14ac:dyDescent="0.2"/>
    <row r="3637" s="107" customFormat="1" x14ac:dyDescent="0.2"/>
    <row r="3638" s="107" customFormat="1" x14ac:dyDescent="0.2"/>
    <row r="3639" s="107" customFormat="1" x14ac:dyDescent="0.2"/>
    <row r="3640" s="107" customFormat="1" x14ac:dyDescent="0.2"/>
    <row r="3641" s="107" customFormat="1" x14ac:dyDescent="0.2"/>
    <row r="3642" s="107" customFormat="1" x14ac:dyDescent="0.2"/>
    <row r="3643" s="107" customFormat="1" x14ac:dyDescent="0.2"/>
    <row r="3644" s="107" customFormat="1" x14ac:dyDescent="0.2"/>
    <row r="3645" s="107" customFormat="1" x14ac:dyDescent="0.2"/>
    <row r="3646" s="107" customFormat="1" x14ac:dyDescent="0.2"/>
    <row r="3647" s="107" customFormat="1" x14ac:dyDescent="0.2"/>
    <row r="3648" s="107" customFormat="1" x14ac:dyDescent="0.2"/>
    <row r="3649" s="107" customFormat="1" x14ac:dyDescent="0.2"/>
    <row r="3650" s="107" customFormat="1" x14ac:dyDescent="0.2"/>
    <row r="3651" s="107" customFormat="1" x14ac:dyDescent="0.2"/>
    <row r="3652" s="107" customFormat="1" x14ac:dyDescent="0.2"/>
    <row r="3653" s="107" customFormat="1" x14ac:dyDescent="0.2"/>
    <row r="3654" s="107" customFormat="1" x14ac:dyDescent="0.2"/>
    <row r="3655" s="107" customFormat="1" x14ac:dyDescent="0.2"/>
    <row r="3656" s="107" customFormat="1" x14ac:dyDescent="0.2"/>
    <row r="3657" s="107" customFormat="1" x14ac:dyDescent="0.2"/>
    <row r="3658" s="107" customFormat="1" x14ac:dyDescent="0.2"/>
    <row r="3659" s="107" customFormat="1" x14ac:dyDescent="0.2"/>
    <row r="3660" s="107" customFormat="1" x14ac:dyDescent="0.2"/>
    <row r="3661" s="107" customFormat="1" x14ac:dyDescent="0.2"/>
    <row r="3662" s="107" customFormat="1" x14ac:dyDescent="0.2"/>
    <row r="3663" s="107" customFormat="1" x14ac:dyDescent="0.2"/>
    <row r="3664" s="107" customFormat="1" x14ac:dyDescent="0.2"/>
    <row r="3665" s="107" customFormat="1" x14ac:dyDescent="0.2"/>
    <row r="3666" s="107" customFormat="1" x14ac:dyDescent="0.2"/>
    <row r="3667" s="107" customFormat="1" x14ac:dyDescent="0.2"/>
    <row r="3668" s="107" customFormat="1" x14ac:dyDescent="0.2"/>
    <row r="3669" s="107" customFormat="1" x14ac:dyDescent="0.2"/>
    <row r="3670" s="107" customFormat="1" x14ac:dyDescent="0.2"/>
    <row r="3671" s="107" customFormat="1" x14ac:dyDescent="0.2"/>
    <row r="3672" s="107" customFormat="1" x14ac:dyDescent="0.2"/>
    <row r="3673" s="107" customFormat="1" x14ac:dyDescent="0.2"/>
    <row r="3674" s="107" customFormat="1" x14ac:dyDescent="0.2"/>
    <row r="3675" s="107" customFormat="1" x14ac:dyDescent="0.2"/>
    <row r="3676" s="107" customFormat="1" x14ac:dyDescent="0.2"/>
    <row r="3677" s="107" customFormat="1" x14ac:dyDescent="0.2"/>
    <row r="3678" s="107" customFormat="1" x14ac:dyDescent="0.2"/>
    <row r="3679" s="107" customFormat="1" x14ac:dyDescent="0.2"/>
    <row r="3680" s="107" customFormat="1" x14ac:dyDescent="0.2"/>
    <row r="3681" s="107" customFormat="1" x14ac:dyDescent="0.2"/>
    <row r="3682" s="107" customFormat="1" x14ac:dyDescent="0.2"/>
    <row r="3683" s="107" customFormat="1" x14ac:dyDescent="0.2"/>
    <row r="3684" s="107" customFormat="1" x14ac:dyDescent="0.2"/>
    <row r="3685" s="107" customFormat="1" x14ac:dyDescent="0.2"/>
    <row r="3686" s="107" customFormat="1" x14ac:dyDescent="0.2"/>
    <row r="3687" s="107" customFormat="1" x14ac:dyDescent="0.2"/>
    <row r="3688" s="107" customFormat="1" x14ac:dyDescent="0.2"/>
    <row r="3689" s="107" customFormat="1" x14ac:dyDescent="0.2"/>
    <row r="3690" s="107" customFormat="1" x14ac:dyDescent="0.2"/>
    <row r="3691" s="107" customFormat="1" x14ac:dyDescent="0.2"/>
    <row r="3692" s="107" customFormat="1" x14ac:dyDescent="0.2"/>
    <row r="3693" s="107" customFormat="1" x14ac:dyDescent="0.2"/>
    <row r="3694" s="107" customFormat="1" x14ac:dyDescent="0.2"/>
    <row r="3695" s="107" customFormat="1" x14ac:dyDescent="0.2"/>
    <row r="3696" s="107" customFormat="1" x14ac:dyDescent="0.2"/>
    <row r="3697" s="107" customFormat="1" x14ac:dyDescent="0.2"/>
    <row r="3698" s="107" customFormat="1" x14ac:dyDescent="0.2"/>
    <row r="3699" s="107" customFormat="1" x14ac:dyDescent="0.2"/>
    <row r="3700" s="107" customFormat="1" x14ac:dyDescent="0.2"/>
    <row r="3701" s="107" customFormat="1" x14ac:dyDescent="0.2"/>
    <row r="3702" s="107" customFormat="1" x14ac:dyDescent="0.2"/>
    <row r="3703" s="107" customFormat="1" x14ac:dyDescent="0.2"/>
    <row r="3704" s="107" customFormat="1" x14ac:dyDescent="0.2"/>
    <row r="3705" s="107" customFormat="1" x14ac:dyDescent="0.2"/>
    <row r="3706" s="107" customFormat="1" x14ac:dyDescent="0.2"/>
    <row r="3707" s="107" customFormat="1" x14ac:dyDescent="0.2"/>
    <row r="3708" s="107" customFormat="1" x14ac:dyDescent="0.2"/>
    <row r="3709" s="107" customFormat="1" x14ac:dyDescent="0.2"/>
    <row r="3710" s="107" customFormat="1" x14ac:dyDescent="0.2"/>
    <row r="3711" s="107" customFormat="1" x14ac:dyDescent="0.2"/>
    <row r="3712" s="107" customFormat="1" x14ac:dyDescent="0.2"/>
    <row r="3713" s="107" customFormat="1" x14ac:dyDescent="0.2"/>
    <row r="3714" s="107" customFormat="1" x14ac:dyDescent="0.2"/>
    <row r="3715" s="107" customFormat="1" x14ac:dyDescent="0.2"/>
    <row r="3716" s="107" customFormat="1" x14ac:dyDescent="0.2"/>
    <row r="3717" s="107" customFormat="1" x14ac:dyDescent="0.2"/>
    <row r="3718" s="107" customFormat="1" x14ac:dyDescent="0.2"/>
    <row r="3719" s="107" customFormat="1" x14ac:dyDescent="0.2"/>
    <row r="3720" s="107" customFormat="1" x14ac:dyDescent="0.2"/>
    <row r="3721" s="107" customFormat="1" x14ac:dyDescent="0.2"/>
    <row r="3722" s="107" customFormat="1" x14ac:dyDescent="0.2"/>
    <row r="3723" s="107" customFormat="1" x14ac:dyDescent="0.2"/>
    <row r="3724" s="107" customFormat="1" x14ac:dyDescent="0.2"/>
    <row r="3725" s="107" customFormat="1" x14ac:dyDescent="0.2"/>
    <row r="3726" s="107" customFormat="1" x14ac:dyDescent="0.2"/>
    <row r="3727" s="107" customFormat="1" x14ac:dyDescent="0.2"/>
    <row r="3728" s="107" customFormat="1" x14ac:dyDescent="0.2"/>
    <row r="3729" s="107" customFormat="1" x14ac:dyDescent="0.2"/>
    <row r="3730" s="107" customFormat="1" x14ac:dyDescent="0.2"/>
    <row r="3731" s="107" customFormat="1" x14ac:dyDescent="0.2"/>
    <row r="3732" s="107" customFormat="1" x14ac:dyDescent="0.2"/>
    <row r="3733" s="107" customFormat="1" x14ac:dyDescent="0.2"/>
    <row r="3734" s="107" customFormat="1" x14ac:dyDescent="0.2"/>
    <row r="3735" s="107" customFormat="1" x14ac:dyDescent="0.2"/>
    <row r="3736" s="107" customFormat="1" x14ac:dyDescent="0.2"/>
    <row r="3737" s="107" customFormat="1" x14ac:dyDescent="0.2"/>
    <row r="3738" s="107" customFormat="1" x14ac:dyDescent="0.2"/>
    <row r="3739" s="107" customFormat="1" x14ac:dyDescent="0.2"/>
    <row r="3740" s="107" customFormat="1" x14ac:dyDescent="0.2"/>
    <row r="3741" s="107" customFormat="1" x14ac:dyDescent="0.2"/>
    <row r="3742" s="107" customFormat="1" x14ac:dyDescent="0.2"/>
    <row r="3743" s="107" customFormat="1" x14ac:dyDescent="0.2"/>
    <row r="3744" s="107" customFormat="1" x14ac:dyDescent="0.2"/>
    <row r="3745" s="107" customFormat="1" x14ac:dyDescent="0.2"/>
    <row r="3746" s="107" customFormat="1" x14ac:dyDescent="0.2"/>
    <row r="3747" s="107" customFormat="1" x14ac:dyDescent="0.2"/>
    <row r="3748" s="107" customFormat="1" x14ac:dyDescent="0.2"/>
    <row r="3749" s="107" customFormat="1" x14ac:dyDescent="0.2"/>
    <row r="3750" s="107" customFormat="1" x14ac:dyDescent="0.2"/>
    <row r="3751" s="107" customFormat="1" x14ac:dyDescent="0.2"/>
    <row r="3752" s="107" customFormat="1" x14ac:dyDescent="0.2"/>
    <row r="3753" s="107" customFormat="1" x14ac:dyDescent="0.2"/>
    <row r="3754" s="107" customFormat="1" x14ac:dyDescent="0.2"/>
    <row r="3755" s="107" customFormat="1" x14ac:dyDescent="0.2"/>
    <row r="3756" s="107" customFormat="1" x14ac:dyDescent="0.2"/>
    <row r="3757" s="107" customFormat="1" x14ac:dyDescent="0.2"/>
    <row r="3758" s="107" customFormat="1" x14ac:dyDescent="0.2"/>
    <row r="3759" s="107" customFormat="1" x14ac:dyDescent="0.2"/>
    <row r="3760" s="107" customFormat="1" x14ac:dyDescent="0.2"/>
    <row r="3761" s="107" customFormat="1" x14ac:dyDescent="0.2"/>
    <row r="3762" s="107" customFormat="1" x14ac:dyDescent="0.2"/>
    <row r="3763" s="107" customFormat="1" x14ac:dyDescent="0.2"/>
    <row r="3764" s="107" customFormat="1" x14ac:dyDescent="0.2"/>
    <row r="3765" s="107" customFormat="1" x14ac:dyDescent="0.2"/>
    <row r="3766" s="107" customFormat="1" x14ac:dyDescent="0.2"/>
    <row r="3767" s="107" customFormat="1" x14ac:dyDescent="0.2"/>
    <row r="3768" s="107" customFormat="1" x14ac:dyDescent="0.2"/>
    <row r="3769" s="107" customFormat="1" x14ac:dyDescent="0.2"/>
    <row r="3770" s="107" customFormat="1" x14ac:dyDescent="0.2"/>
    <row r="3771" s="107" customFormat="1" x14ac:dyDescent="0.2"/>
    <row r="3772" s="107" customFormat="1" x14ac:dyDescent="0.2"/>
    <row r="3773" s="107" customFormat="1" x14ac:dyDescent="0.2"/>
    <row r="3774" s="107" customFormat="1" x14ac:dyDescent="0.2"/>
    <row r="3775" s="107" customFormat="1" x14ac:dyDescent="0.2"/>
    <row r="3776" s="107" customFormat="1" x14ac:dyDescent="0.2"/>
    <row r="3777" s="107" customFormat="1" x14ac:dyDescent="0.2"/>
    <row r="3778" s="107" customFormat="1" x14ac:dyDescent="0.2"/>
    <row r="3779" s="107" customFormat="1" x14ac:dyDescent="0.2"/>
    <row r="3780" s="107" customFormat="1" x14ac:dyDescent="0.2"/>
    <row r="3781" s="107" customFormat="1" x14ac:dyDescent="0.2"/>
    <row r="3782" s="107" customFormat="1" x14ac:dyDescent="0.2"/>
    <row r="3783" s="107" customFormat="1" x14ac:dyDescent="0.2"/>
    <row r="3784" s="107" customFormat="1" x14ac:dyDescent="0.2"/>
    <row r="3785" s="107" customFormat="1" x14ac:dyDescent="0.2"/>
    <row r="3786" s="107" customFormat="1" x14ac:dyDescent="0.2"/>
    <row r="3787" s="107" customFormat="1" x14ac:dyDescent="0.2"/>
    <row r="3788" s="107" customFormat="1" x14ac:dyDescent="0.2"/>
    <row r="3789" s="107" customFormat="1" x14ac:dyDescent="0.2"/>
    <row r="3790" s="107" customFormat="1" x14ac:dyDescent="0.2"/>
    <row r="3791" s="107" customFormat="1" x14ac:dyDescent="0.2"/>
    <row r="3792" s="107" customFormat="1" x14ac:dyDescent="0.2"/>
    <row r="3793" s="107" customFormat="1" x14ac:dyDescent="0.2"/>
    <row r="3794" s="107" customFormat="1" x14ac:dyDescent="0.2"/>
    <row r="3795" s="107" customFormat="1" x14ac:dyDescent="0.2"/>
    <row r="3796" s="107" customFormat="1" x14ac:dyDescent="0.2"/>
    <row r="3797" s="107" customFormat="1" x14ac:dyDescent="0.2"/>
    <row r="3798" s="107" customFormat="1" x14ac:dyDescent="0.2"/>
    <row r="3799" s="107" customFormat="1" x14ac:dyDescent="0.2"/>
    <row r="3800" s="107" customFormat="1" x14ac:dyDescent="0.2"/>
    <row r="3801" s="107" customFormat="1" x14ac:dyDescent="0.2"/>
    <row r="3802" s="107" customFormat="1" x14ac:dyDescent="0.2"/>
    <row r="3803" s="107" customFormat="1" x14ac:dyDescent="0.2"/>
    <row r="3804" s="107" customFormat="1" x14ac:dyDescent="0.2"/>
    <row r="3805" s="107" customFormat="1" x14ac:dyDescent="0.2"/>
    <row r="3806" s="107" customFormat="1" x14ac:dyDescent="0.2"/>
    <row r="3807" s="107" customFormat="1" x14ac:dyDescent="0.2"/>
    <row r="3808" s="107" customFormat="1" x14ac:dyDescent="0.2"/>
    <row r="3809" s="107" customFormat="1" x14ac:dyDescent="0.2"/>
    <row r="3810" s="107" customFormat="1" x14ac:dyDescent="0.2"/>
    <row r="3811" s="107" customFormat="1" x14ac:dyDescent="0.2"/>
    <row r="3812" s="107" customFormat="1" x14ac:dyDescent="0.2"/>
    <row r="3813" s="107" customFormat="1" x14ac:dyDescent="0.2"/>
    <row r="3814" s="107" customFormat="1" x14ac:dyDescent="0.2"/>
    <row r="3815" s="107" customFormat="1" x14ac:dyDescent="0.2"/>
    <row r="3816" s="107" customFormat="1" x14ac:dyDescent="0.2"/>
    <row r="3817" s="107" customFormat="1" x14ac:dyDescent="0.2"/>
    <row r="3818" s="107" customFormat="1" x14ac:dyDescent="0.2"/>
    <row r="3819" s="107" customFormat="1" x14ac:dyDescent="0.2"/>
    <row r="3820" s="107" customFormat="1" x14ac:dyDescent="0.2"/>
    <row r="3821" s="107" customFormat="1" x14ac:dyDescent="0.2"/>
    <row r="3822" s="107" customFormat="1" x14ac:dyDescent="0.2"/>
    <row r="3823" s="107" customFormat="1" x14ac:dyDescent="0.2"/>
    <row r="3824" s="107" customFormat="1" x14ac:dyDescent="0.2"/>
    <row r="3825" s="107" customFormat="1" x14ac:dyDescent="0.2"/>
    <row r="3826" s="107" customFormat="1" x14ac:dyDescent="0.2"/>
    <row r="3827" s="107" customFormat="1" x14ac:dyDescent="0.2"/>
    <row r="3828" s="107" customFormat="1" x14ac:dyDescent="0.2"/>
    <row r="3829" s="107" customFormat="1" x14ac:dyDescent="0.2"/>
    <row r="3830" s="107" customFormat="1" x14ac:dyDescent="0.2"/>
    <row r="3831" s="107" customFormat="1" x14ac:dyDescent="0.2"/>
    <row r="3832" s="107" customFormat="1" x14ac:dyDescent="0.2"/>
    <row r="3833" s="107" customFormat="1" x14ac:dyDescent="0.2"/>
    <row r="3834" s="107" customFormat="1" x14ac:dyDescent="0.2"/>
    <row r="3835" s="107" customFormat="1" x14ac:dyDescent="0.2"/>
    <row r="3836" s="107" customFormat="1" x14ac:dyDescent="0.2"/>
    <row r="3837" s="107" customFormat="1" x14ac:dyDescent="0.2"/>
    <row r="3838" s="107" customFormat="1" x14ac:dyDescent="0.2"/>
    <row r="3839" s="107" customFormat="1" x14ac:dyDescent="0.2"/>
    <row r="3840" s="107" customFormat="1" x14ac:dyDescent="0.2"/>
    <row r="3841" s="107" customFormat="1" x14ac:dyDescent="0.2"/>
    <row r="3842" s="107" customFormat="1" x14ac:dyDescent="0.2"/>
    <row r="3843" s="107" customFormat="1" x14ac:dyDescent="0.2"/>
    <row r="3844" s="107" customFormat="1" x14ac:dyDescent="0.2"/>
    <row r="3845" s="107" customFormat="1" x14ac:dyDescent="0.2"/>
    <row r="3846" s="107" customFormat="1" x14ac:dyDescent="0.2"/>
    <row r="3847" s="107" customFormat="1" x14ac:dyDescent="0.2"/>
    <row r="3848" s="107" customFormat="1" x14ac:dyDescent="0.2"/>
    <row r="3849" s="107" customFormat="1" x14ac:dyDescent="0.2"/>
    <row r="3850" s="107" customFormat="1" x14ac:dyDescent="0.2"/>
    <row r="3851" s="107" customFormat="1" x14ac:dyDescent="0.2"/>
    <row r="3852" s="107" customFormat="1" x14ac:dyDescent="0.2"/>
    <row r="3853" s="107" customFormat="1" x14ac:dyDescent="0.2"/>
    <row r="3854" s="107" customFormat="1" x14ac:dyDescent="0.2"/>
    <row r="3855" s="107" customFormat="1" x14ac:dyDescent="0.2"/>
    <row r="3856" s="107" customFormat="1" x14ac:dyDescent="0.2"/>
    <row r="3857" s="107" customFormat="1" x14ac:dyDescent="0.2"/>
    <row r="3858" s="107" customFormat="1" x14ac:dyDescent="0.2"/>
    <row r="3859" s="107" customFormat="1" x14ac:dyDescent="0.2"/>
    <row r="3860" s="107" customFormat="1" x14ac:dyDescent="0.2"/>
    <row r="3861" s="107" customFormat="1" x14ac:dyDescent="0.2"/>
    <row r="3862" s="107" customFormat="1" x14ac:dyDescent="0.2"/>
    <row r="3863" s="107" customFormat="1" x14ac:dyDescent="0.2"/>
    <row r="3864" s="107" customFormat="1" x14ac:dyDescent="0.2"/>
    <row r="3865" s="107" customFormat="1" x14ac:dyDescent="0.2"/>
    <row r="3866" s="107" customFormat="1" x14ac:dyDescent="0.2"/>
    <row r="3867" s="107" customFormat="1" x14ac:dyDescent="0.2"/>
    <row r="3868" s="107" customFormat="1" x14ac:dyDescent="0.2"/>
    <row r="3869" s="107" customFormat="1" x14ac:dyDescent="0.2"/>
    <row r="3870" s="107" customFormat="1" x14ac:dyDescent="0.2"/>
    <row r="3871" s="107" customFormat="1" x14ac:dyDescent="0.2"/>
    <row r="3872" s="107" customFormat="1" x14ac:dyDescent="0.2"/>
    <row r="3873" s="107" customFormat="1" x14ac:dyDescent="0.2"/>
    <row r="3874" s="107" customFormat="1" x14ac:dyDescent="0.2"/>
    <row r="3875" s="107" customFormat="1" x14ac:dyDescent="0.2"/>
    <row r="3876" s="107" customFormat="1" x14ac:dyDescent="0.2"/>
    <row r="3877" s="107" customFormat="1" x14ac:dyDescent="0.2"/>
    <row r="3878" s="107" customFormat="1" x14ac:dyDescent="0.2"/>
    <row r="3879" s="107" customFormat="1" x14ac:dyDescent="0.2"/>
    <row r="3880" s="107" customFormat="1" x14ac:dyDescent="0.2"/>
    <row r="3881" s="107" customFormat="1" x14ac:dyDescent="0.2"/>
    <row r="3882" s="107" customFormat="1" x14ac:dyDescent="0.2"/>
    <row r="3883" s="107" customFormat="1" x14ac:dyDescent="0.2"/>
    <row r="3884" s="107" customFormat="1" x14ac:dyDescent="0.2"/>
    <row r="3885" s="107" customFormat="1" x14ac:dyDescent="0.2"/>
    <row r="3886" s="107" customFormat="1" x14ac:dyDescent="0.2"/>
    <row r="3887" s="107" customFormat="1" x14ac:dyDescent="0.2"/>
    <row r="3888" s="107" customFormat="1" x14ac:dyDescent="0.2"/>
    <row r="3889" s="107" customFormat="1" x14ac:dyDescent="0.2"/>
    <row r="3890" s="107" customFormat="1" x14ac:dyDescent="0.2"/>
    <row r="3891" s="107" customFormat="1" x14ac:dyDescent="0.2"/>
    <row r="3892" s="107" customFormat="1" x14ac:dyDescent="0.2"/>
    <row r="3893" s="107" customFormat="1" x14ac:dyDescent="0.2"/>
    <row r="3894" s="107" customFormat="1" x14ac:dyDescent="0.2"/>
    <row r="3895" s="107" customFormat="1" x14ac:dyDescent="0.2"/>
    <row r="3896" s="107" customFormat="1" x14ac:dyDescent="0.2"/>
    <row r="3897" s="107" customFormat="1" x14ac:dyDescent="0.2"/>
    <row r="3898" s="107" customFormat="1" x14ac:dyDescent="0.2"/>
    <row r="3899" s="107" customFormat="1" x14ac:dyDescent="0.2"/>
    <row r="3900" s="107" customFormat="1" x14ac:dyDescent="0.2"/>
    <row r="3901" s="107" customFormat="1" x14ac:dyDescent="0.2"/>
    <row r="3902" s="107" customFormat="1" x14ac:dyDescent="0.2"/>
    <row r="3903" s="107" customFormat="1" x14ac:dyDescent="0.2"/>
    <row r="3904" s="107" customFormat="1" x14ac:dyDescent="0.2"/>
    <row r="3905" s="107" customFormat="1" x14ac:dyDescent="0.2"/>
    <row r="3906" s="107" customFormat="1" x14ac:dyDescent="0.2"/>
    <row r="3907" s="107" customFormat="1" x14ac:dyDescent="0.2"/>
    <row r="3908" s="107" customFormat="1" x14ac:dyDescent="0.2"/>
    <row r="3909" s="107" customFormat="1" x14ac:dyDescent="0.2"/>
    <row r="3910" s="107" customFormat="1" x14ac:dyDescent="0.2"/>
    <row r="3911" s="107" customFormat="1" x14ac:dyDescent="0.2"/>
    <row r="3912" s="107" customFormat="1" x14ac:dyDescent="0.2"/>
    <row r="3913" s="107" customFormat="1" x14ac:dyDescent="0.2"/>
    <row r="3914" s="107" customFormat="1" x14ac:dyDescent="0.2"/>
    <row r="3915" s="107" customFormat="1" x14ac:dyDescent="0.2"/>
    <row r="3916" s="107" customFormat="1" x14ac:dyDescent="0.2"/>
    <row r="3917" s="107" customFormat="1" x14ac:dyDescent="0.2"/>
    <row r="3918" s="107" customFormat="1" x14ac:dyDescent="0.2"/>
    <row r="3919" s="107" customFormat="1" x14ac:dyDescent="0.2"/>
    <row r="3920" s="107" customFormat="1" x14ac:dyDescent="0.2"/>
    <row r="3921" s="107" customFormat="1" x14ac:dyDescent="0.2"/>
    <row r="3922" s="107" customFormat="1" x14ac:dyDescent="0.2"/>
    <row r="3923" s="107" customFormat="1" x14ac:dyDescent="0.2"/>
    <row r="3924" s="107" customFormat="1" x14ac:dyDescent="0.2"/>
    <row r="3925" s="107" customFormat="1" x14ac:dyDescent="0.2"/>
    <row r="3926" s="107" customFormat="1" x14ac:dyDescent="0.2"/>
    <row r="3927" s="107" customFormat="1" x14ac:dyDescent="0.2"/>
    <row r="3928" s="107" customFormat="1" x14ac:dyDescent="0.2"/>
    <row r="3929" s="107" customFormat="1" x14ac:dyDescent="0.2"/>
    <row r="3930" s="107" customFormat="1" x14ac:dyDescent="0.2"/>
    <row r="3931" s="107" customFormat="1" x14ac:dyDescent="0.2"/>
    <row r="3932" s="107" customFormat="1" x14ac:dyDescent="0.2"/>
    <row r="3933" s="107" customFormat="1" x14ac:dyDescent="0.2"/>
    <row r="3934" s="107" customFormat="1" x14ac:dyDescent="0.2"/>
    <row r="3935" s="107" customFormat="1" x14ac:dyDescent="0.2"/>
    <row r="3936" s="107" customFormat="1" x14ac:dyDescent="0.2"/>
    <row r="3937" s="107" customFormat="1" x14ac:dyDescent="0.2"/>
    <row r="3938" s="107" customFormat="1" x14ac:dyDescent="0.2"/>
    <row r="3939" s="107" customFormat="1" x14ac:dyDescent="0.2"/>
    <row r="3940" s="107" customFormat="1" x14ac:dyDescent="0.2"/>
    <row r="3941" s="107" customFormat="1" x14ac:dyDescent="0.2"/>
    <row r="3942" s="107" customFormat="1" x14ac:dyDescent="0.2"/>
    <row r="3943" s="107" customFormat="1" x14ac:dyDescent="0.2"/>
    <row r="3944" s="107" customFormat="1" x14ac:dyDescent="0.2"/>
    <row r="3945" s="107" customFormat="1" x14ac:dyDescent="0.2"/>
    <row r="3946" s="107" customFormat="1" x14ac:dyDescent="0.2"/>
    <row r="3947" s="107" customFormat="1" x14ac:dyDescent="0.2"/>
    <row r="3948" s="107" customFormat="1" x14ac:dyDescent="0.2"/>
    <row r="3949" s="107" customFormat="1" x14ac:dyDescent="0.2"/>
    <row r="3950" s="107" customFormat="1" x14ac:dyDescent="0.2"/>
    <row r="3951" s="107" customFormat="1" x14ac:dyDescent="0.2"/>
    <row r="3952" s="107" customFormat="1" x14ac:dyDescent="0.2"/>
    <row r="3953" s="107" customFormat="1" x14ac:dyDescent="0.2"/>
    <row r="3954" s="107" customFormat="1" x14ac:dyDescent="0.2"/>
    <row r="3955" s="107" customFormat="1" x14ac:dyDescent="0.2"/>
    <row r="3956" s="107" customFormat="1" x14ac:dyDescent="0.2"/>
    <row r="3957" s="107" customFormat="1" x14ac:dyDescent="0.2"/>
    <row r="3958" s="107" customFormat="1" x14ac:dyDescent="0.2"/>
    <row r="3959" s="107" customFormat="1" x14ac:dyDescent="0.2"/>
    <row r="3960" s="107" customFormat="1" x14ac:dyDescent="0.2"/>
    <row r="3961" s="107" customFormat="1" x14ac:dyDescent="0.2"/>
    <row r="3962" s="107" customFormat="1" x14ac:dyDescent="0.2"/>
    <row r="3963" s="107" customFormat="1" x14ac:dyDescent="0.2"/>
    <row r="3964" s="107" customFormat="1" x14ac:dyDescent="0.2"/>
    <row r="3965" s="107" customFormat="1" x14ac:dyDescent="0.2"/>
    <row r="3966" s="107" customFormat="1" x14ac:dyDescent="0.2"/>
    <row r="3967" s="107" customFormat="1" x14ac:dyDescent="0.2"/>
    <row r="3968" s="107" customFormat="1" x14ac:dyDescent="0.2"/>
    <row r="3969" s="107" customFormat="1" x14ac:dyDescent="0.2"/>
    <row r="3970" s="107" customFormat="1" x14ac:dyDescent="0.2"/>
    <row r="3971" s="107" customFormat="1" x14ac:dyDescent="0.2"/>
    <row r="3972" s="107" customFormat="1" x14ac:dyDescent="0.2"/>
    <row r="3973" s="107" customFormat="1" x14ac:dyDescent="0.2"/>
    <row r="3974" s="107" customFormat="1" x14ac:dyDescent="0.2"/>
    <row r="3975" s="107" customFormat="1" x14ac:dyDescent="0.2"/>
    <row r="3976" s="107" customFormat="1" x14ac:dyDescent="0.2"/>
    <row r="3977" s="107" customFormat="1" x14ac:dyDescent="0.2"/>
    <row r="3978" s="107" customFormat="1" x14ac:dyDescent="0.2"/>
    <row r="3979" s="107" customFormat="1" x14ac:dyDescent="0.2"/>
    <row r="3980" s="107" customFormat="1" x14ac:dyDescent="0.2"/>
    <row r="3981" s="107" customFormat="1" x14ac:dyDescent="0.2"/>
    <row r="3982" s="107" customFormat="1" x14ac:dyDescent="0.2"/>
    <row r="3983" s="107" customFormat="1" x14ac:dyDescent="0.2"/>
    <row r="3984" s="107" customFormat="1" x14ac:dyDescent="0.2"/>
    <row r="3985" s="107" customFormat="1" x14ac:dyDescent="0.2"/>
    <row r="3986" s="107" customFormat="1" x14ac:dyDescent="0.2"/>
    <row r="3987" s="107" customFormat="1" x14ac:dyDescent="0.2"/>
    <row r="3988" s="107" customFormat="1" x14ac:dyDescent="0.2"/>
    <row r="3989" s="107" customFormat="1" x14ac:dyDescent="0.2"/>
    <row r="3990" s="107" customFormat="1" x14ac:dyDescent="0.2"/>
    <row r="3991" s="107" customFormat="1" x14ac:dyDescent="0.2"/>
    <row r="3992" s="107" customFormat="1" x14ac:dyDescent="0.2"/>
    <row r="3993" s="107" customFormat="1" x14ac:dyDescent="0.2"/>
    <row r="3994" s="107" customFormat="1" x14ac:dyDescent="0.2"/>
    <row r="3995" s="107" customFormat="1" x14ac:dyDescent="0.2"/>
    <row r="3996" s="107" customFormat="1" x14ac:dyDescent="0.2"/>
    <row r="3997" s="107" customFormat="1" x14ac:dyDescent="0.2"/>
    <row r="3998" s="107" customFormat="1" x14ac:dyDescent="0.2"/>
    <row r="3999" s="107" customFormat="1" x14ac:dyDescent="0.2"/>
    <row r="4000" s="107" customFormat="1" x14ac:dyDescent="0.2"/>
    <row r="4001" s="107" customFormat="1" x14ac:dyDescent="0.2"/>
    <row r="4002" s="107" customFormat="1" x14ac:dyDescent="0.2"/>
    <row r="4003" s="107" customFormat="1" x14ac:dyDescent="0.2"/>
    <row r="4004" s="107" customFormat="1" x14ac:dyDescent="0.2"/>
    <row r="4005" s="107" customFormat="1" x14ac:dyDescent="0.2"/>
    <row r="4006" s="107" customFormat="1" x14ac:dyDescent="0.2"/>
    <row r="4007" s="107" customFormat="1" x14ac:dyDescent="0.2"/>
    <row r="4008" s="107" customFormat="1" x14ac:dyDescent="0.2"/>
    <row r="4009" s="107" customFormat="1" x14ac:dyDescent="0.2"/>
    <row r="4010" s="107" customFormat="1" x14ac:dyDescent="0.2"/>
    <row r="4011" s="107" customFormat="1" x14ac:dyDescent="0.2"/>
    <row r="4012" s="107" customFormat="1" x14ac:dyDescent="0.2"/>
    <row r="4013" s="107" customFormat="1" x14ac:dyDescent="0.2"/>
    <row r="4014" s="107" customFormat="1" x14ac:dyDescent="0.2"/>
    <row r="4015" s="107" customFormat="1" x14ac:dyDescent="0.2"/>
    <row r="4016" s="107" customFormat="1" x14ac:dyDescent="0.2"/>
    <row r="4017" s="107" customFormat="1" x14ac:dyDescent="0.2"/>
    <row r="4018" s="107" customFormat="1" x14ac:dyDescent="0.2"/>
    <row r="4019" s="107" customFormat="1" x14ac:dyDescent="0.2"/>
    <row r="4020" s="107" customFormat="1" x14ac:dyDescent="0.2"/>
    <row r="4021" s="107" customFormat="1" x14ac:dyDescent="0.2"/>
    <row r="4022" s="107" customFormat="1" x14ac:dyDescent="0.2"/>
    <row r="4023" s="107" customFormat="1" x14ac:dyDescent="0.2"/>
    <row r="4024" s="107" customFormat="1" x14ac:dyDescent="0.2"/>
    <row r="4025" s="107" customFormat="1" x14ac:dyDescent="0.2"/>
    <row r="4026" s="107" customFormat="1" x14ac:dyDescent="0.2"/>
    <row r="4027" s="107" customFormat="1" x14ac:dyDescent="0.2"/>
    <row r="4028" s="107" customFormat="1" x14ac:dyDescent="0.2"/>
    <row r="4029" s="107" customFormat="1" x14ac:dyDescent="0.2"/>
    <row r="4030" s="107" customFormat="1" x14ac:dyDescent="0.2"/>
    <row r="4031" s="107" customFormat="1" x14ac:dyDescent="0.2"/>
    <row r="4032" s="107" customFormat="1" x14ac:dyDescent="0.2"/>
    <row r="4033" s="107" customFormat="1" x14ac:dyDescent="0.2"/>
    <row r="4034" s="107" customFormat="1" x14ac:dyDescent="0.2"/>
    <row r="4035" s="107" customFormat="1" x14ac:dyDescent="0.2"/>
    <row r="4036" s="107" customFormat="1" x14ac:dyDescent="0.2"/>
    <row r="4037" s="107" customFormat="1" x14ac:dyDescent="0.2"/>
    <row r="4038" s="107" customFormat="1" x14ac:dyDescent="0.2"/>
    <row r="4039" s="107" customFormat="1" x14ac:dyDescent="0.2"/>
    <row r="4040" s="107" customFormat="1" x14ac:dyDescent="0.2"/>
    <row r="4041" s="107" customFormat="1" x14ac:dyDescent="0.2"/>
    <row r="4042" s="107" customFormat="1" x14ac:dyDescent="0.2"/>
    <row r="4043" s="107" customFormat="1" x14ac:dyDescent="0.2"/>
    <row r="4044" s="107" customFormat="1" x14ac:dyDescent="0.2"/>
    <row r="4045" s="107" customFormat="1" x14ac:dyDescent="0.2"/>
    <row r="4046" s="107" customFormat="1" x14ac:dyDescent="0.2"/>
    <row r="4047" s="107" customFormat="1" x14ac:dyDescent="0.2"/>
    <row r="4048" s="107" customFormat="1" x14ac:dyDescent="0.2"/>
    <row r="4049" s="107" customFormat="1" x14ac:dyDescent="0.2"/>
    <row r="4050" s="107" customFormat="1" x14ac:dyDescent="0.2"/>
    <row r="4051" s="107" customFormat="1" x14ac:dyDescent="0.2"/>
    <row r="4052" s="107" customFormat="1" x14ac:dyDescent="0.2"/>
    <row r="4053" s="107" customFormat="1" x14ac:dyDescent="0.2"/>
    <row r="4054" s="107" customFormat="1" x14ac:dyDescent="0.2"/>
    <row r="4055" s="107" customFormat="1" x14ac:dyDescent="0.2"/>
    <row r="4056" s="107" customFormat="1" x14ac:dyDescent="0.2"/>
    <row r="4057" s="107" customFormat="1" x14ac:dyDescent="0.2"/>
    <row r="4058" s="107" customFormat="1" x14ac:dyDescent="0.2"/>
    <row r="4059" s="107" customFormat="1" x14ac:dyDescent="0.2"/>
    <row r="4060" s="107" customFormat="1" x14ac:dyDescent="0.2"/>
    <row r="4061" s="107" customFormat="1" x14ac:dyDescent="0.2"/>
    <row r="4062" s="107" customFormat="1" x14ac:dyDescent="0.2"/>
    <row r="4063" s="107" customFormat="1" x14ac:dyDescent="0.2"/>
    <row r="4064" s="107" customFormat="1" x14ac:dyDescent="0.2"/>
    <row r="4065" s="107" customFormat="1" x14ac:dyDescent="0.2"/>
    <row r="4066" s="107" customFormat="1" x14ac:dyDescent="0.2"/>
    <row r="4067" s="107" customFormat="1" x14ac:dyDescent="0.2"/>
    <row r="4068" s="107" customFormat="1" x14ac:dyDescent="0.2"/>
    <row r="4069" s="107" customFormat="1" x14ac:dyDescent="0.2"/>
    <row r="4070" s="107" customFormat="1" x14ac:dyDescent="0.2"/>
    <row r="4071" s="107" customFormat="1" x14ac:dyDescent="0.2"/>
    <row r="4072" s="107" customFormat="1" x14ac:dyDescent="0.2"/>
    <row r="4073" s="107" customFormat="1" x14ac:dyDescent="0.2"/>
    <row r="4074" s="107" customFormat="1" x14ac:dyDescent="0.2"/>
    <row r="4075" s="107" customFormat="1" x14ac:dyDescent="0.2"/>
    <row r="4076" s="107" customFormat="1" x14ac:dyDescent="0.2"/>
    <row r="4077" s="107" customFormat="1" x14ac:dyDescent="0.2"/>
    <row r="4078" s="107" customFormat="1" x14ac:dyDescent="0.2"/>
    <row r="4079" s="107" customFormat="1" x14ac:dyDescent="0.2"/>
    <row r="4080" s="107" customFormat="1" x14ac:dyDescent="0.2"/>
    <row r="4081" s="107" customFormat="1" x14ac:dyDescent="0.2"/>
    <row r="4082" s="107" customFormat="1" x14ac:dyDescent="0.2"/>
    <row r="4083" s="107" customFormat="1" x14ac:dyDescent="0.2"/>
    <row r="4084" s="107" customFormat="1" x14ac:dyDescent="0.2"/>
    <row r="4085" s="107" customFormat="1" x14ac:dyDescent="0.2"/>
    <row r="4086" s="107" customFormat="1" x14ac:dyDescent="0.2"/>
    <row r="4087" s="107" customFormat="1" x14ac:dyDescent="0.2"/>
    <row r="4088" s="107" customFormat="1" x14ac:dyDescent="0.2"/>
    <row r="4089" s="107" customFormat="1" x14ac:dyDescent="0.2"/>
    <row r="4090" s="107" customFormat="1" x14ac:dyDescent="0.2"/>
    <row r="4091" s="107" customFormat="1" x14ac:dyDescent="0.2"/>
    <row r="4092" s="107" customFormat="1" x14ac:dyDescent="0.2"/>
    <row r="4093" s="107" customFormat="1" x14ac:dyDescent="0.2"/>
    <row r="4094" s="107" customFormat="1" x14ac:dyDescent="0.2"/>
    <row r="4095" s="107" customFormat="1" x14ac:dyDescent="0.2"/>
    <row r="4096" s="107" customFormat="1" x14ac:dyDescent="0.2"/>
    <row r="4097" s="107" customFormat="1" x14ac:dyDescent="0.2"/>
    <row r="4098" s="107" customFormat="1" x14ac:dyDescent="0.2"/>
    <row r="4099" s="107" customFormat="1" x14ac:dyDescent="0.2"/>
    <row r="4100" s="107" customFormat="1" x14ac:dyDescent="0.2"/>
    <row r="4101" s="107" customFormat="1" x14ac:dyDescent="0.2"/>
    <row r="4102" s="107" customFormat="1" x14ac:dyDescent="0.2"/>
    <row r="4103" s="107" customFormat="1" x14ac:dyDescent="0.2"/>
    <row r="4104" s="107" customFormat="1" x14ac:dyDescent="0.2"/>
    <row r="4105" s="107" customFormat="1" x14ac:dyDescent="0.2"/>
    <row r="4106" s="107" customFormat="1" x14ac:dyDescent="0.2"/>
    <row r="4107" s="107" customFormat="1" x14ac:dyDescent="0.2"/>
    <row r="4108" s="107" customFormat="1" x14ac:dyDescent="0.2"/>
    <row r="4109" s="107" customFormat="1" x14ac:dyDescent="0.2"/>
    <row r="4110" s="107" customFormat="1" x14ac:dyDescent="0.2"/>
    <row r="4111" s="107" customFormat="1" x14ac:dyDescent="0.2"/>
    <row r="4112" s="107" customFormat="1" x14ac:dyDescent="0.2"/>
    <row r="4113" s="107" customFormat="1" x14ac:dyDescent="0.2"/>
    <row r="4114" s="107" customFormat="1" x14ac:dyDescent="0.2"/>
    <row r="4115" s="107" customFormat="1" x14ac:dyDescent="0.2"/>
    <row r="4116" s="107" customFormat="1" x14ac:dyDescent="0.2"/>
    <row r="4117" s="107" customFormat="1" x14ac:dyDescent="0.2"/>
    <row r="4118" s="107" customFormat="1" x14ac:dyDescent="0.2"/>
    <row r="4119" s="107" customFormat="1" x14ac:dyDescent="0.2"/>
    <row r="4120" s="107" customFormat="1" x14ac:dyDescent="0.2"/>
    <row r="4121" s="107" customFormat="1" x14ac:dyDescent="0.2"/>
    <row r="4122" s="107" customFormat="1" x14ac:dyDescent="0.2"/>
    <row r="4123" s="107" customFormat="1" x14ac:dyDescent="0.2"/>
    <row r="4124" s="107" customFormat="1" x14ac:dyDescent="0.2"/>
    <row r="4125" s="107" customFormat="1" x14ac:dyDescent="0.2"/>
    <row r="4126" s="107" customFormat="1" x14ac:dyDescent="0.2"/>
    <row r="4127" s="107" customFormat="1" x14ac:dyDescent="0.2"/>
    <row r="4128" s="107" customFormat="1" x14ac:dyDescent="0.2"/>
    <row r="4129" s="107" customFormat="1" x14ac:dyDescent="0.2"/>
    <row r="4130" s="107" customFormat="1" x14ac:dyDescent="0.2"/>
    <row r="4131" s="107" customFormat="1" x14ac:dyDescent="0.2"/>
    <row r="4132" s="107" customFormat="1" x14ac:dyDescent="0.2"/>
    <row r="4133" s="107" customFormat="1" x14ac:dyDescent="0.2"/>
    <row r="4134" s="107" customFormat="1" x14ac:dyDescent="0.2"/>
    <row r="4135" s="107" customFormat="1" x14ac:dyDescent="0.2"/>
    <row r="4136" s="107" customFormat="1" x14ac:dyDescent="0.2"/>
    <row r="4137" s="107" customFormat="1" x14ac:dyDescent="0.2"/>
    <row r="4138" s="107" customFormat="1" x14ac:dyDescent="0.2"/>
    <row r="4139" s="107" customFormat="1" x14ac:dyDescent="0.2"/>
    <row r="4140" s="107" customFormat="1" x14ac:dyDescent="0.2"/>
    <row r="4141" s="107" customFormat="1" x14ac:dyDescent="0.2"/>
    <row r="4142" s="107" customFormat="1" x14ac:dyDescent="0.2"/>
    <row r="4143" s="107" customFormat="1" x14ac:dyDescent="0.2"/>
    <row r="4144" s="107" customFormat="1" x14ac:dyDescent="0.2"/>
    <row r="4145" s="107" customFormat="1" x14ac:dyDescent="0.2"/>
    <row r="4146" s="107" customFormat="1" x14ac:dyDescent="0.2"/>
    <row r="4147" s="107" customFormat="1" x14ac:dyDescent="0.2"/>
    <row r="4148" s="107" customFormat="1" x14ac:dyDescent="0.2"/>
    <row r="4149" s="107" customFormat="1" x14ac:dyDescent="0.2"/>
    <row r="4150" s="107" customFormat="1" x14ac:dyDescent="0.2"/>
    <row r="4151" s="107" customFormat="1" x14ac:dyDescent="0.2"/>
    <row r="4152" s="107" customFormat="1" x14ac:dyDescent="0.2"/>
    <row r="4153" s="107" customFormat="1" x14ac:dyDescent="0.2"/>
    <row r="4154" s="107" customFormat="1" x14ac:dyDescent="0.2"/>
    <row r="4155" s="107" customFormat="1" x14ac:dyDescent="0.2"/>
    <row r="4156" s="107" customFormat="1" x14ac:dyDescent="0.2"/>
    <row r="4157" s="107" customFormat="1" x14ac:dyDescent="0.2"/>
    <row r="4158" s="107" customFormat="1" x14ac:dyDescent="0.2"/>
    <row r="4159" s="107" customFormat="1" x14ac:dyDescent="0.2"/>
    <row r="4160" s="107" customFormat="1" x14ac:dyDescent="0.2"/>
    <row r="4161" s="107" customFormat="1" x14ac:dyDescent="0.2"/>
    <row r="4162" s="107" customFormat="1" x14ac:dyDescent="0.2"/>
    <row r="4163" s="107" customFormat="1" x14ac:dyDescent="0.2"/>
    <row r="4164" s="107" customFormat="1" x14ac:dyDescent="0.2"/>
    <row r="4165" s="107" customFormat="1" x14ac:dyDescent="0.2"/>
    <row r="4166" s="107" customFormat="1" x14ac:dyDescent="0.2"/>
    <row r="4167" s="107" customFormat="1" x14ac:dyDescent="0.2"/>
    <row r="4168" s="107" customFormat="1" x14ac:dyDescent="0.2"/>
    <row r="4169" s="107" customFormat="1" x14ac:dyDescent="0.2"/>
    <row r="4170" s="107" customFormat="1" x14ac:dyDescent="0.2"/>
    <row r="4171" s="107" customFormat="1" x14ac:dyDescent="0.2"/>
    <row r="4172" s="107" customFormat="1" x14ac:dyDescent="0.2"/>
    <row r="4173" s="107" customFormat="1" x14ac:dyDescent="0.2"/>
    <row r="4174" s="107" customFormat="1" x14ac:dyDescent="0.2"/>
    <row r="4175" s="107" customFormat="1" x14ac:dyDescent="0.2"/>
    <row r="4176" s="107" customFormat="1" x14ac:dyDescent="0.2"/>
    <row r="4177" s="107" customFormat="1" x14ac:dyDescent="0.2"/>
    <row r="4178" s="107" customFormat="1" x14ac:dyDescent="0.2"/>
    <row r="4179" s="107" customFormat="1" x14ac:dyDescent="0.2"/>
    <row r="4180" s="107" customFormat="1" x14ac:dyDescent="0.2"/>
    <row r="4181" s="107" customFormat="1" x14ac:dyDescent="0.2"/>
    <row r="4182" s="107" customFormat="1" x14ac:dyDescent="0.2"/>
    <row r="4183" s="107" customFormat="1" x14ac:dyDescent="0.2"/>
    <row r="4184" s="107" customFormat="1" x14ac:dyDescent="0.2"/>
    <row r="4185" s="107" customFormat="1" x14ac:dyDescent="0.2"/>
    <row r="4186" s="107" customFormat="1" x14ac:dyDescent="0.2"/>
    <row r="4187" s="107" customFormat="1" x14ac:dyDescent="0.2"/>
    <row r="4188" s="107" customFormat="1" x14ac:dyDescent="0.2"/>
    <row r="4189" s="107" customFormat="1" x14ac:dyDescent="0.2"/>
    <row r="4190" s="107" customFormat="1" x14ac:dyDescent="0.2"/>
    <row r="4191" s="107" customFormat="1" x14ac:dyDescent="0.2"/>
    <row r="4192" s="107" customFormat="1" x14ac:dyDescent="0.2"/>
    <row r="4193" s="107" customFormat="1" x14ac:dyDescent="0.2"/>
    <row r="4194" s="107" customFormat="1" x14ac:dyDescent="0.2"/>
    <row r="4195" s="107" customFormat="1" x14ac:dyDescent="0.2"/>
    <row r="4196" s="107" customFormat="1" x14ac:dyDescent="0.2"/>
    <row r="4197" s="107" customFormat="1" x14ac:dyDescent="0.2"/>
    <row r="4198" s="107" customFormat="1" x14ac:dyDescent="0.2"/>
    <row r="4199" s="107" customFormat="1" x14ac:dyDescent="0.2"/>
    <row r="4200" s="107" customFormat="1" x14ac:dyDescent="0.2"/>
    <row r="4201" s="107" customFormat="1" x14ac:dyDescent="0.2"/>
    <row r="4202" s="107" customFormat="1" x14ac:dyDescent="0.2"/>
    <row r="4203" s="107" customFormat="1" x14ac:dyDescent="0.2"/>
    <row r="4204" s="107" customFormat="1" x14ac:dyDescent="0.2"/>
    <row r="4205" s="107" customFormat="1" x14ac:dyDescent="0.2"/>
    <row r="4206" s="107" customFormat="1" x14ac:dyDescent="0.2"/>
    <row r="4207" s="107" customFormat="1" x14ac:dyDescent="0.2"/>
    <row r="4208" s="107" customFormat="1" x14ac:dyDescent="0.2"/>
    <row r="4209" s="107" customFormat="1" x14ac:dyDescent="0.2"/>
    <row r="4210" s="107" customFormat="1" x14ac:dyDescent="0.2"/>
    <row r="4211" s="107" customFormat="1" x14ac:dyDescent="0.2"/>
    <row r="4212" s="107" customFormat="1" x14ac:dyDescent="0.2"/>
    <row r="4213" s="107" customFormat="1" x14ac:dyDescent="0.2"/>
    <row r="4214" s="107" customFormat="1" x14ac:dyDescent="0.2"/>
    <row r="4215" s="107" customFormat="1" x14ac:dyDescent="0.2"/>
    <row r="4216" s="107" customFormat="1" x14ac:dyDescent="0.2"/>
    <row r="4217" s="107" customFormat="1" x14ac:dyDescent="0.2"/>
    <row r="4218" s="107" customFormat="1" x14ac:dyDescent="0.2"/>
    <row r="4219" s="107" customFormat="1" x14ac:dyDescent="0.2"/>
    <row r="4220" s="107" customFormat="1" x14ac:dyDescent="0.2"/>
    <row r="4221" s="107" customFormat="1" x14ac:dyDescent="0.2"/>
    <row r="4222" s="107" customFormat="1" x14ac:dyDescent="0.2"/>
    <row r="4223" s="107" customFormat="1" x14ac:dyDescent="0.2"/>
    <row r="4224" s="107" customFormat="1" x14ac:dyDescent="0.2"/>
    <row r="4225" s="107" customFormat="1" x14ac:dyDescent="0.2"/>
    <row r="4226" s="107" customFormat="1" x14ac:dyDescent="0.2"/>
    <row r="4227" s="107" customFormat="1" x14ac:dyDescent="0.2"/>
    <row r="4228" s="107" customFormat="1" x14ac:dyDescent="0.2"/>
    <row r="4229" s="107" customFormat="1" x14ac:dyDescent="0.2"/>
    <row r="4230" s="107" customFormat="1" x14ac:dyDescent="0.2"/>
    <row r="4231" s="107" customFormat="1" x14ac:dyDescent="0.2"/>
    <row r="4232" s="107" customFormat="1" x14ac:dyDescent="0.2"/>
    <row r="4233" s="107" customFormat="1" x14ac:dyDescent="0.2"/>
    <row r="4234" s="107" customFormat="1" x14ac:dyDescent="0.2"/>
    <row r="4235" s="107" customFormat="1" x14ac:dyDescent="0.2"/>
    <row r="4236" s="107" customFormat="1" x14ac:dyDescent="0.2"/>
    <row r="4237" s="107" customFormat="1" x14ac:dyDescent="0.2"/>
    <row r="4238" s="107" customFormat="1" x14ac:dyDescent="0.2"/>
    <row r="4239" s="107" customFormat="1" x14ac:dyDescent="0.2"/>
    <row r="4240" s="107" customFormat="1" x14ac:dyDescent="0.2"/>
    <row r="4241" s="107" customFormat="1" x14ac:dyDescent="0.2"/>
    <row r="4242" s="107" customFormat="1" x14ac:dyDescent="0.2"/>
    <row r="4243" s="107" customFormat="1" x14ac:dyDescent="0.2"/>
    <row r="4244" s="107" customFormat="1" x14ac:dyDescent="0.2"/>
    <row r="4245" s="107" customFormat="1" x14ac:dyDescent="0.2"/>
    <row r="4246" s="107" customFormat="1" x14ac:dyDescent="0.2"/>
    <row r="4247" s="107" customFormat="1" x14ac:dyDescent="0.2"/>
    <row r="4248" s="107" customFormat="1" x14ac:dyDescent="0.2"/>
    <row r="4249" s="107" customFormat="1" x14ac:dyDescent="0.2"/>
    <row r="4250" s="107" customFormat="1" x14ac:dyDescent="0.2"/>
    <row r="4251" s="107" customFormat="1" x14ac:dyDescent="0.2"/>
    <row r="4252" s="107" customFormat="1" x14ac:dyDescent="0.2"/>
    <row r="4253" s="107" customFormat="1" x14ac:dyDescent="0.2"/>
    <row r="4254" s="107" customFormat="1" x14ac:dyDescent="0.2"/>
    <row r="4255" s="107" customFormat="1" x14ac:dyDescent="0.2"/>
    <row r="4256" s="107" customFormat="1" x14ac:dyDescent="0.2"/>
    <row r="4257" s="107" customFormat="1" x14ac:dyDescent="0.2"/>
    <row r="4258" s="107" customFormat="1" x14ac:dyDescent="0.2"/>
    <row r="4259" s="107" customFormat="1" x14ac:dyDescent="0.2"/>
    <row r="4260" s="107" customFormat="1" x14ac:dyDescent="0.2"/>
    <row r="4261" s="107" customFormat="1" x14ac:dyDescent="0.2"/>
    <row r="4262" s="107" customFormat="1" x14ac:dyDescent="0.2"/>
    <row r="4263" s="107" customFormat="1" x14ac:dyDescent="0.2"/>
    <row r="4264" s="107" customFormat="1" x14ac:dyDescent="0.2"/>
    <row r="4265" s="107" customFormat="1" x14ac:dyDescent="0.2"/>
    <row r="4266" s="107" customFormat="1" x14ac:dyDescent="0.2"/>
    <row r="4267" s="107" customFormat="1" x14ac:dyDescent="0.2"/>
    <row r="4268" s="107" customFormat="1" x14ac:dyDescent="0.2"/>
    <row r="4269" s="107" customFormat="1" x14ac:dyDescent="0.2"/>
    <row r="4270" s="107" customFormat="1" x14ac:dyDescent="0.2"/>
    <row r="4271" s="107" customFormat="1" x14ac:dyDescent="0.2"/>
    <row r="4272" s="107" customFormat="1" x14ac:dyDescent="0.2"/>
    <row r="4273" s="107" customFormat="1" x14ac:dyDescent="0.2"/>
    <row r="4274" s="107" customFormat="1" x14ac:dyDescent="0.2"/>
    <row r="4275" s="107" customFormat="1" x14ac:dyDescent="0.2"/>
    <row r="4276" s="107" customFormat="1" x14ac:dyDescent="0.2"/>
    <row r="4277" s="107" customFormat="1" x14ac:dyDescent="0.2"/>
    <row r="4278" s="107" customFormat="1" x14ac:dyDescent="0.2"/>
    <row r="4279" s="107" customFormat="1" x14ac:dyDescent="0.2"/>
    <row r="4280" s="107" customFormat="1" x14ac:dyDescent="0.2"/>
    <row r="4281" s="107" customFormat="1" x14ac:dyDescent="0.2"/>
    <row r="4282" s="107" customFormat="1" x14ac:dyDescent="0.2"/>
    <row r="4283" s="107" customFormat="1" x14ac:dyDescent="0.2"/>
    <row r="4284" s="107" customFormat="1" x14ac:dyDescent="0.2"/>
    <row r="4285" s="107" customFormat="1" x14ac:dyDescent="0.2"/>
    <row r="4286" s="107" customFormat="1" x14ac:dyDescent="0.2"/>
    <row r="4287" s="107" customFormat="1" x14ac:dyDescent="0.2"/>
    <row r="4288" s="107" customFormat="1" x14ac:dyDescent="0.2"/>
    <row r="4289" s="107" customFormat="1" x14ac:dyDescent="0.2"/>
    <row r="4290" s="107" customFormat="1" x14ac:dyDescent="0.2"/>
    <row r="4291" s="107" customFormat="1" x14ac:dyDescent="0.2"/>
    <row r="4292" s="107" customFormat="1" x14ac:dyDescent="0.2"/>
    <row r="4293" s="107" customFormat="1" x14ac:dyDescent="0.2"/>
    <row r="4294" s="107" customFormat="1" x14ac:dyDescent="0.2"/>
    <row r="4295" s="107" customFormat="1" x14ac:dyDescent="0.2"/>
    <row r="4296" s="107" customFormat="1" x14ac:dyDescent="0.2"/>
    <row r="4297" s="107" customFormat="1" x14ac:dyDescent="0.2"/>
    <row r="4298" s="107" customFormat="1" x14ac:dyDescent="0.2"/>
    <row r="4299" s="107" customFormat="1" x14ac:dyDescent="0.2"/>
    <row r="4300" s="107" customFormat="1" x14ac:dyDescent="0.2"/>
    <row r="4301" s="107" customFormat="1" x14ac:dyDescent="0.2"/>
    <row r="4302" s="107" customFormat="1" x14ac:dyDescent="0.2"/>
    <row r="4303" s="107" customFormat="1" x14ac:dyDescent="0.2"/>
    <row r="4304" s="107" customFormat="1" x14ac:dyDescent="0.2"/>
    <row r="4305" s="107" customFormat="1" x14ac:dyDescent="0.2"/>
    <row r="4306" s="107" customFormat="1" x14ac:dyDescent="0.2"/>
    <row r="4307" s="107" customFormat="1" x14ac:dyDescent="0.2"/>
    <row r="4308" s="107" customFormat="1" x14ac:dyDescent="0.2"/>
    <row r="4309" s="107" customFormat="1" x14ac:dyDescent="0.2"/>
    <row r="4310" s="107" customFormat="1" x14ac:dyDescent="0.2"/>
    <row r="4311" s="107" customFormat="1" x14ac:dyDescent="0.2"/>
    <row r="4312" s="107" customFormat="1" x14ac:dyDescent="0.2"/>
    <row r="4313" s="107" customFormat="1" x14ac:dyDescent="0.2"/>
    <row r="4314" s="107" customFormat="1" x14ac:dyDescent="0.2"/>
    <row r="4315" s="107" customFormat="1" x14ac:dyDescent="0.2"/>
    <row r="4316" s="107" customFormat="1" x14ac:dyDescent="0.2"/>
    <row r="4317" s="107" customFormat="1" x14ac:dyDescent="0.2"/>
    <row r="4318" s="107" customFormat="1" x14ac:dyDescent="0.2"/>
    <row r="4319" s="107" customFormat="1" x14ac:dyDescent="0.2"/>
    <row r="4320" s="107" customFormat="1" x14ac:dyDescent="0.2"/>
    <row r="4321" s="107" customFormat="1" x14ac:dyDescent="0.2"/>
    <row r="4322" s="107" customFormat="1" x14ac:dyDescent="0.2"/>
    <row r="4323" s="107" customFormat="1" x14ac:dyDescent="0.2"/>
    <row r="4324" s="107" customFormat="1" x14ac:dyDescent="0.2"/>
    <row r="4325" s="107" customFormat="1" x14ac:dyDescent="0.2"/>
    <row r="4326" s="107" customFormat="1" x14ac:dyDescent="0.2"/>
    <row r="4327" s="107" customFormat="1" x14ac:dyDescent="0.2"/>
    <row r="4328" s="107" customFormat="1" x14ac:dyDescent="0.2"/>
    <row r="4329" s="107" customFormat="1" x14ac:dyDescent="0.2"/>
    <row r="4330" s="107" customFormat="1" x14ac:dyDescent="0.2"/>
    <row r="4331" s="107" customFormat="1" x14ac:dyDescent="0.2"/>
    <row r="4332" s="107" customFormat="1" x14ac:dyDescent="0.2"/>
    <row r="4333" s="107" customFormat="1" x14ac:dyDescent="0.2"/>
    <row r="4334" s="107" customFormat="1" x14ac:dyDescent="0.2"/>
    <row r="4335" s="107" customFormat="1" x14ac:dyDescent="0.2"/>
    <row r="4336" s="107" customFormat="1" x14ac:dyDescent="0.2"/>
    <row r="4337" s="107" customFormat="1" x14ac:dyDescent="0.2"/>
    <row r="4338" s="107" customFormat="1" x14ac:dyDescent="0.2"/>
    <row r="4339" s="107" customFormat="1" x14ac:dyDescent="0.2"/>
    <row r="4340" s="107" customFormat="1" x14ac:dyDescent="0.2"/>
    <row r="4341" s="107" customFormat="1" x14ac:dyDescent="0.2"/>
    <row r="4342" s="107" customFormat="1" x14ac:dyDescent="0.2"/>
    <row r="4343" s="107" customFormat="1" x14ac:dyDescent="0.2"/>
    <row r="4344" s="107" customFormat="1" x14ac:dyDescent="0.2"/>
    <row r="4345" s="107" customFormat="1" x14ac:dyDescent="0.2"/>
    <row r="4346" s="107" customFormat="1" x14ac:dyDescent="0.2"/>
    <row r="4347" s="107" customFormat="1" x14ac:dyDescent="0.2"/>
    <row r="4348" s="107" customFormat="1" x14ac:dyDescent="0.2"/>
    <row r="4349" s="107" customFormat="1" x14ac:dyDescent="0.2"/>
    <row r="4350" s="107" customFormat="1" x14ac:dyDescent="0.2"/>
    <row r="4351" s="107" customFormat="1" x14ac:dyDescent="0.2"/>
    <row r="4352" s="107" customFormat="1" x14ac:dyDescent="0.2"/>
    <row r="4353" s="107" customFormat="1" x14ac:dyDescent="0.2"/>
    <row r="4354" s="107" customFormat="1" x14ac:dyDescent="0.2"/>
    <row r="4355" s="107" customFormat="1" x14ac:dyDescent="0.2"/>
    <row r="4356" s="107" customFormat="1" x14ac:dyDescent="0.2"/>
    <row r="4357" s="107" customFormat="1" x14ac:dyDescent="0.2"/>
    <row r="4358" s="107" customFormat="1" x14ac:dyDescent="0.2"/>
    <row r="4359" s="107" customFormat="1" x14ac:dyDescent="0.2"/>
    <row r="4360" s="107" customFormat="1" x14ac:dyDescent="0.2"/>
    <row r="4361" s="107" customFormat="1" x14ac:dyDescent="0.2"/>
    <row r="4362" s="107" customFormat="1" x14ac:dyDescent="0.2"/>
    <row r="4363" s="107" customFormat="1" x14ac:dyDescent="0.2"/>
    <row r="4364" s="107" customFormat="1" x14ac:dyDescent="0.2"/>
    <row r="4365" s="107" customFormat="1" x14ac:dyDescent="0.2"/>
    <row r="4366" s="107" customFormat="1" x14ac:dyDescent="0.2"/>
    <row r="4367" s="107" customFormat="1" x14ac:dyDescent="0.2"/>
    <row r="4368" s="107" customFormat="1" x14ac:dyDescent="0.2"/>
    <row r="4369" s="107" customFormat="1" x14ac:dyDescent="0.2"/>
    <row r="4370" s="107" customFormat="1" x14ac:dyDescent="0.2"/>
    <row r="4371" s="107" customFormat="1" x14ac:dyDescent="0.2"/>
    <row r="4372" s="107" customFormat="1" x14ac:dyDescent="0.2"/>
    <row r="4373" s="107" customFormat="1" x14ac:dyDescent="0.2"/>
    <row r="4374" s="107" customFormat="1" x14ac:dyDescent="0.2"/>
    <row r="4375" s="107" customFormat="1" x14ac:dyDescent="0.2"/>
    <row r="4376" s="107" customFormat="1" x14ac:dyDescent="0.2"/>
    <row r="4377" s="107" customFormat="1" x14ac:dyDescent="0.2"/>
    <row r="4378" s="107" customFormat="1" x14ac:dyDescent="0.2"/>
    <row r="4379" s="107" customFormat="1" x14ac:dyDescent="0.2"/>
    <row r="4380" s="107" customFormat="1" x14ac:dyDescent="0.2"/>
    <row r="4381" s="107" customFormat="1" x14ac:dyDescent="0.2"/>
    <row r="4382" s="107" customFormat="1" x14ac:dyDescent="0.2"/>
    <row r="4383" s="107" customFormat="1" x14ac:dyDescent="0.2"/>
    <row r="4384" s="107" customFormat="1" x14ac:dyDescent="0.2"/>
    <row r="4385" s="107" customFormat="1" x14ac:dyDescent="0.2"/>
    <row r="4386" s="107" customFormat="1" x14ac:dyDescent="0.2"/>
    <row r="4387" s="107" customFormat="1" x14ac:dyDescent="0.2"/>
    <row r="4388" s="107" customFormat="1" x14ac:dyDescent="0.2"/>
    <row r="4389" s="107" customFormat="1" x14ac:dyDescent="0.2"/>
    <row r="4390" s="107" customFormat="1" x14ac:dyDescent="0.2"/>
    <row r="4391" s="107" customFormat="1" x14ac:dyDescent="0.2"/>
    <row r="4392" s="107" customFormat="1" x14ac:dyDescent="0.2"/>
    <row r="4393" s="107" customFormat="1" x14ac:dyDescent="0.2"/>
    <row r="4394" s="107" customFormat="1" x14ac:dyDescent="0.2"/>
    <row r="4395" s="107" customFormat="1" x14ac:dyDescent="0.2"/>
    <row r="4396" s="107" customFormat="1" x14ac:dyDescent="0.2"/>
    <row r="4397" s="107" customFormat="1" x14ac:dyDescent="0.2"/>
    <row r="4398" s="107" customFormat="1" x14ac:dyDescent="0.2"/>
    <row r="4399" s="107" customFormat="1" x14ac:dyDescent="0.2"/>
    <row r="4400" s="107" customFormat="1" x14ac:dyDescent="0.2"/>
    <row r="4401" s="107" customFormat="1" x14ac:dyDescent="0.2"/>
    <row r="4402" s="107" customFormat="1" x14ac:dyDescent="0.2"/>
    <row r="4403" s="107" customFormat="1" x14ac:dyDescent="0.2"/>
    <row r="4404" s="107" customFormat="1" x14ac:dyDescent="0.2"/>
    <row r="4405" s="107" customFormat="1" x14ac:dyDescent="0.2"/>
    <row r="4406" s="107" customFormat="1" x14ac:dyDescent="0.2"/>
    <row r="4407" s="107" customFormat="1" x14ac:dyDescent="0.2"/>
    <row r="4408" s="107" customFormat="1" x14ac:dyDescent="0.2"/>
    <row r="4409" s="107" customFormat="1" x14ac:dyDescent="0.2"/>
    <row r="4410" s="107" customFormat="1" x14ac:dyDescent="0.2"/>
    <row r="4411" s="107" customFormat="1" x14ac:dyDescent="0.2"/>
    <row r="4412" s="107" customFormat="1" x14ac:dyDescent="0.2"/>
    <row r="4413" s="107" customFormat="1" x14ac:dyDescent="0.2"/>
    <row r="4414" s="107" customFormat="1" x14ac:dyDescent="0.2"/>
    <row r="4415" s="107" customFormat="1" x14ac:dyDescent="0.2"/>
    <row r="4416" s="107" customFormat="1" x14ac:dyDescent="0.2"/>
    <row r="4417" s="107" customFormat="1" x14ac:dyDescent="0.2"/>
    <row r="4418" s="107" customFormat="1" x14ac:dyDescent="0.2"/>
    <row r="4419" s="107" customFormat="1" x14ac:dyDescent="0.2"/>
    <row r="4420" s="107" customFormat="1" x14ac:dyDescent="0.2"/>
    <row r="4421" s="107" customFormat="1" x14ac:dyDescent="0.2"/>
    <row r="4422" s="107" customFormat="1" x14ac:dyDescent="0.2"/>
    <row r="4423" s="107" customFormat="1" x14ac:dyDescent="0.2"/>
    <row r="4424" s="107" customFormat="1" x14ac:dyDescent="0.2"/>
    <row r="4425" s="107" customFormat="1" x14ac:dyDescent="0.2"/>
    <row r="4426" s="107" customFormat="1" x14ac:dyDescent="0.2"/>
    <row r="4427" s="107" customFormat="1" x14ac:dyDescent="0.2"/>
    <row r="4428" s="107" customFormat="1" x14ac:dyDescent="0.2"/>
    <row r="4429" s="107" customFormat="1" x14ac:dyDescent="0.2"/>
    <row r="4430" s="107" customFormat="1" x14ac:dyDescent="0.2"/>
    <row r="4431" s="107" customFormat="1" x14ac:dyDescent="0.2"/>
    <row r="4432" s="107" customFormat="1" x14ac:dyDescent="0.2"/>
    <row r="4433" s="107" customFormat="1" x14ac:dyDescent="0.2"/>
    <row r="4434" s="107" customFormat="1" x14ac:dyDescent="0.2"/>
    <row r="4435" s="107" customFormat="1" x14ac:dyDescent="0.2"/>
    <row r="4436" s="107" customFormat="1" x14ac:dyDescent="0.2"/>
    <row r="4437" s="107" customFormat="1" x14ac:dyDescent="0.2"/>
    <row r="4438" s="107" customFormat="1" x14ac:dyDescent="0.2"/>
    <row r="4439" s="107" customFormat="1" x14ac:dyDescent="0.2"/>
    <row r="4440" s="107" customFormat="1" x14ac:dyDescent="0.2"/>
    <row r="4441" s="107" customFormat="1" x14ac:dyDescent="0.2"/>
    <row r="4442" s="107" customFormat="1" x14ac:dyDescent="0.2"/>
    <row r="4443" s="107" customFormat="1" x14ac:dyDescent="0.2"/>
    <row r="4444" s="107" customFormat="1" x14ac:dyDescent="0.2"/>
    <row r="4445" s="107" customFormat="1" x14ac:dyDescent="0.2"/>
    <row r="4446" s="107" customFormat="1" x14ac:dyDescent="0.2"/>
    <row r="4447" s="107" customFormat="1" x14ac:dyDescent="0.2"/>
    <row r="4448" s="107" customFormat="1" x14ac:dyDescent="0.2"/>
    <row r="4449" s="107" customFormat="1" x14ac:dyDescent="0.2"/>
    <row r="4450" s="107" customFormat="1" x14ac:dyDescent="0.2"/>
    <row r="4451" s="107" customFormat="1" x14ac:dyDescent="0.2"/>
    <row r="4452" s="107" customFormat="1" x14ac:dyDescent="0.2"/>
    <row r="4453" s="107" customFormat="1" x14ac:dyDescent="0.2"/>
    <row r="4454" s="107" customFormat="1" x14ac:dyDescent="0.2"/>
    <row r="4455" s="107" customFormat="1" x14ac:dyDescent="0.2"/>
    <row r="4456" s="107" customFormat="1" x14ac:dyDescent="0.2"/>
    <row r="4457" s="107" customFormat="1" x14ac:dyDescent="0.2"/>
    <row r="4458" s="107" customFormat="1" x14ac:dyDescent="0.2"/>
    <row r="4459" s="107" customFormat="1" x14ac:dyDescent="0.2"/>
    <row r="4460" s="107" customFormat="1" x14ac:dyDescent="0.2"/>
    <row r="4461" s="107" customFormat="1" x14ac:dyDescent="0.2"/>
    <row r="4462" s="107" customFormat="1" x14ac:dyDescent="0.2"/>
    <row r="4463" s="107" customFormat="1" x14ac:dyDescent="0.2"/>
    <row r="4464" s="107" customFormat="1" x14ac:dyDescent="0.2"/>
    <row r="4465" s="107" customFormat="1" x14ac:dyDescent="0.2"/>
    <row r="4466" s="107" customFormat="1" x14ac:dyDescent="0.2"/>
    <row r="4467" s="107" customFormat="1" x14ac:dyDescent="0.2"/>
    <row r="4468" s="107" customFormat="1" x14ac:dyDescent="0.2"/>
    <row r="4469" s="107" customFormat="1" x14ac:dyDescent="0.2"/>
    <row r="4470" s="107" customFormat="1" x14ac:dyDescent="0.2"/>
    <row r="4471" s="107" customFormat="1" x14ac:dyDescent="0.2"/>
    <row r="4472" s="107" customFormat="1" x14ac:dyDescent="0.2"/>
    <row r="4473" s="107" customFormat="1" x14ac:dyDescent="0.2"/>
    <row r="4474" s="107" customFormat="1" x14ac:dyDescent="0.2"/>
    <row r="4475" s="107" customFormat="1" x14ac:dyDescent="0.2"/>
    <row r="4476" s="107" customFormat="1" x14ac:dyDescent="0.2"/>
    <row r="4477" s="107" customFormat="1" x14ac:dyDescent="0.2"/>
    <row r="4478" s="107" customFormat="1" x14ac:dyDescent="0.2"/>
    <row r="4479" s="107" customFormat="1" x14ac:dyDescent="0.2"/>
    <row r="4480" s="107" customFormat="1" x14ac:dyDescent="0.2"/>
    <row r="4481" s="107" customFormat="1" x14ac:dyDescent="0.2"/>
    <row r="4482" s="107" customFormat="1" x14ac:dyDescent="0.2"/>
    <row r="4483" s="107" customFormat="1" x14ac:dyDescent="0.2"/>
    <row r="4484" s="107" customFormat="1" x14ac:dyDescent="0.2"/>
    <row r="4485" s="107" customFormat="1" x14ac:dyDescent="0.2"/>
    <row r="4486" s="107" customFormat="1" x14ac:dyDescent="0.2"/>
    <row r="4487" s="107" customFormat="1" x14ac:dyDescent="0.2"/>
    <row r="4488" s="107" customFormat="1" x14ac:dyDescent="0.2"/>
    <row r="4489" s="107" customFormat="1" x14ac:dyDescent="0.2"/>
    <row r="4490" s="107" customFormat="1" x14ac:dyDescent="0.2"/>
    <row r="4491" s="107" customFormat="1" x14ac:dyDescent="0.2"/>
    <row r="4492" s="107" customFormat="1" x14ac:dyDescent="0.2"/>
    <row r="4493" s="107" customFormat="1" x14ac:dyDescent="0.2"/>
    <row r="4494" s="107" customFormat="1" x14ac:dyDescent="0.2"/>
    <row r="4495" s="107" customFormat="1" x14ac:dyDescent="0.2"/>
    <row r="4496" s="107" customFormat="1" x14ac:dyDescent="0.2"/>
    <row r="4497" s="107" customFormat="1" x14ac:dyDescent="0.2"/>
    <row r="4498" s="107" customFormat="1" x14ac:dyDescent="0.2"/>
    <row r="4499" s="107" customFormat="1" x14ac:dyDescent="0.2"/>
    <row r="4500" s="107" customFormat="1" x14ac:dyDescent="0.2"/>
    <row r="4501" s="107" customFormat="1" x14ac:dyDescent="0.2"/>
    <row r="4502" s="107" customFormat="1" x14ac:dyDescent="0.2"/>
    <row r="4503" s="107" customFormat="1" x14ac:dyDescent="0.2"/>
    <row r="4504" s="107" customFormat="1" x14ac:dyDescent="0.2"/>
    <row r="4505" s="107" customFormat="1" x14ac:dyDescent="0.2"/>
    <row r="4506" s="107" customFormat="1" x14ac:dyDescent="0.2"/>
    <row r="4507" s="107" customFormat="1" x14ac:dyDescent="0.2"/>
    <row r="4508" s="107" customFormat="1" x14ac:dyDescent="0.2"/>
    <row r="4509" s="107" customFormat="1" x14ac:dyDescent="0.2"/>
    <row r="4510" s="107" customFormat="1" x14ac:dyDescent="0.2"/>
    <row r="4511" s="107" customFormat="1" x14ac:dyDescent="0.2"/>
    <row r="4512" s="107" customFormat="1" x14ac:dyDescent="0.2"/>
    <row r="4513" s="107" customFormat="1" x14ac:dyDescent="0.2"/>
    <row r="4514" s="107" customFormat="1" x14ac:dyDescent="0.2"/>
    <row r="4515" s="107" customFormat="1" x14ac:dyDescent="0.2"/>
    <row r="4516" s="107" customFormat="1" x14ac:dyDescent="0.2"/>
    <row r="4517" s="107" customFormat="1" x14ac:dyDescent="0.2"/>
    <row r="4518" s="107" customFormat="1" x14ac:dyDescent="0.2"/>
    <row r="4519" s="107" customFormat="1" x14ac:dyDescent="0.2"/>
    <row r="4520" s="107" customFormat="1" x14ac:dyDescent="0.2"/>
    <row r="4521" s="107" customFormat="1" x14ac:dyDescent="0.2"/>
    <row r="4522" s="107" customFormat="1" x14ac:dyDescent="0.2"/>
    <row r="4523" s="107" customFormat="1" x14ac:dyDescent="0.2"/>
    <row r="4524" s="107" customFormat="1" x14ac:dyDescent="0.2"/>
    <row r="4525" s="107" customFormat="1" x14ac:dyDescent="0.2"/>
    <row r="4526" s="107" customFormat="1" x14ac:dyDescent="0.2"/>
    <row r="4527" s="107" customFormat="1" x14ac:dyDescent="0.2"/>
    <row r="4528" s="107" customFormat="1" x14ac:dyDescent="0.2"/>
    <row r="4529" s="107" customFormat="1" x14ac:dyDescent="0.2"/>
    <row r="4530" s="107" customFormat="1" x14ac:dyDescent="0.2"/>
    <row r="4531" s="107" customFormat="1" x14ac:dyDescent="0.2"/>
    <row r="4532" s="107" customFormat="1" x14ac:dyDescent="0.2"/>
    <row r="4533" s="107" customFormat="1" x14ac:dyDescent="0.2"/>
    <row r="4534" s="107" customFormat="1" x14ac:dyDescent="0.2"/>
    <row r="4535" s="107" customFormat="1" x14ac:dyDescent="0.2"/>
    <row r="4536" s="107" customFormat="1" x14ac:dyDescent="0.2"/>
    <row r="4537" s="107" customFormat="1" x14ac:dyDescent="0.2"/>
    <row r="4538" s="107" customFormat="1" x14ac:dyDescent="0.2"/>
    <row r="4539" s="107" customFormat="1" x14ac:dyDescent="0.2"/>
    <row r="4540" s="107" customFormat="1" x14ac:dyDescent="0.2"/>
    <row r="4541" s="107" customFormat="1" x14ac:dyDescent="0.2"/>
    <row r="4542" s="107" customFormat="1" x14ac:dyDescent="0.2"/>
    <row r="4543" s="107" customFormat="1" x14ac:dyDescent="0.2"/>
    <row r="4544" s="107" customFormat="1" x14ac:dyDescent="0.2"/>
    <row r="4545" s="107" customFormat="1" x14ac:dyDescent="0.2"/>
    <row r="4546" s="107" customFormat="1" x14ac:dyDescent="0.2"/>
    <row r="4547" s="107" customFormat="1" x14ac:dyDescent="0.2"/>
    <row r="4548" s="107" customFormat="1" x14ac:dyDescent="0.2"/>
    <row r="4549" s="107" customFormat="1" x14ac:dyDescent="0.2"/>
    <row r="4550" s="107" customFormat="1" x14ac:dyDescent="0.2"/>
    <row r="4551" s="107" customFormat="1" x14ac:dyDescent="0.2"/>
    <row r="4552" s="107" customFormat="1" x14ac:dyDescent="0.2"/>
    <row r="4553" s="107" customFormat="1" x14ac:dyDescent="0.2"/>
    <row r="4554" s="107" customFormat="1" x14ac:dyDescent="0.2"/>
    <row r="4555" s="107" customFormat="1" x14ac:dyDescent="0.2"/>
    <row r="4556" s="107" customFormat="1" x14ac:dyDescent="0.2"/>
    <row r="4557" s="107" customFormat="1" x14ac:dyDescent="0.2"/>
    <row r="4558" s="107" customFormat="1" x14ac:dyDescent="0.2"/>
    <row r="4559" s="107" customFormat="1" x14ac:dyDescent="0.2"/>
    <row r="4560" s="107" customFormat="1" x14ac:dyDescent="0.2"/>
    <row r="4561" s="107" customFormat="1" x14ac:dyDescent="0.2"/>
    <row r="4562" s="107" customFormat="1" x14ac:dyDescent="0.2"/>
    <row r="4563" s="107" customFormat="1" x14ac:dyDescent="0.2"/>
    <row r="4564" s="107" customFormat="1" x14ac:dyDescent="0.2"/>
    <row r="4565" s="107" customFormat="1" x14ac:dyDescent="0.2"/>
    <row r="4566" s="107" customFormat="1" x14ac:dyDescent="0.2"/>
    <row r="4567" s="107" customFormat="1" x14ac:dyDescent="0.2"/>
    <row r="4568" s="107" customFormat="1" x14ac:dyDescent="0.2"/>
    <row r="4569" s="107" customFormat="1" x14ac:dyDescent="0.2"/>
    <row r="4570" s="107" customFormat="1" x14ac:dyDescent="0.2"/>
    <row r="4571" s="107" customFormat="1" x14ac:dyDescent="0.2"/>
    <row r="4572" s="107" customFormat="1" x14ac:dyDescent="0.2"/>
    <row r="4573" s="107" customFormat="1" x14ac:dyDescent="0.2"/>
    <row r="4574" s="107" customFormat="1" x14ac:dyDescent="0.2"/>
    <row r="4575" s="107" customFormat="1" x14ac:dyDescent="0.2"/>
    <row r="4576" s="107" customFormat="1" x14ac:dyDescent="0.2"/>
    <row r="4577" s="107" customFormat="1" x14ac:dyDescent="0.2"/>
    <row r="4578" s="107" customFormat="1" x14ac:dyDescent="0.2"/>
    <row r="4579" s="107" customFormat="1" x14ac:dyDescent="0.2"/>
    <row r="4580" s="107" customFormat="1" x14ac:dyDescent="0.2"/>
    <row r="4581" s="107" customFormat="1" x14ac:dyDescent="0.2"/>
    <row r="4582" s="107" customFormat="1" x14ac:dyDescent="0.2"/>
    <row r="4583" s="107" customFormat="1" x14ac:dyDescent="0.2"/>
    <row r="4584" s="107" customFormat="1" x14ac:dyDescent="0.2"/>
    <row r="4585" s="107" customFormat="1" x14ac:dyDescent="0.2"/>
    <row r="4586" s="107" customFormat="1" x14ac:dyDescent="0.2"/>
    <row r="4587" s="107" customFormat="1" x14ac:dyDescent="0.2"/>
    <row r="4588" s="107" customFormat="1" x14ac:dyDescent="0.2"/>
    <row r="4589" s="107" customFormat="1" x14ac:dyDescent="0.2"/>
    <row r="4590" s="107" customFormat="1" x14ac:dyDescent="0.2"/>
    <row r="4591" s="107" customFormat="1" x14ac:dyDescent="0.2"/>
    <row r="4592" s="107" customFormat="1" x14ac:dyDescent="0.2"/>
    <row r="4593" s="107" customFormat="1" x14ac:dyDescent="0.2"/>
    <row r="4594" s="107" customFormat="1" x14ac:dyDescent="0.2"/>
    <row r="4595" s="107" customFormat="1" x14ac:dyDescent="0.2"/>
    <row r="4596" s="107" customFormat="1" x14ac:dyDescent="0.2"/>
    <row r="4597" s="107" customFormat="1" x14ac:dyDescent="0.2"/>
    <row r="4598" s="107" customFormat="1" x14ac:dyDescent="0.2"/>
    <row r="4599" s="107" customFormat="1" x14ac:dyDescent="0.2"/>
    <row r="4600" s="107" customFormat="1" x14ac:dyDescent="0.2"/>
    <row r="4601" s="107" customFormat="1" x14ac:dyDescent="0.2"/>
    <row r="4602" s="107" customFormat="1" x14ac:dyDescent="0.2"/>
    <row r="4603" s="107" customFormat="1" x14ac:dyDescent="0.2"/>
    <row r="4604" s="107" customFormat="1" x14ac:dyDescent="0.2"/>
    <row r="4605" s="107" customFormat="1" x14ac:dyDescent="0.2"/>
    <row r="4606" s="107" customFormat="1" x14ac:dyDescent="0.2"/>
    <row r="4607" s="107" customFormat="1" x14ac:dyDescent="0.2"/>
    <row r="4608" s="107" customFormat="1" x14ac:dyDescent="0.2"/>
    <row r="4609" s="107" customFormat="1" x14ac:dyDescent="0.2"/>
    <row r="4610" s="107" customFormat="1" x14ac:dyDescent="0.2"/>
    <row r="4611" s="107" customFormat="1" x14ac:dyDescent="0.2"/>
    <row r="4612" s="107" customFormat="1" x14ac:dyDescent="0.2"/>
    <row r="4613" s="107" customFormat="1" x14ac:dyDescent="0.2"/>
    <row r="4614" s="107" customFormat="1" x14ac:dyDescent="0.2"/>
    <row r="4615" s="107" customFormat="1" x14ac:dyDescent="0.2"/>
    <row r="4616" s="107" customFormat="1" x14ac:dyDescent="0.2"/>
    <row r="4617" s="107" customFormat="1" x14ac:dyDescent="0.2"/>
    <row r="4618" s="107" customFormat="1" x14ac:dyDescent="0.2"/>
    <row r="4619" s="107" customFormat="1" x14ac:dyDescent="0.2"/>
    <row r="4620" s="107" customFormat="1" x14ac:dyDescent="0.2"/>
    <row r="4621" s="107" customFormat="1" x14ac:dyDescent="0.2"/>
    <row r="4622" s="107" customFormat="1" x14ac:dyDescent="0.2"/>
    <row r="4623" s="107" customFormat="1" x14ac:dyDescent="0.2"/>
    <row r="4624" s="107" customFormat="1" x14ac:dyDescent="0.2"/>
    <row r="4625" s="107" customFormat="1" x14ac:dyDescent="0.2"/>
    <row r="4626" s="107" customFormat="1" x14ac:dyDescent="0.2"/>
    <row r="4627" s="107" customFormat="1" x14ac:dyDescent="0.2"/>
    <row r="4628" s="107" customFormat="1" x14ac:dyDescent="0.2"/>
    <row r="4629" s="107" customFormat="1" x14ac:dyDescent="0.2"/>
    <row r="4630" s="107" customFormat="1" x14ac:dyDescent="0.2"/>
    <row r="4631" s="107" customFormat="1" x14ac:dyDescent="0.2"/>
    <row r="4632" s="107" customFormat="1" x14ac:dyDescent="0.2"/>
    <row r="4633" s="107" customFormat="1" x14ac:dyDescent="0.2"/>
    <row r="4634" s="107" customFormat="1" x14ac:dyDescent="0.2"/>
    <row r="4635" s="107" customFormat="1" x14ac:dyDescent="0.2"/>
    <row r="4636" s="107" customFormat="1" x14ac:dyDescent="0.2"/>
    <row r="4637" s="107" customFormat="1" x14ac:dyDescent="0.2"/>
    <row r="4638" s="107" customFormat="1" x14ac:dyDescent="0.2"/>
    <row r="4639" s="107" customFormat="1" x14ac:dyDescent="0.2"/>
    <row r="4640" s="107" customFormat="1" x14ac:dyDescent="0.2"/>
    <row r="4641" s="107" customFormat="1" x14ac:dyDescent="0.2"/>
    <row r="4642" s="107" customFormat="1" x14ac:dyDescent="0.2"/>
    <row r="4643" s="107" customFormat="1" x14ac:dyDescent="0.2"/>
    <row r="4644" s="107" customFormat="1" x14ac:dyDescent="0.2"/>
    <row r="4645" s="107" customFormat="1" x14ac:dyDescent="0.2"/>
    <row r="4646" s="107" customFormat="1" x14ac:dyDescent="0.2"/>
    <row r="4647" s="107" customFormat="1" x14ac:dyDescent="0.2"/>
    <row r="4648" s="107" customFormat="1" x14ac:dyDescent="0.2"/>
    <row r="4649" s="107" customFormat="1" x14ac:dyDescent="0.2"/>
    <row r="4650" s="107" customFormat="1" x14ac:dyDescent="0.2"/>
    <row r="4651" s="107" customFormat="1" x14ac:dyDescent="0.2"/>
    <row r="4652" s="107" customFormat="1" x14ac:dyDescent="0.2"/>
    <row r="4653" s="107" customFormat="1" x14ac:dyDescent="0.2"/>
    <row r="4654" s="107" customFormat="1" x14ac:dyDescent="0.2"/>
    <row r="4655" s="107" customFormat="1" x14ac:dyDescent="0.2"/>
    <row r="4656" s="107" customFormat="1" x14ac:dyDescent="0.2"/>
    <row r="4657" s="107" customFormat="1" x14ac:dyDescent="0.2"/>
    <row r="4658" s="107" customFormat="1" x14ac:dyDescent="0.2"/>
    <row r="4659" s="107" customFormat="1" x14ac:dyDescent="0.2"/>
    <row r="4660" s="107" customFormat="1" x14ac:dyDescent="0.2"/>
    <row r="4661" s="107" customFormat="1" x14ac:dyDescent="0.2"/>
    <row r="4662" s="107" customFormat="1" x14ac:dyDescent="0.2"/>
    <row r="4663" s="107" customFormat="1" x14ac:dyDescent="0.2"/>
    <row r="4664" s="107" customFormat="1" x14ac:dyDescent="0.2"/>
    <row r="4665" s="107" customFormat="1" x14ac:dyDescent="0.2"/>
    <row r="4666" s="107" customFormat="1" x14ac:dyDescent="0.2"/>
    <row r="4667" s="107" customFormat="1" x14ac:dyDescent="0.2"/>
    <row r="4668" s="107" customFormat="1" x14ac:dyDescent="0.2"/>
    <row r="4669" s="107" customFormat="1" x14ac:dyDescent="0.2"/>
    <row r="4670" s="107" customFormat="1" x14ac:dyDescent="0.2"/>
    <row r="4671" s="107" customFormat="1" x14ac:dyDescent="0.2"/>
    <row r="4672" s="107" customFormat="1" x14ac:dyDescent="0.2"/>
    <row r="4673" s="107" customFormat="1" x14ac:dyDescent="0.2"/>
    <row r="4674" s="107" customFormat="1" x14ac:dyDescent="0.2"/>
    <row r="4675" s="107" customFormat="1" x14ac:dyDescent="0.2"/>
    <row r="4676" s="107" customFormat="1" x14ac:dyDescent="0.2"/>
    <row r="4677" s="107" customFormat="1" x14ac:dyDescent="0.2"/>
    <row r="4678" s="107" customFormat="1" x14ac:dyDescent="0.2"/>
    <row r="4679" s="107" customFormat="1" x14ac:dyDescent="0.2"/>
    <row r="4680" s="107" customFormat="1" x14ac:dyDescent="0.2"/>
    <row r="4681" s="107" customFormat="1" x14ac:dyDescent="0.2"/>
    <row r="4682" s="107" customFormat="1" x14ac:dyDescent="0.2"/>
    <row r="4683" s="107" customFormat="1" x14ac:dyDescent="0.2"/>
    <row r="4684" s="107" customFormat="1" x14ac:dyDescent="0.2"/>
    <row r="4685" s="107" customFormat="1" x14ac:dyDescent="0.2"/>
    <row r="4686" s="107" customFormat="1" x14ac:dyDescent="0.2"/>
    <row r="4687" s="107" customFormat="1" x14ac:dyDescent="0.2"/>
    <row r="4688" s="107" customFormat="1" x14ac:dyDescent="0.2"/>
    <row r="4689" s="107" customFormat="1" x14ac:dyDescent="0.2"/>
    <row r="4690" s="107" customFormat="1" x14ac:dyDescent="0.2"/>
    <row r="4691" s="107" customFormat="1" x14ac:dyDescent="0.2"/>
    <row r="4692" s="107" customFormat="1" x14ac:dyDescent="0.2"/>
    <row r="4693" s="107" customFormat="1" x14ac:dyDescent="0.2"/>
    <row r="4694" s="107" customFormat="1" x14ac:dyDescent="0.2"/>
    <row r="4695" s="107" customFormat="1" x14ac:dyDescent="0.2"/>
    <row r="4696" s="107" customFormat="1" x14ac:dyDescent="0.2"/>
    <row r="4697" s="107" customFormat="1" x14ac:dyDescent="0.2"/>
    <row r="4698" s="107" customFormat="1" x14ac:dyDescent="0.2"/>
    <row r="4699" s="107" customFormat="1" x14ac:dyDescent="0.2"/>
    <row r="4700" s="107" customFormat="1" x14ac:dyDescent="0.2"/>
    <row r="4701" s="107" customFormat="1" x14ac:dyDescent="0.2"/>
    <row r="4702" s="107" customFormat="1" x14ac:dyDescent="0.2"/>
    <row r="4703" s="107" customFormat="1" x14ac:dyDescent="0.2"/>
    <row r="4704" s="107" customFormat="1" x14ac:dyDescent="0.2"/>
    <row r="4705" s="107" customFormat="1" x14ac:dyDescent="0.2"/>
    <row r="4706" s="107" customFormat="1" x14ac:dyDescent="0.2"/>
    <row r="4707" s="107" customFormat="1" x14ac:dyDescent="0.2"/>
    <row r="4708" s="107" customFormat="1" x14ac:dyDescent="0.2"/>
    <row r="4709" s="107" customFormat="1" x14ac:dyDescent="0.2"/>
    <row r="4710" s="107" customFormat="1" x14ac:dyDescent="0.2"/>
    <row r="4711" s="107" customFormat="1" x14ac:dyDescent="0.2"/>
    <row r="4712" s="107" customFormat="1" x14ac:dyDescent="0.2"/>
    <row r="4713" s="107" customFormat="1" x14ac:dyDescent="0.2"/>
    <row r="4714" s="107" customFormat="1" x14ac:dyDescent="0.2"/>
    <row r="4715" s="107" customFormat="1" x14ac:dyDescent="0.2"/>
    <row r="4716" s="107" customFormat="1" x14ac:dyDescent="0.2"/>
    <row r="4717" s="107" customFormat="1" x14ac:dyDescent="0.2"/>
    <row r="4718" s="107" customFormat="1" x14ac:dyDescent="0.2"/>
    <row r="4719" s="107" customFormat="1" x14ac:dyDescent="0.2"/>
    <row r="4720" s="107" customFormat="1" x14ac:dyDescent="0.2"/>
    <row r="4721" s="107" customFormat="1" x14ac:dyDescent="0.2"/>
    <row r="4722" s="107" customFormat="1" x14ac:dyDescent="0.2"/>
    <row r="4723" s="107" customFormat="1" x14ac:dyDescent="0.2"/>
    <row r="4724" s="107" customFormat="1" x14ac:dyDescent="0.2"/>
    <row r="4725" s="107" customFormat="1" x14ac:dyDescent="0.2"/>
    <row r="4726" s="107" customFormat="1" x14ac:dyDescent="0.2"/>
    <row r="4727" s="107" customFormat="1" x14ac:dyDescent="0.2"/>
    <row r="4728" s="107" customFormat="1" x14ac:dyDescent="0.2"/>
    <row r="4729" s="107" customFormat="1" x14ac:dyDescent="0.2"/>
    <row r="4730" s="107" customFormat="1" x14ac:dyDescent="0.2"/>
    <row r="4731" s="107" customFormat="1" x14ac:dyDescent="0.2"/>
    <row r="4732" s="107" customFormat="1" x14ac:dyDescent="0.2"/>
    <row r="4733" s="107" customFormat="1" x14ac:dyDescent="0.2"/>
    <row r="4734" s="107" customFormat="1" x14ac:dyDescent="0.2"/>
    <row r="4735" s="107" customFormat="1" x14ac:dyDescent="0.2"/>
    <row r="4736" s="107" customFormat="1" x14ac:dyDescent="0.2"/>
    <row r="4737" s="107" customFormat="1" x14ac:dyDescent="0.2"/>
    <row r="4738" s="107" customFormat="1" x14ac:dyDescent="0.2"/>
    <row r="4739" s="107" customFormat="1" x14ac:dyDescent="0.2"/>
    <row r="4740" s="107" customFormat="1" x14ac:dyDescent="0.2"/>
    <row r="4741" s="107" customFormat="1" x14ac:dyDescent="0.2"/>
    <row r="4742" s="107" customFormat="1" x14ac:dyDescent="0.2"/>
    <row r="4743" s="107" customFormat="1" x14ac:dyDescent="0.2"/>
    <row r="4744" s="107" customFormat="1" x14ac:dyDescent="0.2"/>
    <row r="4745" s="107" customFormat="1" x14ac:dyDescent="0.2"/>
    <row r="4746" s="107" customFormat="1" x14ac:dyDescent="0.2"/>
    <row r="4747" s="107" customFormat="1" x14ac:dyDescent="0.2"/>
    <row r="4748" s="107" customFormat="1" x14ac:dyDescent="0.2"/>
    <row r="4749" s="107" customFormat="1" x14ac:dyDescent="0.2"/>
    <row r="4750" s="107" customFormat="1" x14ac:dyDescent="0.2"/>
    <row r="4751" s="107" customFormat="1" x14ac:dyDescent="0.2"/>
    <row r="4752" s="107" customFormat="1" x14ac:dyDescent="0.2"/>
    <row r="4753" s="107" customFormat="1" x14ac:dyDescent="0.2"/>
    <row r="4754" s="107" customFormat="1" x14ac:dyDescent="0.2"/>
    <row r="4755" s="107" customFormat="1" x14ac:dyDescent="0.2"/>
    <row r="4756" s="107" customFormat="1" x14ac:dyDescent="0.2"/>
    <row r="4757" s="107" customFormat="1" x14ac:dyDescent="0.2"/>
    <row r="4758" s="107" customFormat="1" x14ac:dyDescent="0.2"/>
    <row r="4759" s="107" customFormat="1" x14ac:dyDescent="0.2"/>
    <row r="4760" s="107" customFormat="1" x14ac:dyDescent="0.2"/>
    <row r="4761" s="107" customFormat="1" x14ac:dyDescent="0.2"/>
    <row r="4762" s="107" customFormat="1" x14ac:dyDescent="0.2"/>
    <row r="4763" s="107" customFormat="1" x14ac:dyDescent="0.2"/>
    <row r="4764" s="107" customFormat="1" x14ac:dyDescent="0.2"/>
    <row r="4765" s="107" customFormat="1" x14ac:dyDescent="0.2"/>
    <row r="4766" s="107" customFormat="1" x14ac:dyDescent="0.2"/>
    <row r="4767" s="107" customFormat="1" x14ac:dyDescent="0.2"/>
    <row r="4768" s="107" customFormat="1" x14ac:dyDescent="0.2"/>
    <row r="4769" s="107" customFormat="1" x14ac:dyDescent="0.2"/>
    <row r="4770" s="107" customFormat="1" x14ac:dyDescent="0.2"/>
    <row r="4771" s="107" customFormat="1" x14ac:dyDescent="0.2"/>
    <row r="4772" s="107" customFormat="1" x14ac:dyDescent="0.2"/>
    <row r="4773" s="107" customFormat="1" x14ac:dyDescent="0.2"/>
    <row r="4774" s="107" customFormat="1" x14ac:dyDescent="0.2"/>
    <row r="4775" s="107" customFormat="1" x14ac:dyDescent="0.2"/>
    <row r="4776" s="107" customFormat="1" x14ac:dyDescent="0.2"/>
    <row r="4777" s="107" customFormat="1" x14ac:dyDescent="0.2"/>
    <row r="4778" s="107" customFormat="1" x14ac:dyDescent="0.2"/>
    <row r="4779" s="107" customFormat="1" x14ac:dyDescent="0.2"/>
    <row r="4780" s="107" customFormat="1" x14ac:dyDescent="0.2"/>
    <row r="4781" s="107" customFormat="1" x14ac:dyDescent="0.2"/>
    <row r="4782" s="107" customFormat="1" x14ac:dyDescent="0.2"/>
    <row r="4783" s="107" customFormat="1" x14ac:dyDescent="0.2"/>
    <row r="4784" s="107" customFormat="1" x14ac:dyDescent="0.2"/>
    <row r="4785" s="107" customFormat="1" x14ac:dyDescent="0.2"/>
    <row r="4786" s="107" customFormat="1" x14ac:dyDescent="0.2"/>
    <row r="4787" s="107" customFormat="1" x14ac:dyDescent="0.2"/>
    <row r="4788" s="107" customFormat="1" x14ac:dyDescent="0.2"/>
    <row r="4789" s="107" customFormat="1" x14ac:dyDescent="0.2"/>
    <row r="4790" s="107" customFormat="1" x14ac:dyDescent="0.2"/>
    <row r="4791" s="107" customFormat="1" x14ac:dyDescent="0.2"/>
    <row r="4792" s="107" customFormat="1" x14ac:dyDescent="0.2"/>
    <row r="4793" s="107" customFormat="1" x14ac:dyDescent="0.2"/>
    <row r="4794" s="107" customFormat="1" x14ac:dyDescent="0.2"/>
    <row r="4795" s="107" customFormat="1" x14ac:dyDescent="0.2"/>
    <row r="4796" s="107" customFormat="1" x14ac:dyDescent="0.2"/>
    <row r="4797" s="107" customFormat="1" x14ac:dyDescent="0.2"/>
    <row r="4798" s="107" customFormat="1" x14ac:dyDescent="0.2"/>
    <row r="4799" s="107" customFormat="1" x14ac:dyDescent="0.2"/>
    <row r="4800" s="107" customFormat="1" x14ac:dyDescent="0.2"/>
    <row r="4801" s="107" customFormat="1" x14ac:dyDescent="0.2"/>
    <row r="4802" s="107" customFormat="1" x14ac:dyDescent="0.2"/>
    <row r="4803" s="107" customFormat="1" x14ac:dyDescent="0.2"/>
    <row r="4804" s="107" customFormat="1" x14ac:dyDescent="0.2"/>
    <row r="4805" s="107" customFormat="1" x14ac:dyDescent="0.2"/>
    <row r="4806" s="107" customFormat="1" x14ac:dyDescent="0.2"/>
    <row r="4807" s="107" customFormat="1" x14ac:dyDescent="0.2"/>
    <row r="4808" s="107" customFormat="1" x14ac:dyDescent="0.2"/>
    <row r="4809" s="107" customFormat="1" x14ac:dyDescent="0.2"/>
    <row r="4810" s="107" customFormat="1" x14ac:dyDescent="0.2"/>
    <row r="4811" s="107" customFormat="1" x14ac:dyDescent="0.2"/>
    <row r="4812" s="107" customFormat="1" x14ac:dyDescent="0.2"/>
    <row r="4813" s="107" customFormat="1" x14ac:dyDescent="0.2"/>
    <row r="4814" s="107" customFormat="1" x14ac:dyDescent="0.2"/>
    <row r="4815" s="107" customFormat="1" x14ac:dyDescent="0.2"/>
    <row r="4816" s="107" customFormat="1" x14ac:dyDescent="0.2"/>
    <row r="4817" s="107" customFormat="1" x14ac:dyDescent="0.2"/>
    <row r="4818" s="107" customFormat="1" x14ac:dyDescent="0.2"/>
    <row r="4819" s="107" customFormat="1" x14ac:dyDescent="0.2"/>
    <row r="4820" s="107" customFormat="1" x14ac:dyDescent="0.2"/>
    <row r="4821" s="107" customFormat="1" x14ac:dyDescent="0.2"/>
    <row r="4822" s="107" customFormat="1" x14ac:dyDescent="0.2"/>
    <row r="4823" s="107" customFormat="1" x14ac:dyDescent="0.2"/>
    <row r="4824" s="107" customFormat="1" x14ac:dyDescent="0.2"/>
    <row r="4825" s="107" customFormat="1" x14ac:dyDescent="0.2"/>
    <row r="4826" s="107" customFormat="1" x14ac:dyDescent="0.2"/>
    <row r="4827" s="107" customFormat="1" x14ac:dyDescent="0.2"/>
    <row r="4828" s="107" customFormat="1" x14ac:dyDescent="0.2"/>
    <row r="4829" s="107" customFormat="1" x14ac:dyDescent="0.2"/>
    <row r="4830" s="107" customFormat="1" x14ac:dyDescent="0.2"/>
    <row r="4831" s="107" customFormat="1" x14ac:dyDescent="0.2"/>
    <row r="4832" s="107" customFormat="1" x14ac:dyDescent="0.2"/>
    <row r="4833" s="107" customFormat="1" x14ac:dyDescent="0.2"/>
    <row r="4834" s="107" customFormat="1" x14ac:dyDescent="0.2"/>
    <row r="4835" s="107" customFormat="1" x14ac:dyDescent="0.2"/>
    <row r="4836" s="107" customFormat="1" x14ac:dyDescent="0.2"/>
    <row r="4837" s="107" customFormat="1" x14ac:dyDescent="0.2"/>
    <row r="4838" s="107" customFormat="1" x14ac:dyDescent="0.2"/>
    <row r="4839" s="107" customFormat="1" x14ac:dyDescent="0.2"/>
    <row r="4840" s="107" customFormat="1" x14ac:dyDescent="0.2"/>
    <row r="4841" s="107" customFormat="1" x14ac:dyDescent="0.2"/>
    <row r="4842" s="107" customFormat="1" x14ac:dyDescent="0.2"/>
    <row r="4843" s="107" customFormat="1" x14ac:dyDescent="0.2"/>
    <row r="4844" s="107" customFormat="1" x14ac:dyDescent="0.2"/>
    <row r="4845" s="107" customFormat="1" x14ac:dyDescent="0.2"/>
    <row r="4846" s="107" customFormat="1" x14ac:dyDescent="0.2"/>
    <row r="4847" s="107" customFormat="1" x14ac:dyDescent="0.2"/>
    <row r="4848" s="107" customFormat="1" x14ac:dyDescent="0.2"/>
    <row r="4849" s="107" customFormat="1" x14ac:dyDescent="0.2"/>
    <row r="4850" s="107" customFormat="1" x14ac:dyDescent="0.2"/>
    <row r="4851" s="107" customFormat="1" x14ac:dyDescent="0.2"/>
    <row r="4852" s="107" customFormat="1" x14ac:dyDescent="0.2"/>
    <row r="4853" s="107" customFormat="1" x14ac:dyDescent="0.2"/>
    <row r="4854" s="107" customFormat="1" x14ac:dyDescent="0.2"/>
    <row r="4855" s="107" customFormat="1" x14ac:dyDescent="0.2"/>
    <row r="4856" s="107" customFormat="1" x14ac:dyDescent="0.2"/>
    <row r="4857" s="107" customFormat="1" x14ac:dyDescent="0.2"/>
    <row r="4858" s="107" customFormat="1" x14ac:dyDescent="0.2"/>
    <row r="4859" s="107" customFormat="1" x14ac:dyDescent="0.2"/>
    <row r="4860" s="107" customFormat="1" x14ac:dyDescent="0.2"/>
    <row r="4861" s="107" customFormat="1" x14ac:dyDescent="0.2"/>
    <row r="4862" s="107" customFormat="1" x14ac:dyDescent="0.2"/>
    <row r="4863" s="107" customFormat="1" x14ac:dyDescent="0.2"/>
    <row r="4864" s="107" customFormat="1" x14ac:dyDescent="0.2"/>
    <row r="4865" s="107" customFormat="1" x14ac:dyDescent="0.2"/>
    <row r="4866" s="107" customFormat="1" x14ac:dyDescent="0.2"/>
    <row r="4867" s="107" customFormat="1" x14ac:dyDescent="0.2"/>
    <row r="4868" s="107" customFormat="1" x14ac:dyDescent="0.2"/>
    <row r="4869" s="107" customFormat="1" x14ac:dyDescent="0.2"/>
    <row r="4870" s="107" customFormat="1" x14ac:dyDescent="0.2"/>
    <row r="4871" s="107" customFormat="1" x14ac:dyDescent="0.2"/>
    <row r="4872" s="107" customFormat="1" x14ac:dyDescent="0.2"/>
    <row r="4873" s="107" customFormat="1" x14ac:dyDescent="0.2"/>
    <row r="4874" s="107" customFormat="1" x14ac:dyDescent="0.2"/>
    <row r="4875" s="107" customFormat="1" x14ac:dyDescent="0.2"/>
    <row r="4876" s="107" customFormat="1" x14ac:dyDescent="0.2"/>
    <row r="4877" s="107" customFormat="1" x14ac:dyDescent="0.2"/>
    <row r="4878" s="107" customFormat="1" x14ac:dyDescent="0.2"/>
    <row r="4879" s="107" customFormat="1" x14ac:dyDescent="0.2"/>
    <row r="4880" s="107" customFormat="1" x14ac:dyDescent="0.2"/>
    <row r="4881" s="107" customFormat="1" x14ac:dyDescent="0.2"/>
    <row r="4882" s="107" customFormat="1" x14ac:dyDescent="0.2"/>
    <row r="4883" s="107" customFormat="1" x14ac:dyDescent="0.2"/>
    <row r="4884" s="107" customFormat="1" x14ac:dyDescent="0.2"/>
    <row r="4885" s="107" customFormat="1" x14ac:dyDescent="0.2"/>
    <row r="4886" s="107" customFormat="1" x14ac:dyDescent="0.2"/>
    <row r="4887" s="107" customFormat="1" x14ac:dyDescent="0.2"/>
    <row r="4888" s="107" customFormat="1" x14ac:dyDescent="0.2"/>
    <row r="4889" s="107" customFormat="1" x14ac:dyDescent="0.2"/>
    <row r="4890" s="107" customFormat="1" x14ac:dyDescent="0.2"/>
    <row r="4891" s="107" customFormat="1" x14ac:dyDescent="0.2"/>
    <row r="4892" s="107" customFormat="1" x14ac:dyDescent="0.2"/>
    <row r="4893" s="107" customFormat="1" x14ac:dyDescent="0.2"/>
    <row r="4894" s="107" customFormat="1" x14ac:dyDescent="0.2"/>
    <row r="4895" s="107" customFormat="1" x14ac:dyDescent="0.2"/>
    <row r="4896" s="107" customFormat="1" x14ac:dyDescent="0.2"/>
    <row r="4897" s="107" customFormat="1" x14ac:dyDescent="0.2"/>
    <row r="4898" s="107" customFormat="1" x14ac:dyDescent="0.2"/>
    <row r="4899" s="107" customFormat="1" x14ac:dyDescent="0.2"/>
    <row r="4900" s="107" customFormat="1" x14ac:dyDescent="0.2"/>
    <row r="4901" s="107" customFormat="1" x14ac:dyDescent="0.2"/>
    <row r="4902" s="107" customFormat="1" x14ac:dyDescent="0.2"/>
    <row r="4903" s="107" customFormat="1" x14ac:dyDescent="0.2"/>
    <row r="4904" s="107" customFormat="1" x14ac:dyDescent="0.2"/>
    <row r="4905" s="107" customFormat="1" x14ac:dyDescent="0.2"/>
    <row r="4906" s="107" customFormat="1" x14ac:dyDescent="0.2"/>
    <row r="4907" s="107" customFormat="1" x14ac:dyDescent="0.2"/>
    <row r="4908" s="107" customFormat="1" x14ac:dyDescent="0.2"/>
    <row r="4909" s="107" customFormat="1" x14ac:dyDescent="0.2"/>
    <row r="4910" s="107" customFormat="1" x14ac:dyDescent="0.2"/>
    <row r="4911" s="107" customFormat="1" x14ac:dyDescent="0.2"/>
    <row r="4912" s="107" customFormat="1" x14ac:dyDescent="0.2"/>
    <row r="4913" s="107" customFormat="1" x14ac:dyDescent="0.2"/>
    <row r="4914" s="107" customFormat="1" x14ac:dyDescent="0.2"/>
    <row r="4915" s="107" customFormat="1" x14ac:dyDescent="0.2"/>
    <row r="4916" s="107" customFormat="1" x14ac:dyDescent="0.2"/>
    <row r="4917" s="107" customFormat="1" x14ac:dyDescent="0.2"/>
    <row r="4918" s="107" customFormat="1" x14ac:dyDescent="0.2"/>
    <row r="4919" s="107" customFormat="1" x14ac:dyDescent="0.2"/>
    <row r="4920" s="107" customFormat="1" x14ac:dyDescent="0.2"/>
    <row r="4921" s="107" customFormat="1" x14ac:dyDescent="0.2"/>
    <row r="4922" s="107" customFormat="1" x14ac:dyDescent="0.2"/>
    <row r="4923" s="107" customFormat="1" x14ac:dyDescent="0.2"/>
    <row r="4924" s="107" customFormat="1" x14ac:dyDescent="0.2"/>
    <row r="4925" s="107" customFormat="1" x14ac:dyDescent="0.2"/>
    <row r="4926" s="107" customFormat="1" x14ac:dyDescent="0.2"/>
    <row r="4927" s="107" customFormat="1" x14ac:dyDescent="0.2"/>
    <row r="4928" s="107" customFormat="1" x14ac:dyDescent="0.2"/>
    <row r="4929" s="107" customFormat="1" x14ac:dyDescent="0.2"/>
    <row r="4930" s="107" customFormat="1" x14ac:dyDescent="0.2"/>
    <row r="4931" s="107" customFormat="1" x14ac:dyDescent="0.2"/>
    <row r="4932" s="107" customFormat="1" x14ac:dyDescent="0.2"/>
    <row r="4933" s="107" customFormat="1" x14ac:dyDescent="0.2"/>
    <row r="4934" s="107" customFormat="1" x14ac:dyDescent="0.2"/>
    <row r="4935" s="107" customFormat="1" x14ac:dyDescent="0.2"/>
    <row r="4936" s="107" customFormat="1" x14ac:dyDescent="0.2"/>
    <row r="4937" s="107" customFormat="1" x14ac:dyDescent="0.2"/>
    <row r="4938" s="107" customFormat="1" x14ac:dyDescent="0.2"/>
    <row r="4939" s="107" customFormat="1" x14ac:dyDescent="0.2"/>
    <row r="4940" s="107" customFormat="1" x14ac:dyDescent="0.2"/>
    <row r="4941" s="107" customFormat="1" x14ac:dyDescent="0.2"/>
    <row r="4942" s="107" customFormat="1" x14ac:dyDescent="0.2"/>
    <row r="4943" s="107" customFormat="1" x14ac:dyDescent="0.2"/>
    <row r="4944" s="107" customFormat="1" x14ac:dyDescent="0.2"/>
    <row r="4945" s="107" customFormat="1" x14ac:dyDescent="0.2"/>
    <row r="4946" s="107" customFormat="1" x14ac:dyDescent="0.2"/>
    <row r="4947" s="107" customFormat="1" x14ac:dyDescent="0.2"/>
    <row r="4948" s="107" customFormat="1" x14ac:dyDescent="0.2"/>
    <row r="4949" s="107" customFormat="1" x14ac:dyDescent="0.2"/>
    <row r="4950" s="107" customFormat="1" x14ac:dyDescent="0.2"/>
    <row r="4951" s="107" customFormat="1" x14ac:dyDescent="0.2"/>
    <row r="4952" s="107" customFormat="1" x14ac:dyDescent="0.2"/>
    <row r="4953" s="107" customFormat="1" x14ac:dyDescent="0.2"/>
    <row r="4954" s="107" customFormat="1" x14ac:dyDescent="0.2"/>
    <row r="4955" s="107" customFormat="1" x14ac:dyDescent="0.2"/>
    <row r="4956" s="107" customFormat="1" x14ac:dyDescent="0.2"/>
    <row r="4957" s="107" customFormat="1" x14ac:dyDescent="0.2"/>
    <row r="4958" s="107" customFormat="1" x14ac:dyDescent="0.2"/>
    <row r="4959" s="107" customFormat="1" x14ac:dyDescent="0.2"/>
    <row r="4960" s="107" customFormat="1" x14ac:dyDescent="0.2"/>
    <row r="4961" s="107" customFormat="1" x14ac:dyDescent="0.2"/>
    <row r="4962" s="107" customFormat="1" x14ac:dyDescent="0.2"/>
    <row r="4963" s="107" customFormat="1" x14ac:dyDescent="0.2"/>
    <row r="4964" s="107" customFormat="1" x14ac:dyDescent="0.2"/>
    <row r="4965" s="107" customFormat="1" x14ac:dyDescent="0.2"/>
    <row r="4966" s="107" customFormat="1" x14ac:dyDescent="0.2"/>
    <row r="4967" s="107" customFormat="1" x14ac:dyDescent="0.2"/>
    <row r="4968" s="107" customFormat="1" x14ac:dyDescent="0.2"/>
    <row r="4969" s="107" customFormat="1" x14ac:dyDescent="0.2"/>
    <row r="4970" s="107" customFormat="1" x14ac:dyDescent="0.2"/>
    <row r="4971" s="107" customFormat="1" x14ac:dyDescent="0.2"/>
    <row r="4972" s="107" customFormat="1" x14ac:dyDescent="0.2"/>
    <row r="4973" s="107" customFormat="1" x14ac:dyDescent="0.2"/>
    <row r="4974" s="107" customFormat="1" x14ac:dyDescent="0.2"/>
    <row r="4975" s="107" customFormat="1" x14ac:dyDescent="0.2"/>
    <row r="4976" s="107" customFormat="1" x14ac:dyDescent="0.2"/>
    <row r="4977" s="107" customFormat="1" x14ac:dyDescent="0.2"/>
    <row r="4978" s="107" customFormat="1" x14ac:dyDescent="0.2"/>
    <row r="4979" s="107" customFormat="1" x14ac:dyDescent="0.2"/>
    <row r="4980" s="107" customFormat="1" x14ac:dyDescent="0.2"/>
    <row r="4981" s="107" customFormat="1" x14ac:dyDescent="0.2"/>
    <row r="4982" s="107" customFormat="1" x14ac:dyDescent="0.2"/>
    <row r="4983" s="107" customFormat="1" x14ac:dyDescent="0.2"/>
    <row r="4984" s="107" customFormat="1" x14ac:dyDescent="0.2"/>
    <row r="4985" s="107" customFormat="1" x14ac:dyDescent="0.2"/>
    <row r="4986" s="107" customFormat="1" x14ac:dyDescent="0.2"/>
    <row r="4987" s="107" customFormat="1" x14ac:dyDescent="0.2"/>
    <row r="4988" s="107" customFormat="1" x14ac:dyDescent="0.2"/>
    <row r="4989" s="107" customFormat="1" x14ac:dyDescent="0.2"/>
    <row r="4990" s="107" customFormat="1" x14ac:dyDescent="0.2"/>
    <row r="4991" s="107" customFormat="1" x14ac:dyDescent="0.2"/>
    <row r="4992" s="107" customFormat="1" x14ac:dyDescent="0.2"/>
    <row r="4993" s="107" customFormat="1" x14ac:dyDescent="0.2"/>
    <row r="4994" s="107" customFormat="1" x14ac:dyDescent="0.2"/>
    <row r="4995" s="107" customFormat="1" x14ac:dyDescent="0.2"/>
    <row r="4996" s="107" customFormat="1" x14ac:dyDescent="0.2"/>
    <row r="4997" s="107" customFormat="1" x14ac:dyDescent="0.2"/>
    <row r="4998" s="107" customFormat="1" x14ac:dyDescent="0.2"/>
    <row r="4999" s="107" customFormat="1" x14ac:dyDescent="0.2"/>
    <row r="5000" s="107" customFormat="1" x14ac:dyDescent="0.2"/>
    <row r="5001" s="107" customFormat="1" x14ac:dyDescent="0.2"/>
    <row r="5002" s="107" customFormat="1" x14ac:dyDescent="0.2"/>
    <row r="5003" s="107" customFormat="1" x14ac:dyDescent="0.2"/>
    <row r="5004" s="107" customFormat="1" x14ac:dyDescent="0.2"/>
    <row r="5005" s="107" customFormat="1" x14ac:dyDescent="0.2"/>
    <row r="5006" s="107" customFormat="1" x14ac:dyDescent="0.2"/>
    <row r="5007" s="107" customFormat="1" x14ac:dyDescent="0.2"/>
    <row r="5008" s="107" customFormat="1" x14ac:dyDescent="0.2"/>
    <row r="5009" s="107" customFormat="1" x14ac:dyDescent="0.2"/>
    <row r="5010" s="107" customFormat="1" x14ac:dyDescent="0.2"/>
    <row r="5011" s="107" customFormat="1" x14ac:dyDescent="0.2"/>
    <row r="5012" s="107" customFormat="1" x14ac:dyDescent="0.2"/>
    <row r="5013" s="107" customFormat="1" x14ac:dyDescent="0.2"/>
    <row r="5014" s="107" customFormat="1" x14ac:dyDescent="0.2"/>
    <row r="5015" s="107" customFormat="1" x14ac:dyDescent="0.2"/>
    <row r="5016" s="107" customFormat="1" x14ac:dyDescent="0.2"/>
    <row r="5017" s="107" customFormat="1" x14ac:dyDescent="0.2"/>
    <row r="5018" s="107" customFormat="1" x14ac:dyDescent="0.2"/>
    <row r="5019" s="107" customFormat="1" x14ac:dyDescent="0.2"/>
    <row r="5020" s="107" customFormat="1" x14ac:dyDescent="0.2"/>
    <row r="5021" s="107" customFormat="1" x14ac:dyDescent="0.2"/>
    <row r="5022" s="107" customFormat="1" x14ac:dyDescent="0.2"/>
    <row r="5023" s="107" customFormat="1" x14ac:dyDescent="0.2"/>
    <row r="5024" s="107" customFormat="1" x14ac:dyDescent="0.2"/>
    <row r="5025" s="107" customFormat="1" x14ac:dyDescent="0.2"/>
    <row r="5026" s="107" customFormat="1" x14ac:dyDescent="0.2"/>
    <row r="5027" s="107" customFormat="1" x14ac:dyDescent="0.2"/>
    <row r="5028" s="107" customFormat="1" x14ac:dyDescent="0.2"/>
    <row r="5029" s="107" customFormat="1" x14ac:dyDescent="0.2"/>
    <row r="5030" s="107" customFormat="1" x14ac:dyDescent="0.2"/>
    <row r="5031" s="107" customFormat="1" x14ac:dyDescent="0.2"/>
    <row r="5032" s="107" customFormat="1" x14ac:dyDescent="0.2"/>
    <row r="5033" s="107" customFormat="1" x14ac:dyDescent="0.2"/>
    <row r="5034" s="107" customFormat="1" x14ac:dyDescent="0.2"/>
    <row r="5035" s="107" customFormat="1" x14ac:dyDescent="0.2"/>
    <row r="5036" s="107" customFormat="1" x14ac:dyDescent="0.2"/>
    <row r="5037" s="107" customFormat="1" x14ac:dyDescent="0.2"/>
    <row r="5038" s="107" customFormat="1" x14ac:dyDescent="0.2"/>
    <row r="5039" s="107" customFormat="1" x14ac:dyDescent="0.2"/>
    <row r="5040" s="107" customFormat="1" x14ac:dyDescent="0.2"/>
    <row r="5041" s="107" customFormat="1" x14ac:dyDescent="0.2"/>
    <row r="5042" s="107" customFormat="1" x14ac:dyDescent="0.2"/>
    <row r="5043" s="107" customFormat="1" x14ac:dyDescent="0.2"/>
    <row r="5044" s="107" customFormat="1" x14ac:dyDescent="0.2"/>
    <row r="5045" s="107" customFormat="1" x14ac:dyDescent="0.2"/>
    <row r="5046" s="107" customFormat="1" x14ac:dyDescent="0.2"/>
    <row r="5047" s="107" customFormat="1" x14ac:dyDescent="0.2"/>
    <row r="5048" s="107" customFormat="1" x14ac:dyDescent="0.2"/>
    <row r="5049" s="107" customFormat="1" x14ac:dyDescent="0.2"/>
    <row r="5050" s="107" customFormat="1" x14ac:dyDescent="0.2"/>
    <row r="5051" s="107" customFormat="1" x14ac:dyDescent="0.2"/>
    <row r="5052" s="107" customFormat="1" x14ac:dyDescent="0.2"/>
    <row r="5053" s="107" customFormat="1" x14ac:dyDescent="0.2"/>
    <row r="5054" s="107" customFormat="1" x14ac:dyDescent="0.2"/>
    <row r="5055" s="107" customFormat="1" x14ac:dyDescent="0.2"/>
    <row r="5056" s="107" customFormat="1" x14ac:dyDescent="0.2"/>
    <row r="5057" s="107" customFormat="1" x14ac:dyDescent="0.2"/>
    <row r="5058" s="107" customFormat="1" x14ac:dyDescent="0.2"/>
    <row r="5059" s="107" customFormat="1" x14ac:dyDescent="0.2"/>
    <row r="5060" s="107" customFormat="1" x14ac:dyDescent="0.2"/>
    <row r="5061" s="107" customFormat="1" x14ac:dyDescent="0.2"/>
    <row r="5062" s="107" customFormat="1" x14ac:dyDescent="0.2"/>
    <row r="5063" s="107" customFormat="1" x14ac:dyDescent="0.2"/>
    <row r="5064" s="107" customFormat="1" x14ac:dyDescent="0.2"/>
    <row r="5065" s="107" customFormat="1" x14ac:dyDescent="0.2"/>
    <row r="5066" s="107" customFormat="1" x14ac:dyDescent="0.2"/>
    <row r="5067" s="107" customFormat="1" x14ac:dyDescent="0.2"/>
    <row r="5068" s="107" customFormat="1" x14ac:dyDescent="0.2"/>
    <row r="5069" s="107" customFormat="1" x14ac:dyDescent="0.2"/>
    <row r="5070" s="107" customFormat="1" x14ac:dyDescent="0.2"/>
    <row r="5071" s="107" customFormat="1" x14ac:dyDescent="0.2"/>
    <row r="5072" s="107" customFormat="1" x14ac:dyDescent="0.2"/>
    <row r="5073" s="107" customFormat="1" x14ac:dyDescent="0.2"/>
    <row r="5074" s="107" customFormat="1" x14ac:dyDescent="0.2"/>
    <row r="5075" s="107" customFormat="1" x14ac:dyDescent="0.2"/>
    <row r="5076" s="107" customFormat="1" x14ac:dyDescent="0.2"/>
    <row r="5077" s="107" customFormat="1" x14ac:dyDescent="0.2"/>
    <row r="5078" s="107" customFormat="1" x14ac:dyDescent="0.2"/>
    <row r="5079" s="107" customFormat="1" x14ac:dyDescent="0.2"/>
    <row r="5080" s="107" customFormat="1" x14ac:dyDescent="0.2"/>
    <row r="5081" s="107" customFormat="1" x14ac:dyDescent="0.2"/>
    <row r="5082" s="107" customFormat="1" x14ac:dyDescent="0.2"/>
    <row r="5083" s="107" customFormat="1" x14ac:dyDescent="0.2"/>
    <row r="5084" s="107" customFormat="1" x14ac:dyDescent="0.2"/>
    <row r="5085" s="107" customFormat="1" x14ac:dyDescent="0.2"/>
    <row r="5086" s="107" customFormat="1" x14ac:dyDescent="0.2"/>
    <row r="5087" s="107" customFormat="1" x14ac:dyDescent="0.2"/>
    <row r="5088" s="107" customFormat="1" x14ac:dyDescent="0.2"/>
    <row r="5089" s="107" customFormat="1" x14ac:dyDescent="0.2"/>
    <row r="5090" s="107" customFormat="1" x14ac:dyDescent="0.2"/>
    <row r="5091" s="107" customFormat="1" x14ac:dyDescent="0.2"/>
    <row r="5092" s="107" customFormat="1" x14ac:dyDescent="0.2"/>
    <row r="5093" s="107" customFormat="1" x14ac:dyDescent="0.2"/>
    <row r="5094" s="107" customFormat="1" x14ac:dyDescent="0.2"/>
    <row r="5095" s="107" customFormat="1" x14ac:dyDescent="0.2"/>
    <row r="5096" s="107" customFormat="1" x14ac:dyDescent="0.2"/>
    <row r="5097" s="107" customFormat="1" x14ac:dyDescent="0.2"/>
    <row r="5098" s="107" customFormat="1" x14ac:dyDescent="0.2"/>
    <row r="5099" s="107" customFormat="1" x14ac:dyDescent="0.2"/>
    <row r="5100" s="107" customFormat="1" x14ac:dyDescent="0.2"/>
    <row r="5101" s="107" customFormat="1" x14ac:dyDescent="0.2"/>
    <row r="5102" s="107" customFormat="1" x14ac:dyDescent="0.2"/>
    <row r="5103" s="107" customFormat="1" x14ac:dyDescent="0.2"/>
    <row r="5104" s="107" customFormat="1" x14ac:dyDescent="0.2"/>
    <row r="5105" s="107" customFormat="1" x14ac:dyDescent="0.2"/>
    <row r="5106" s="107" customFormat="1" x14ac:dyDescent="0.2"/>
    <row r="5107" s="107" customFormat="1" x14ac:dyDescent="0.2"/>
    <row r="5108" s="107" customFormat="1" x14ac:dyDescent="0.2"/>
    <row r="5109" s="107" customFormat="1" x14ac:dyDescent="0.2"/>
    <row r="5110" s="107" customFormat="1" x14ac:dyDescent="0.2"/>
    <row r="5111" s="107" customFormat="1" x14ac:dyDescent="0.2"/>
    <row r="5112" s="107" customFormat="1" x14ac:dyDescent="0.2"/>
    <row r="5113" s="107" customFormat="1" x14ac:dyDescent="0.2"/>
    <row r="5114" s="107" customFormat="1" x14ac:dyDescent="0.2"/>
    <row r="5115" s="107" customFormat="1" x14ac:dyDescent="0.2"/>
    <row r="5116" s="107" customFormat="1" x14ac:dyDescent="0.2"/>
    <row r="5117" s="107" customFormat="1" x14ac:dyDescent="0.2"/>
    <row r="5118" s="107" customFormat="1" x14ac:dyDescent="0.2"/>
    <row r="5119" s="107" customFormat="1" x14ac:dyDescent="0.2"/>
    <row r="5120" s="107" customFormat="1" x14ac:dyDescent="0.2"/>
    <row r="5121" s="107" customFormat="1" x14ac:dyDescent="0.2"/>
    <row r="5122" s="107" customFormat="1" x14ac:dyDescent="0.2"/>
    <row r="5123" s="107" customFormat="1" x14ac:dyDescent="0.2"/>
    <row r="5124" s="107" customFormat="1" x14ac:dyDescent="0.2"/>
    <row r="5125" s="107" customFormat="1" x14ac:dyDescent="0.2"/>
    <row r="5126" s="107" customFormat="1" x14ac:dyDescent="0.2"/>
    <row r="5127" s="107" customFormat="1" x14ac:dyDescent="0.2"/>
    <row r="5128" s="107" customFormat="1" x14ac:dyDescent="0.2"/>
    <row r="5129" s="107" customFormat="1" x14ac:dyDescent="0.2"/>
    <row r="5130" s="107" customFormat="1" x14ac:dyDescent="0.2"/>
    <row r="5131" s="107" customFormat="1" x14ac:dyDescent="0.2"/>
    <row r="5132" s="107" customFormat="1" x14ac:dyDescent="0.2"/>
    <row r="5133" s="107" customFormat="1" x14ac:dyDescent="0.2"/>
    <row r="5134" s="107" customFormat="1" x14ac:dyDescent="0.2"/>
    <row r="5135" s="107" customFormat="1" x14ac:dyDescent="0.2"/>
    <row r="5136" s="107" customFormat="1" x14ac:dyDescent="0.2"/>
    <row r="5137" s="107" customFormat="1" x14ac:dyDescent="0.2"/>
    <row r="5138" s="107" customFormat="1" x14ac:dyDescent="0.2"/>
    <row r="5139" s="107" customFormat="1" x14ac:dyDescent="0.2"/>
    <row r="5140" s="107" customFormat="1" x14ac:dyDescent="0.2"/>
    <row r="5141" s="107" customFormat="1" x14ac:dyDescent="0.2"/>
    <row r="5142" s="107" customFormat="1" x14ac:dyDescent="0.2"/>
    <row r="5143" s="107" customFormat="1" x14ac:dyDescent="0.2"/>
    <row r="5144" s="107" customFormat="1" x14ac:dyDescent="0.2"/>
    <row r="5145" s="107" customFormat="1" x14ac:dyDescent="0.2"/>
    <row r="5146" s="107" customFormat="1" x14ac:dyDescent="0.2"/>
    <row r="5147" s="107" customFormat="1" x14ac:dyDescent="0.2"/>
    <row r="5148" s="107" customFormat="1" x14ac:dyDescent="0.2"/>
    <row r="5149" s="107" customFormat="1" x14ac:dyDescent="0.2"/>
    <row r="5150" s="107" customFormat="1" x14ac:dyDescent="0.2"/>
    <row r="5151" s="107" customFormat="1" x14ac:dyDescent="0.2"/>
    <row r="5152" s="107" customFormat="1" x14ac:dyDescent="0.2"/>
    <row r="5153" s="107" customFormat="1" x14ac:dyDescent="0.2"/>
    <row r="5154" s="107" customFormat="1" x14ac:dyDescent="0.2"/>
    <row r="5155" s="107" customFormat="1" x14ac:dyDescent="0.2"/>
    <row r="5156" s="107" customFormat="1" x14ac:dyDescent="0.2"/>
    <row r="5157" s="107" customFormat="1" x14ac:dyDescent="0.2"/>
    <row r="5158" s="107" customFormat="1" x14ac:dyDescent="0.2"/>
    <row r="5159" s="107" customFormat="1" x14ac:dyDescent="0.2"/>
    <row r="5160" s="107" customFormat="1" x14ac:dyDescent="0.2"/>
    <row r="5161" s="107" customFormat="1" x14ac:dyDescent="0.2"/>
    <row r="5162" s="107" customFormat="1" x14ac:dyDescent="0.2"/>
    <row r="5163" s="107" customFormat="1" x14ac:dyDescent="0.2"/>
    <row r="5164" s="107" customFormat="1" x14ac:dyDescent="0.2"/>
    <row r="5165" s="107" customFormat="1" x14ac:dyDescent="0.2"/>
    <row r="5166" s="107" customFormat="1" x14ac:dyDescent="0.2"/>
    <row r="5167" s="107" customFormat="1" x14ac:dyDescent="0.2"/>
    <row r="5168" s="107" customFormat="1" x14ac:dyDescent="0.2"/>
    <row r="5169" s="107" customFormat="1" x14ac:dyDescent="0.2"/>
    <row r="5170" s="107" customFormat="1" x14ac:dyDescent="0.2"/>
    <row r="5171" s="107" customFormat="1" x14ac:dyDescent="0.2"/>
    <row r="5172" s="107" customFormat="1" x14ac:dyDescent="0.2"/>
    <row r="5173" s="107" customFormat="1" x14ac:dyDescent="0.2"/>
    <row r="5174" s="107" customFormat="1" x14ac:dyDescent="0.2"/>
    <row r="5175" s="107" customFormat="1" x14ac:dyDescent="0.2"/>
    <row r="5176" s="107" customFormat="1" x14ac:dyDescent="0.2"/>
    <row r="5177" s="107" customFormat="1" x14ac:dyDescent="0.2"/>
    <row r="5178" s="107" customFormat="1" x14ac:dyDescent="0.2"/>
    <row r="5179" s="107" customFormat="1" x14ac:dyDescent="0.2"/>
    <row r="5180" s="107" customFormat="1" x14ac:dyDescent="0.2"/>
    <row r="5181" s="107" customFormat="1" x14ac:dyDescent="0.2"/>
    <row r="5182" s="107" customFormat="1" x14ac:dyDescent="0.2"/>
    <row r="5183" s="107" customFormat="1" x14ac:dyDescent="0.2"/>
    <row r="5184" s="107" customFormat="1" x14ac:dyDescent="0.2"/>
    <row r="5185" s="107" customFormat="1" x14ac:dyDescent="0.2"/>
    <row r="5186" s="107" customFormat="1" x14ac:dyDescent="0.2"/>
    <row r="5187" s="107" customFormat="1" x14ac:dyDescent="0.2"/>
    <row r="5188" s="107" customFormat="1" x14ac:dyDescent="0.2"/>
    <row r="5189" s="107" customFormat="1" x14ac:dyDescent="0.2"/>
    <row r="5190" s="107" customFormat="1" x14ac:dyDescent="0.2"/>
    <row r="5191" s="107" customFormat="1" x14ac:dyDescent="0.2"/>
    <row r="5192" s="107" customFormat="1" x14ac:dyDescent="0.2"/>
    <row r="5193" s="107" customFormat="1" x14ac:dyDescent="0.2"/>
    <row r="5194" s="107" customFormat="1" x14ac:dyDescent="0.2"/>
    <row r="5195" s="107" customFormat="1" x14ac:dyDescent="0.2"/>
    <row r="5196" s="107" customFormat="1" x14ac:dyDescent="0.2"/>
    <row r="5197" s="107" customFormat="1" x14ac:dyDescent="0.2"/>
    <row r="5198" s="107" customFormat="1" x14ac:dyDescent="0.2"/>
    <row r="5199" s="107" customFormat="1" x14ac:dyDescent="0.2"/>
    <row r="5200" s="107" customFormat="1" x14ac:dyDescent="0.2"/>
    <row r="5201" s="107" customFormat="1" x14ac:dyDescent="0.2"/>
    <row r="5202" s="107" customFormat="1" x14ac:dyDescent="0.2"/>
    <row r="5203" s="107" customFormat="1" x14ac:dyDescent="0.2"/>
    <row r="5204" s="107" customFormat="1" x14ac:dyDescent="0.2"/>
    <row r="5205" s="107" customFormat="1" x14ac:dyDescent="0.2"/>
    <row r="5206" s="107" customFormat="1" x14ac:dyDescent="0.2"/>
    <row r="5207" s="107" customFormat="1" x14ac:dyDescent="0.2"/>
    <row r="5208" s="107" customFormat="1" x14ac:dyDescent="0.2"/>
    <row r="5209" s="107" customFormat="1" x14ac:dyDescent="0.2"/>
    <row r="5210" s="107" customFormat="1" x14ac:dyDescent="0.2"/>
    <row r="5211" s="107" customFormat="1" x14ac:dyDescent="0.2"/>
    <row r="5212" s="107" customFormat="1" x14ac:dyDescent="0.2"/>
    <row r="5213" s="107" customFormat="1" x14ac:dyDescent="0.2"/>
    <row r="5214" s="107" customFormat="1" x14ac:dyDescent="0.2"/>
    <row r="5215" s="107" customFormat="1" x14ac:dyDescent="0.2"/>
    <row r="5216" s="107" customFormat="1" x14ac:dyDescent="0.2"/>
    <row r="5217" s="107" customFormat="1" x14ac:dyDescent="0.2"/>
    <row r="5218" s="107" customFormat="1" x14ac:dyDescent="0.2"/>
    <row r="5219" s="107" customFormat="1" x14ac:dyDescent="0.2"/>
    <row r="5220" s="107" customFormat="1" x14ac:dyDescent="0.2"/>
    <row r="5221" s="107" customFormat="1" x14ac:dyDescent="0.2"/>
    <row r="5222" s="107" customFormat="1" x14ac:dyDescent="0.2"/>
    <row r="5223" s="107" customFormat="1" x14ac:dyDescent="0.2"/>
    <row r="5224" s="107" customFormat="1" x14ac:dyDescent="0.2"/>
    <row r="5225" s="107" customFormat="1" x14ac:dyDescent="0.2"/>
    <row r="5226" s="107" customFormat="1" x14ac:dyDescent="0.2"/>
    <row r="5227" s="107" customFormat="1" x14ac:dyDescent="0.2"/>
    <row r="5228" s="107" customFormat="1" x14ac:dyDescent="0.2"/>
    <row r="5229" s="107" customFormat="1" x14ac:dyDescent="0.2"/>
    <row r="5230" s="107" customFormat="1" x14ac:dyDescent="0.2"/>
    <row r="5231" s="107" customFormat="1" x14ac:dyDescent="0.2"/>
    <row r="5232" s="107" customFormat="1" x14ac:dyDescent="0.2"/>
    <row r="5233" s="107" customFormat="1" x14ac:dyDescent="0.2"/>
    <row r="5234" s="107" customFormat="1" x14ac:dyDescent="0.2"/>
    <row r="5235" s="107" customFormat="1" x14ac:dyDescent="0.2"/>
    <row r="5236" s="107" customFormat="1" x14ac:dyDescent="0.2"/>
    <row r="5237" s="107" customFormat="1" x14ac:dyDescent="0.2"/>
    <row r="5238" s="107" customFormat="1" x14ac:dyDescent="0.2"/>
    <row r="5239" s="107" customFormat="1" x14ac:dyDescent="0.2"/>
    <row r="5240" s="107" customFormat="1" x14ac:dyDescent="0.2"/>
    <row r="5241" s="107" customFormat="1" x14ac:dyDescent="0.2"/>
    <row r="5242" s="107" customFormat="1" x14ac:dyDescent="0.2"/>
    <row r="5243" s="107" customFormat="1" x14ac:dyDescent="0.2"/>
    <row r="5244" s="107" customFormat="1" x14ac:dyDescent="0.2"/>
    <row r="5245" s="107" customFormat="1" x14ac:dyDescent="0.2"/>
    <row r="5246" s="107" customFormat="1" x14ac:dyDescent="0.2"/>
    <row r="5247" s="107" customFormat="1" x14ac:dyDescent="0.2"/>
    <row r="5248" s="107" customFormat="1" x14ac:dyDescent="0.2"/>
    <row r="5249" s="107" customFormat="1" x14ac:dyDescent="0.2"/>
    <row r="5250" s="107" customFormat="1" x14ac:dyDescent="0.2"/>
    <row r="5251" s="107" customFormat="1" x14ac:dyDescent="0.2"/>
    <row r="5252" s="107" customFormat="1" x14ac:dyDescent="0.2"/>
    <row r="5253" s="107" customFormat="1" x14ac:dyDescent="0.2"/>
    <row r="5254" s="107" customFormat="1" x14ac:dyDescent="0.2"/>
    <row r="5255" s="107" customFormat="1" x14ac:dyDescent="0.2"/>
    <row r="5256" s="107" customFormat="1" x14ac:dyDescent="0.2"/>
    <row r="5257" s="107" customFormat="1" x14ac:dyDescent="0.2"/>
    <row r="5258" s="107" customFormat="1" x14ac:dyDescent="0.2"/>
    <row r="5259" s="107" customFormat="1" x14ac:dyDescent="0.2"/>
    <row r="5260" s="107" customFormat="1" x14ac:dyDescent="0.2"/>
    <row r="5261" s="107" customFormat="1" x14ac:dyDescent="0.2"/>
    <row r="5262" s="107" customFormat="1" x14ac:dyDescent="0.2"/>
    <row r="5263" s="107" customFormat="1" x14ac:dyDescent="0.2"/>
    <row r="5264" s="107" customFormat="1" x14ac:dyDescent="0.2"/>
    <row r="5265" s="107" customFormat="1" x14ac:dyDescent="0.2"/>
    <row r="5266" s="107" customFormat="1" x14ac:dyDescent="0.2"/>
    <row r="5267" s="107" customFormat="1" x14ac:dyDescent="0.2"/>
    <row r="5268" s="107" customFormat="1" x14ac:dyDescent="0.2"/>
    <row r="5269" s="107" customFormat="1" x14ac:dyDescent="0.2"/>
    <row r="5270" s="107" customFormat="1" x14ac:dyDescent="0.2"/>
    <row r="5271" s="107" customFormat="1" x14ac:dyDescent="0.2"/>
    <row r="5272" s="107" customFormat="1" x14ac:dyDescent="0.2"/>
    <row r="5273" s="107" customFormat="1" x14ac:dyDescent="0.2"/>
    <row r="5274" s="107" customFormat="1" x14ac:dyDescent="0.2"/>
    <row r="5275" s="107" customFormat="1" x14ac:dyDescent="0.2"/>
    <row r="5276" s="107" customFormat="1" x14ac:dyDescent="0.2"/>
    <row r="5277" s="107" customFormat="1" x14ac:dyDescent="0.2"/>
    <row r="5278" s="107" customFormat="1" x14ac:dyDescent="0.2"/>
    <row r="5279" s="107" customFormat="1" x14ac:dyDescent="0.2"/>
    <row r="5280" s="107" customFormat="1" x14ac:dyDescent="0.2"/>
    <row r="5281" s="107" customFormat="1" x14ac:dyDescent="0.2"/>
    <row r="5282" s="107" customFormat="1" x14ac:dyDescent="0.2"/>
    <row r="5283" s="107" customFormat="1" x14ac:dyDescent="0.2"/>
    <row r="5284" s="107" customFormat="1" x14ac:dyDescent="0.2"/>
    <row r="5285" s="107" customFormat="1" x14ac:dyDescent="0.2"/>
    <row r="5286" s="107" customFormat="1" x14ac:dyDescent="0.2"/>
    <row r="5287" s="107" customFormat="1" x14ac:dyDescent="0.2"/>
    <row r="5288" s="107" customFormat="1" x14ac:dyDescent="0.2"/>
    <row r="5289" s="107" customFormat="1" x14ac:dyDescent="0.2"/>
    <row r="5290" s="107" customFormat="1" x14ac:dyDescent="0.2"/>
    <row r="5291" s="107" customFormat="1" x14ac:dyDescent="0.2"/>
    <row r="5292" s="107" customFormat="1" x14ac:dyDescent="0.2"/>
    <row r="5293" s="107" customFormat="1" x14ac:dyDescent="0.2"/>
    <row r="5294" s="107" customFormat="1" x14ac:dyDescent="0.2"/>
    <row r="5295" s="107" customFormat="1" x14ac:dyDescent="0.2"/>
    <row r="5296" s="107" customFormat="1" x14ac:dyDescent="0.2"/>
    <row r="5297" s="107" customFormat="1" x14ac:dyDescent="0.2"/>
    <row r="5298" s="107" customFormat="1" x14ac:dyDescent="0.2"/>
    <row r="5299" s="107" customFormat="1" x14ac:dyDescent="0.2"/>
    <row r="5300" s="107" customFormat="1" x14ac:dyDescent="0.2"/>
    <row r="5301" s="107" customFormat="1" x14ac:dyDescent="0.2"/>
    <row r="5302" s="107" customFormat="1" x14ac:dyDescent="0.2"/>
    <row r="5303" s="107" customFormat="1" x14ac:dyDescent="0.2"/>
    <row r="5304" s="107" customFormat="1" x14ac:dyDescent="0.2"/>
    <row r="5305" s="107" customFormat="1" x14ac:dyDescent="0.2"/>
    <row r="5306" s="107" customFormat="1" x14ac:dyDescent="0.2"/>
    <row r="5307" s="107" customFormat="1" x14ac:dyDescent="0.2"/>
    <row r="5308" s="107" customFormat="1" x14ac:dyDescent="0.2"/>
    <row r="5309" s="107" customFormat="1" x14ac:dyDescent="0.2"/>
    <row r="5310" s="107" customFormat="1" x14ac:dyDescent="0.2"/>
    <row r="5311" s="107" customFormat="1" x14ac:dyDescent="0.2"/>
    <row r="5312" s="107" customFormat="1" x14ac:dyDescent="0.2"/>
    <row r="5313" s="107" customFormat="1" x14ac:dyDescent="0.2"/>
    <row r="5314" s="107" customFormat="1" x14ac:dyDescent="0.2"/>
    <row r="5315" s="107" customFormat="1" x14ac:dyDescent="0.2"/>
    <row r="5316" s="107" customFormat="1" x14ac:dyDescent="0.2"/>
    <row r="5317" s="107" customFormat="1" x14ac:dyDescent="0.2"/>
    <row r="5318" s="107" customFormat="1" x14ac:dyDescent="0.2"/>
    <row r="5319" s="107" customFormat="1" x14ac:dyDescent="0.2"/>
    <row r="5320" s="107" customFormat="1" x14ac:dyDescent="0.2"/>
    <row r="5321" s="107" customFormat="1" x14ac:dyDescent="0.2"/>
    <row r="5322" s="107" customFormat="1" x14ac:dyDescent="0.2"/>
    <row r="5323" s="107" customFormat="1" x14ac:dyDescent="0.2"/>
    <row r="5324" s="107" customFormat="1" x14ac:dyDescent="0.2"/>
    <row r="5325" s="107" customFormat="1" x14ac:dyDescent="0.2"/>
    <row r="5326" s="107" customFormat="1" x14ac:dyDescent="0.2"/>
    <row r="5327" s="107" customFormat="1" x14ac:dyDescent="0.2"/>
    <row r="5328" s="107" customFormat="1" x14ac:dyDescent="0.2"/>
    <row r="5329" s="107" customFormat="1" x14ac:dyDescent="0.2"/>
    <row r="5330" s="107" customFormat="1" x14ac:dyDescent="0.2"/>
    <row r="5331" s="107" customFormat="1" x14ac:dyDescent="0.2"/>
    <row r="5332" s="107" customFormat="1" x14ac:dyDescent="0.2"/>
    <row r="5333" s="107" customFormat="1" x14ac:dyDescent="0.2"/>
    <row r="5334" s="107" customFormat="1" x14ac:dyDescent="0.2"/>
    <row r="5335" s="107" customFormat="1" x14ac:dyDescent="0.2"/>
    <row r="5336" s="107" customFormat="1" x14ac:dyDescent="0.2"/>
    <row r="5337" s="107" customFormat="1" x14ac:dyDescent="0.2"/>
    <row r="5338" s="107" customFormat="1" x14ac:dyDescent="0.2"/>
    <row r="5339" s="107" customFormat="1" x14ac:dyDescent="0.2"/>
    <row r="5340" s="107" customFormat="1" x14ac:dyDescent="0.2"/>
    <row r="5341" s="107" customFormat="1" x14ac:dyDescent="0.2"/>
    <row r="5342" s="107" customFormat="1" x14ac:dyDescent="0.2"/>
    <row r="5343" s="107" customFormat="1" x14ac:dyDescent="0.2"/>
    <row r="5344" s="107" customFormat="1" x14ac:dyDescent="0.2"/>
    <row r="5345" s="107" customFormat="1" x14ac:dyDescent="0.2"/>
    <row r="5346" s="107" customFormat="1" x14ac:dyDescent="0.2"/>
    <row r="5347" s="107" customFormat="1" x14ac:dyDescent="0.2"/>
    <row r="5348" s="107" customFormat="1" x14ac:dyDescent="0.2"/>
    <row r="5349" s="107" customFormat="1" x14ac:dyDescent="0.2"/>
    <row r="5350" s="107" customFormat="1" x14ac:dyDescent="0.2"/>
    <row r="5351" s="107" customFormat="1" x14ac:dyDescent="0.2"/>
    <row r="5352" s="107" customFormat="1" x14ac:dyDescent="0.2"/>
    <row r="5353" s="107" customFormat="1" x14ac:dyDescent="0.2"/>
    <row r="5354" s="107" customFormat="1" x14ac:dyDescent="0.2"/>
    <row r="5355" s="107" customFormat="1" x14ac:dyDescent="0.2"/>
    <row r="5356" s="107" customFormat="1" x14ac:dyDescent="0.2"/>
    <row r="5357" s="107" customFormat="1" x14ac:dyDescent="0.2"/>
    <row r="5358" s="107" customFormat="1" x14ac:dyDescent="0.2"/>
    <row r="5359" s="107" customFormat="1" x14ac:dyDescent="0.2"/>
    <row r="5360" s="107" customFormat="1" x14ac:dyDescent="0.2"/>
    <row r="5361" s="107" customFormat="1" x14ac:dyDescent="0.2"/>
    <row r="5362" s="107" customFormat="1" x14ac:dyDescent="0.2"/>
    <row r="5363" s="107" customFormat="1" x14ac:dyDescent="0.2"/>
    <row r="5364" s="107" customFormat="1" x14ac:dyDescent="0.2"/>
    <row r="5365" s="107" customFormat="1" x14ac:dyDescent="0.2"/>
    <row r="5366" s="107" customFormat="1" x14ac:dyDescent="0.2"/>
    <row r="5367" s="107" customFormat="1" x14ac:dyDescent="0.2"/>
    <row r="5368" s="107" customFormat="1" x14ac:dyDescent="0.2"/>
    <row r="5369" s="107" customFormat="1" x14ac:dyDescent="0.2"/>
    <row r="5370" s="107" customFormat="1" x14ac:dyDescent="0.2"/>
    <row r="5371" s="107" customFormat="1" x14ac:dyDescent="0.2"/>
    <row r="5372" s="107" customFormat="1" x14ac:dyDescent="0.2"/>
    <row r="5373" s="107" customFormat="1" x14ac:dyDescent="0.2"/>
    <row r="5374" s="107" customFormat="1" x14ac:dyDescent="0.2"/>
    <row r="5375" s="107" customFormat="1" x14ac:dyDescent="0.2"/>
    <row r="5376" s="107" customFormat="1" x14ac:dyDescent="0.2"/>
    <row r="5377" s="107" customFormat="1" x14ac:dyDescent="0.2"/>
    <row r="5378" s="107" customFormat="1" x14ac:dyDescent="0.2"/>
    <row r="5379" s="107" customFormat="1" x14ac:dyDescent="0.2"/>
    <row r="5380" s="107" customFormat="1" x14ac:dyDescent="0.2"/>
    <row r="5381" s="107" customFormat="1" x14ac:dyDescent="0.2"/>
    <row r="5382" s="107" customFormat="1" x14ac:dyDescent="0.2"/>
    <row r="5383" s="107" customFormat="1" x14ac:dyDescent="0.2"/>
    <row r="5384" s="107" customFormat="1" x14ac:dyDescent="0.2"/>
    <row r="5385" s="107" customFormat="1" x14ac:dyDescent="0.2"/>
    <row r="5386" s="107" customFormat="1" x14ac:dyDescent="0.2"/>
    <row r="5387" s="107" customFormat="1" x14ac:dyDescent="0.2"/>
    <row r="5388" s="107" customFormat="1" x14ac:dyDescent="0.2"/>
    <row r="5389" s="107" customFormat="1" x14ac:dyDescent="0.2"/>
    <row r="5390" s="107" customFormat="1" x14ac:dyDescent="0.2"/>
    <row r="5391" s="107" customFormat="1" x14ac:dyDescent="0.2"/>
    <row r="5392" s="107" customFormat="1" x14ac:dyDescent="0.2"/>
    <row r="5393" s="107" customFormat="1" x14ac:dyDescent="0.2"/>
    <row r="5394" s="107" customFormat="1" x14ac:dyDescent="0.2"/>
    <row r="5395" s="107" customFormat="1" x14ac:dyDescent="0.2"/>
    <row r="5396" s="107" customFormat="1" x14ac:dyDescent="0.2"/>
    <row r="5397" s="107" customFormat="1" x14ac:dyDescent="0.2"/>
    <row r="5398" s="107" customFormat="1" x14ac:dyDescent="0.2"/>
    <row r="5399" s="107" customFormat="1" x14ac:dyDescent="0.2"/>
    <row r="5400" s="107" customFormat="1" x14ac:dyDescent="0.2"/>
    <row r="5401" s="107" customFormat="1" x14ac:dyDescent="0.2"/>
    <row r="5402" s="107" customFormat="1" x14ac:dyDescent="0.2"/>
    <row r="5403" s="107" customFormat="1" x14ac:dyDescent="0.2"/>
    <row r="5404" s="107" customFormat="1" x14ac:dyDescent="0.2"/>
    <row r="5405" s="107" customFormat="1" x14ac:dyDescent="0.2"/>
    <row r="5406" s="107" customFormat="1" x14ac:dyDescent="0.2"/>
    <row r="5407" s="107" customFormat="1" x14ac:dyDescent="0.2"/>
    <row r="5408" s="107" customFormat="1" x14ac:dyDescent="0.2"/>
    <row r="5409" s="107" customFormat="1" x14ac:dyDescent="0.2"/>
    <row r="5410" s="107" customFormat="1" x14ac:dyDescent="0.2"/>
    <row r="5411" s="107" customFormat="1" x14ac:dyDescent="0.2"/>
    <row r="5412" s="107" customFormat="1" x14ac:dyDescent="0.2"/>
    <row r="5413" s="107" customFormat="1" x14ac:dyDescent="0.2"/>
    <row r="5414" s="107" customFormat="1" x14ac:dyDescent="0.2"/>
    <row r="5415" s="107" customFormat="1" x14ac:dyDescent="0.2"/>
    <row r="5416" s="107" customFormat="1" x14ac:dyDescent="0.2"/>
    <row r="5417" s="107" customFormat="1" x14ac:dyDescent="0.2"/>
    <row r="5418" s="107" customFormat="1" x14ac:dyDescent="0.2"/>
    <row r="5419" s="107" customFormat="1" x14ac:dyDescent="0.2"/>
    <row r="5420" s="107" customFormat="1" x14ac:dyDescent="0.2"/>
    <row r="5421" s="107" customFormat="1" x14ac:dyDescent="0.2"/>
    <row r="5422" s="107" customFormat="1" x14ac:dyDescent="0.2"/>
    <row r="5423" s="107" customFormat="1" x14ac:dyDescent="0.2"/>
    <row r="5424" s="107" customFormat="1" x14ac:dyDescent="0.2"/>
    <row r="5425" s="107" customFormat="1" x14ac:dyDescent="0.2"/>
    <row r="5426" s="107" customFormat="1" x14ac:dyDescent="0.2"/>
    <row r="5427" s="107" customFormat="1" x14ac:dyDescent="0.2"/>
    <row r="5428" s="107" customFormat="1" x14ac:dyDescent="0.2"/>
    <row r="5429" s="107" customFormat="1" x14ac:dyDescent="0.2"/>
    <row r="5430" s="107" customFormat="1" x14ac:dyDescent="0.2"/>
    <row r="5431" s="107" customFormat="1" x14ac:dyDescent="0.2"/>
    <row r="5432" s="107" customFormat="1" x14ac:dyDescent="0.2"/>
    <row r="5433" s="107" customFormat="1" x14ac:dyDescent="0.2"/>
    <row r="5434" s="107" customFormat="1" x14ac:dyDescent="0.2"/>
    <row r="5435" s="107" customFormat="1" x14ac:dyDescent="0.2"/>
    <row r="5436" s="107" customFormat="1" x14ac:dyDescent="0.2"/>
    <row r="5437" s="107" customFormat="1" x14ac:dyDescent="0.2"/>
    <row r="5438" s="107" customFormat="1" x14ac:dyDescent="0.2"/>
    <row r="5439" s="107" customFormat="1" x14ac:dyDescent="0.2"/>
    <row r="5440" s="107" customFormat="1" x14ac:dyDescent="0.2"/>
    <row r="5441" s="107" customFormat="1" x14ac:dyDescent="0.2"/>
    <row r="5442" s="107" customFormat="1" x14ac:dyDescent="0.2"/>
    <row r="5443" s="107" customFormat="1" x14ac:dyDescent="0.2"/>
    <row r="5444" s="107" customFormat="1" x14ac:dyDescent="0.2"/>
    <row r="5445" s="107" customFormat="1" x14ac:dyDescent="0.2"/>
    <row r="5446" s="107" customFormat="1" x14ac:dyDescent="0.2"/>
    <row r="5447" s="107" customFormat="1" x14ac:dyDescent="0.2"/>
    <row r="5448" s="107" customFormat="1" x14ac:dyDescent="0.2"/>
    <row r="5449" s="107" customFormat="1" x14ac:dyDescent="0.2"/>
    <row r="5450" s="107" customFormat="1" x14ac:dyDescent="0.2"/>
    <row r="5451" s="107" customFormat="1" x14ac:dyDescent="0.2"/>
    <row r="5452" s="107" customFormat="1" x14ac:dyDescent="0.2"/>
    <row r="5453" s="107" customFormat="1" x14ac:dyDescent="0.2"/>
    <row r="5454" s="107" customFormat="1" x14ac:dyDescent="0.2"/>
    <row r="5455" s="107" customFormat="1" x14ac:dyDescent="0.2"/>
    <row r="5456" s="107" customFormat="1" x14ac:dyDescent="0.2"/>
    <row r="5457" s="107" customFormat="1" x14ac:dyDescent="0.2"/>
    <row r="5458" s="107" customFormat="1" x14ac:dyDescent="0.2"/>
    <row r="5459" s="107" customFormat="1" x14ac:dyDescent="0.2"/>
    <row r="5460" s="107" customFormat="1" x14ac:dyDescent="0.2"/>
    <row r="5461" s="107" customFormat="1" x14ac:dyDescent="0.2"/>
    <row r="5462" s="107" customFormat="1" x14ac:dyDescent="0.2"/>
    <row r="5463" s="107" customFormat="1" x14ac:dyDescent="0.2"/>
    <row r="5464" s="107" customFormat="1" x14ac:dyDescent="0.2"/>
    <row r="5465" s="107" customFormat="1" x14ac:dyDescent="0.2"/>
    <row r="5466" s="107" customFormat="1" x14ac:dyDescent="0.2"/>
    <row r="5467" s="107" customFormat="1" x14ac:dyDescent="0.2"/>
    <row r="5468" s="107" customFormat="1" x14ac:dyDescent="0.2"/>
    <row r="5469" s="107" customFormat="1" x14ac:dyDescent="0.2"/>
    <row r="5470" s="107" customFormat="1" x14ac:dyDescent="0.2"/>
    <row r="5471" s="107" customFormat="1" x14ac:dyDescent="0.2"/>
    <row r="5472" s="107" customFormat="1" x14ac:dyDescent="0.2"/>
    <row r="5473" s="107" customFormat="1" x14ac:dyDescent="0.2"/>
    <row r="5474" s="107" customFormat="1" x14ac:dyDescent="0.2"/>
    <row r="5475" s="107" customFormat="1" x14ac:dyDescent="0.2"/>
    <row r="5476" s="107" customFormat="1" x14ac:dyDescent="0.2"/>
    <row r="5477" s="107" customFormat="1" x14ac:dyDescent="0.2"/>
    <row r="5478" s="107" customFormat="1" x14ac:dyDescent="0.2"/>
    <row r="5479" s="107" customFormat="1" x14ac:dyDescent="0.2"/>
    <row r="5480" s="107" customFormat="1" x14ac:dyDescent="0.2"/>
    <row r="5481" s="107" customFormat="1" x14ac:dyDescent="0.2"/>
    <row r="5482" s="107" customFormat="1" x14ac:dyDescent="0.2"/>
    <row r="5483" s="107" customFormat="1" x14ac:dyDescent="0.2"/>
    <row r="5484" s="107" customFormat="1" x14ac:dyDescent="0.2"/>
    <row r="5485" s="107" customFormat="1" x14ac:dyDescent="0.2"/>
    <row r="5486" s="107" customFormat="1" x14ac:dyDescent="0.2"/>
    <row r="5487" s="107" customFormat="1" x14ac:dyDescent="0.2"/>
    <row r="5488" s="107" customFormat="1" x14ac:dyDescent="0.2"/>
    <row r="5489" s="107" customFormat="1" x14ac:dyDescent="0.2"/>
    <row r="5490" s="107" customFormat="1" x14ac:dyDescent="0.2"/>
    <row r="5491" s="107" customFormat="1" x14ac:dyDescent="0.2"/>
    <row r="5492" s="107" customFormat="1" x14ac:dyDescent="0.2"/>
    <row r="5493" s="107" customFormat="1" x14ac:dyDescent="0.2"/>
    <row r="5494" s="107" customFormat="1" x14ac:dyDescent="0.2"/>
    <row r="5495" s="107" customFormat="1" x14ac:dyDescent="0.2"/>
    <row r="5496" s="107" customFormat="1" x14ac:dyDescent="0.2"/>
    <row r="5497" s="107" customFormat="1" x14ac:dyDescent="0.2"/>
    <row r="5498" s="107" customFormat="1" x14ac:dyDescent="0.2"/>
    <row r="5499" s="107" customFormat="1" x14ac:dyDescent="0.2"/>
    <row r="5500" s="107" customFormat="1" x14ac:dyDescent="0.2"/>
    <row r="5501" s="107" customFormat="1" x14ac:dyDescent="0.2"/>
    <row r="5502" s="107" customFormat="1" x14ac:dyDescent="0.2"/>
    <row r="5503" s="107" customFormat="1" x14ac:dyDescent="0.2"/>
    <row r="5504" s="107" customFormat="1" x14ac:dyDescent="0.2"/>
    <row r="5505" s="107" customFormat="1" x14ac:dyDescent="0.2"/>
    <row r="5506" s="107" customFormat="1" x14ac:dyDescent="0.2"/>
    <row r="5507" s="107" customFormat="1" x14ac:dyDescent="0.2"/>
    <row r="5508" s="107" customFormat="1" x14ac:dyDescent="0.2"/>
    <row r="5509" s="107" customFormat="1" x14ac:dyDescent="0.2"/>
    <row r="5510" s="107" customFormat="1" x14ac:dyDescent="0.2"/>
    <row r="5511" s="107" customFormat="1" x14ac:dyDescent="0.2"/>
    <row r="5512" s="107" customFormat="1" x14ac:dyDescent="0.2"/>
    <row r="5513" s="107" customFormat="1" x14ac:dyDescent="0.2"/>
    <row r="5514" s="107" customFormat="1" x14ac:dyDescent="0.2"/>
    <row r="5515" s="107" customFormat="1" x14ac:dyDescent="0.2"/>
    <row r="5516" s="107" customFormat="1" x14ac:dyDescent="0.2"/>
    <row r="5517" s="107" customFormat="1" x14ac:dyDescent="0.2"/>
    <row r="5518" s="107" customFormat="1" x14ac:dyDescent="0.2"/>
    <row r="5519" s="107" customFormat="1" x14ac:dyDescent="0.2"/>
    <row r="5520" s="107" customFormat="1" x14ac:dyDescent="0.2"/>
    <row r="5521" s="107" customFormat="1" x14ac:dyDescent="0.2"/>
    <row r="5522" s="107" customFormat="1" x14ac:dyDescent="0.2"/>
    <row r="5523" s="107" customFormat="1" x14ac:dyDescent="0.2"/>
    <row r="5524" s="107" customFormat="1" x14ac:dyDescent="0.2"/>
    <row r="5525" s="107" customFormat="1" x14ac:dyDescent="0.2"/>
    <row r="5526" s="107" customFormat="1" x14ac:dyDescent="0.2"/>
    <row r="5527" s="107" customFormat="1" x14ac:dyDescent="0.2"/>
    <row r="5528" s="107" customFormat="1" x14ac:dyDescent="0.2"/>
    <row r="5529" s="107" customFormat="1" x14ac:dyDescent="0.2"/>
    <row r="5530" s="107" customFormat="1" x14ac:dyDescent="0.2"/>
    <row r="5531" s="107" customFormat="1" x14ac:dyDescent="0.2"/>
    <row r="5532" s="107" customFormat="1" x14ac:dyDescent="0.2"/>
    <row r="5533" s="107" customFormat="1" x14ac:dyDescent="0.2"/>
    <row r="5534" s="107" customFormat="1" x14ac:dyDescent="0.2"/>
    <row r="5535" s="107" customFormat="1" x14ac:dyDescent="0.2"/>
    <row r="5536" s="107" customFormat="1" x14ac:dyDescent="0.2"/>
    <row r="5537" s="107" customFormat="1" x14ac:dyDescent="0.2"/>
    <row r="5538" s="107" customFormat="1" x14ac:dyDescent="0.2"/>
    <row r="5539" s="107" customFormat="1" x14ac:dyDescent="0.2"/>
    <row r="5540" s="107" customFormat="1" x14ac:dyDescent="0.2"/>
    <row r="5541" s="107" customFormat="1" x14ac:dyDescent="0.2"/>
    <row r="5542" s="107" customFormat="1" x14ac:dyDescent="0.2"/>
    <row r="5543" s="107" customFormat="1" x14ac:dyDescent="0.2"/>
    <row r="5544" s="107" customFormat="1" x14ac:dyDescent="0.2"/>
    <row r="5545" s="107" customFormat="1" x14ac:dyDescent="0.2"/>
    <row r="5546" s="107" customFormat="1" x14ac:dyDescent="0.2"/>
    <row r="5547" s="107" customFormat="1" x14ac:dyDescent="0.2"/>
    <row r="5548" s="107" customFormat="1" x14ac:dyDescent="0.2"/>
    <row r="5549" s="107" customFormat="1" x14ac:dyDescent="0.2"/>
    <row r="5550" s="107" customFormat="1" x14ac:dyDescent="0.2"/>
    <row r="5551" s="107" customFormat="1" x14ac:dyDescent="0.2"/>
    <row r="5552" s="107" customFormat="1" x14ac:dyDescent="0.2"/>
    <row r="5553" s="107" customFormat="1" x14ac:dyDescent="0.2"/>
    <row r="5554" s="107" customFormat="1" x14ac:dyDescent="0.2"/>
    <row r="5555" s="107" customFormat="1" x14ac:dyDescent="0.2"/>
    <row r="5556" s="107" customFormat="1" x14ac:dyDescent="0.2"/>
    <row r="5557" s="107" customFormat="1" x14ac:dyDescent="0.2"/>
    <row r="5558" s="107" customFormat="1" x14ac:dyDescent="0.2"/>
    <row r="5559" s="107" customFormat="1" x14ac:dyDescent="0.2"/>
    <row r="5560" s="107" customFormat="1" x14ac:dyDescent="0.2"/>
    <row r="5561" s="107" customFormat="1" x14ac:dyDescent="0.2"/>
    <row r="5562" s="107" customFormat="1" x14ac:dyDescent="0.2"/>
    <row r="5563" s="107" customFormat="1" x14ac:dyDescent="0.2"/>
    <row r="5564" s="107" customFormat="1" x14ac:dyDescent="0.2"/>
    <row r="5565" s="107" customFormat="1" x14ac:dyDescent="0.2"/>
    <row r="5566" s="107" customFormat="1" x14ac:dyDescent="0.2"/>
    <row r="5567" s="107" customFormat="1" x14ac:dyDescent="0.2"/>
    <row r="5568" s="107" customFormat="1" x14ac:dyDescent="0.2"/>
    <row r="5569" s="107" customFormat="1" x14ac:dyDescent="0.2"/>
    <row r="5570" s="107" customFormat="1" x14ac:dyDescent="0.2"/>
    <row r="5571" s="107" customFormat="1" x14ac:dyDescent="0.2"/>
    <row r="5572" s="107" customFormat="1" x14ac:dyDescent="0.2"/>
    <row r="5573" s="107" customFormat="1" x14ac:dyDescent="0.2"/>
    <row r="5574" s="107" customFormat="1" x14ac:dyDescent="0.2"/>
    <row r="5575" s="107" customFormat="1" x14ac:dyDescent="0.2"/>
    <row r="5576" s="107" customFormat="1" x14ac:dyDescent="0.2"/>
    <row r="5577" s="107" customFormat="1" x14ac:dyDescent="0.2"/>
    <row r="5578" s="107" customFormat="1" x14ac:dyDescent="0.2"/>
    <row r="5579" s="107" customFormat="1" x14ac:dyDescent="0.2"/>
    <row r="5580" s="107" customFormat="1" x14ac:dyDescent="0.2"/>
    <row r="5581" s="107" customFormat="1" x14ac:dyDescent="0.2"/>
    <row r="5582" s="107" customFormat="1" x14ac:dyDescent="0.2"/>
    <row r="5583" s="107" customFormat="1" x14ac:dyDescent="0.2"/>
    <row r="5584" s="107" customFormat="1" x14ac:dyDescent="0.2"/>
    <row r="5585" s="107" customFormat="1" x14ac:dyDescent="0.2"/>
    <row r="5586" s="107" customFormat="1" x14ac:dyDescent="0.2"/>
    <row r="5587" s="107" customFormat="1" x14ac:dyDescent="0.2"/>
    <row r="5588" s="107" customFormat="1" x14ac:dyDescent="0.2"/>
    <row r="5589" s="107" customFormat="1" x14ac:dyDescent="0.2"/>
    <row r="5590" s="107" customFormat="1" x14ac:dyDescent="0.2"/>
    <row r="5591" s="107" customFormat="1" x14ac:dyDescent="0.2"/>
    <row r="5592" s="107" customFormat="1" x14ac:dyDescent="0.2"/>
    <row r="5593" s="107" customFormat="1" x14ac:dyDescent="0.2"/>
    <row r="5594" s="107" customFormat="1" x14ac:dyDescent="0.2"/>
    <row r="5595" s="107" customFormat="1" x14ac:dyDescent="0.2"/>
    <row r="5596" s="107" customFormat="1" x14ac:dyDescent="0.2"/>
    <row r="5597" s="107" customFormat="1" x14ac:dyDescent="0.2"/>
    <row r="5598" s="107" customFormat="1" x14ac:dyDescent="0.2"/>
    <row r="5599" s="107" customFormat="1" x14ac:dyDescent="0.2"/>
    <row r="5600" s="107" customFormat="1" x14ac:dyDescent="0.2"/>
    <row r="5601" s="107" customFormat="1" x14ac:dyDescent="0.2"/>
    <row r="5602" s="107" customFormat="1" x14ac:dyDescent="0.2"/>
    <row r="5603" s="107" customFormat="1" x14ac:dyDescent="0.2"/>
    <row r="5604" s="107" customFormat="1" x14ac:dyDescent="0.2"/>
    <row r="5605" s="107" customFormat="1" x14ac:dyDescent="0.2"/>
    <row r="5606" s="107" customFormat="1" x14ac:dyDescent="0.2"/>
    <row r="5607" s="107" customFormat="1" x14ac:dyDescent="0.2"/>
    <row r="5608" s="107" customFormat="1" x14ac:dyDescent="0.2"/>
    <row r="5609" s="107" customFormat="1" x14ac:dyDescent="0.2"/>
    <row r="5610" s="107" customFormat="1" x14ac:dyDescent="0.2"/>
    <row r="5611" s="107" customFormat="1" x14ac:dyDescent="0.2"/>
    <row r="5612" s="107" customFormat="1" x14ac:dyDescent="0.2"/>
    <row r="5613" s="107" customFormat="1" x14ac:dyDescent="0.2"/>
    <row r="5614" s="107" customFormat="1" x14ac:dyDescent="0.2"/>
    <row r="5615" s="107" customFormat="1" x14ac:dyDescent="0.2"/>
    <row r="5616" s="107" customFormat="1" x14ac:dyDescent="0.2"/>
    <row r="5617" s="107" customFormat="1" x14ac:dyDescent="0.2"/>
    <row r="5618" s="107" customFormat="1" x14ac:dyDescent="0.2"/>
    <row r="5619" s="107" customFormat="1" x14ac:dyDescent="0.2"/>
    <row r="5620" s="107" customFormat="1" x14ac:dyDescent="0.2"/>
    <row r="5621" s="107" customFormat="1" x14ac:dyDescent="0.2"/>
    <row r="5622" s="107" customFormat="1" x14ac:dyDescent="0.2"/>
    <row r="5623" s="107" customFormat="1" x14ac:dyDescent="0.2"/>
    <row r="5624" s="107" customFormat="1" x14ac:dyDescent="0.2"/>
    <row r="5625" s="107" customFormat="1" x14ac:dyDescent="0.2"/>
    <row r="5626" s="107" customFormat="1" x14ac:dyDescent="0.2"/>
    <row r="5627" s="107" customFormat="1" x14ac:dyDescent="0.2"/>
    <row r="5628" s="107" customFormat="1" x14ac:dyDescent="0.2"/>
    <row r="5629" s="107" customFormat="1" x14ac:dyDescent="0.2"/>
    <row r="5630" s="107" customFormat="1" x14ac:dyDescent="0.2"/>
    <row r="5631" s="107" customFormat="1" x14ac:dyDescent="0.2"/>
    <row r="5632" s="107" customFormat="1" x14ac:dyDescent="0.2"/>
    <row r="5633" s="107" customFormat="1" x14ac:dyDescent="0.2"/>
    <row r="5634" s="107" customFormat="1" x14ac:dyDescent="0.2"/>
    <row r="5635" s="107" customFormat="1" x14ac:dyDescent="0.2"/>
    <row r="5636" s="107" customFormat="1" x14ac:dyDescent="0.2"/>
    <row r="5637" s="107" customFormat="1" x14ac:dyDescent="0.2"/>
    <row r="5638" s="107" customFormat="1" x14ac:dyDescent="0.2"/>
    <row r="5639" s="107" customFormat="1" x14ac:dyDescent="0.2"/>
    <row r="5640" s="107" customFormat="1" x14ac:dyDescent="0.2"/>
    <row r="5641" s="107" customFormat="1" x14ac:dyDescent="0.2"/>
    <row r="5642" s="107" customFormat="1" x14ac:dyDescent="0.2"/>
    <row r="5643" s="107" customFormat="1" x14ac:dyDescent="0.2"/>
    <row r="5644" s="107" customFormat="1" x14ac:dyDescent="0.2"/>
    <row r="5645" s="107" customFormat="1" x14ac:dyDescent="0.2"/>
    <row r="5646" s="107" customFormat="1" x14ac:dyDescent="0.2"/>
    <row r="5647" s="107" customFormat="1" x14ac:dyDescent="0.2"/>
    <row r="5648" s="107" customFormat="1" x14ac:dyDescent="0.2"/>
    <row r="5649" s="107" customFormat="1" x14ac:dyDescent="0.2"/>
    <row r="5650" s="107" customFormat="1" x14ac:dyDescent="0.2"/>
    <row r="5651" s="107" customFormat="1" x14ac:dyDescent="0.2"/>
    <row r="5652" s="107" customFormat="1" x14ac:dyDescent="0.2"/>
    <row r="5653" s="107" customFormat="1" x14ac:dyDescent="0.2"/>
    <row r="5654" s="107" customFormat="1" x14ac:dyDescent="0.2"/>
    <row r="5655" s="107" customFormat="1" x14ac:dyDescent="0.2"/>
    <row r="5656" s="107" customFormat="1" x14ac:dyDescent="0.2"/>
    <row r="5657" s="107" customFormat="1" x14ac:dyDescent="0.2"/>
    <row r="5658" s="107" customFormat="1" x14ac:dyDescent="0.2"/>
    <row r="5659" s="107" customFormat="1" x14ac:dyDescent="0.2"/>
    <row r="5660" s="107" customFormat="1" x14ac:dyDescent="0.2"/>
    <row r="5661" s="107" customFormat="1" x14ac:dyDescent="0.2"/>
    <row r="5662" s="107" customFormat="1" x14ac:dyDescent="0.2"/>
    <row r="5663" s="107" customFormat="1" x14ac:dyDescent="0.2"/>
    <row r="5664" s="107" customFormat="1" x14ac:dyDescent="0.2"/>
    <row r="5665" s="107" customFormat="1" x14ac:dyDescent="0.2"/>
    <row r="5666" s="107" customFormat="1" x14ac:dyDescent="0.2"/>
    <row r="5667" s="107" customFormat="1" x14ac:dyDescent="0.2"/>
    <row r="5668" s="107" customFormat="1" x14ac:dyDescent="0.2"/>
    <row r="5669" s="107" customFormat="1" x14ac:dyDescent="0.2"/>
    <row r="5670" s="107" customFormat="1" x14ac:dyDescent="0.2"/>
    <row r="5671" s="107" customFormat="1" x14ac:dyDescent="0.2"/>
    <row r="5672" s="107" customFormat="1" x14ac:dyDescent="0.2"/>
    <row r="5673" s="107" customFormat="1" x14ac:dyDescent="0.2"/>
    <row r="5674" s="107" customFormat="1" x14ac:dyDescent="0.2"/>
    <row r="5675" s="107" customFormat="1" x14ac:dyDescent="0.2"/>
    <row r="5676" s="107" customFormat="1" x14ac:dyDescent="0.2"/>
    <row r="5677" s="107" customFormat="1" x14ac:dyDescent="0.2"/>
    <row r="5678" s="107" customFormat="1" x14ac:dyDescent="0.2"/>
    <row r="5679" s="107" customFormat="1" x14ac:dyDescent="0.2"/>
    <row r="5680" s="107" customFormat="1" x14ac:dyDescent="0.2"/>
    <row r="5681" s="107" customFormat="1" x14ac:dyDescent="0.2"/>
    <row r="5682" s="107" customFormat="1" x14ac:dyDescent="0.2"/>
    <row r="5683" s="107" customFormat="1" x14ac:dyDescent="0.2"/>
    <row r="5684" s="107" customFormat="1" x14ac:dyDescent="0.2"/>
    <row r="5685" s="107" customFormat="1" x14ac:dyDescent="0.2"/>
    <row r="5686" s="107" customFormat="1" x14ac:dyDescent="0.2"/>
    <row r="5687" s="107" customFormat="1" x14ac:dyDescent="0.2"/>
    <row r="5688" s="107" customFormat="1" x14ac:dyDescent="0.2"/>
    <row r="5689" s="107" customFormat="1" x14ac:dyDescent="0.2"/>
    <row r="5690" s="107" customFormat="1" x14ac:dyDescent="0.2"/>
    <row r="5691" s="107" customFormat="1" x14ac:dyDescent="0.2"/>
    <row r="5692" s="107" customFormat="1" x14ac:dyDescent="0.2"/>
    <row r="5693" s="107" customFormat="1" x14ac:dyDescent="0.2"/>
    <row r="5694" s="107" customFormat="1" x14ac:dyDescent="0.2"/>
    <row r="5695" s="107" customFormat="1" x14ac:dyDescent="0.2"/>
    <row r="5696" s="107" customFormat="1" x14ac:dyDescent="0.2"/>
    <row r="5697" s="107" customFormat="1" x14ac:dyDescent="0.2"/>
    <row r="5698" s="107" customFormat="1" x14ac:dyDescent="0.2"/>
    <row r="5699" s="107" customFormat="1" x14ac:dyDescent="0.2"/>
    <row r="5700" s="107" customFormat="1" x14ac:dyDescent="0.2"/>
    <row r="5701" s="107" customFormat="1" x14ac:dyDescent="0.2"/>
    <row r="5702" s="107" customFormat="1" x14ac:dyDescent="0.2"/>
    <row r="5703" s="107" customFormat="1" x14ac:dyDescent="0.2"/>
    <row r="5704" s="107" customFormat="1" x14ac:dyDescent="0.2"/>
    <row r="5705" s="107" customFormat="1" x14ac:dyDescent="0.2"/>
    <row r="5706" s="107" customFormat="1" x14ac:dyDescent="0.2"/>
    <row r="5707" s="107" customFormat="1" x14ac:dyDescent="0.2"/>
    <row r="5708" s="107" customFormat="1" x14ac:dyDescent="0.2"/>
    <row r="5709" s="107" customFormat="1" x14ac:dyDescent="0.2"/>
    <row r="5710" s="107" customFormat="1" x14ac:dyDescent="0.2"/>
    <row r="5711" s="107" customFormat="1" x14ac:dyDescent="0.2"/>
    <row r="5712" s="107" customFormat="1" x14ac:dyDescent="0.2"/>
    <row r="5713" s="107" customFormat="1" x14ac:dyDescent="0.2"/>
    <row r="5714" s="107" customFormat="1" x14ac:dyDescent="0.2"/>
    <row r="5715" s="107" customFormat="1" x14ac:dyDescent="0.2"/>
    <row r="5716" s="107" customFormat="1" x14ac:dyDescent="0.2"/>
    <row r="5717" s="107" customFormat="1" x14ac:dyDescent="0.2"/>
    <row r="5718" s="107" customFormat="1" x14ac:dyDescent="0.2"/>
    <row r="5719" s="107" customFormat="1" x14ac:dyDescent="0.2"/>
    <row r="5720" s="107" customFormat="1" x14ac:dyDescent="0.2"/>
    <row r="5721" s="107" customFormat="1" x14ac:dyDescent="0.2"/>
    <row r="5722" s="107" customFormat="1" x14ac:dyDescent="0.2"/>
    <row r="5723" s="107" customFormat="1" x14ac:dyDescent="0.2"/>
    <row r="5724" s="107" customFormat="1" x14ac:dyDescent="0.2"/>
    <row r="5725" s="107" customFormat="1" x14ac:dyDescent="0.2"/>
    <row r="5726" s="107" customFormat="1" x14ac:dyDescent="0.2"/>
    <row r="5727" s="107" customFormat="1" x14ac:dyDescent="0.2"/>
    <row r="5728" s="107" customFormat="1" x14ac:dyDescent="0.2"/>
    <row r="5729" s="107" customFormat="1" x14ac:dyDescent="0.2"/>
    <row r="5730" s="107" customFormat="1" x14ac:dyDescent="0.2"/>
    <row r="5731" s="107" customFormat="1" x14ac:dyDescent="0.2"/>
    <row r="5732" s="107" customFormat="1" x14ac:dyDescent="0.2"/>
    <row r="5733" s="107" customFormat="1" x14ac:dyDescent="0.2"/>
    <row r="5734" s="107" customFormat="1" x14ac:dyDescent="0.2"/>
    <row r="5735" s="107" customFormat="1" x14ac:dyDescent="0.2"/>
    <row r="5736" s="107" customFormat="1" x14ac:dyDescent="0.2"/>
    <row r="5737" s="107" customFormat="1" x14ac:dyDescent="0.2"/>
    <row r="5738" s="107" customFormat="1" x14ac:dyDescent="0.2"/>
    <row r="5739" s="107" customFormat="1" x14ac:dyDescent="0.2"/>
    <row r="5740" s="107" customFormat="1" x14ac:dyDescent="0.2"/>
    <row r="5741" s="107" customFormat="1" x14ac:dyDescent="0.2"/>
    <row r="5742" s="107" customFormat="1" x14ac:dyDescent="0.2"/>
    <row r="5743" s="107" customFormat="1" x14ac:dyDescent="0.2"/>
    <row r="5744" s="107" customFormat="1" x14ac:dyDescent="0.2"/>
    <row r="5745" s="107" customFormat="1" x14ac:dyDescent="0.2"/>
    <row r="5746" s="107" customFormat="1" x14ac:dyDescent="0.2"/>
    <row r="5747" s="107" customFormat="1" x14ac:dyDescent="0.2"/>
    <row r="5748" s="107" customFormat="1" x14ac:dyDescent="0.2"/>
    <row r="5749" s="107" customFormat="1" x14ac:dyDescent="0.2"/>
    <row r="5750" s="107" customFormat="1" x14ac:dyDescent="0.2"/>
    <row r="5751" s="107" customFormat="1" x14ac:dyDescent="0.2"/>
    <row r="5752" s="107" customFormat="1" x14ac:dyDescent="0.2"/>
    <row r="5753" s="107" customFormat="1" x14ac:dyDescent="0.2"/>
    <row r="5754" s="107" customFormat="1" x14ac:dyDescent="0.2"/>
    <row r="5755" s="107" customFormat="1" x14ac:dyDescent="0.2"/>
    <row r="5756" s="107" customFormat="1" x14ac:dyDescent="0.2"/>
    <row r="5757" s="107" customFormat="1" x14ac:dyDescent="0.2"/>
    <row r="5758" s="107" customFormat="1" x14ac:dyDescent="0.2"/>
    <row r="5759" s="107" customFormat="1" x14ac:dyDescent="0.2"/>
    <row r="5760" s="107" customFormat="1" x14ac:dyDescent="0.2"/>
    <row r="5761" s="107" customFormat="1" x14ac:dyDescent="0.2"/>
    <row r="5762" s="107" customFormat="1" x14ac:dyDescent="0.2"/>
    <row r="5763" s="107" customFormat="1" x14ac:dyDescent="0.2"/>
    <row r="5764" s="107" customFormat="1" x14ac:dyDescent="0.2"/>
    <row r="5765" s="107" customFormat="1" x14ac:dyDescent="0.2"/>
    <row r="5766" s="107" customFormat="1" x14ac:dyDescent="0.2"/>
    <row r="5767" s="107" customFormat="1" x14ac:dyDescent="0.2"/>
    <row r="5768" s="107" customFormat="1" x14ac:dyDescent="0.2"/>
    <row r="5769" s="107" customFormat="1" x14ac:dyDescent="0.2"/>
    <row r="5770" s="107" customFormat="1" x14ac:dyDescent="0.2"/>
    <row r="5771" s="107" customFormat="1" x14ac:dyDescent="0.2"/>
    <row r="5772" s="107" customFormat="1" x14ac:dyDescent="0.2"/>
    <row r="5773" s="107" customFormat="1" x14ac:dyDescent="0.2"/>
    <row r="5774" s="107" customFormat="1" x14ac:dyDescent="0.2"/>
    <row r="5775" s="107" customFormat="1" x14ac:dyDescent="0.2"/>
    <row r="5776" s="107" customFormat="1" x14ac:dyDescent="0.2"/>
    <row r="5777" s="107" customFormat="1" x14ac:dyDescent="0.2"/>
    <row r="5778" s="107" customFormat="1" x14ac:dyDescent="0.2"/>
    <row r="5779" s="107" customFormat="1" x14ac:dyDescent="0.2"/>
    <row r="5780" s="107" customFormat="1" x14ac:dyDescent="0.2"/>
    <row r="5781" s="107" customFormat="1" x14ac:dyDescent="0.2"/>
    <row r="5782" s="107" customFormat="1" x14ac:dyDescent="0.2"/>
    <row r="5783" s="107" customFormat="1" x14ac:dyDescent="0.2"/>
    <row r="5784" s="107" customFormat="1" x14ac:dyDescent="0.2"/>
    <row r="5785" s="107" customFormat="1" x14ac:dyDescent="0.2"/>
    <row r="5786" s="107" customFormat="1" x14ac:dyDescent="0.2"/>
    <row r="5787" s="107" customFormat="1" x14ac:dyDescent="0.2"/>
    <row r="5788" s="107" customFormat="1" x14ac:dyDescent="0.2"/>
    <row r="5789" s="107" customFormat="1" x14ac:dyDescent="0.2"/>
    <row r="5790" s="107" customFormat="1" x14ac:dyDescent="0.2"/>
    <row r="5791" s="107" customFormat="1" x14ac:dyDescent="0.2"/>
    <row r="5792" s="107" customFormat="1" x14ac:dyDescent="0.2"/>
    <row r="5793" s="107" customFormat="1" x14ac:dyDescent="0.2"/>
    <row r="5794" s="107" customFormat="1" x14ac:dyDescent="0.2"/>
    <row r="5795" s="107" customFormat="1" x14ac:dyDescent="0.2"/>
    <row r="5796" s="107" customFormat="1" x14ac:dyDescent="0.2"/>
    <row r="5797" s="107" customFormat="1" x14ac:dyDescent="0.2"/>
    <row r="5798" s="107" customFormat="1" x14ac:dyDescent="0.2"/>
    <row r="5799" s="107" customFormat="1" x14ac:dyDescent="0.2"/>
    <row r="5800" s="107" customFormat="1" x14ac:dyDescent="0.2"/>
    <row r="5801" s="107" customFormat="1" x14ac:dyDescent="0.2"/>
    <row r="5802" s="107" customFormat="1" x14ac:dyDescent="0.2"/>
    <row r="5803" s="107" customFormat="1" x14ac:dyDescent="0.2"/>
    <row r="5804" s="107" customFormat="1" x14ac:dyDescent="0.2"/>
    <row r="5805" s="107" customFormat="1" x14ac:dyDescent="0.2"/>
    <row r="5806" s="107" customFormat="1" x14ac:dyDescent="0.2"/>
    <row r="5807" s="107" customFormat="1" x14ac:dyDescent="0.2"/>
    <row r="5808" s="107" customFormat="1" x14ac:dyDescent="0.2"/>
    <row r="5809" s="107" customFormat="1" x14ac:dyDescent="0.2"/>
    <row r="5810" s="107" customFormat="1" x14ac:dyDescent="0.2"/>
    <row r="5811" s="107" customFormat="1" x14ac:dyDescent="0.2"/>
    <row r="5812" s="107" customFormat="1" x14ac:dyDescent="0.2"/>
    <row r="5813" s="107" customFormat="1" x14ac:dyDescent="0.2"/>
    <row r="5814" s="107" customFormat="1" x14ac:dyDescent="0.2"/>
    <row r="5815" s="107" customFormat="1" x14ac:dyDescent="0.2"/>
    <row r="5816" s="107" customFormat="1" x14ac:dyDescent="0.2"/>
    <row r="5817" s="107" customFormat="1" x14ac:dyDescent="0.2"/>
    <row r="5818" s="107" customFormat="1" x14ac:dyDescent="0.2"/>
    <row r="5819" s="107" customFormat="1" x14ac:dyDescent="0.2"/>
    <row r="5820" s="107" customFormat="1" x14ac:dyDescent="0.2"/>
    <row r="5821" s="107" customFormat="1" x14ac:dyDescent="0.2"/>
    <row r="5822" s="107" customFormat="1" x14ac:dyDescent="0.2"/>
    <row r="5823" s="107" customFormat="1" x14ac:dyDescent="0.2"/>
    <row r="5824" s="107" customFormat="1" x14ac:dyDescent="0.2"/>
    <row r="5825" s="107" customFormat="1" x14ac:dyDescent="0.2"/>
    <row r="5826" s="107" customFormat="1" x14ac:dyDescent="0.2"/>
    <row r="5827" s="107" customFormat="1" x14ac:dyDescent="0.2"/>
    <row r="5828" s="107" customFormat="1" x14ac:dyDescent="0.2"/>
    <row r="5829" s="107" customFormat="1" x14ac:dyDescent="0.2"/>
    <row r="5830" s="107" customFormat="1" x14ac:dyDescent="0.2"/>
    <row r="5831" s="107" customFormat="1" x14ac:dyDescent="0.2"/>
    <row r="5832" s="107" customFormat="1" x14ac:dyDescent="0.2"/>
    <row r="5833" s="107" customFormat="1" x14ac:dyDescent="0.2"/>
    <row r="5834" s="107" customFormat="1" x14ac:dyDescent="0.2"/>
    <row r="5835" s="107" customFormat="1" x14ac:dyDescent="0.2"/>
    <row r="5836" s="107" customFormat="1" x14ac:dyDescent="0.2"/>
    <row r="5837" s="107" customFormat="1" x14ac:dyDescent="0.2"/>
    <row r="5838" s="107" customFormat="1" x14ac:dyDescent="0.2"/>
    <row r="5839" s="107" customFormat="1" x14ac:dyDescent="0.2"/>
    <row r="5840" s="107" customFormat="1" x14ac:dyDescent="0.2"/>
    <row r="5841" s="107" customFormat="1" x14ac:dyDescent="0.2"/>
    <row r="5842" s="107" customFormat="1" x14ac:dyDescent="0.2"/>
    <row r="5843" s="107" customFormat="1" x14ac:dyDescent="0.2"/>
    <row r="5844" s="107" customFormat="1" x14ac:dyDescent="0.2"/>
    <row r="5845" s="107" customFormat="1" x14ac:dyDescent="0.2"/>
    <row r="5846" s="107" customFormat="1" x14ac:dyDescent="0.2"/>
    <row r="5847" s="107" customFormat="1" x14ac:dyDescent="0.2"/>
    <row r="5848" s="107" customFormat="1" x14ac:dyDescent="0.2"/>
    <row r="5849" s="107" customFormat="1" x14ac:dyDescent="0.2"/>
    <row r="5850" s="107" customFormat="1" x14ac:dyDescent="0.2"/>
    <row r="5851" s="107" customFormat="1" x14ac:dyDescent="0.2"/>
    <row r="5852" s="107" customFormat="1" x14ac:dyDescent="0.2"/>
    <row r="5853" s="107" customFormat="1" x14ac:dyDescent="0.2"/>
    <row r="5854" s="107" customFormat="1" x14ac:dyDescent="0.2"/>
    <row r="5855" s="107" customFormat="1" x14ac:dyDescent="0.2"/>
    <row r="5856" s="107" customFormat="1" x14ac:dyDescent="0.2"/>
    <row r="5857" s="107" customFormat="1" x14ac:dyDescent="0.2"/>
    <row r="5858" s="107" customFormat="1" x14ac:dyDescent="0.2"/>
    <row r="5859" s="107" customFormat="1" x14ac:dyDescent="0.2"/>
    <row r="5860" s="107" customFormat="1" x14ac:dyDescent="0.2"/>
    <row r="5861" s="107" customFormat="1" x14ac:dyDescent="0.2"/>
    <row r="5862" s="107" customFormat="1" x14ac:dyDescent="0.2"/>
    <row r="5863" s="107" customFormat="1" x14ac:dyDescent="0.2"/>
    <row r="5864" s="107" customFormat="1" x14ac:dyDescent="0.2"/>
    <row r="5865" s="107" customFormat="1" x14ac:dyDescent="0.2"/>
    <row r="5866" s="107" customFormat="1" x14ac:dyDescent="0.2"/>
    <row r="5867" s="107" customFormat="1" x14ac:dyDescent="0.2"/>
    <row r="5868" s="107" customFormat="1" x14ac:dyDescent="0.2"/>
    <row r="5869" s="107" customFormat="1" x14ac:dyDescent="0.2"/>
    <row r="5870" s="107" customFormat="1" x14ac:dyDescent="0.2"/>
    <row r="5871" s="107" customFormat="1" x14ac:dyDescent="0.2"/>
    <row r="5872" s="107" customFormat="1" x14ac:dyDescent="0.2"/>
    <row r="5873" s="107" customFormat="1" x14ac:dyDescent="0.2"/>
    <row r="5874" s="107" customFormat="1" x14ac:dyDescent="0.2"/>
    <row r="5875" s="107" customFormat="1" x14ac:dyDescent="0.2"/>
    <row r="5876" s="107" customFormat="1" x14ac:dyDescent="0.2"/>
    <row r="5877" s="107" customFormat="1" x14ac:dyDescent="0.2"/>
    <row r="5878" s="107" customFormat="1" x14ac:dyDescent="0.2"/>
    <row r="5879" s="107" customFormat="1" x14ac:dyDescent="0.2"/>
    <row r="5880" s="107" customFormat="1" x14ac:dyDescent="0.2"/>
    <row r="5881" s="107" customFormat="1" x14ac:dyDescent="0.2"/>
    <row r="5882" s="107" customFormat="1" x14ac:dyDescent="0.2"/>
    <row r="5883" s="107" customFormat="1" x14ac:dyDescent="0.2"/>
    <row r="5884" s="107" customFormat="1" x14ac:dyDescent="0.2"/>
    <row r="5885" s="107" customFormat="1" x14ac:dyDescent="0.2"/>
    <row r="5886" s="107" customFormat="1" x14ac:dyDescent="0.2"/>
    <row r="5887" s="107" customFormat="1" x14ac:dyDescent="0.2"/>
    <row r="5888" s="107" customFormat="1" x14ac:dyDescent="0.2"/>
    <row r="5889" s="107" customFormat="1" x14ac:dyDescent="0.2"/>
    <row r="5890" s="107" customFormat="1" x14ac:dyDescent="0.2"/>
    <row r="5891" s="107" customFormat="1" x14ac:dyDescent="0.2"/>
    <row r="5892" s="107" customFormat="1" x14ac:dyDescent="0.2"/>
    <row r="5893" s="107" customFormat="1" x14ac:dyDescent="0.2"/>
    <row r="5894" s="107" customFormat="1" x14ac:dyDescent="0.2"/>
    <row r="5895" s="107" customFormat="1" x14ac:dyDescent="0.2"/>
    <row r="5896" s="107" customFormat="1" x14ac:dyDescent="0.2"/>
    <row r="5897" s="107" customFormat="1" x14ac:dyDescent="0.2"/>
    <row r="5898" s="107" customFormat="1" x14ac:dyDescent="0.2"/>
    <row r="5899" s="107" customFormat="1" x14ac:dyDescent="0.2"/>
    <row r="5900" s="107" customFormat="1" x14ac:dyDescent="0.2"/>
    <row r="5901" s="107" customFormat="1" x14ac:dyDescent="0.2"/>
    <row r="5902" s="107" customFormat="1" x14ac:dyDescent="0.2"/>
    <row r="5903" s="107" customFormat="1" x14ac:dyDescent="0.2"/>
    <row r="5904" s="107" customFormat="1" x14ac:dyDescent="0.2"/>
    <row r="5905" s="107" customFormat="1" x14ac:dyDescent="0.2"/>
    <row r="5906" s="107" customFormat="1" x14ac:dyDescent="0.2"/>
    <row r="5907" s="107" customFormat="1" x14ac:dyDescent="0.2"/>
    <row r="5908" s="107" customFormat="1" x14ac:dyDescent="0.2"/>
    <row r="5909" s="107" customFormat="1" x14ac:dyDescent="0.2"/>
    <row r="5910" s="107" customFormat="1" x14ac:dyDescent="0.2"/>
    <row r="5911" s="107" customFormat="1" x14ac:dyDescent="0.2"/>
    <row r="5912" s="107" customFormat="1" x14ac:dyDescent="0.2"/>
    <row r="5913" s="107" customFormat="1" x14ac:dyDescent="0.2"/>
    <row r="5914" s="107" customFormat="1" x14ac:dyDescent="0.2"/>
    <row r="5915" s="107" customFormat="1" x14ac:dyDescent="0.2"/>
    <row r="5916" s="107" customFormat="1" x14ac:dyDescent="0.2"/>
    <row r="5917" s="107" customFormat="1" x14ac:dyDescent="0.2"/>
    <row r="5918" s="107" customFormat="1" x14ac:dyDescent="0.2"/>
    <row r="5919" s="107" customFormat="1" x14ac:dyDescent="0.2"/>
    <row r="5920" s="107" customFormat="1" x14ac:dyDescent="0.2"/>
    <row r="5921" s="107" customFormat="1" x14ac:dyDescent="0.2"/>
    <row r="5922" s="107" customFormat="1" x14ac:dyDescent="0.2"/>
    <row r="5923" s="107" customFormat="1" x14ac:dyDescent="0.2"/>
    <row r="5924" s="107" customFormat="1" x14ac:dyDescent="0.2"/>
    <row r="5925" s="107" customFormat="1" x14ac:dyDescent="0.2"/>
    <row r="5926" s="107" customFormat="1" x14ac:dyDescent="0.2"/>
    <row r="5927" s="107" customFormat="1" x14ac:dyDescent="0.2"/>
    <row r="5928" s="107" customFormat="1" x14ac:dyDescent="0.2"/>
    <row r="5929" s="107" customFormat="1" x14ac:dyDescent="0.2"/>
    <row r="5930" s="107" customFormat="1" x14ac:dyDescent="0.2"/>
    <row r="5931" s="107" customFormat="1" x14ac:dyDescent="0.2"/>
    <row r="5932" s="107" customFormat="1" x14ac:dyDescent="0.2"/>
    <row r="5933" s="107" customFormat="1" x14ac:dyDescent="0.2"/>
    <row r="5934" s="107" customFormat="1" x14ac:dyDescent="0.2"/>
    <row r="5935" s="107" customFormat="1" x14ac:dyDescent="0.2"/>
    <row r="5936" s="107" customFormat="1" x14ac:dyDescent="0.2"/>
    <row r="5937" s="107" customFormat="1" x14ac:dyDescent="0.2"/>
    <row r="5938" s="107" customFormat="1" x14ac:dyDescent="0.2"/>
    <row r="5939" s="107" customFormat="1" x14ac:dyDescent="0.2"/>
    <row r="5940" s="107" customFormat="1" x14ac:dyDescent="0.2"/>
    <row r="5941" s="107" customFormat="1" x14ac:dyDescent="0.2"/>
    <row r="5942" s="107" customFormat="1" x14ac:dyDescent="0.2"/>
    <row r="5943" s="107" customFormat="1" x14ac:dyDescent="0.2"/>
    <row r="5944" s="107" customFormat="1" x14ac:dyDescent="0.2"/>
    <row r="5945" s="107" customFormat="1" x14ac:dyDescent="0.2"/>
    <row r="5946" s="107" customFormat="1" x14ac:dyDescent="0.2"/>
    <row r="5947" s="107" customFormat="1" x14ac:dyDescent="0.2"/>
    <row r="5948" s="107" customFormat="1" x14ac:dyDescent="0.2"/>
    <row r="5949" s="107" customFormat="1" x14ac:dyDescent="0.2"/>
    <row r="5950" s="107" customFormat="1" x14ac:dyDescent="0.2"/>
    <row r="5951" s="107" customFormat="1" x14ac:dyDescent="0.2"/>
    <row r="5952" s="107" customFormat="1" x14ac:dyDescent="0.2"/>
    <row r="5953" s="107" customFormat="1" x14ac:dyDescent="0.2"/>
    <row r="5954" s="107" customFormat="1" x14ac:dyDescent="0.2"/>
    <row r="5955" s="107" customFormat="1" x14ac:dyDescent="0.2"/>
    <row r="5956" s="107" customFormat="1" x14ac:dyDescent="0.2"/>
    <row r="5957" s="107" customFormat="1" x14ac:dyDescent="0.2"/>
    <row r="5958" s="107" customFormat="1" x14ac:dyDescent="0.2"/>
    <row r="5959" s="107" customFormat="1" x14ac:dyDescent="0.2"/>
    <row r="5960" s="107" customFormat="1" x14ac:dyDescent="0.2"/>
    <row r="5961" s="107" customFormat="1" x14ac:dyDescent="0.2"/>
    <row r="5962" s="107" customFormat="1" x14ac:dyDescent="0.2"/>
    <row r="5963" s="107" customFormat="1" x14ac:dyDescent="0.2"/>
    <row r="5964" s="107" customFormat="1" x14ac:dyDescent="0.2"/>
    <row r="5965" s="107" customFormat="1" x14ac:dyDescent="0.2"/>
    <row r="5966" s="107" customFormat="1" x14ac:dyDescent="0.2"/>
    <row r="5967" s="107" customFormat="1" x14ac:dyDescent="0.2"/>
    <row r="5968" s="107" customFormat="1" x14ac:dyDescent="0.2"/>
    <row r="5969" s="107" customFormat="1" x14ac:dyDescent="0.2"/>
    <row r="5970" s="107" customFormat="1" x14ac:dyDescent="0.2"/>
    <row r="5971" s="107" customFormat="1" x14ac:dyDescent="0.2"/>
    <row r="5972" s="107" customFormat="1" x14ac:dyDescent="0.2"/>
    <row r="5973" s="107" customFormat="1" x14ac:dyDescent="0.2"/>
    <row r="5974" s="107" customFormat="1" x14ac:dyDescent="0.2"/>
    <row r="5975" s="107" customFormat="1" x14ac:dyDescent="0.2"/>
    <row r="5976" s="107" customFormat="1" x14ac:dyDescent="0.2"/>
    <row r="5977" s="107" customFormat="1" x14ac:dyDescent="0.2"/>
    <row r="5978" s="107" customFormat="1" x14ac:dyDescent="0.2"/>
    <row r="5979" s="107" customFormat="1" x14ac:dyDescent="0.2"/>
    <row r="5980" s="107" customFormat="1" x14ac:dyDescent="0.2"/>
    <row r="5981" s="107" customFormat="1" x14ac:dyDescent="0.2"/>
    <row r="5982" s="107" customFormat="1" x14ac:dyDescent="0.2"/>
    <row r="5983" s="107" customFormat="1" x14ac:dyDescent="0.2"/>
    <row r="5984" s="107" customFormat="1" x14ac:dyDescent="0.2"/>
    <row r="5985" s="107" customFormat="1" x14ac:dyDescent="0.2"/>
    <row r="5986" s="107" customFormat="1" x14ac:dyDescent="0.2"/>
    <row r="5987" s="107" customFormat="1" x14ac:dyDescent="0.2"/>
    <row r="5988" s="107" customFormat="1" x14ac:dyDescent="0.2"/>
    <row r="5989" s="107" customFormat="1" x14ac:dyDescent="0.2"/>
    <row r="5990" s="107" customFormat="1" x14ac:dyDescent="0.2"/>
    <row r="5991" s="107" customFormat="1" x14ac:dyDescent="0.2"/>
    <row r="5992" s="107" customFormat="1" x14ac:dyDescent="0.2"/>
    <row r="5993" s="107" customFormat="1" x14ac:dyDescent="0.2"/>
    <row r="5994" s="107" customFormat="1" x14ac:dyDescent="0.2"/>
    <row r="5995" s="107" customFormat="1" x14ac:dyDescent="0.2"/>
    <row r="5996" s="107" customFormat="1" x14ac:dyDescent="0.2"/>
    <row r="5997" s="107" customFormat="1" x14ac:dyDescent="0.2"/>
    <row r="5998" s="107" customFormat="1" x14ac:dyDescent="0.2"/>
    <row r="5999" s="107" customFormat="1" x14ac:dyDescent="0.2"/>
    <row r="6000" s="107" customFormat="1" x14ac:dyDescent="0.2"/>
    <row r="6001" s="107" customFormat="1" x14ac:dyDescent="0.2"/>
    <row r="6002" s="107" customFormat="1" x14ac:dyDescent="0.2"/>
    <row r="6003" s="107" customFormat="1" x14ac:dyDescent="0.2"/>
    <row r="6004" s="107" customFormat="1" x14ac:dyDescent="0.2"/>
    <row r="6005" s="107" customFormat="1" x14ac:dyDescent="0.2"/>
    <row r="6006" s="107" customFormat="1" x14ac:dyDescent="0.2"/>
    <row r="6007" s="107" customFormat="1" x14ac:dyDescent="0.2"/>
    <row r="6008" s="107" customFormat="1" x14ac:dyDescent="0.2"/>
    <row r="6009" s="107" customFormat="1" x14ac:dyDescent="0.2"/>
    <row r="6010" s="107" customFormat="1" x14ac:dyDescent="0.2"/>
    <row r="6011" s="107" customFormat="1" x14ac:dyDescent="0.2"/>
    <row r="6012" s="107" customFormat="1" x14ac:dyDescent="0.2"/>
    <row r="6013" s="107" customFormat="1" x14ac:dyDescent="0.2"/>
    <row r="6014" s="107" customFormat="1" x14ac:dyDescent="0.2"/>
    <row r="6015" s="107" customFormat="1" x14ac:dyDescent="0.2"/>
    <row r="6016" s="107" customFormat="1" x14ac:dyDescent="0.2"/>
    <row r="6017" s="107" customFormat="1" x14ac:dyDescent="0.2"/>
    <row r="6018" s="107" customFormat="1" x14ac:dyDescent="0.2"/>
    <row r="6019" s="107" customFormat="1" x14ac:dyDescent="0.2"/>
    <row r="6020" s="107" customFormat="1" x14ac:dyDescent="0.2"/>
    <row r="6021" s="107" customFormat="1" x14ac:dyDescent="0.2"/>
    <row r="6022" s="107" customFormat="1" x14ac:dyDescent="0.2"/>
    <row r="6023" s="107" customFormat="1" x14ac:dyDescent="0.2"/>
    <row r="6024" s="107" customFormat="1" x14ac:dyDescent="0.2"/>
    <row r="6025" s="107" customFormat="1" x14ac:dyDescent="0.2"/>
    <row r="6026" s="107" customFormat="1" x14ac:dyDescent="0.2"/>
    <row r="6027" s="107" customFormat="1" x14ac:dyDescent="0.2"/>
    <row r="6028" s="107" customFormat="1" x14ac:dyDescent="0.2"/>
    <row r="6029" s="107" customFormat="1" x14ac:dyDescent="0.2"/>
    <row r="6030" s="107" customFormat="1" x14ac:dyDescent="0.2"/>
    <row r="6031" s="107" customFormat="1" x14ac:dyDescent="0.2"/>
    <row r="6032" s="107" customFormat="1" x14ac:dyDescent="0.2"/>
    <row r="6033" s="107" customFormat="1" x14ac:dyDescent="0.2"/>
    <row r="6034" s="107" customFormat="1" x14ac:dyDescent="0.2"/>
    <row r="6035" s="107" customFormat="1" x14ac:dyDescent="0.2"/>
    <row r="6036" s="107" customFormat="1" x14ac:dyDescent="0.2"/>
    <row r="6037" s="107" customFormat="1" x14ac:dyDescent="0.2"/>
    <row r="6038" s="107" customFormat="1" x14ac:dyDescent="0.2"/>
    <row r="6039" s="107" customFormat="1" x14ac:dyDescent="0.2"/>
    <row r="6040" s="107" customFormat="1" x14ac:dyDescent="0.2"/>
    <row r="6041" s="107" customFormat="1" x14ac:dyDescent="0.2"/>
    <row r="6042" s="107" customFormat="1" x14ac:dyDescent="0.2"/>
    <row r="6043" s="107" customFormat="1" x14ac:dyDescent="0.2"/>
    <row r="6044" s="107" customFormat="1" x14ac:dyDescent="0.2"/>
    <row r="6045" s="107" customFormat="1" x14ac:dyDescent="0.2"/>
    <row r="6046" s="107" customFormat="1" x14ac:dyDescent="0.2"/>
    <row r="6047" s="107" customFormat="1" x14ac:dyDescent="0.2"/>
    <row r="6048" s="107" customFormat="1" x14ac:dyDescent="0.2"/>
    <row r="6049" s="107" customFormat="1" x14ac:dyDescent="0.2"/>
    <row r="6050" s="107" customFormat="1" x14ac:dyDescent="0.2"/>
    <row r="6051" s="107" customFormat="1" x14ac:dyDescent="0.2"/>
    <row r="6052" s="107" customFormat="1" x14ac:dyDescent="0.2"/>
    <row r="6053" s="107" customFormat="1" x14ac:dyDescent="0.2"/>
    <row r="6054" s="107" customFormat="1" x14ac:dyDescent="0.2"/>
    <row r="6055" s="107" customFormat="1" x14ac:dyDescent="0.2"/>
    <row r="6056" s="107" customFormat="1" x14ac:dyDescent="0.2"/>
    <row r="6057" s="107" customFormat="1" x14ac:dyDescent="0.2"/>
    <row r="6058" s="107" customFormat="1" x14ac:dyDescent="0.2"/>
    <row r="6059" s="107" customFormat="1" x14ac:dyDescent="0.2"/>
    <row r="6060" s="107" customFormat="1" x14ac:dyDescent="0.2"/>
    <row r="6061" s="107" customFormat="1" x14ac:dyDescent="0.2"/>
    <row r="6062" s="107" customFormat="1" x14ac:dyDescent="0.2"/>
    <row r="6063" s="107" customFormat="1" x14ac:dyDescent="0.2"/>
    <row r="6064" s="107" customFormat="1" x14ac:dyDescent="0.2"/>
    <row r="6065" s="107" customFormat="1" x14ac:dyDescent="0.2"/>
    <row r="6066" s="107" customFormat="1" x14ac:dyDescent="0.2"/>
    <row r="6067" s="107" customFormat="1" x14ac:dyDescent="0.2"/>
    <row r="6068" s="107" customFormat="1" x14ac:dyDescent="0.2"/>
    <row r="6069" s="107" customFormat="1" x14ac:dyDescent="0.2"/>
    <row r="6070" s="107" customFormat="1" x14ac:dyDescent="0.2"/>
    <row r="6071" s="107" customFormat="1" x14ac:dyDescent="0.2"/>
    <row r="6072" s="107" customFormat="1" x14ac:dyDescent="0.2"/>
    <row r="6073" s="107" customFormat="1" x14ac:dyDescent="0.2"/>
    <row r="6074" s="107" customFormat="1" x14ac:dyDescent="0.2"/>
    <row r="6075" s="107" customFormat="1" x14ac:dyDescent="0.2"/>
    <row r="6076" s="107" customFormat="1" x14ac:dyDescent="0.2"/>
    <row r="6077" s="107" customFormat="1" x14ac:dyDescent="0.2"/>
    <row r="6078" s="107" customFormat="1" x14ac:dyDescent="0.2"/>
    <row r="6079" s="107" customFormat="1" x14ac:dyDescent="0.2"/>
    <row r="6080" s="107" customFormat="1" x14ac:dyDescent="0.2"/>
    <row r="6081" s="107" customFormat="1" x14ac:dyDescent="0.2"/>
    <row r="6082" s="107" customFormat="1" x14ac:dyDescent="0.2"/>
    <row r="6083" s="107" customFormat="1" x14ac:dyDescent="0.2"/>
    <row r="6084" s="107" customFormat="1" x14ac:dyDescent="0.2"/>
    <row r="6085" s="107" customFormat="1" x14ac:dyDescent="0.2"/>
    <row r="6086" s="107" customFormat="1" x14ac:dyDescent="0.2"/>
    <row r="6087" s="107" customFormat="1" x14ac:dyDescent="0.2"/>
    <row r="6088" s="107" customFormat="1" x14ac:dyDescent="0.2"/>
    <row r="6089" s="107" customFormat="1" x14ac:dyDescent="0.2"/>
    <row r="6090" s="107" customFormat="1" x14ac:dyDescent="0.2"/>
    <row r="6091" s="107" customFormat="1" x14ac:dyDescent="0.2"/>
    <row r="6092" s="107" customFormat="1" x14ac:dyDescent="0.2"/>
    <row r="6093" s="107" customFormat="1" x14ac:dyDescent="0.2"/>
    <row r="6094" s="107" customFormat="1" x14ac:dyDescent="0.2"/>
    <row r="6095" s="107" customFormat="1" x14ac:dyDescent="0.2"/>
    <row r="6096" s="107" customFormat="1" x14ac:dyDescent="0.2"/>
    <row r="6097" s="107" customFormat="1" x14ac:dyDescent="0.2"/>
    <row r="6098" s="107" customFormat="1" x14ac:dyDescent="0.2"/>
    <row r="6099" s="107" customFormat="1" x14ac:dyDescent="0.2"/>
    <row r="6100" s="107" customFormat="1" x14ac:dyDescent="0.2"/>
    <row r="6101" s="107" customFormat="1" x14ac:dyDescent="0.2"/>
    <row r="6102" s="107" customFormat="1" x14ac:dyDescent="0.2"/>
    <row r="6103" s="107" customFormat="1" x14ac:dyDescent="0.2"/>
    <row r="6104" s="107" customFormat="1" x14ac:dyDescent="0.2"/>
    <row r="6105" s="107" customFormat="1" x14ac:dyDescent="0.2"/>
    <row r="6106" s="107" customFormat="1" x14ac:dyDescent="0.2"/>
    <row r="6107" s="107" customFormat="1" x14ac:dyDescent="0.2"/>
    <row r="6108" s="107" customFormat="1" x14ac:dyDescent="0.2"/>
    <row r="6109" s="107" customFormat="1" x14ac:dyDescent="0.2"/>
    <row r="6110" s="107" customFormat="1" x14ac:dyDescent="0.2"/>
    <row r="6111" s="107" customFormat="1" x14ac:dyDescent="0.2"/>
    <row r="6112" s="107" customFormat="1" x14ac:dyDescent="0.2"/>
    <row r="6113" s="107" customFormat="1" x14ac:dyDescent="0.2"/>
    <row r="6114" s="107" customFormat="1" x14ac:dyDescent="0.2"/>
    <row r="6115" s="107" customFormat="1" x14ac:dyDescent="0.2"/>
    <row r="6116" s="107" customFormat="1" x14ac:dyDescent="0.2"/>
    <row r="6117" s="107" customFormat="1" x14ac:dyDescent="0.2"/>
    <row r="6118" s="107" customFormat="1" x14ac:dyDescent="0.2"/>
    <row r="6119" s="107" customFormat="1" x14ac:dyDescent="0.2"/>
    <row r="6120" s="107" customFormat="1" x14ac:dyDescent="0.2"/>
    <row r="6121" s="107" customFormat="1" x14ac:dyDescent="0.2"/>
    <row r="6122" s="107" customFormat="1" x14ac:dyDescent="0.2"/>
    <row r="6123" s="107" customFormat="1" x14ac:dyDescent="0.2"/>
    <row r="6124" s="107" customFormat="1" x14ac:dyDescent="0.2"/>
    <row r="6125" s="107" customFormat="1" x14ac:dyDescent="0.2"/>
    <row r="6126" s="107" customFormat="1" x14ac:dyDescent="0.2"/>
    <row r="6127" s="107" customFormat="1" x14ac:dyDescent="0.2"/>
    <row r="6128" s="107" customFormat="1" x14ac:dyDescent="0.2"/>
    <row r="6129" s="107" customFormat="1" x14ac:dyDescent="0.2"/>
    <row r="6130" s="107" customFormat="1" x14ac:dyDescent="0.2"/>
    <row r="6131" s="107" customFormat="1" x14ac:dyDescent="0.2"/>
    <row r="6132" s="107" customFormat="1" x14ac:dyDescent="0.2"/>
    <row r="6133" s="107" customFormat="1" x14ac:dyDescent="0.2"/>
    <row r="6134" s="107" customFormat="1" x14ac:dyDescent="0.2"/>
    <row r="6135" s="107" customFormat="1" x14ac:dyDescent="0.2"/>
    <row r="6136" s="107" customFormat="1" x14ac:dyDescent="0.2"/>
    <row r="6137" s="107" customFormat="1" x14ac:dyDescent="0.2"/>
    <row r="6138" s="107" customFormat="1" x14ac:dyDescent="0.2"/>
    <row r="6139" s="107" customFormat="1" x14ac:dyDescent="0.2"/>
    <row r="6140" s="107" customFormat="1" x14ac:dyDescent="0.2"/>
    <row r="6141" s="107" customFormat="1" x14ac:dyDescent="0.2"/>
    <row r="6142" s="107" customFormat="1" x14ac:dyDescent="0.2"/>
    <row r="6143" s="107" customFormat="1" x14ac:dyDescent="0.2"/>
    <row r="6144" s="107" customFormat="1" x14ac:dyDescent="0.2"/>
    <row r="6145" s="107" customFormat="1" x14ac:dyDescent="0.2"/>
    <row r="6146" s="107" customFormat="1" x14ac:dyDescent="0.2"/>
    <row r="6147" s="107" customFormat="1" x14ac:dyDescent="0.2"/>
    <row r="6148" s="107" customFormat="1" x14ac:dyDescent="0.2"/>
    <row r="6149" s="107" customFormat="1" x14ac:dyDescent="0.2"/>
    <row r="6150" s="107" customFormat="1" x14ac:dyDescent="0.2"/>
    <row r="6151" s="107" customFormat="1" x14ac:dyDescent="0.2"/>
    <row r="6152" s="107" customFormat="1" x14ac:dyDescent="0.2"/>
    <row r="6153" s="107" customFormat="1" x14ac:dyDescent="0.2"/>
    <row r="6154" s="107" customFormat="1" x14ac:dyDescent="0.2"/>
    <row r="6155" s="107" customFormat="1" x14ac:dyDescent="0.2"/>
    <row r="6156" s="107" customFormat="1" x14ac:dyDescent="0.2"/>
    <row r="6157" s="107" customFormat="1" x14ac:dyDescent="0.2"/>
    <row r="6158" s="107" customFormat="1" x14ac:dyDescent="0.2"/>
    <row r="6159" s="107" customFormat="1" x14ac:dyDescent="0.2"/>
    <row r="6160" s="107" customFormat="1" x14ac:dyDescent="0.2"/>
    <row r="6161" s="107" customFormat="1" x14ac:dyDescent="0.2"/>
    <row r="6162" s="107" customFormat="1" x14ac:dyDescent="0.2"/>
    <row r="6163" s="107" customFormat="1" x14ac:dyDescent="0.2"/>
    <row r="6164" s="107" customFormat="1" x14ac:dyDescent="0.2"/>
    <row r="6165" s="107" customFormat="1" x14ac:dyDescent="0.2"/>
    <row r="6166" s="107" customFormat="1" x14ac:dyDescent="0.2"/>
    <row r="6167" s="107" customFormat="1" x14ac:dyDescent="0.2"/>
    <row r="6168" s="107" customFormat="1" x14ac:dyDescent="0.2"/>
    <row r="6169" s="107" customFormat="1" x14ac:dyDescent="0.2"/>
    <row r="6170" s="107" customFormat="1" x14ac:dyDescent="0.2"/>
    <row r="6171" s="107" customFormat="1" x14ac:dyDescent="0.2"/>
    <row r="6172" s="107" customFormat="1" x14ac:dyDescent="0.2"/>
    <row r="6173" s="107" customFormat="1" x14ac:dyDescent="0.2"/>
    <row r="6174" s="107" customFormat="1" x14ac:dyDescent="0.2"/>
    <row r="6175" s="107" customFormat="1" x14ac:dyDescent="0.2"/>
    <row r="6176" s="107" customFormat="1" x14ac:dyDescent="0.2"/>
    <row r="6177" s="107" customFormat="1" x14ac:dyDescent="0.2"/>
    <row r="6178" s="107" customFormat="1" x14ac:dyDescent="0.2"/>
    <row r="6179" s="107" customFormat="1" x14ac:dyDescent="0.2"/>
    <row r="6180" s="107" customFormat="1" x14ac:dyDescent="0.2"/>
    <row r="6181" s="107" customFormat="1" x14ac:dyDescent="0.2"/>
    <row r="6182" s="107" customFormat="1" x14ac:dyDescent="0.2"/>
    <row r="6183" s="107" customFormat="1" x14ac:dyDescent="0.2"/>
    <row r="6184" s="107" customFormat="1" x14ac:dyDescent="0.2"/>
    <row r="6185" s="107" customFormat="1" x14ac:dyDescent="0.2"/>
    <row r="6186" s="107" customFormat="1" x14ac:dyDescent="0.2"/>
    <row r="6187" s="107" customFormat="1" x14ac:dyDescent="0.2"/>
    <row r="6188" s="107" customFormat="1" x14ac:dyDescent="0.2"/>
    <row r="6189" s="107" customFormat="1" x14ac:dyDescent="0.2"/>
    <row r="6190" s="107" customFormat="1" x14ac:dyDescent="0.2"/>
    <row r="6191" s="107" customFormat="1" x14ac:dyDescent="0.2"/>
    <row r="6192" s="107" customFormat="1" x14ac:dyDescent="0.2"/>
    <row r="6193" s="107" customFormat="1" x14ac:dyDescent="0.2"/>
    <row r="6194" s="107" customFormat="1" x14ac:dyDescent="0.2"/>
    <row r="6195" s="107" customFormat="1" x14ac:dyDescent="0.2"/>
    <row r="6196" s="107" customFormat="1" x14ac:dyDescent="0.2"/>
    <row r="6197" s="107" customFormat="1" x14ac:dyDescent="0.2"/>
    <row r="6198" s="107" customFormat="1" x14ac:dyDescent="0.2"/>
    <row r="6199" s="107" customFormat="1" x14ac:dyDescent="0.2"/>
    <row r="6200" s="107" customFormat="1" x14ac:dyDescent="0.2"/>
    <row r="6201" s="107" customFormat="1" x14ac:dyDescent="0.2"/>
    <row r="6202" s="107" customFormat="1" x14ac:dyDescent="0.2"/>
    <row r="6203" s="107" customFormat="1" x14ac:dyDescent="0.2"/>
    <row r="6204" s="107" customFormat="1" x14ac:dyDescent="0.2"/>
    <row r="6205" s="107" customFormat="1" x14ac:dyDescent="0.2"/>
    <row r="6206" s="107" customFormat="1" x14ac:dyDescent="0.2"/>
    <row r="6207" s="107" customFormat="1" x14ac:dyDescent="0.2"/>
    <row r="6208" s="107" customFormat="1" x14ac:dyDescent="0.2"/>
    <row r="6209" s="107" customFormat="1" x14ac:dyDescent="0.2"/>
    <row r="6210" s="107" customFormat="1" x14ac:dyDescent="0.2"/>
    <row r="6211" s="107" customFormat="1" x14ac:dyDescent="0.2"/>
    <row r="6212" s="107" customFormat="1" x14ac:dyDescent="0.2"/>
    <row r="6213" s="107" customFormat="1" x14ac:dyDescent="0.2"/>
    <row r="6214" s="107" customFormat="1" x14ac:dyDescent="0.2"/>
    <row r="6215" s="107" customFormat="1" x14ac:dyDescent="0.2"/>
    <row r="6216" s="107" customFormat="1" x14ac:dyDescent="0.2"/>
    <row r="6217" s="107" customFormat="1" x14ac:dyDescent="0.2"/>
    <row r="6218" s="107" customFormat="1" x14ac:dyDescent="0.2"/>
    <row r="6219" s="107" customFormat="1" x14ac:dyDescent="0.2"/>
    <row r="6220" s="107" customFormat="1" x14ac:dyDescent="0.2"/>
    <row r="6221" s="107" customFormat="1" x14ac:dyDescent="0.2"/>
    <row r="6222" s="107" customFormat="1" x14ac:dyDescent="0.2"/>
    <row r="6223" s="107" customFormat="1" x14ac:dyDescent="0.2"/>
    <row r="6224" s="107" customFormat="1" x14ac:dyDescent="0.2"/>
    <row r="6225" s="107" customFormat="1" x14ac:dyDescent="0.2"/>
    <row r="6226" s="107" customFormat="1" x14ac:dyDescent="0.2"/>
    <row r="6227" s="107" customFormat="1" x14ac:dyDescent="0.2"/>
    <row r="6228" s="107" customFormat="1" x14ac:dyDescent="0.2"/>
    <row r="6229" s="107" customFormat="1" x14ac:dyDescent="0.2"/>
    <row r="6230" s="107" customFormat="1" x14ac:dyDescent="0.2"/>
    <row r="6231" s="107" customFormat="1" x14ac:dyDescent="0.2"/>
    <row r="6232" s="107" customFormat="1" x14ac:dyDescent="0.2"/>
    <row r="6233" s="107" customFormat="1" x14ac:dyDescent="0.2"/>
    <row r="6234" s="107" customFormat="1" x14ac:dyDescent="0.2"/>
    <row r="6235" s="107" customFormat="1" x14ac:dyDescent="0.2"/>
    <row r="6236" s="107" customFormat="1" x14ac:dyDescent="0.2"/>
    <row r="6237" s="107" customFormat="1" x14ac:dyDescent="0.2"/>
    <row r="6238" s="107" customFormat="1" x14ac:dyDescent="0.2"/>
    <row r="6239" s="107" customFormat="1" x14ac:dyDescent="0.2"/>
    <row r="6240" s="107" customFormat="1" x14ac:dyDescent="0.2"/>
    <row r="6241" s="107" customFormat="1" x14ac:dyDescent="0.2"/>
    <row r="6242" s="107" customFormat="1" x14ac:dyDescent="0.2"/>
    <row r="6243" s="107" customFormat="1" x14ac:dyDescent="0.2"/>
    <row r="6244" s="107" customFormat="1" x14ac:dyDescent="0.2"/>
    <row r="6245" s="107" customFormat="1" x14ac:dyDescent="0.2"/>
    <row r="6246" s="107" customFormat="1" x14ac:dyDescent="0.2"/>
    <row r="6247" s="107" customFormat="1" x14ac:dyDescent="0.2"/>
    <row r="6248" s="107" customFormat="1" x14ac:dyDescent="0.2"/>
    <row r="6249" s="107" customFormat="1" x14ac:dyDescent="0.2"/>
    <row r="6250" s="107" customFormat="1" x14ac:dyDescent="0.2"/>
    <row r="6251" s="107" customFormat="1" x14ac:dyDescent="0.2"/>
    <row r="6252" s="107" customFormat="1" x14ac:dyDescent="0.2"/>
    <row r="6253" s="107" customFormat="1" x14ac:dyDescent="0.2"/>
    <row r="6254" s="107" customFormat="1" x14ac:dyDescent="0.2"/>
    <row r="6255" s="107" customFormat="1" x14ac:dyDescent="0.2"/>
    <row r="6256" s="107" customFormat="1" x14ac:dyDescent="0.2"/>
    <row r="6257" s="107" customFormat="1" x14ac:dyDescent="0.2"/>
    <row r="6258" s="107" customFormat="1" x14ac:dyDescent="0.2"/>
    <row r="6259" s="107" customFormat="1" x14ac:dyDescent="0.2"/>
    <row r="6260" s="107" customFormat="1" x14ac:dyDescent="0.2"/>
    <row r="6261" s="107" customFormat="1" x14ac:dyDescent="0.2"/>
    <row r="6262" s="107" customFormat="1" x14ac:dyDescent="0.2"/>
    <row r="6263" s="107" customFormat="1" x14ac:dyDescent="0.2"/>
    <row r="6264" s="107" customFormat="1" x14ac:dyDescent="0.2"/>
    <row r="6265" s="107" customFormat="1" x14ac:dyDescent="0.2"/>
    <row r="6266" s="107" customFormat="1" x14ac:dyDescent="0.2"/>
    <row r="6267" s="107" customFormat="1" x14ac:dyDescent="0.2"/>
    <row r="6268" s="107" customFormat="1" x14ac:dyDescent="0.2"/>
    <row r="6269" s="107" customFormat="1" x14ac:dyDescent="0.2"/>
    <row r="6270" s="107" customFormat="1" x14ac:dyDescent="0.2"/>
    <row r="6271" s="107" customFormat="1" x14ac:dyDescent="0.2"/>
    <row r="6272" s="107" customFormat="1" x14ac:dyDescent="0.2"/>
    <row r="6273" s="107" customFormat="1" x14ac:dyDescent="0.2"/>
    <row r="6274" s="107" customFormat="1" x14ac:dyDescent="0.2"/>
    <row r="6275" s="107" customFormat="1" x14ac:dyDescent="0.2"/>
    <row r="6276" s="107" customFormat="1" x14ac:dyDescent="0.2"/>
    <row r="6277" s="107" customFormat="1" x14ac:dyDescent="0.2"/>
    <row r="6278" s="107" customFormat="1" x14ac:dyDescent="0.2"/>
    <row r="6279" s="107" customFormat="1" x14ac:dyDescent="0.2"/>
    <row r="6280" s="107" customFormat="1" x14ac:dyDescent="0.2"/>
    <row r="6281" s="107" customFormat="1" x14ac:dyDescent="0.2"/>
    <row r="6282" s="107" customFormat="1" x14ac:dyDescent="0.2"/>
    <row r="6283" s="107" customFormat="1" x14ac:dyDescent="0.2"/>
    <row r="6284" s="107" customFormat="1" x14ac:dyDescent="0.2"/>
    <row r="6285" s="107" customFormat="1" x14ac:dyDescent="0.2"/>
    <row r="6286" s="107" customFormat="1" x14ac:dyDescent="0.2"/>
    <row r="6287" s="107" customFormat="1" x14ac:dyDescent="0.2"/>
    <row r="6288" s="107" customFormat="1" x14ac:dyDescent="0.2"/>
    <row r="6289" s="107" customFormat="1" x14ac:dyDescent="0.2"/>
    <row r="6290" s="107" customFormat="1" x14ac:dyDescent="0.2"/>
    <row r="6291" s="107" customFormat="1" x14ac:dyDescent="0.2"/>
    <row r="6292" s="107" customFormat="1" x14ac:dyDescent="0.2"/>
    <row r="6293" s="107" customFormat="1" x14ac:dyDescent="0.2"/>
    <row r="6294" s="107" customFormat="1" x14ac:dyDescent="0.2"/>
    <row r="6295" s="107" customFormat="1" x14ac:dyDescent="0.2"/>
    <row r="6296" s="107" customFormat="1" x14ac:dyDescent="0.2"/>
    <row r="6297" s="107" customFormat="1" x14ac:dyDescent="0.2"/>
    <row r="6298" s="107" customFormat="1" x14ac:dyDescent="0.2"/>
    <row r="6299" s="107" customFormat="1" x14ac:dyDescent="0.2"/>
    <row r="6300" s="107" customFormat="1" x14ac:dyDescent="0.2"/>
    <row r="6301" s="107" customFormat="1" x14ac:dyDescent="0.2"/>
    <row r="6302" s="107" customFormat="1" x14ac:dyDescent="0.2"/>
    <row r="6303" s="107" customFormat="1" x14ac:dyDescent="0.2"/>
    <row r="6304" s="107" customFormat="1" x14ac:dyDescent="0.2"/>
    <row r="6305" s="107" customFormat="1" x14ac:dyDescent="0.2"/>
    <row r="6306" s="107" customFormat="1" x14ac:dyDescent="0.2"/>
    <row r="6307" s="107" customFormat="1" x14ac:dyDescent="0.2"/>
    <row r="6308" s="107" customFormat="1" x14ac:dyDescent="0.2"/>
    <row r="6309" s="107" customFormat="1" x14ac:dyDescent="0.2"/>
    <row r="6310" s="107" customFormat="1" x14ac:dyDescent="0.2"/>
    <row r="6311" s="107" customFormat="1" x14ac:dyDescent="0.2"/>
    <row r="6312" s="107" customFormat="1" x14ac:dyDescent="0.2"/>
    <row r="6313" s="107" customFormat="1" x14ac:dyDescent="0.2"/>
    <row r="6314" s="107" customFormat="1" x14ac:dyDescent="0.2"/>
    <row r="6315" s="107" customFormat="1" x14ac:dyDescent="0.2"/>
    <row r="6316" s="107" customFormat="1" x14ac:dyDescent="0.2"/>
    <row r="6317" s="107" customFormat="1" x14ac:dyDescent="0.2"/>
    <row r="6318" s="107" customFormat="1" x14ac:dyDescent="0.2"/>
    <row r="6319" s="107" customFormat="1" x14ac:dyDescent="0.2"/>
    <row r="6320" s="107" customFormat="1" x14ac:dyDescent="0.2"/>
    <row r="6321" s="107" customFormat="1" x14ac:dyDescent="0.2"/>
    <row r="6322" s="107" customFormat="1" x14ac:dyDescent="0.2"/>
    <row r="6323" s="107" customFormat="1" x14ac:dyDescent="0.2"/>
    <row r="6324" s="107" customFormat="1" x14ac:dyDescent="0.2"/>
    <row r="6325" s="107" customFormat="1" x14ac:dyDescent="0.2"/>
    <row r="6326" s="107" customFormat="1" x14ac:dyDescent="0.2"/>
    <row r="6327" s="107" customFormat="1" x14ac:dyDescent="0.2"/>
    <row r="6328" s="107" customFormat="1" x14ac:dyDescent="0.2"/>
    <row r="6329" s="107" customFormat="1" x14ac:dyDescent="0.2"/>
    <row r="6330" s="107" customFormat="1" x14ac:dyDescent="0.2"/>
    <row r="6331" s="107" customFormat="1" x14ac:dyDescent="0.2"/>
    <row r="6332" s="107" customFormat="1" x14ac:dyDescent="0.2"/>
    <row r="6333" s="107" customFormat="1" x14ac:dyDescent="0.2"/>
    <row r="6334" s="107" customFormat="1" x14ac:dyDescent="0.2"/>
    <row r="6335" s="107" customFormat="1" x14ac:dyDescent="0.2"/>
    <row r="6336" s="107" customFormat="1" x14ac:dyDescent="0.2"/>
    <row r="6337" s="107" customFormat="1" x14ac:dyDescent="0.2"/>
    <row r="6338" s="107" customFormat="1" x14ac:dyDescent="0.2"/>
    <row r="6339" s="107" customFormat="1" x14ac:dyDescent="0.2"/>
    <row r="6340" s="107" customFormat="1" x14ac:dyDescent="0.2"/>
    <row r="6341" s="107" customFormat="1" x14ac:dyDescent="0.2"/>
    <row r="6342" s="107" customFormat="1" x14ac:dyDescent="0.2"/>
    <row r="6343" s="107" customFormat="1" x14ac:dyDescent="0.2"/>
    <row r="6344" s="107" customFormat="1" x14ac:dyDescent="0.2"/>
    <row r="6345" s="107" customFormat="1" x14ac:dyDescent="0.2"/>
    <row r="6346" s="107" customFormat="1" x14ac:dyDescent="0.2"/>
    <row r="6347" s="107" customFormat="1" x14ac:dyDescent="0.2"/>
    <row r="6348" s="107" customFormat="1" x14ac:dyDescent="0.2"/>
    <row r="6349" s="107" customFormat="1" x14ac:dyDescent="0.2"/>
    <row r="6350" s="107" customFormat="1" x14ac:dyDescent="0.2"/>
    <row r="6351" s="107" customFormat="1" x14ac:dyDescent="0.2"/>
    <row r="6352" s="107" customFormat="1" x14ac:dyDescent="0.2"/>
    <row r="6353" s="107" customFormat="1" x14ac:dyDescent="0.2"/>
    <row r="6354" s="107" customFormat="1" x14ac:dyDescent="0.2"/>
    <row r="6355" s="107" customFormat="1" x14ac:dyDescent="0.2"/>
    <row r="6356" s="107" customFormat="1" x14ac:dyDescent="0.2"/>
    <row r="6357" s="107" customFormat="1" x14ac:dyDescent="0.2"/>
    <row r="6358" s="107" customFormat="1" x14ac:dyDescent="0.2"/>
    <row r="6359" s="107" customFormat="1" x14ac:dyDescent="0.2"/>
    <row r="6360" s="107" customFormat="1" x14ac:dyDescent="0.2"/>
    <row r="6361" s="107" customFormat="1" x14ac:dyDescent="0.2"/>
    <row r="6362" s="107" customFormat="1" x14ac:dyDescent="0.2"/>
    <row r="6363" s="107" customFormat="1" x14ac:dyDescent="0.2"/>
    <row r="6364" s="107" customFormat="1" x14ac:dyDescent="0.2"/>
    <row r="6365" s="107" customFormat="1" x14ac:dyDescent="0.2"/>
    <row r="6366" s="107" customFormat="1" x14ac:dyDescent="0.2"/>
    <row r="6367" s="107" customFormat="1" x14ac:dyDescent="0.2"/>
    <row r="6368" s="107" customFormat="1" x14ac:dyDescent="0.2"/>
    <row r="6369" s="107" customFormat="1" x14ac:dyDescent="0.2"/>
    <row r="6370" s="107" customFormat="1" x14ac:dyDescent="0.2"/>
    <row r="6371" s="107" customFormat="1" x14ac:dyDescent="0.2"/>
    <row r="6372" s="107" customFormat="1" x14ac:dyDescent="0.2"/>
    <row r="6373" s="107" customFormat="1" x14ac:dyDescent="0.2"/>
    <row r="6374" s="107" customFormat="1" x14ac:dyDescent="0.2"/>
    <row r="6375" s="107" customFormat="1" x14ac:dyDescent="0.2"/>
    <row r="6376" s="107" customFormat="1" x14ac:dyDescent="0.2"/>
    <row r="6377" s="107" customFormat="1" x14ac:dyDescent="0.2"/>
    <row r="6378" s="107" customFormat="1" x14ac:dyDescent="0.2"/>
    <row r="6379" s="107" customFormat="1" x14ac:dyDescent="0.2"/>
    <row r="6380" s="107" customFormat="1" x14ac:dyDescent="0.2"/>
    <row r="6381" s="107" customFormat="1" x14ac:dyDescent="0.2"/>
    <row r="6382" s="107" customFormat="1" x14ac:dyDescent="0.2"/>
    <row r="6383" s="107" customFormat="1" x14ac:dyDescent="0.2"/>
    <row r="6384" s="107" customFormat="1" x14ac:dyDescent="0.2"/>
    <row r="6385" s="107" customFormat="1" x14ac:dyDescent="0.2"/>
    <row r="6386" s="107" customFormat="1" x14ac:dyDescent="0.2"/>
    <row r="6387" s="107" customFormat="1" x14ac:dyDescent="0.2"/>
    <row r="6388" s="107" customFormat="1" x14ac:dyDescent="0.2"/>
    <row r="6389" s="107" customFormat="1" x14ac:dyDescent="0.2"/>
    <row r="6390" s="107" customFormat="1" x14ac:dyDescent="0.2"/>
    <row r="6391" s="107" customFormat="1" x14ac:dyDescent="0.2"/>
    <row r="6392" s="107" customFormat="1" x14ac:dyDescent="0.2"/>
    <row r="6393" s="107" customFormat="1" x14ac:dyDescent="0.2"/>
    <row r="6394" s="107" customFormat="1" x14ac:dyDescent="0.2"/>
    <row r="6395" s="107" customFormat="1" x14ac:dyDescent="0.2"/>
    <row r="6396" s="107" customFormat="1" x14ac:dyDescent="0.2"/>
    <row r="6397" s="107" customFormat="1" x14ac:dyDescent="0.2"/>
    <row r="6398" s="107" customFormat="1" x14ac:dyDescent="0.2"/>
    <row r="6399" s="107" customFormat="1" x14ac:dyDescent="0.2"/>
    <row r="6400" s="107" customFormat="1" x14ac:dyDescent="0.2"/>
    <row r="6401" s="107" customFormat="1" x14ac:dyDescent="0.2"/>
    <row r="6402" s="107" customFormat="1" x14ac:dyDescent="0.2"/>
    <row r="6403" s="107" customFormat="1" x14ac:dyDescent="0.2"/>
    <row r="6404" s="107" customFormat="1" x14ac:dyDescent="0.2"/>
    <row r="6405" s="107" customFormat="1" x14ac:dyDescent="0.2"/>
    <row r="6406" s="107" customFormat="1" x14ac:dyDescent="0.2"/>
    <row r="6407" s="107" customFormat="1" x14ac:dyDescent="0.2"/>
    <row r="6408" s="107" customFormat="1" x14ac:dyDescent="0.2"/>
    <row r="6409" s="107" customFormat="1" x14ac:dyDescent="0.2"/>
    <row r="6410" s="107" customFormat="1" x14ac:dyDescent="0.2"/>
    <row r="6411" s="107" customFormat="1" x14ac:dyDescent="0.2"/>
    <row r="6412" s="107" customFormat="1" x14ac:dyDescent="0.2"/>
    <row r="6413" s="107" customFormat="1" x14ac:dyDescent="0.2"/>
    <row r="6414" s="107" customFormat="1" x14ac:dyDescent="0.2"/>
    <row r="6415" s="107" customFormat="1" x14ac:dyDescent="0.2"/>
    <row r="6416" s="107" customFormat="1" x14ac:dyDescent="0.2"/>
    <row r="6417" s="107" customFormat="1" x14ac:dyDescent="0.2"/>
    <row r="6418" s="107" customFormat="1" x14ac:dyDescent="0.2"/>
    <row r="6419" s="107" customFormat="1" x14ac:dyDescent="0.2"/>
    <row r="6420" s="107" customFormat="1" x14ac:dyDescent="0.2"/>
    <row r="6421" s="107" customFormat="1" x14ac:dyDescent="0.2"/>
    <row r="6422" s="107" customFormat="1" x14ac:dyDescent="0.2"/>
    <row r="6423" s="107" customFormat="1" x14ac:dyDescent="0.2"/>
    <row r="6424" s="107" customFormat="1" x14ac:dyDescent="0.2"/>
    <row r="6425" s="107" customFormat="1" x14ac:dyDescent="0.2"/>
    <row r="6426" s="107" customFormat="1" x14ac:dyDescent="0.2"/>
    <row r="6427" s="107" customFormat="1" x14ac:dyDescent="0.2"/>
    <row r="6428" s="107" customFormat="1" x14ac:dyDescent="0.2"/>
    <row r="6429" s="107" customFormat="1" x14ac:dyDescent="0.2"/>
    <row r="6430" s="107" customFormat="1" x14ac:dyDescent="0.2"/>
    <row r="6431" s="107" customFormat="1" x14ac:dyDescent="0.2"/>
    <row r="6432" s="107" customFormat="1" x14ac:dyDescent="0.2"/>
    <row r="6433" s="107" customFormat="1" x14ac:dyDescent="0.2"/>
    <row r="6434" s="107" customFormat="1" x14ac:dyDescent="0.2"/>
    <row r="6435" s="107" customFormat="1" x14ac:dyDescent="0.2"/>
    <row r="6436" s="107" customFormat="1" x14ac:dyDescent="0.2"/>
    <row r="6437" s="107" customFormat="1" x14ac:dyDescent="0.2"/>
    <row r="6438" s="107" customFormat="1" x14ac:dyDescent="0.2"/>
    <row r="6439" s="107" customFormat="1" x14ac:dyDescent="0.2"/>
    <row r="6440" s="107" customFormat="1" x14ac:dyDescent="0.2"/>
    <row r="6441" s="107" customFormat="1" x14ac:dyDescent="0.2"/>
    <row r="6442" s="107" customFormat="1" x14ac:dyDescent="0.2"/>
    <row r="6443" s="107" customFormat="1" x14ac:dyDescent="0.2"/>
    <row r="6444" s="107" customFormat="1" x14ac:dyDescent="0.2"/>
    <row r="6445" s="107" customFormat="1" x14ac:dyDescent="0.2"/>
    <row r="6446" s="107" customFormat="1" x14ac:dyDescent="0.2"/>
    <row r="6447" s="107" customFormat="1" x14ac:dyDescent="0.2"/>
    <row r="6448" s="107" customFormat="1" x14ac:dyDescent="0.2"/>
    <row r="6449" s="107" customFormat="1" x14ac:dyDescent="0.2"/>
    <row r="6450" s="107" customFormat="1" x14ac:dyDescent="0.2"/>
    <row r="6451" s="107" customFormat="1" x14ac:dyDescent="0.2"/>
    <row r="6452" s="107" customFormat="1" x14ac:dyDescent="0.2"/>
    <row r="6453" s="107" customFormat="1" x14ac:dyDescent="0.2"/>
    <row r="6454" s="107" customFormat="1" x14ac:dyDescent="0.2"/>
    <row r="6455" s="107" customFormat="1" x14ac:dyDescent="0.2"/>
    <row r="6456" s="107" customFormat="1" x14ac:dyDescent="0.2"/>
    <row r="6457" s="107" customFormat="1" x14ac:dyDescent="0.2"/>
    <row r="6458" s="107" customFormat="1" x14ac:dyDescent="0.2"/>
    <row r="6459" s="107" customFormat="1" x14ac:dyDescent="0.2"/>
    <row r="6460" s="107" customFormat="1" x14ac:dyDescent="0.2"/>
    <row r="6461" s="107" customFormat="1" x14ac:dyDescent="0.2"/>
    <row r="6462" s="107" customFormat="1" x14ac:dyDescent="0.2"/>
    <row r="6463" s="107" customFormat="1" x14ac:dyDescent="0.2"/>
    <row r="6464" s="107" customFormat="1" x14ac:dyDescent="0.2"/>
    <row r="6465" s="107" customFormat="1" x14ac:dyDescent="0.2"/>
    <row r="6466" s="107" customFormat="1" x14ac:dyDescent="0.2"/>
    <row r="6467" s="107" customFormat="1" x14ac:dyDescent="0.2"/>
    <row r="6468" s="107" customFormat="1" x14ac:dyDescent="0.2"/>
    <row r="6469" s="107" customFormat="1" x14ac:dyDescent="0.2"/>
    <row r="6470" s="107" customFormat="1" x14ac:dyDescent="0.2"/>
    <row r="6471" s="107" customFormat="1" x14ac:dyDescent="0.2"/>
    <row r="6472" s="107" customFormat="1" x14ac:dyDescent="0.2"/>
    <row r="6473" s="107" customFormat="1" x14ac:dyDescent="0.2"/>
    <row r="6474" s="107" customFormat="1" x14ac:dyDescent="0.2"/>
    <row r="6475" s="107" customFormat="1" x14ac:dyDescent="0.2"/>
    <row r="6476" s="107" customFormat="1" x14ac:dyDescent="0.2"/>
    <row r="6477" s="107" customFormat="1" x14ac:dyDescent="0.2"/>
    <row r="6478" s="107" customFormat="1" x14ac:dyDescent="0.2"/>
    <row r="6479" s="107" customFormat="1" x14ac:dyDescent="0.2"/>
    <row r="6480" s="107" customFormat="1" x14ac:dyDescent="0.2"/>
    <row r="6481" s="107" customFormat="1" x14ac:dyDescent="0.2"/>
    <row r="6482" s="107" customFormat="1" x14ac:dyDescent="0.2"/>
    <row r="6483" s="107" customFormat="1" x14ac:dyDescent="0.2"/>
    <row r="6484" s="107" customFormat="1" x14ac:dyDescent="0.2"/>
    <row r="6485" s="107" customFormat="1" x14ac:dyDescent="0.2"/>
    <row r="6486" s="107" customFormat="1" x14ac:dyDescent="0.2"/>
    <row r="6487" s="107" customFormat="1" x14ac:dyDescent="0.2"/>
    <row r="6488" s="107" customFormat="1" x14ac:dyDescent="0.2"/>
    <row r="6489" s="107" customFormat="1" x14ac:dyDescent="0.2"/>
    <row r="6490" s="107" customFormat="1" x14ac:dyDescent="0.2"/>
    <row r="6491" s="107" customFormat="1" x14ac:dyDescent="0.2"/>
    <row r="6492" s="107" customFormat="1" x14ac:dyDescent="0.2"/>
    <row r="6493" s="107" customFormat="1" x14ac:dyDescent="0.2"/>
    <row r="6494" s="107" customFormat="1" x14ac:dyDescent="0.2"/>
    <row r="6495" s="107" customFormat="1" x14ac:dyDescent="0.2"/>
    <row r="6496" s="107" customFormat="1" x14ac:dyDescent="0.2"/>
    <row r="6497" s="107" customFormat="1" x14ac:dyDescent="0.2"/>
    <row r="6498" s="107" customFormat="1" x14ac:dyDescent="0.2"/>
    <row r="6499" s="107" customFormat="1" x14ac:dyDescent="0.2"/>
    <row r="6500" s="107" customFormat="1" x14ac:dyDescent="0.2"/>
    <row r="6501" s="107" customFormat="1" x14ac:dyDescent="0.2"/>
    <row r="6502" s="107" customFormat="1" x14ac:dyDescent="0.2"/>
    <row r="6503" s="107" customFormat="1" x14ac:dyDescent="0.2"/>
    <row r="6504" s="107" customFormat="1" x14ac:dyDescent="0.2"/>
    <row r="6505" s="107" customFormat="1" x14ac:dyDescent="0.2"/>
    <row r="6506" s="107" customFormat="1" x14ac:dyDescent="0.2"/>
    <row r="6507" s="107" customFormat="1" x14ac:dyDescent="0.2"/>
    <row r="6508" s="107" customFormat="1" x14ac:dyDescent="0.2"/>
    <row r="6509" s="107" customFormat="1" x14ac:dyDescent="0.2"/>
    <row r="6510" s="107" customFormat="1" x14ac:dyDescent="0.2"/>
    <row r="6511" s="107" customFormat="1" x14ac:dyDescent="0.2"/>
    <row r="6512" s="107" customFormat="1" x14ac:dyDescent="0.2"/>
    <row r="6513" s="107" customFormat="1" x14ac:dyDescent="0.2"/>
    <row r="6514" s="107" customFormat="1" x14ac:dyDescent="0.2"/>
    <row r="6515" s="107" customFormat="1" x14ac:dyDescent="0.2"/>
    <row r="6516" s="107" customFormat="1" x14ac:dyDescent="0.2"/>
    <row r="6517" s="107" customFormat="1" x14ac:dyDescent="0.2"/>
    <row r="6518" s="107" customFormat="1" x14ac:dyDescent="0.2"/>
    <row r="6519" s="107" customFormat="1" x14ac:dyDescent="0.2"/>
    <row r="6520" s="107" customFormat="1" x14ac:dyDescent="0.2"/>
    <row r="6521" s="107" customFormat="1" x14ac:dyDescent="0.2"/>
    <row r="6522" s="107" customFormat="1" x14ac:dyDescent="0.2"/>
    <row r="6523" s="107" customFormat="1" x14ac:dyDescent="0.2"/>
    <row r="6524" s="107" customFormat="1" x14ac:dyDescent="0.2"/>
    <row r="6525" s="107" customFormat="1" x14ac:dyDescent="0.2"/>
    <row r="6526" s="107" customFormat="1" x14ac:dyDescent="0.2"/>
    <row r="6527" s="107" customFormat="1" x14ac:dyDescent="0.2"/>
    <row r="6528" s="107" customFormat="1" x14ac:dyDescent="0.2"/>
    <row r="6529" s="107" customFormat="1" x14ac:dyDescent="0.2"/>
    <row r="6530" s="107" customFormat="1" x14ac:dyDescent="0.2"/>
    <row r="6531" s="107" customFormat="1" x14ac:dyDescent="0.2"/>
    <row r="6532" s="107" customFormat="1" x14ac:dyDescent="0.2"/>
    <row r="6533" s="107" customFormat="1" x14ac:dyDescent="0.2"/>
    <row r="6534" s="107" customFormat="1" x14ac:dyDescent="0.2"/>
    <row r="6535" s="107" customFormat="1" x14ac:dyDescent="0.2"/>
    <row r="6536" s="107" customFormat="1" x14ac:dyDescent="0.2"/>
    <row r="6537" s="107" customFormat="1" x14ac:dyDescent="0.2"/>
    <row r="6538" s="107" customFormat="1" x14ac:dyDescent="0.2"/>
    <row r="6539" s="107" customFormat="1" x14ac:dyDescent="0.2"/>
    <row r="6540" s="107" customFormat="1" x14ac:dyDescent="0.2"/>
    <row r="6541" s="107" customFormat="1" x14ac:dyDescent="0.2"/>
    <row r="6542" s="107" customFormat="1" x14ac:dyDescent="0.2"/>
    <row r="6543" s="107" customFormat="1" x14ac:dyDescent="0.2"/>
    <row r="6544" s="107" customFormat="1" x14ac:dyDescent="0.2"/>
    <row r="6545" s="107" customFormat="1" x14ac:dyDescent="0.2"/>
    <row r="6546" s="107" customFormat="1" x14ac:dyDescent="0.2"/>
    <row r="6547" s="107" customFormat="1" x14ac:dyDescent="0.2"/>
    <row r="6548" s="107" customFormat="1" x14ac:dyDescent="0.2"/>
    <row r="6549" s="107" customFormat="1" x14ac:dyDescent="0.2"/>
    <row r="6550" s="107" customFormat="1" x14ac:dyDescent="0.2"/>
    <row r="6551" s="107" customFormat="1" x14ac:dyDescent="0.2"/>
    <row r="6552" s="107" customFormat="1" x14ac:dyDescent="0.2"/>
    <row r="6553" s="107" customFormat="1" x14ac:dyDescent="0.2"/>
    <row r="6554" s="107" customFormat="1" x14ac:dyDescent="0.2"/>
    <row r="6555" s="107" customFormat="1" x14ac:dyDescent="0.2"/>
    <row r="6556" s="107" customFormat="1" x14ac:dyDescent="0.2"/>
    <row r="6557" s="107" customFormat="1" x14ac:dyDescent="0.2"/>
    <row r="6558" s="107" customFormat="1" x14ac:dyDescent="0.2"/>
    <row r="6559" s="107" customFormat="1" x14ac:dyDescent="0.2"/>
    <row r="6560" s="107" customFormat="1" x14ac:dyDescent="0.2"/>
    <row r="6561" s="107" customFormat="1" x14ac:dyDescent="0.2"/>
    <row r="6562" s="107" customFormat="1" x14ac:dyDescent="0.2"/>
    <row r="6563" s="107" customFormat="1" x14ac:dyDescent="0.2"/>
    <row r="6564" s="107" customFormat="1" x14ac:dyDescent="0.2"/>
    <row r="6565" s="107" customFormat="1" x14ac:dyDescent="0.2"/>
    <row r="6566" s="107" customFormat="1" x14ac:dyDescent="0.2"/>
    <row r="6567" s="107" customFormat="1" x14ac:dyDescent="0.2"/>
    <row r="6568" s="107" customFormat="1" x14ac:dyDescent="0.2"/>
    <row r="6569" s="107" customFormat="1" x14ac:dyDescent="0.2"/>
    <row r="6570" s="107" customFormat="1" x14ac:dyDescent="0.2"/>
    <row r="6571" s="107" customFormat="1" x14ac:dyDescent="0.2"/>
    <row r="6572" s="107" customFormat="1" x14ac:dyDescent="0.2"/>
    <row r="6573" s="107" customFormat="1" x14ac:dyDescent="0.2"/>
    <row r="6574" s="107" customFormat="1" x14ac:dyDescent="0.2"/>
    <row r="6575" s="107" customFormat="1" x14ac:dyDescent="0.2"/>
    <row r="6576" s="107" customFormat="1" x14ac:dyDescent="0.2"/>
    <row r="6577" s="107" customFormat="1" x14ac:dyDescent="0.2"/>
    <row r="6578" s="107" customFormat="1" x14ac:dyDescent="0.2"/>
    <row r="6579" s="107" customFormat="1" x14ac:dyDescent="0.2"/>
    <row r="6580" s="107" customFormat="1" x14ac:dyDescent="0.2"/>
    <row r="6581" s="107" customFormat="1" x14ac:dyDescent="0.2"/>
    <row r="6582" s="107" customFormat="1" x14ac:dyDescent="0.2"/>
    <row r="6583" s="107" customFormat="1" x14ac:dyDescent="0.2"/>
    <row r="6584" s="107" customFormat="1" x14ac:dyDescent="0.2"/>
    <row r="6585" s="107" customFormat="1" x14ac:dyDescent="0.2"/>
    <row r="6586" s="107" customFormat="1" x14ac:dyDescent="0.2"/>
    <row r="6587" s="107" customFormat="1" x14ac:dyDescent="0.2"/>
    <row r="6588" s="107" customFormat="1" x14ac:dyDescent="0.2"/>
    <row r="6589" s="107" customFormat="1" x14ac:dyDescent="0.2"/>
    <row r="6590" s="107" customFormat="1" x14ac:dyDescent="0.2"/>
    <row r="6591" s="107" customFormat="1" x14ac:dyDescent="0.2"/>
    <row r="6592" s="107" customFormat="1" x14ac:dyDescent="0.2"/>
    <row r="6593" s="107" customFormat="1" x14ac:dyDescent="0.2"/>
    <row r="6594" s="107" customFormat="1" x14ac:dyDescent="0.2"/>
    <row r="6595" s="107" customFormat="1" x14ac:dyDescent="0.2"/>
    <row r="6596" s="107" customFormat="1" x14ac:dyDescent="0.2"/>
    <row r="6597" s="107" customFormat="1" x14ac:dyDescent="0.2"/>
    <row r="6598" s="107" customFormat="1" x14ac:dyDescent="0.2"/>
    <row r="6599" s="107" customFormat="1" x14ac:dyDescent="0.2"/>
    <row r="6600" s="107" customFormat="1" x14ac:dyDescent="0.2"/>
    <row r="6601" s="107" customFormat="1" x14ac:dyDescent="0.2"/>
    <row r="6602" s="107" customFormat="1" x14ac:dyDescent="0.2"/>
    <row r="6603" s="107" customFormat="1" x14ac:dyDescent="0.2"/>
    <row r="6604" s="107" customFormat="1" x14ac:dyDescent="0.2"/>
    <row r="6605" s="107" customFormat="1" x14ac:dyDescent="0.2"/>
    <row r="6606" s="107" customFormat="1" x14ac:dyDescent="0.2"/>
    <row r="6607" s="107" customFormat="1" x14ac:dyDescent="0.2"/>
    <row r="6608" s="107" customFormat="1" x14ac:dyDescent="0.2"/>
    <row r="6609" s="107" customFormat="1" x14ac:dyDescent="0.2"/>
    <row r="6610" s="107" customFormat="1" x14ac:dyDescent="0.2"/>
    <row r="6611" s="107" customFormat="1" x14ac:dyDescent="0.2"/>
    <row r="6612" s="107" customFormat="1" x14ac:dyDescent="0.2"/>
    <row r="6613" s="107" customFormat="1" x14ac:dyDescent="0.2"/>
    <row r="6614" s="107" customFormat="1" x14ac:dyDescent="0.2"/>
    <row r="6615" s="107" customFormat="1" x14ac:dyDescent="0.2"/>
    <row r="6616" s="107" customFormat="1" x14ac:dyDescent="0.2"/>
    <row r="6617" s="107" customFormat="1" x14ac:dyDescent="0.2"/>
    <row r="6618" s="107" customFormat="1" x14ac:dyDescent="0.2"/>
    <row r="6619" s="107" customFormat="1" x14ac:dyDescent="0.2"/>
    <row r="6620" s="107" customFormat="1" x14ac:dyDescent="0.2"/>
    <row r="6621" s="107" customFormat="1" x14ac:dyDescent="0.2"/>
    <row r="6622" s="107" customFormat="1" x14ac:dyDescent="0.2"/>
    <row r="6623" s="107" customFormat="1" x14ac:dyDescent="0.2"/>
    <row r="6624" s="107" customFormat="1" x14ac:dyDescent="0.2"/>
    <row r="6625" s="107" customFormat="1" x14ac:dyDescent="0.2"/>
    <row r="6626" s="107" customFormat="1" x14ac:dyDescent="0.2"/>
    <row r="6627" s="107" customFormat="1" x14ac:dyDescent="0.2"/>
    <row r="6628" s="107" customFormat="1" x14ac:dyDescent="0.2"/>
    <row r="6629" s="107" customFormat="1" x14ac:dyDescent="0.2"/>
    <row r="6630" s="107" customFormat="1" x14ac:dyDescent="0.2"/>
    <row r="6631" s="107" customFormat="1" x14ac:dyDescent="0.2"/>
    <row r="6632" s="107" customFormat="1" x14ac:dyDescent="0.2"/>
    <row r="6633" s="107" customFormat="1" x14ac:dyDescent="0.2"/>
    <row r="6634" s="107" customFormat="1" x14ac:dyDescent="0.2"/>
    <row r="6635" s="107" customFormat="1" x14ac:dyDescent="0.2"/>
    <row r="6636" s="107" customFormat="1" x14ac:dyDescent="0.2"/>
    <row r="6637" s="107" customFormat="1" x14ac:dyDescent="0.2"/>
    <row r="6638" s="107" customFormat="1" x14ac:dyDescent="0.2"/>
    <row r="6639" s="107" customFormat="1" x14ac:dyDescent="0.2"/>
    <row r="6640" s="107" customFormat="1" x14ac:dyDescent="0.2"/>
    <row r="6641" s="107" customFormat="1" x14ac:dyDescent="0.2"/>
    <row r="6642" s="107" customFormat="1" x14ac:dyDescent="0.2"/>
    <row r="6643" s="107" customFormat="1" x14ac:dyDescent="0.2"/>
    <row r="6644" s="107" customFormat="1" x14ac:dyDescent="0.2"/>
    <row r="6645" s="107" customFormat="1" x14ac:dyDescent="0.2"/>
    <row r="6646" s="107" customFormat="1" x14ac:dyDescent="0.2"/>
    <row r="6647" s="107" customFormat="1" x14ac:dyDescent="0.2"/>
    <row r="6648" s="107" customFormat="1" x14ac:dyDescent="0.2"/>
    <row r="6649" s="107" customFormat="1" x14ac:dyDescent="0.2"/>
    <row r="6650" s="107" customFormat="1" x14ac:dyDescent="0.2"/>
    <row r="6651" s="107" customFormat="1" x14ac:dyDescent="0.2"/>
    <row r="6652" s="107" customFormat="1" x14ac:dyDescent="0.2"/>
    <row r="6653" s="107" customFormat="1" x14ac:dyDescent="0.2"/>
    <row r="6654" s="107" customFormat="1" x14ac:dyDescent="0.2"/>
    <row r="6655" s="107" customFormat="1" x14ac:dyDescent="0.2"/>
    <row r="6656" s="107" customFormat="1" x14ac:dyDescent="0.2"/>
    <row r="6657" s="107" customFormat="1" x14ac:dyDescent="0.2"/>
    <row r="6658" s="107" customFormat="1" x14ac:dyDescent="0.2"/>
    <row r="6659" s="107" customFormat="1" x14ac:dyDescent="0.2"/>
    <row r="6660" s="107" customFormat="1" x14ac:dyDescent="0.2"/>
    <row r="6661" s="107" customFormat="1" x14ac:dyDescent="0.2"/>
    <row r="6662" s="107" customFormat="1" x14ac:dyDescent="0.2"/>
    <row r="6663" s="107" customFormat="1" x14ac:dyDescent="0.2"/>
    <row r="6664" s="107" customFormat="1" x14ac:dyDescent="0.2"/>
    <row r="6665" s="107" customFormat="1" x14ac:dyDescent="0.2"/>
    <row r="6666" s="107" customFormat="1" x14ac:dyDescent="0.2"/>
    <row r="6667" s="107" customFormat="1" x14ac:dyDescent="0.2"/>
    <row r="6668" s="107" customFormat="1" x14ac:dyDescent="0.2"/>
    <row r="6669" s="107" customFormat="1" x14ac:dyDescent="0.2"/>
    <row r="6670" s="107" customFormat="1" x14ac:dyDescent="0.2"/>
    <row r="6671" s="107" customFormat="1" x14ac:dyDescent="0.2"/>
    <row r="6672" s="107" customFormat="1" x14ac:dyDescent="0.2"/>
    <row r="6673" s="107" customFormat="1" x14ac:dyDescent="0.2"/>
    <row r="6674" s="107" customFormat="1" x14ac:dyDescent="0.2"/>
    <row r="6675" s="107" customFormat="1" x14ac:dyDescent="0.2"/>
    <row r="6676" s="107" customFormat="1" x14ac:dyDescent="0.2"/>
    <row r="6677" s="107" customFormat="1" x14ac:dyDescent="0.2"/>
    <row r="6678" s="107" customFormat="1" x14ac:dyDescent="0.2"/>
    <row r="6679" s="107" customFormat="1" x14ac:dyDescent="0.2"/>
    <row r="6680" s="107" customFormat="1" x14ac:dyDescent="0.2"/>
    <row r="6681" s="107" customFormat="1" x14ac:dyDescent="0.2"/>
    <row r="6682" s="107" customFormat="1" x14ac:dyDescent="0.2"/>
    <row r="6683" s="107" customFormat="1" x14ac:dyDescent="0.2"/>
    <row r="6684" s="107" customFormat="1" x14ac:dyDescent="0.2"/>
    <row r="6685" s="107" customFormat="1" x14ac:dyDescent="0.2"/>
    <row r="6686" s="107" customFormat="1" x14ac:dyDescent="0.2"/>
    <row r="6687" s="107" customFormat="1" x14ac:dyDescent="0.2"/>
    <row r="6688" s="107" customFormat="1" x14ac:dyDescent="0.2"/>
    <row r="6689" s="107" customFormat="1" x14ac:dyDescent="0.2"/>
    <row r="6690" s="107" customFormat="1" x14ac:dyDescent="0.2"/>
    <row r="6691" s="107" customFormat="1" x14ac:dyDescent="0.2"/>
    <row r="6692" s="107" customFormat="1" x14ac:dyDescent="0.2"/>
    <row r="6693" s="107" customFormat="1" x14ac:dyDescent="0.2"/>
    <row r="6694" s="107" customFormat="1" x14ac:dyDescent="0.2"/>
    <row r="6695" s="107" customFormat="1" x14ac:dyDescent="0.2"/>
    <row r="6696" s="107" customFormat="1" x14ac:dyDescent="0.2"/>
    <row r="6697" s="107" customFormat="1" x14ac:dyDescent="0.2"/>
    <row r="6698" s="107" customFormat="1" x14ac:dyDescent="0.2"/>
    <row r="6699" s="107" customFormat="1" x14ac:dyDescent="0.2"/>
    <row r="6700" s="107" customFormat="1" x14ac:dyDescent="0.2"/>
    <row r="6701" s="107" customFormat="1" x14ac:dyDescent="0.2"/>
    <row r="6702" s="107" customFormat="1" x14ac:dyDescent="0.2"/>
    <row r="6703" s="107" customFormat="1" x14ac:dyDescent="0.2"/>
    <row r="6704" s="107" customFormat="1" x14ac:dyDescent="0.2"/>
    <row r="6705" s="107" customFormat="1" x14ac:dyDescent="0.2"/>
    <row r="6706" s="107" customFormat="1" x14ac:dyDescent="0.2"/>
    <row r="6707" s="107" customFormat="1" x14ac:dyDescent="0.2"/>
    <row r="6708" s="107" customFormat="1" x14ac:dyDescent="0.2"/>
    <row r="6709" s="107" customFormat="1" x14ac:dyDescent="0.2"/>
    <row r="6710" s="107" customFormat="1" x14ac:dyDescent="0.2"/>
    <row r="6711" s="107" customFormat="1" x14ac:dyDescent="0.2"/>
    <row r="6712" s="107" customFormat="1" x14ac:dyDescent="0.2"/>
    <row r="6713" s="107" customFormat="1" x14ac:dyDescent="0.2"/>
    <row r="6714" s="107" customFormat="1" x14ac:dyDescent="0.2"/>
    <row r="6715" s="107" customFormat="1" x14ac:dyDescent="0.2"/>
    <row r="6716" s="107" customFormat="1" x14ac:dyDescent="0.2"/>
    <row r="6717" s="107" customFormat="1" x14ac:dyDescent="0.2"/>
    <row r="6718" s="107" customFormat="1" x14ac:dyDescent="0.2"/>
    <row r="6719" s="107" customFormat="1" x14ac:dyDescent="0.2"/>
    <row r="6720" s="107" customFormat="1" x14ac:dyDescent="0.2"/>
    <row r="6721" s="107" customFormat="1" x14ac:dyDescent="0.2"/>
    <row r="6722" s="107" customFormat="1" x14ac:dyDescent="0.2"/>
    <row r="6723" s="107" customFormat="1" x14ac:dyDescent="0.2"/>
    <row r="6724" s="107" customFormat="1" x14ac:dyDescent="0.2"/>
    <row r="6725" s="107" customFormat="1" x14ac:dyDescent="0.2"/>
    <row r="6726" s="107" customFormat="1" x14ac:dyDescent="0.2"/>
    <row r="6727" s="107" customFormat="1" x14ac:dyDescent="0.2"/>
    <row r="6728" s="107" customFormat="1" x14ac:dyDescent="0.2"/>
    <row r="6729" s="107" customFormat="1" x14ac:dyDescent="0.2"/>
    <row r="6730" s="107" customFormat="1" x14ac:dyDescent="0.2"/>
    <row r="6731" s="107" customFormat="1" x14ac:dyDescent="0.2"/>
    <row r="6732" s="107" customFormat="1" x14ac:dyDescent="0.2"/>
    <row r="6733" s="107" customFormat="1" x14ac:dyDescent="0.2"/>
    <row r="6734" s="107" customFormat="1" x14ac:dyDescent="0.2"/>
    <row r="6735" s="107" customFormat="1" x14ac:dyDescent="0.2"/>
    <row r="6736" s="107" customFormat="1" x14ac:dyDescent="0.2"/>
    <row r="6737" s="107" customFormat="1" x14ac:dyDescent="0.2"/>
    <row r="6738" s="107" customFormat="1" x14ac:dyDescent="0.2"/>
    <row r="6739" s="107" customFormat="1" x14ac:dyDescent="0.2"/>
    <row r="6740" s="107" customFormat="1" x14ac:dyDescent="0.2"/>
    <row r="6741" s="107" customFormat="1" x14ac:dyDescent="0.2"/>
    <row r="6742" s="107" customFormat="1" x14ac:dyDescent="0.2"/>
    <row r="6743" s="107" customFormat="1" x14ac:dyDescent="0.2"/>
    <row r="6744" s="107" customFormat="1" x14ac:dyDescent="0.2"/>
    <row r="6745" s="107" customFormat="1" x14ac:dyDescent="0.2"/>
    <row r="6746" s="107" customFormat="1" x14ac:dyDescent="0.2"/>
    <row r="6747" s="107" customFormat="1" x14ac:dyDescent="0.2"/>
    <row r="6748" s="107" customFormat="1" x14ac:dyDescent="0.2"/>
    <row r="6749" s="107" customFormat="1" x14ac:dyDescent="0.2"/>
    <row r="6750" s="107" customFormat="1" x14ac:dyDescent="0.2"/>
    <row r="6751" s="107" customFormat="1" x14ac:dyDescent="0.2"/>
    <row r="6752" s="107" customFormat="1" x14ac:dyDescent="0.2"/>
    <row r="6753" s="107" customFormat="1" x14ac:dyDescent="0.2"/>
    <row r="6754" s="107" customFormat="1" x14ac:dyDescent="0.2"/>
    <row r="6755" s="107" customFormat="1" x14ac:dyDescent="0.2"/>
    <row r="6756" s="107" customFormat="1" x14ac:dyDescent="0.2"/>
    <row r="6757" s="107" customFormat="1" x14ac:dyDescent="0.2"/>
    <row r="6758" s="107" customFormat="1" x14ac:dyDescent="0.2"/>
    <row r="6759" s="107" customFormat="1" x14ac:dyDescent="0.2"/>
    <row r="6760" s="107" customFormat="1" x14ac:dyDescent="0.2"/>
    <row r="6761" s="107" customFormat="1" x14ac:dyDescent="0.2"/>
    <row r="6762" s="107" customFormat="1" x14ac:dyDescent="0.2"/>
    <row r="6763" s="107" customFormat="1" x14ac:dyDescent="0.2"/>
    <row r="6764" s="107" customFormat="1" x14ac:dyDescent="0.2"/>
    <row r="6765" s="107" customFormat="1" x14ac:dyDescent="0.2"/>
    <row r="6766" s="107" customFormat="1" x14ac:dyDescent="0.2"/>
    <row r="6767" s="107" customFormat="1" x14ac:dyDescent="0.2"/>
    <row r="6768" s="107" customFormat="1" x14ac:dyDescent="0.2"/>
    <row r="6769" s="107" customFormat="1" x14ac:dyDescent="0.2"/>
    <row r="6770" s="107" customFormat="1" x14ac:dyDescent="0.2"/>
    <row r="6771" s="107" customFormat="1" x14ac:dyDescent="0.2"/>
    <row r="6772" s="107" customFormat="1" x14ac:dyDescent="0.2"/>
    <row r="6773" s="107" customFormat="1" x14ac:dyDescent="0.2"/>
    <row r="6774" s="107" customFormat="1" x14ac:dyDescent="0.2"/>
    <row r="6775" s="107" customFormat="1" x14ac:dyDescent="0.2"/>
    <row r="6776" s="107" customFormat="1" x14ac:dyDescent="0.2"/>
    <row r="6777" s="107" customFormat="1" x14ac:dyDescent="0.2"/>
    <row r="6778" s="107" customFormat="1" x14ac:dyDescent="0.2"/>
    <row r="6779" s="107" customFormat="1" x14ac:dyDescent="0.2"/>
    <row r="6780" s="107" customFormat="1" x14ac:dyDescent="0.2"/>
    <row r="6781" s="107" customFormat="1" x14ac:dyDescent="0.2"/>
    <row r="6782" s="107" customFormat="1" x14ac:dyDescent="0.2"/>
    <row r="6783" s="107" customFormat="1" x14ac:dyDescent="0.2"/>
    <row r="6784" s="107" customFormat="1" x14ac:dyDescent="0.2"/>
    <row r="6785" s="107" customFormat="1" x14ac:dyDescent="0.2"/>
    <row r="6786" s="107" customFormat="1" x14ac:dyDescent="0.2"/>
    <row r="6787" s="107" customFormat="1" x14ac:dyDescent="0.2"/>
    <row r="6788" s="107" customFormat="1" x14ac:dyDescent="0.2"/>
    <row r="6789" s="107" customFormat="1" x14ac:dyDescent="0.2"/>
    <row r="6790" s="107" customFormat="1" x14ac:dyDescent="0.2"/>
    <row r="6791" s="107" customFormat="1" x14ac:dyDescent="0.2"/>
    <row r="6792" s="107" customFormat="1" x14ac:dyDescent="0.2"/>
    <row r="6793" s="107" customFormat="1" x14ac:dyDescent="0.2"/>
    <row r="6794" s="107" customFormat="1" x14ac:dyDescent="0.2"/>
    <row r="6795" s="107" customFormat="1" x14ac:dyDescent="0.2"/>
    <row r="6796" s="107" customFormat="1" x14ac:dyDescent="0.2"/>
    <row r="6797" s="107" customFormat="1" x14ac:dyDescent="0.2"/>
    <row r="6798" s="107" customFormat="1" x14ac:dyDescent="0.2"/>
    <row r="6799" s="107" customFormat="1" x14ac:dyDescent="0.2"/>
    <row r="6800" s="107" customFormat="1" x14ac:dyDescent="0.2"/>
    <row r="6801" s="107" customFormat="1" x14ac:dyDescent="0.2"/>
    <row r="6802" s="107" customFormat="1" x14ac:dyDescent="0.2"/>
    <row r="6803" s="107" customFormat="1" x14ac:dyDescent="0.2"/>
    <row r="6804" s="107" customFormat="1" x14ac:dyDescent="0.2"/>
    <row r="6805" s="107" customFormat="1" x14ac:dyDescent="0.2"/>
    <row r="6806" s="107" customFormat="1" x14ac:dyDescent="0.2"/>
    <row r="6807" s="107" customFormat="1" x14ac:dyDescent="0.2"/>
    <row r="6808" s="107" customFormat="1" x14ac:dyDescent="0.2"/>
    <row r="6809" s="107" customFormat="1" x14ac:dyDescent="0.2"/>
    <row r="6810" s="107" customFormat="1" x14ac:dyDescent="0.2"/>
    <row r="6811" s="107" customFormat="1" x14ac:dyDescent="0.2"/>
    <row r="6812" s="107" customFormat="1" x14ac:dyDescent="0.2"/>
    <row r="6813" s="107" customFormat="1" x14ac:dyDescent="0.2"/>
    <row r="6814" s="107" customFormat="1" x14ac:dyDescent="0.2"/>
    <row r="6815" s="107" customFormat="1" x14ac:dyDescent="0.2"/>
    <row r="6816" s="107" customFormat="1" x14ac:dyDescent="0.2"/>
    <row r="6817" s="107" customFormat="1" x14ac:dyDescent="0.2"/>
    <row r="6818" s="107" customFormat="1" x14ac:dyDescent="0.2"/>
    <row r="6819" s="107" customFormat="1" x14ac:dyDescent="0.2"/>
    <row r="6820" s="107" customFormat="1" x14ac:dyDescent="0.2"/>
    <row r="6821" s="107" customFormat="1" x14ac:dyDescent="0.2"/>
    <row r="6822" s="107" customFormat="1" x14ac:dyDescent="0.2"/>
    <row r="6823" s="107" customFormat="1" x14ac:dyDescent="0.2"/>
    <row r="6824" s="107" customFormat="1" x14ac:dyDescent="0.2"/>
    <row r="6825" s="107" customFormat="1" x14ac:dyDescent="0.2"/>
    <row r="6826" s="107" customFormat="1" x14ac:dyDescent="0.2"/>
    <row r="6827" s="107" customFormat="1" x14ac:dyDescent="0.2"/>
    <row r="6828" s="107" customFormat="1" x14ac:dyDescent="0.2"/>
    <row r="6829" s="107" customFormat="1" x14ac:dyDescent="0.2"/>
    <row r="6830" s="107" customFormat="1" x14ac:dyDescent="0.2"/>
    <row r="6831" s="107" customFormat="1" x14ac:dyDescent="0.2"/>
    <row r="6832" s="107" customFormat="1" x14ac:dyDescent="0.2"/>
    <row r="6833" s="107" customFormat="1" x14ac:dyDescent="0.2"/>
    <row r="6834" s="107" customFormat="1" x14ac:dyDescent="0.2"/>
    <row r="6835" s="107" customFormat="1" x14ac:dyDescent="0.2"/>
    <row r="6836" s="107" customFormat="1" x14ac:dyDescent="0.2"/>
    <row r="6837" s="107" customFormat="1" x14ac:dyDescent="0.2"/>
    <row r="6838" s="107" customFormat="1" x14ac:dyDescent="0.2"/>
    <row r="6839" s="107" customFormat="1" x14ac:dyDescent="0.2"/>
    <row r="6840" s="107" customFormat="1" x14ac:dyDescent="0.2"/>
    <row r="6841" s="107" customFormat="1" x14ac:dyDescent="0.2"/>
    <row r="6842" s="107" customFormat="1" x14ac:dyDescent="0.2"/>
    <row r="6843" s="107" customFormat="1" x14ac:dyDescent="0.2"/>
    <row r="6844" s="107" customFormat="1" x14ac:dyDescent="0.2"/>
    <row r="6845" s="107" customFormat="1" x14ac:dyDescent="0.2"/>
    <row r="6846" s="107" customFormat="1" x14ac:dyDescent="0.2"/>
    <row r="6847" s="107" customFormat="1" x14ac:dyDescent="0.2"/>
    <row r="6848" s="107" customFormat="1" x14ac:dyDescent="0.2"/>
    <row r="6849" s="107" customFormat="1" x14ac:dyDescent="0.2"/>
    <row r="6850" s="107" customFormat="1" x14ac:dyDescent="0.2"/>
    <row r="6851" s="107" customFormat="1" x14ac:dyDescent="0.2"/>
    <row r="6852" s="107" customFormat="1" x14ac:dyDescent="0.2"/>
    <row r="6853" s="107" customFormat="1" x14ac:dyDescent="0.2"/>
    <row r="6854" s="107" customFormat="1" x14ac:dyDescent="0.2"/>
    <row r="6855" s="107" customFormat="1" x14ac:dyDescent="0.2"/>
    <row r="6856" s="107" customFormat="1" x14ac:dyDescent="0.2"/>
    <row r="6857" s="107" customFormat="1" x14ac:dyDescent="0.2"/>
    <row r="6858" s="107" customFormat="1" x14ac:dyDescent="0.2"/>
    <row r="6859" s="107" customFormat="1" x14ac:dyDescent="0.2"/>
    <row r="6860" s="107" customFormat="1" x14ac:dyDescent="0.2"/>
    <row r="6861" s="107" customFormat="1" x14ac:dyDescent="0.2"/>
    <row r="6862" s="107" customFormat="1" x14ac:dyDescent="0.2"/>
    <row r="6863" s="107" customFormat="1" x14ac:dyDescent="0.2"/>
    <row r="6864" s="107" customFormat="1" x14ac:dyDescent="0.2"/>
    <row r="6865" s="107" customFormat="1" x14ac:dyDescent="0.2"/>
    <row r="6866" s="107" customFormat="1" x14ac:dyDescent="0.2"/>
    <row r="6867" s="107" customFormat="1" x14ac:dyDescent="0.2"/>
    <row r="6868" s="107" customFormat="1" x14ac:dyDescent="0.2"/>
    <row r="6869" s="107" customFormat="1" x14ac:dyDescent="0.2"/>
    <row r="6870" s="107" customFormat="1" x14ac:dyDescent="0.2"/>
    <row r="6871" s="107" customFormat="1" x14ac:dyDescent="0.2"/>
    <row r="6872" s="107" customFormat="1" x14ac:dyDescent="0.2"/>
    <row r="6873" s="107" customFormat="1" x14ac:dyDescent="0.2"/>
    <row r="6874" s="107" customFormat="1" x14ac:dyDescent="0.2"/>
    <row r="6875" s="107" customFormat="1" x14ac:dyDescent="0.2"/>
    <row r="6876" s="107" customFormat="1" x14ac:dyDescent="0.2"/>
    <row r="6877" s="107" customFormat="1" x14ac:dyDescent="0.2"/>
    <row r="6878" s="107" customFormat="1" x14ac:dyDescent="0.2"/>
    <row r="6879" s="107" customFormat="1" x14ac:dyDescent="0.2"/>
    <row r="6880" s="107" customFormat="1" x14ac:dyDescent="0.2"/>
    <row r="6881" s="107" customFormat="1" x14ac:dyDescent="0.2"/>
    <row r="6882" s="107" customFormat="1" x14ac:dyDescent="0.2"/>
    <row r="6883" s="107" customFormat="1" x14ac:dyDescent="0.2"/>
    <row r="6884" s="107" customFormat="1" x14ac:dyDescent="0.2"/>
    <row r="6885" s="107" customFormat="1" x14ac:dyDescent="0.2"/>
    <row r="6886" s="107" customFormat="1" x14ac:dyDescent="0.2"/>
    <row r="6887" s="107" customFormat="1" x14ac:dyDescent="0.2"/>
    <row r="6888" s="107" customFormat="1" x14ac:dyDescent="0.2"/>
    <row r="6889" s="107" customFormat="1" x14ac:dyDescent="0.2"/>
    <row r="6890" s="107" customFormat="1" x14ac:dyDescent="0.2"/>
    <row r="6891" s="107" customFormat="1" x14ac:dyDescent="0.2"/>
    <row r="6892" s="107" customFormat="1" x14ac:dyDescent="0.2"/>
    <row r="6893" s="107" customFormat="1" x14ac:dyDescent="0.2"/>
    <row r="6894" s="107" customFormat="1" x14ac:dyDescent="0.2"/>
    <row r="6895" s="107" customFormat="1" x14ac:dyDescent="0.2"/>
    <row r="6896" s="107" customFormat="1" x14ac:dyDescent="0.2"/>
    <row r="6897" s="107" customFormat="1" x14ac:dyDescent="0.2"/>
    <row r="6898" s="107" customFormat="1" x14ac:dyDescent="0.2"/>
    <row r="6899" s="107" customFormat="1" x14ac:dyDescent="0.2"/>
    <row r="6900" s="107" customFormat="1" x14ac:dyDescent="0.2"/>
    <row r="6901" s="107" customFormat="1" x14ac:dyDescent="0.2"/>
    <row r="6902" s="107" customFormat="1" x14ac:dyDescent="0.2"/>
    <row r="6903" s="107" customFormat="1" x14ac:dyDescent="0.2"/>
    <row r="6904" s="107" customFormat="1" x14ac:dyDescent="0.2"/>
    <row r="6905" s="107" customFormat="1" x14ac:dyDescent="0.2"/>
    <row r="6906" s="107" customFormat="1" x14ac:dyDescent="0.2"/>
    <row r="6907" s="107" customFormat="1" x14ac:dyDescent="0.2"/>
    <row r="6908" s="107" customFormat="1" x14ac:dyDescent="0.2"/>
    <row r="6909" s="107" customFormat="1" x14ac:dyDescent="0.2"/>
    <row r="6910" s="107" customFormat="1" x14ac:dyDescent="0.2"/>
    <row r="6911" s="107" customFormat="1" x14ac:dyDescent="0.2"/>
    <row r="6912" s="107" customFormat="1" x14ac:dyDescent="0.2"/>
    <row r="6913" s="107" customFormat="1" x14ac:dyDescent="0.2"/>
    <row r="6914" s="107" customFormat="1" x14ac:dyDescent="0.2"/>
    <row r="6915" s="107" customFormat="1" x14ac:dyDescent="0.2"/>
    <row r="6916" s="107" customFormat="1" x14ac:dyDescent="0.2"/>
    <row r="6917" s="107" customFormat="1" x14ac:dyDescent="0.2"/>
    <row r="6918" s="107" customFormat="1" x14ac:dyDescent="0.2"/>
    <row r="6919" s="107" customFormat="1" x14ac:dyDescent="0.2"/>
    <row r="6920" s="107" customFormat="1" x14ac:dyDescent="0.2"/>
    <row r="6921" s="107" customFormat="1" x14ac:dyDescent="0.2"/>
    <row r="6922" s="107" customFormat="1" x14ac:dyDescent="0.2"/>
    <row r="6923" s="107" customFormat="1" x14ac:dyDescent="0.2"/>
    <row r="6924" s="107" customFormat="1" x14ac:dyDescent="0.2"/>
    <row r="6925" s="107" customFormat="1" x14ac:dyDescent="0.2"/>
    <row r="6926" s="107" customFormat="1" x14ac:dyDescent="0.2"/>
    <row r="6927" s="107" customFormat="1" x14ac:dyDescent="0.2"/>
    <row r="6928" s="107" customFormat="1" x14ac:dyDescent="0.2"/>
    <row r="6929" s="107" customFormat="1" x14ac:dyDescent="0.2"/>
    <row r="6930" s="107" customFormat="1" x14ac:dyDescent="0.2"/>
    <row r="6931" s="107" customFormat="1" x14ac:dyDescent="0.2"/>
    <row r="6932" s="107" customFormat="1" x14ac:dyDescent="0.2"/>
    <row r="6933" s="107" customFormat="1" x14ac:dyDescent="0.2"/>
    <row r="6934" s="107" customFormat="1" x14ac:dyDescent="0.2"/>
    <row r="6935" s="107" customFormat="1" x14ac:dyDescent="0.2"/>
    <row r="6936" s="107" customFormat="1" x14ac:dyDescent="0.2"/>
    <row r="6937" s="107" customFormat="1" x14ac:dyDescent="0.2"/>
    <row r="6938" s="107" customFormat="1" x14ac:dyDescent="0.2"/>
    <row r="6939" s="107" customFormat="1" x14ac:dyDescent="0.2"/>
    <row r="6940" s="107" customFormat="1" x14ac:dyDescent="0.2"/>
    <row r="6941" s="107" customFormat="1" x14ac:dyDescent="0.2"/>
    <row r="6942" s="107" customFormat="1" x14ac:dyDescent="0.2"/>
    <row r="6943" s="107" customFormat="1" x14ac:dyDescent="0.2"/>
    <row r="6944" s="107" customFormat="1" x14ac:dyDescent="0.2"/>
    <row r="6945" s="107" customFormat="1" x14ac:dyDescent="0.2"/>
    <row r="6946" s="107" customFormat="1" x14ac:dyDescent="0.2"/>
    <row r="6947" s="107" customFormat="1" x14ac:dyDescent="0.2"/>
    <row r="6948" s="107" customFormat="1" x14ac:dyDescent="0.2"/>
    <row r="6949" s="107" customFormat="1" x14ac:dyDescent="0.2"/>
    <row r="6950" s="107" customFormat="1" x14ac:dyDescent="0.2"/>
    <row r="6951" s="107" customFormat="1" x14ac:dyDescent="0.2"/>
    <row r="6952" s="107" customFormat="1" x14ac:dyDescent="0.2"/>
    <row r="6953" s="107" customFormat="1" x14ac:dyDescent="0.2"/>
    <row r="6954" s="107" customFormat="1" x14ac:dyDescent="0.2"/>
    <row r="6955" s="107" customFormat="1" x14ac:dyDescent="0.2"/>
    <row r="6956" s="107" customFormat="1" x14ac:dyDescent="0.2"/>
    <row r="6957" s="107" customFormat="1" x14ac:dyDescent="0.2"/>
    <row r="6958" s="107" customFormat="1" x14ac:dyDescent="0.2"/>
    <row r="6959" s="107" customFormat="1" x14ac:dyDescent="0.2"/>
    <row r="6960" s="107" customFormat="1" x14ac:dyDescent="0.2"/>
    <row r="6961" s="107" customFormat="1" x14ac:dyDescent="0.2"/>
    <row r="6962" s="107" customFormat="1" x14ac:dyDescent="0.2"/>
    <row r="6963" s="107" customFormat="1" x14ac:dyDescent="0.2"/>
    <row r="6964" s="107" customFormat="1" x14ac:dyDescent="0.2"/>
    <row r="6965" s="107" customFormat="1" x14ac:dyDescent="0.2"/>
    <row r="6966" s="107" customFormat="1" x14ac:dyDescent="0.2"/>
    <row r="6967" s="107" customFormat="1" x14ac:dyDescent="0.2"/>
    <row r="6968" s="107" customFormat="1" x14ac:dyDescent="0.2"/>
    <row r="6969" s="107" customFormat="1" x14ac:dyDescent="0.2"/>
    <row r="6970" s="107" customFormat="1" x14ac:dyDescent="0.2"/>
    <row r="6971" s="107" customFormat="1" x14ac:dyDescent="0.2"/>
    <row r="6972" s="107" customFormat="1" x14ac:dyDescent="0.2"/>
    <row r="6973" s="107" customFormat="1" x14ac:dyDescent="0.2"/>
    <row r="6974" s="107" customFormat="1" x14ac:dyDescent="0.2"/>
    <row r="6975" s="107" customFormat="1" x14ac:dyDescent="0.2"/>
    <row r="6976" s="107" customFormat="1" x14ac:dyDescent="0.2"/>
    <row r="6977" s="107" customFormat="1" x14ac:dyDescent="0.2"/>
    <row r="6978" s="107" customFormat="1" x14ac:dyDescent="0.2"/>
    <row r="6979" s="107" customFormat="1" x14ac:dyDescent="0.2"/>
    <row r="6980" s="107" customFormat="1" x14ac:dyDescent="0.2"/>
    <row r="6981" s="107" customFormat="1" x14ac:dyDescent="0.2"/>
    <row r="6982" s="107" customFormat="1" x14ac:dyDescent="0.2"/>
    <row r="6983" s="107" customFormat="1" x14ac:dyDescent="0.2"/>
    <row r="6984" s="107" customFormat="1" x14ac:dyDescent="0.2"/>
    <row r="6985" s="107" customFormat="1" x14ac:dyDescent="0.2"/>
    <row r="6986" s="107" customFormat="1" x14ac:dyDescent="0.2"/>
    <row r="6987" s="107" customFormat="1" x14ac:dyDescent="0.2"/>
    <row r="6988" s="107" customFormat="1" x14ac:dyDescent="0.2"/>
    <row r="6989" s="107" customFormat="1" x14ac:dyDescent="0.2"/>
    <row r="6990" s="107" customFormat="1" x14ac:dyDescent="0.2"/>
    <row r="6991" s="107" customFormat="1" x14ac:dyDescent="0.2"/>
    <row r="6992" s="107" customFormat="1" x14ac:dyDescent="0.2"/>
    <row r="6993" s="107" customFormat="1" x14ac:dyDescent="0.2"/>
    <row r="6994" s="107" customFormat="1" x14ac:dyDescent="0.2"/>
    <row r="6995" s="107" customFormat="1" x14ac:dyDescent="0.2"/>
    <row r="6996" s="107" customFormat="1" x14ac:dyDescent="0.2"/>
    <row r="6997" s="107" customFormat="1" x14ac:dyDescent="0.2"/>
    <row r="6998" s="107" customFormat="1" x14ac:dyDescent="0.2"/>
    <row r="6999" s="107" customFormat="1" x14ac:dyDescent="0.2"/>
    <row r="7000" s="107" customFormat="1" x14ac:dyDescent="0.2"/>
    <row r="7001" s="107" customFormat="1" x14ac:dyDescent="0.2"/>
    <row r="7002" s="107" customFormat="1" x14ac:dyDescent="0.2"/>
    <row r="7003" s="107" customFormat="1" x14ac:dyDescent="0.2"/>
    <row r="7004" s="107" customFormat="1" x14ac:dyDescent="0.2"/>
    <row r="7005" s="107" customFormat="1" x14ac:dyDescent="0.2"/>
    <row r="7006" s="107" customFormat="1" x14ac:dyDescent="0.2"/>
    <row r="7007" s="107" customFormat="1" x14ac:dyDescent="0.2"/>
    <row r="7008" s="107" customFormat="1" x14ac:dyDescent="0.2"/>
    <row r="7009" s="107" customFormat="1" x14ac:dyDescent="0.2"/>
    <row r="7010" s="107" customFormat="1" x14ac:dyDescent="0.2"/>
    <row r="7011" s="107" customFormat="1" x14ac:dyDescent="0.2"/>
    <row r="7012" s="107" customFormat="1" x14ac:dyDescent="0.2"/>
    <row r="7013" s="107" customFormat="1" x14ac:dyDescent="0.2"/>
    <row r="7014" s="107" customFormat="1" x14ac:dyDescent="0.2"/>
    <row r="7015" s="107" customFormat="1" x14ac:dyDescent="0.2"/>
    <row r="7016" s="107" customFormat="1" x14ac:dyDescent="0.2"/>
    <row r="7017" s="107" customFormat="1" x14ac:dyDescent="0.2"/>
    <row r="7018" s="107" customFormat="1" x14ac:dyDescent="0.2"/>
    <row r="7019" s="107" customFormat="1" x14ac:dyDescent="0.2"/>
    <row r="7020" s="107" customFormat="1" x14ac:dyDescent="0.2"/>
    <row r="7021" s="107" customFormat="1" x14ac:dyDescent="0.2"/>
    <row r="7022" s="107" customFormat="1" x14ac:dyDescent="0.2"/>
    <row r="7023" s="107" customFormat="1" x14ac:dyDescent="0.2"/>
    <row r="7024" s="107" customFormat="1" x14ac:dyDescent="0.2"/>
    <row r="7025" s="107" customFormat="1" x14ac:dyDescent="0.2"/>
    <row r="7026" s="107" customFormat="1" x14ac:dyDescent="0.2"/>
    <row r="7027" s="107" customFormat="1" x14ac:dyDescent="0.2"/>
    <row r="7028" s="107" customFormat="1" x14ac:dyDescent="0.2"/>
    <row r="7029" s="107" customFormat="1" x14ac:dyDescent="0.2"/>
    <row r="7030" s="107" customFormat="1" x14ac:dyDescent="0.2"/>
    <row r="7031" s="107" customFormat="1" x14ac:dyDescent="0.2"/>
    <row r="7032" s="107" customFormat="1" x14ac:dyDescent="0.2"/>
    <row r="7033" s="107" customFormat="1" x14ac:dyDescent="0.2"/>
    <row r="7034" s="107" customFormat="1" x14ac:dyDescent="0.2"/>
    <row r="7035" s="107" customFormat="1" x14ac:dyDescent="0.2"/>
    <row r="7036" s="107" customFormat="1" x14ac:dyDescent="0.2"/>
    <row r="7037" s="107" customFormat="1" x14ac:dyDescent="0.2"/>
    <row r="7038" s="107" customFormat="1" x14ac:dyDescent="0.2"/>
    <row r="7039" s="107" customFormat="1" x14ac:dyDescent="0.2"/>
    <row r="7040" s="107" customFormat="1" x14ac:dyDescent="0.2"/>
    <row r="7041" s="107" customFormat="1" x14ac:dyDescent="0.2"/>
    <row r="7042" s="107" customFormat="1" x14ac:dyDescent="0.2"/>
    <row r="7043" s="107" customFormat="1" x14ac:dyDescent="0.2"/>
    <row r="7044" s="107" customFormat="1" x14ac:dyDescent="0.2"/>
    <row r="7045" s="107" customFormat="1" x14ac:dyDescent="0.2"/>
    <row r="7046" s="107" customFormat="1" x14ac:dyDescent="0.2"/>
    <row r="7047" s="107" customFormat="1" x14ac:dyDescent="0.2"/>
    <row r="7048" s="107" customFormat="1" x14ac:dyDescent="0.2"/>
    <row r="7049" s="107" customFormat="1" x14ac:dyDescent="0.2"/>
    <row r="7050" s="107" customFormat="1" x14ac:dyDescent="0.2"/>
    <row r="7051" s="107" customFormat="1" x14ac:dyDescent="0.2"/>
    <row r="7052" s="107" customFormat="1" x14ac:dyDescent="0.2"/>
    <row r="7053" s="107" customFormat="1" x14ac:dyDescent="0.2"/>
    <row r="7054" s="107" customFormat="1" x14ac:dyDescent="0.2"/>
    <row r="7055" s="107" customFormat="1" x14ac:dyDescent="0.2"/>
    <row r="7056" s="107" customFormat="1" x14ac:dyDescent="0.2"/>
    <row r="7057" s="107" customFormat="1" x14ac:dyDescent="0.2"/>
    <row r="7058" s="107" customFormat="1" x14ac:dyDescent="0.2"/>
    <row r="7059" s="107" customFormat="1" x14ac:dyDescent="0.2"/>
    <row r="7060" s="107" customFormat="1" x14ac:dyDescent="0.2"/>
    <row r="7061" s="107" customFormat="1" x14ac:dyDescent="0.2"/>
    <row r="7062" s="107" customFormat="1" x14ac:dyDescent="0.2"/>
    <row r="7063" s="107" customFormat="1" x14ac:dyDescent="0.2"/>
    <row r="7064" s="107" customFormat="1" x14ac:dyDescent="0.2"/>
    <row r="7065" s="107" customFormat="1" x14ac:dyDescent="0.2"/>
    <row r="7066" s="107" customFormat="1" x14ac:dyDescent="0.2"/>
    <row r="7067" s="107" customFormat="1" x14ac:dyDescent="0.2"/>
    <row r="7068" s="107" customFormat="1" x14ac:dyDescent="0.2"/>
    <row r="7069" s="107" customFormat="1" x14ac:dyDescent="0.2"/>
    <row r="7070" s="107" customFormat="1" x14ac:dyDescent="0.2"/>
    <row r="7071" s="107" customFormat="1" x14ac:dyDescent="0.2"/>
    <row r="7072" s="107" customFormat="1" x14ac:dyDescent="0.2"/>
    <row r="7073" s="107" customFormat="1" x14ac:dyDescent="0.2"/>
    <row r="7074" s="107" customFormat="1" x14ac:dyDescent="0.2"/>
    <row r="7075" s="107" customFormat="1" x14ac:dyDescent="0.2"/>
    <row r="7076" s="107" customFormat="1" x14ac:dyDescent="0.2"/>
    <row r="7077" s="107" customFormat="1" x14ac:dyDescent="0.2"/>
    <row r="7078" s="107" customFormat="1" x14ac:dyDescent="0.2"/>
    <row r="7079" s="107" customFormat="1" x14ac:dyDescent="0.2"/>
    <row r="7080" s="107" customFormat="1" x14ac:dyDescent="0.2"/>
    <row r="7081" s="107" customFormat="1" x14ac:dyDescent="0.2"/>
    <row r="7082" s="107" customFormat="1" x14ac:dyDescent="0.2"/>
    <row r="7083" s="107" customFormat="1" x14ac:dyDescent="0.2"/>
    <row r="7084" s="107" customFormat="1" x14ac:dyDescent="0.2"/>
    <row r="7085" s="107" customFormat="1" x14ac:dyDescent="0.2"/>
    <row r="7086" s="107" customFormat="1" x14ac:dyDescent="0.2"/>
    <row r="7087" s="107" customFormat="1" x14ac:dyDescent="0.2"/>
    <row r="7088" s="107" customFormat="1" x14ac:dyDescent="0.2"/>
    <row r="7089" s="107" customFormat="1" x14ac:dyDescent="0.2"/>
    <row r="7090" s="107" customFormat="1" x14ac:dyDescent="0.2"/>
    <row r="7091" s="107" customFormat="1" x14ac:dyDescent="0.2"/>
    <row r="7092" s="107" customFormat="1" x14ac:dyDescent="0.2"/>
    <row r="7093" s="107" customFormat="1" x14ac:dyDescent="0.2"/>
    <row r="7094" s="107" customFormat="1" x14ac:dyDescent="0.2"/>
    <row r="7095" s="107" customFormat="1" x14ac:dyDescent="0.2"/>
    <row r="7096" s="107" customFormat="1" x14ac:dyDescent="0.2"/>
    <row r="7097" s="107" customFormat="1" x14ac:dyDescent="0.2"/>
    <row r="7098" s="107" customFormat="1" x14ac:dyDescent="0.2"/>
    <row r="7099" s="107" customFormat="1" x14ac:dyDescent="0.2"/>
    <row r="7100" s="107" customFormat="1" x14ac:dyDescent="0.2"/>
    <row r="7101" s="107" customFormat="1" x14ac:dyDescent="0.2"/>
    <row r="7102" s="107" customFormat="1" x14ac:dyDescent="0.2"/>
    <row r="7103" s="107" customFormat="1" x14ac:dyDescent="0.2"/>
    <row r="7104" s="107" customFormat="1" x14ac:dyDescent="0.2"/>
    <row r="7105" s="107" customFormat="1" x14ac:dyDescent="0.2"/>
    <row r="7106" s="107" customFormat="1" x14ac:dyDescent="0.2"/>
    <row r="7107" s="107" customFormat="1" x14ac:dyDescent="0.2"/>
    <row r="7108" s="107" customFormat="1" x14ac:dyDescent="0.2"/>
    <row r="7109" s="107" customFormat="1" x14ac:dyDescent="0.2"/>
    <row r="7110" s="107" customFormat="1" x14ac:dyDescent="0.2"/>
    <row r="7111" s="107" customFormat="1" x14ac:dyDescent="0.2"/>
    <row r="7112" s="107" customFormat="1" x14ac:dyDescent="0.2"/>
    <row r="7113" s="107" customFormat="1" x14ac:dyDescent="0.2"/>
    <row r="7114" s="107" customFormat="1" x14ac:dyDescent="0.2"/>
    <row r="7115" s="107" customFormat="1" x14ac:dyDescent="0.2"/>
    <row r="7116" s="107" customFormat="1" x14ac:dyDescent="0.2"/>
    <row r="7117" s="107" customFormat="1" x14ac:dyDescent="0.2"/>
    <row r="7118" s="107" customFormat="1" x14ac:dyDescent="0.2"/>
    <row r="7119" s="107" customFormat="1" x14ac:dyDescent="0.2"/>
    <row r="7120" s="107" customFormat="1" x14ac:dyDescent="0.2"/>
    <row r="7121" s="107" customFormat="1" x14ac:dyDescent="0.2"/>
    <row r="7122" s="107" customFormat="1" x14ac:dyDescent="0.2"/>
    <row r="7123" s="107" customFormat="1" x14ac:dyDescent="0.2"/>
    <row r="7124" s="107" customFormat="1" x14ac:dyDescent="0.2"/>
    <row r="7125" s="107" customFormat="1" x14ac:dyDescent="0.2"/>
    <row r="7126" s="107" customFormat="1" x14ac:dyDescent="0.2"/>
    <row r="7127" s="107" customFormat="1" x14ac:dyDescent="0.2"/>
    <row r="7128" s="107" customFormat="1" x14ac:dyDescent="0.2"/>
    <row r="7129" s="107" customFormat="1" x14ac:dyDescent="0.2"/>
    <row r="7130" s="107" customFormat="1" x14ac:dyDescent="0.2"/>
    <row r="7131" s="107" customFormat="1" x14ac:dyDescent="0.2"/>
    <row r="7132" s="107" customFormat="1" x14ac:dyDescent="0.2"/>
    <row r="7133" s="107" customFormat="1" x14ac:dyDescent="0.2"/>
    <row r="7134" s="107" customFormat="1" x14ac:dyDescent="0.2"/>
    <row r="7135" s="107" customFormat="1" x14ac:dyDescent="0.2"/>
    <row r="7136" s="107" customFormat="1" x14ac:dyDescent="0.2"/>
    <row r="7137" s="107" customFormat="1" x14ac:dyDescent="0.2"/>
    <row r="7138" s="107" customFormat="1" x14ac:dyDescent="0.2"/>
    <row r="7139" s="107" customFormat="1" x14ac:dyDescent="0.2"/>
    <row r="7140" s="107" customFormat="1" x14ac:dyDescent="0.2"/>
    <row r="7141" s="107" customFormat="1" x14ac:dyDescent="0.2"/>
    <row r="7142" s="107" customFormat="1" x14ac:dyDescent="0.2"/>
    <row r="7143" s="107" customFormat="1" x14ac:dyDescent="0.2"/>
    <row r="7144" s="107" customFormat="1" x14ac:dyDescent="0.2"/>
    <row r="7145" s="107" customFormat="1" x14ac:dyDescent="0.2"/>
    <row r="7146" s="107" customFormat="1" x14ac:dyDescent="0.2"/>
    <row r="7147" s="107" customFormat="1" x14ac:dyDescent="0.2"/>
    <row r="7148" s="107" customFormat="1" x14ac:dyDescent="0.2"/>
    <row r="7149" s="107" customFormat="1" x14ac:dyDescent="0.2"/>
    <row r="7150" s="107" customFormat="1" x14ac:dyDescent="0.2"/>
    <row r="7151" s="107" customFormat="1" x14ac:dyDescent="0.2"/>
    <row r="7152" s="107" customFormat="1" x14ac:dyDescent="0.2"/>
    <row r="7153" s="107" customFormat="1" x14ac:dyDescent="0.2"/>
    <row r="7154" s="107" customFormat="1" x14ac:dyDescent="0.2"/>
    <row r="7155" s="107" customFormat="1" x14ac:dyDescent="0.2"/>
    <row r="7156" s="107" customFormat="1" x14ac:dyDescent="0.2"/>
    <row r="7157" s="107" customFormat="1" x14ac:dyDescent="0.2"/>
    <row r="7158" s="107" customFormat="1" x14ac:dyDescent="0.2"/>
    <row r="7159" s="107" customFormat="1" x14ac:dyDescent="0.2"/>
    <row r="7160" s="107" customFormat="1" x14ac:dyDescent="0.2"/>
    <row r="7161" s="107" customFormat="1" x14ac:dyDescent="0.2"/>
    <row r="7162" s="107" customFormat="1" x14ac:dyDescent="0.2"/>
    <row r="7163" s="107" customFormat="1" x14ac:dyDescent="0.2"/>
    <row r="7164" s="107" customFormat="1" x14ac:dyDescent="0.2"/>
    <row r="7165" s="107" customFormat="1" x14ac:dyDescent="0.2"/>
    <row r="7166" s="107" customFormat="1" x14ac:dyDescent="0.2"/>
    <row r="7167" s="107" customFormat="1" x14ac:dyDescent="0.2"/>
    <row r="7168" s="107" customFormat="1" x14ac:dyDescent="0.2"/>
    <row r="7169" s="107" customFormat="1" x14ac:dyDescent="0.2"/>
    <row r="7170" s="107" customFormat="1" x14ac:dyDescent="0.2"/>
    <row r="7171" s="107" customFormat="1" x14ac:dyDescent="0.2"/>
    <row r="7172" s="107" customFormat="1" x14ac:dyDescent="0.2"/>
    <row r="7173" s="107" customFormat="1" x14ac:dyDescent="0.2"/>
    <row r="7174" s="107" customFormat="1" x14ac:dyDescent="0.2"/>
    <row r="7175" s="107" customFormat="1" x14ac:dyDescent="0.2"/>
    <row r="7176" s="107" customFormat="1" x14ac:dyDescent="0.2"/>
    <row r="7177" s="107" customFormat="1" x14ac:dyDescent="0.2"/>
    <row r="7178" s="107" customFormat="1" x14ac:dyDescent="0.2"/>
    <row r="7179" s="107" customFormat="1" x14ac:dyDescent="0.2"/>
    <row r="7180" s="107" customFormat="1" x14ac:dyDescent="0.2"/>
    <row r="7181" s="107" customFormat="1" x14ac:dyDescent="0.2"/>
    <row r="7182" s="107" customFormat="1" x14ac:dyDescent="0.2"/>
    <row r="7183" s="107" customFormat="1" x14ac:dyDescent="0.2"/>
    <row r="7184" s="107" customFormat="1" x14ac:dyDescent="0.2"/>
    <row r="7185" s="107" customFormat="1" x14ac:dyDescent="0.2"/>
    <row r="7186" s="107" customFormat="1" x14ac:dyDescent="0.2"/>
    <row r="7187" s="107" customFormat="1" x14ac:dyDescent="0.2"/>
    <row r="7188" s="107" customFormat="1" x14ac:dyDescent="0.2"/>
    <row r="7189" s="107" customFormat="1" x14ac:dyDescent="0.2"/>
    <row r="7190" s="107" customFormat="1" x14ac:dyDescent="0.2"/>
    <row r="7191" s="107" customFormat="1" x14ac:dyDescent="0.2"/>
    <row r="7192" s="107" customFormat="1" x14ac:dyDescent="0.2"/>
    <row r="7193" s="107" customFormat="1" x14ac:dyDescent="0.2"/>
    <row r="7194" s="107" customFormat="1" x14ac:dyDescent="0.2"/>
    <row r="7195" s="107" customFormat="1" x14ac:dyDescent="0.2"/>
    <row r="7196" s="107" customFormat="1" x14ac:dyDescent="0.2"/>
    <row r="7197" s="107" customFormat="1" x14ac:dyDescent="0.2"/>
    <row r="7198" s="107" customFormat="1" x14ac:dyDescent="0.2"/>
    <row r="7199" s="107" customFormat="1" x14ac:dyDescent="0.2"/>
    <row r="7200" s="107" customFormat="1" x14ac:dyDescent="0.2"/>
    <row r="7201" s="107" customFormat="1" x14ac:dyDescent="0.2"/>
    <row r="7202" s="107" customFormat="1" x14ac:dyDescent="0.2"/>
    <row r="7203" s="107" customFormat="1" x14ac:dyDescent="0.2"/>
    <row r="7204" s="107" customFormat="1" x14ac:dyDescent="0.2"/>
    <row r="7205" s="107" customFormat="1" x14ac:dyDescent="0.2"/>
    <row r="7206" s="107" customFormat="1" x14ac:dyDescent="0.2"/>
    <row r="7207" s="107" customFormat="1" x14ac:dyDescent="0.2"/>
    <row r="7208" s="107" customFormat="1" x14ac:dyDescent="0.2"/>
    <row r="7209" s="107" customFormat="1" x14ac:dyDescent="0.2"/>
    <row r="7210" s="107" customFormat="1" x14ac:dyDescent="0.2"/>
    <row r="7211" s="107" customFormat="1" x14ac:dyDescent="0.2"/>
    <row r="7212" s="107" customFormat="1" x14ac:dyDescent="0.2"/>
    <row r="7213" s="107" customFormat="1" x14ac:dyDescent="0.2"/>
    <row r="7214" s="107" customFormat="1" x14ac:dyDescent="0.2"/>
    <row r="7215" s="107" customFormat="1" x14ac:dyDescent="0.2"/>
    <row r="7216" s="107" customFormat="1" x14ac:dyDescent="0.2"/>
    <row r="7217" s="107" customFormat="1" x14ac:dyDescent="0.2"/>
    <row r="7218" s="107" customFormat="1" x14ac:dyDescent="0.2"/>
    <row r="7219" s="107" customFormat="1" x14ac:dyDescent="0.2"/>
    <row r="7220" s="107" customFormat="1" x14ac:dyDescent="0.2"/>
    <row r="7221" s="107" customFormat="1" x14ac:dyDescent="0.2"/>
    <row r="7222" s="107" customFormat="1" x14ac:dyDescent="0.2"/>
    <row r="7223" s="107" customFormat="1" x14ac:dyDescent="0.2"/>
    <row r="7224" s="107" customFormat="1" x14ac:dyDescent="0.2"/>
    <row r="7225" s="107" customFormat="1" x14ac:dyDescent="0.2"/>
    <row r="7226" s="107" customFormat="1" x14ac:dyDescent="0.2"/>
    <row r="7227" s="107" customFormat="1" x14ac:dyDescent="0.2"/>
    <row r="7228" s="107" customFormat="1" x14ac:dyDescent="0.2"/>
    <row r="7229" s="107" customFormat="1" x14ac:dyDescent="0.2"/>
    <row r="7230" s="107" customFormat="1" x14ac:dyDescent="0.2"/>
    <row r="7231" s="107" customFormat="1" x14ac:dyDescent="0.2"/>
    <row r="7232" s="107" customFormat="1" x14ac:dyDescent="0.2"/>
    <row r="7233" s="107" customFormat="1" x14ac:dyDescent="0.2"/>
    <row r="7234" s="107" customFormat="1" x14ac:dyDescent="0.2"/>
    <row r="7235" s="107" customFormat="1" x14ac:dyDescent="0.2"/>
    <row r="7236" s="107" customFormat="1" x14ac:dyDescent="0.2"/>
    <row r="7237" s="107" customFormat="1" x14ac:dyDescent="0.2"/>
    <row r="7238" s="107" customFormat="1" x14ac:dyDescent="0.2"/>
    <row r="7239" s="107" customFormat="1" x14ac:dyDescent="0.2"/>
    <row r="7240" s="107" customFormat="1" x14ac:dyDescent="0.2"/>
    <row r="7241" s="107" customFormat="1" x14ac:dyDescent="0.2"/>
    <row r="7242" s="107" customFormat="1" x14ac:dyDescent="0.2"/>
    <row r="7243" s="107" customFormat="1" x14ac:dyDescent="0.2"/>
    <row r="7244" s="107" customFormat="1" x14ac:dyDescent="0.2"/>
    <row r="7245" s="107" customFormat="1" x14ac:dyDescent="0.2"/>
    <row r="7246" s="107" customFormat="1" x14ac:dyDescent="0.2"/>
    <row r="7247" s="107" customFormat="1" x14ac:dyDescent="0.2"/>
    <row r="7248" s="107" customFormat="1" x14ac:dyDescent="0.2"/>
    <row r="7249" s="107" customFormat="1" x14ac:dyDescent="0.2"/>
    <row r="7250" s="107" customFormat="1" x14ac:dyDescent="0.2"/>
    <row r="7251" s="107" customFormat="1" x14ac:dyDescent="0.2"/>
    <row r="7252" s="107" customFormat="1" x14ac:dyDescent="0.2"/>
    <row r="7253" s="107" customFormat="1" x14ac:dyDescent="0.2"/>
    <row r="7254" s="107" customFormat="1" x14ac:dyDescent="0.2"/>
    <row r="7255" s="107" customFormat="1" x14ac:dyDescent="0.2"/>
    <row r="7256" s="107" customFormat="1" x14ac:dyDescent="0.2"/>
    <row r="7257" s="107" customFormat="1" x14ac:dyDescent="0.2"/>
    <row r="7258" s="107" customFormat="1" x14ac:dyDescent="0.2"/>
    <row r="7259" s="107" customFormat="1" x14ac:dyDescent="0.2"/>
    <row r="7260" s="107" customFormat="1" x14ac:dyDescent="0.2"/>
    <row r="7261" s="107" customFormat="1" x14ac:dyDescent="0.2"/>
    <row r="7262" s="107" customFormat="1" x14ac:dyDescent="0.2"/>
    <row r="7263" s="107" customFormat="1" x14ac:dyDescent="0.2"/>
    <row r="7264" s="107" customFormat="1" x14ac:dyDescent="0.2"/>
    <row r="7265" s="107" customFormat="1" x14ac:dyDescent="0.2"/>
    <row r="7266" s="107" customFormat="1" x14ac:dyDescent="0.2"/>
    <row r="7267" s="107" customFormat="1" x14ac:dyDescent="0.2"/>
    <row r="7268" s="107" customFormat="1" x14ac:dyDescent="0.2"/>
    <row r="7269" s="107" customFormat="1" x14ac:dyDescent="0.2"/>
    <row r="7270" s="107" customFormat="1" x14ac:dyDescent="0.2"/>
    <row r="7271" s="107" customFormat="1" x14ac:dyDescent="0.2"/>
    <row r="7272" s="107" customFormat="1" x14ac:dyDescent="0.2"/>
    <row r="7273" s="107" customFormat="1" x14ac:dyDescent="0.2"/>
    <row r="7274" s="107" customFormat="1" x14ac:dyDescent="0.2"/>
    <row r="7275" s="107" customFormat="1" x14ac:dyDescent="0.2"/>
    <row r="7276" s="107" customFormat="1" x14ac:dyDescent="0.2"/>
    <row r="7277" s="107" customFormat="1" x14ac:dyDescent="0.2"/>
    <row r="7278" s="107" customFormat="1" x14ac:dyDescent="0.2"/>
    <row r="7279" s="107" customFormat="1" x14ac:dyDescent="0.2"/>
    <row r="7280" s="107" customFormat="1" x14ac:dyDescent="0.2"/>
    <row r="7281" s="107" customFormat="1" x14ac:dyDescent="0.2"/>
    <row r="7282" s="107" customFormat="1" x14ac:dyDescent="0.2"/>
    <row r="7283" s="107" customFormat="1" x14ac:dyDescent="0.2"/>
    <row r="7284" s="107" customFormat="1" x14ac:dyDescent="0.2"/>
    <row r="7285" s="107" customFormat="1" x14ac:dyDescent="0.2"/>
    <row r="7286" s="107" customFormat="1" x14ac:dyDescent="0.2"/>
    <row r="7287" s="107" customFormat="1" x14ac:dyDescent="0.2"/>
    <row r="7288" s="107" customFormat="1" x14ac:dyDescent="0.2"/>
    <row r="7289" s="107" customFormat="1" x14ac:dyDescent="0.2"/>
    <row r="7290" s="107" customFormat="1" x14ac:dyDescent="0.2"/>
    <row r="7291" s="107" customFormat="1" x14ac:dyDescent="0.2"/>
    <row r="7292" s="107" customFormat="1" x14ac:dyDescent="0.2"/>
    <row r="7293" s="107" customFormat="1" x14ac:dyDescent="0.2"/>
    <row r="7294" s="107" customFormat="1" x14ac:dyDescent="0.2"/>
    <row r="7295" s="107" customFormat="1" x14ac:dyDescent="0.2"/>
    <row r="7296" s="107" customFormat="1" x14ac:dyDescent="0.2"/>
    <row r="7297" s="107" customFormat="1" x14ac:dyDescent="0.2"/>
    <row r="7298" s="107" customFormat="1" x14ac:dyDescent="0.2"/>
    <row r="7299" s="107" customFormat="1" x14ac:dyDescent="0.2"/>
    <row r="7300" s="107" customFormat="1" x14ac:dyDescent="0.2"/>
    <row r="7301" s="107" customFormat="1" x14ac:dyDescent="0.2"/>
    <row r="7302" s="107" customFormat="1" x14ac:dyDescent="0.2"/>
    <row r="7303" s="107" customFormat="1" x14ac:dyDescent="0.2"/>
    <row r="7304" s="107" customFormat="1" x14ac:dyDescent="0.2"/>
    <row r="7305" s="107" customFormat="1" x14ac:dyDescent="0.2"/>
    <row r="7306" s="107" customFormat="1" x14ac:dyDescent="0.2"/>
    <row r="7307" s="107" customFormat="1" x14ac:dyDescent="0.2"/>
    <row r="7308" s="107" customFormat="1" x14ac:dyDescent="0.2"/>
    <row r="7309" s="107" customFormat="1" x14ac:dyDescent="0.2"/>
    <row r="7310" s="107" customFormat="1" x14ac:dyDescent="0.2"/>
    <row r="7311" s="107" customFormat="1" x14ac:dyDescent="0.2"/>
    <row r="7312" s="107" customFormat="1" x14ac:dyDescent="0.2"/>
    <row r="7313" s="107" customFormat="1" x14ac:dyDescent="0.2"/>
    <row r="7314" s="107" customFormat="1" x14ac:dyDescent="0.2"/>
    <row r="7315" s="107" customFormat="1" x14ac:dyDescent="0.2"/>
    <row r="7316" s="107" customFormat="1" x14ac:dyDescent="0.2"/>
    <row r="7317" s="107" customFormat="1" x14ac:dyDescent="0.2"/>
    <row r="7318" s="107" customFormat="1" x14ac:dyDescent="0.2"/>
    <row r="7319" s="107" customFormat="1" x14ac:dyDescent="0.2"/>
    <row r="7320" s="107" customFormat="1" x14ac:dyDescent="0.2"/>
    <row r="7321" s="107" customFormat="1" x14ac:dyDescent="0.2"/>
    <row r="7322" s="107" customFormat="1" x14ac:dyDescent="0.2"/>
    <row r="7323" s="107" customFormat="1" x14ac:dyDescent="0.2"/>
    <row r="7324" s="107" customFormat="1" x14ac:dyDescent="0.2"/>
    <row r="7325" s="107" customFormat="1" x14ac:dyDescent="0.2"/>
    <row r="7326" s="107" customFormat="1" x14ac:dyDescent="0.2"/>
    <row r="7327" s="107" customFormat="1" x14ac:dyDescent="0.2"/>
    <row r="7328" s="107" customFormat="1" x14ac:dyDescent="0.2"/>
    <row r="7329" s="107" customFormat="1" x14ac:dyDescent="0.2"/>
    <row r="7330" s="107" customFormat="1" x14ac:dyDescent="0.2"/>
    <row r="7331" s="107" customFormat="1" x14ac:dyDescent="0.2"/>
    <row r="7332" s="107" customFormat="1" x14ac:dyDescent="0.2"/>
    <row r="7333" s="107" customFormat="1" x14ac:dyDescent="0.2"/>
    <row r="7334" s="107" customFormat="1" x14ac:dyDescent="0.2"/>
    <row r="7335" s="107" customFormat="1" x14ac:dyDescent="0.2"/>
    <row r="7336" s="107" customFormat="1" x14ac:dyDescent="0.2"/>
    <row r="7337" s="107" customFormat="1" x14ac:dyDescent="0.2"/>
    <row r="7338" s="107" customFormat="1" x14ac:dyDescent="0.2"/>
    <row r="7339" s="107" customFormat="1" x14ac:dyDescent="0.2"/>
    <row r="7340" s="107" customFormat="1" x14ac:dyDescent="0.2"/>
    <row r="7341" s="107" customFormat="1" x14ac:dyDescent="0.2"/>
    <row r="7342" s="107" customFormat="1" x14ac:dyDescent="0.2"/>
    <row r="7343" s="107" customFormat="1" x14ac:dyDescent="0.2"/>
    <row r="7344" s="107" customFormat="1" x14ac:dyDescent="0.2"/>
    <row r="7345" s="107" customFormat="1" x14ac:dyDescent="0.2"/>
    <row r="7346" s="107" customFormat="1" x14ac:dyDescent="0.2"/>
    <row r="7347" s="107" customFormat="1" x14ac:dyDescent="0.2"/>
    <row r="7348" s="107" customFormat="1" x14ac:dyDescent="0.2"/>
    <row r="7349" s="107" customFormat="1" x14ac:dyDescent="0.2"/>
    <row r="7350" s="107" customFormat="1" x14ac:dyDescent="0.2"/>
    <row r="7351" s="107" customFormat="1" x14ac:dyDescent="0.2"/>
    <row r="7352" s="107" customFormat="1" x14ac:dyDescent="0.2"/>
    <row r="7353" s="107" customFormat="1" x14ac:dyDescent="0.2"/>
    <row r="7354" s="107" customFormat="1" x14ac:dyDescent="0.2"/>
    <row r="7355" s="107" customFormat="1" x14ac:dyDescent="0.2"/>
    <row r="7356" s="107" customFormat="1" x14ac:dyDescent="0.2"/>
    <row r="7357" s="107" customFormat="1" x14ac:dyDescent="0.2"/>
    <row r="7358" s="107" customFormat="1" x14ac:dyDescent="0.2"/>
    <row r="7359" s="107" customFormat="1" x14ac:dyDescent="0.2"/>
    <row r="7360" s="107" customFormat="1" x14ac:dyDescent="0.2"/>
    <row r="7361" s="107" customFormat="1" x14ac:dyDescent="0.2"/>
    <row r="7362" s="107" customFormat="1" x14ac:dyDescent="0.2"/>
    <row r="7363" s="107" customFormat="1" x14ac:dyDescent="0.2"/>
    <row r="7364" s="107" customFormat="1" x14ac:dyDescent="0.2"/>
    <row r="7365" s="107" customFormat="1" x14ac:dyDescent="0.2"/>
    <row r="7366" s="107" customFormat="1" x14ac:dyDescent="0.2"/>
    <row r="7367" s="107" customFormat="1" x14ac:dyDescent="0.2"/>
    <row r="7368" s="107" customFormat="1" x14ac:dyDescent="0.2"/>
    <row r="7369" s="107" customFormat="1" x14ac:dyDescent="0.2"/>
    <row r="7370" s="107" customFormat="1" x14ac:dyDescent="0.2"/>
    <row r="7371" s="107" customFormat="1" x14ac:dyDescent="0.2"/>
    <row r="7372" s="107" customFormat="1" x14ac:dyDescent="0.2"/>
    <row r="7373" s="107" customFormat="1" x14ac:dyDescent="0.2"/>
    <row r="7374" s="107" customFormat="1" x14ac:dyDescent="0.2"/>
    <row r="7375" s="107" customFormat="1" x14ac:dyDescent="0.2"/>
    <row r="7376" s="107" customFormat="1" x14ac:dyDescent="0.2"/>
    <row r="7377" s="107" customFormat="1" x14ac:dyDescent="0.2"/>
    <row r="7378" s="107" customFormat="1" x14ac:dyDescent="0.2"/>
    <row r="7379" s="107" customFormat="1" x14ac:dyDescent="0.2"/>
    <row r="7380" s="107" customFormat="1" x14ac:dyDescent="0.2"/>
    <row r="7381" s="107" customFormat="1" x14ac:dyDescent="0.2"/>
    <row r="7382" s="107" customFormat="1" x14ac:dyDescent="0.2"/>
    <row r="7383" s="107" customFormat="1" x14ac:dyDescent="0.2"/>
    <row r="7384" s="107" customFormat="1" x14ac:dyDescent="0.2"/>
    <row r="7385" s="107" customFormat="1" x14ac:dyDescent="0.2"/>
    <row r="7386" s="107" customFormat="1" x14ac:dyDescent="0.2"/>
    <row r="7387" s="107" customFormat="1" x14ac:dyDescent="0.2"/>
    <row r="7388" s="107" customFormat="1" x14ac:dyDescent="0.2"/>
    <row r="7389" s="107" customFormat="1" x14ac:dyDescent="0.2"/>
    <row r="7390" s="107" customFormat="1" x14ac:dyDescent="0.2"/>
    <row r="7391" s="107" customFormat="1" x14ac:dyDescent="0.2"/>
    <row r="7392" s="107" customFormat="1" x14ac:dyDescent="0.2"/>
    <row r="7393" s="107" customFormat="1" x14ac:dyDescent="0.2"/>
    <row r="7394" s="107" customFormat="1" x14ac:dyDescent="0.2"/>
    <row r="7395" s="107" customFormat="1" x14ac:dyDescent="0.2"/>
    <row r="7396" s="107" customFormat="1" x14ac:dyDescent="0.2"/>
    <row r="7397" s="107" customFormat="1" x14ac:dyDescent="0.2"/>
    <row r="7398" s="107" customFormat="1" x14ac:dyDescent="0.2"/>
    <row r="7399" s="107" customFormat="1" x14ac:dyDescent="0.2"/>
    <row r="7400" s="107" customFormat="1" x14ac:dyDescent="0.2"/>
    <row r="7401" s="107" customFormat="1" x14ac:dyDescent="0.2"/>
    <row r="7402" s="107" customFormat="1" x14ac:dyDescent="0.2"/>
    <row r="7403" s="107" customFormat="1" x14ac:dyDescent="0.2"/>
    <row r="7404" s="107" customFormat="1" x14ac:dyDescent="0.2"/>
    <row r="7405" s="107" customFormat="1" x14ac:dyDescent="0.2"/>
    <row r="7406" s="107" customFormat="1" x14ac:dyDescent="0.2"/>
    <row r="7407" s="107" customFormat="1" x14ac:dyDescent="0.2"/>
    <row r="7408" s="107" customFormat="1" x14ac:dyDescent="0.2"/>
    <row r="7409" s="107" customFormat="1" x14ac:dyDescent="0.2"/>
    <row r="7410" s="107" customFormat="1" x14ac:dyDescent="0.2"/>
    <row r="7411" s="107" customFormat="1" x14ac:dyDescent="0.2"/>
    <row r="7412" s="107" customFormat="1" x14ac:dyDescent="0.2"/>
    <row r="7413" s="107" customFormat="1" x14ac:dyDescent="0.2"/>
    <row r="7414" s="107" customFormat="1" x14ac:dyDescent="0.2"/>
    <row r="7415" s="107" customFormat="1" x14ac:dyDescent="0.2"/>
    <row r="7416" s="107" customFormat="1" x14ac:dyDescent="0.2"/>
    <row r="7417" s="107" customFormat="1" x14ac:dyDescent="0.2"/>
    <row r="7418" s="107" customFormat="1" x14ac:dyDescent="0.2"/>
    <row r="7419" s="107" customFormat="1" x14ac:dyDescent="0.2"/>
    <row r="7420" s="107" customFormat="1" x14ac:dyDescent="0.2"/>
    <row r="7421" s="107" customFormat="1" x14ac:dyDescent="0.2"/>
    <row r="7422" s="107" customFormat="1" x14ac:dyDescent="0.2"/>
    <row r="7423" s="107" customFormat="1" x14ac:dyDescent="0.2"/>
    <row r="7424" s="107" customFormat="1" x14ac:dyDescent="0.2"/>
    <row r="7425" s="107" customFormat="1" x14ac:dyDescent="0.2"/>
    <row r="7426" s="107" customFormat="1" x14ac:dyDescent="0.2"/>
    <row r="7427" s="107" customFormat="1" x14ac:dyDescent="0.2"/>
    <row r="7428" s="107" customFormat="1" x14ac:dyDescent="0.2"/>
    <row r="7429" s="107" customFormat="1" x14ac:dyDescent="0.2"/>
    <row r="7430" s="107" customFormat="1" x14ac:dyDescent="0.2"/>
    <row r="7431" s="107" customFormat="1" x14ac:dyDescent="0.2"/>
    <row r="7432" s="107" customFormat="1" x14ac:dyDescent="0.2"/>
    <row r="7433" s="107" customFormat="1" x14ac:dyDescent="0.2"/>
    <row r="7434" s="107" customFormat="1" x14ac:dyDescent="0.2"/>
    <row r="7435" s="107" customFormat="1" x14ac:dyDescent="0.2"/>
    <row r="7436" s="107" customFormat="1" x14ac:dyDescent="0.2"/>
    <row r="7437" s="107" customFormat="1" x14ac:dyDescent="0.2"/>
    <row r="7438" s="107" customFormat="1" x14ac:dyDescent="0.2"/>
    <row r="7439" s="107" customFormat="1" x14ac:dyDescent="0.2"/>
    <row r="7440" s="107" customFormat="1" x14ac:dyDescent="0.2"/>
    <row r="7441" s="107" customFormat="1" x14ac:dyDescent="0.2"/>
    <row r="7442" s="107" customFormat="1" x14ac:dyDescent="0.2"/>
    <row r="7443" s="107" customFormat="1" x14ac:dyDescent="0.2"/>
    <row r="7444" s="107" customFormat="1" x14ac:dyDescent="0.2"/>
    <row r="7445" s="107" customFormat="1" x14ac:dyDescent="0.2"/>
    <row r="7446" s="107" customFormat="1" x14ac:dyDescent="0.2"/>
    <row r="7447" s="107" customFormat="1" x14ac:dyDescent="0.2"/>
    <row r="7448" s="107" customFormat="1" x14ac:dyDescent="0.2"/>
    <row r="7449" s="107" customFormat="1" x14ac:dyDescent="0.2"/>
    <row r="7450" s="107" customFormat="1" x14ac:dyDescent="0.2"/>
    <row r="7451" s="107" customFormat="1" x14ac:dyDescent="0.2"/>
    <row r="7452" s="107" customFormat="1" x14ac:dyDescent="0.2"/>
    <row r="7453" s="107" customFormat="1" x14ac:dyDescent="0.2"/>
    <row r="7454" s="107" customFormat="1" x14ac:dyDescent="0.2"/>
    <row r="7455" s="107" customFormat="1" x14ac:dyDescent="0.2"/>
    <row r="7456" s="107" customFormat="1" x14ac:dyDescent="0.2"/>
    <row r="7457" s="107" customFormat="1" x14ac:dyDescent="0.2"/>
    <row r="7458" s="107" customFormat="1" x14ac:dyDescent="0.2"/>
    <row r="7459" s="107" customFormat="1" x14ac:dyDescent="0.2"/>
    <row r="7460" s="107" customFormat="1" x14ac:dyDescent="0.2"/>
    <row r="7461" s="107" customFormat="1" x14ac:dyDescent="0.2"/>
    <row r="7462" s="107" customFormat="1" x14ac:dyDescent="0.2"/>
    <row r="7463" s="107" customFormat="1" x14ac:dyDescent="0.2"/>
    <row r="7464" s="107" customFormat="1" x14ac:dyDescent="0.2"/>
    <row r="7465" s="107" customFormat="1" x14ac:dyDescent="0.2"/>
    <row r="7466" s="107" customFormat="1" x14ac:dyDescent="0.2"/>
    <row r="7467" s="107" customFormat="1" x14ac:dyDescent="0.2"/>
    <row r="7468" s="107" customFormat="1" x14ac:dyDescent="0.2"/>
    <row r="7469" s="107" customFormat="1" x14ac:dyDescent="0.2"/>
    <row r="7470" s="107" customFormat="1" x14ac:dyDescent="0.2"/>
    <row r="7471" s="107" customFormat="1" x14ac:dyDescent="0.2"/>
    <row r="7472" s="107" customFormat="1" x14ac:dyDescent="0.2"/>
    <row r="7473" s="107" customFormat="1" x14ac:dyDescent="0.2"/>
    <row r="7474" s="107" customFormat="1" x14ac:dyDescent="0.2"/>
    <row r="7475" s="107" customFormat="1" x14ac:dyDescent="0.2"/>
    <row r="7476" s="107" customFormat="1" x14ac:dyDescent="0.2"/>
    <row r="7477" s="107" customFormat="1" x14ac:dyDescent="0.2"/>
    <row r="7478" s="107" customFormat="1" x14ac:dyDescent="0.2"/>
    <row r="7479" s="107" customFormat="1" x14ac:dyDescent="0.2"/>
    <row r="7480" s="107" customFormat="1" x14ac:dyDescent="0.2"/>
    <row r="7481" s="107" customFormat="1" x14ac:dyDescent="0.2"/>
    <row r="7482" s="107" customFormat="1" x14ac:dyDescent="0.2"/>
    <row r="7483" s="107" customFormat="1" x14ac:dyDescent="0.2"/>
    <row r="7484" s="107" customFormat="1" x14ac:dyDescent="0.2"/>
    <row r="7485" s="107" customFormat="1" x14ac:dyDescent="0.2"/>
    <row r="7486" s="107" customFormat="1" x14ac:dyDescent="0.2"/>
    <row r="7487" s="107" customFormat="1" x14ac:dyDescent="0.2"/>
    <row r="7488" s="107" customFormat="1" x14ac:dyDescent="0.2"/>
    <row r="7489" s="107" customFormat="1" x14ac:dyDescent="0.2"/>
    <row r="7490" s="107" customFormat="1" x14ac:dyDescent="0.2"/>
    <row r="7491" s="107" customFormat="1" x14ac:dyDescent="0.2"/>
    <row r="7492" s="107" customFormat="1" x14ac:dyDescent="0.2"/>
    <row r="7493" s="107" customFormat="1" x14ac:dyDescent="0.2"/>
    <row r="7494" s="107" customFormat="1" x14ac:dyDescent="0.2"/>
    <row r="7495" s="107" customFormat="1" x14ac:dyDescent="0.2"/>
    <row r="7496" s="107" customFormat="1" x14ac:dyDescent="0.2"/>
    <row r="7497" s="107" customFormat="1" x14ac:dyDescent="0.2"/>
    <row r="7498" s="107" customFormat="1" x14ac:dyDescent="0.2"/>
    <row r="7499" s="107" customFormat="1" x14ac:dyDescent="0.2"/>
    <row r="7500" s="107" customFormat="1" x14ac:dyDescent="0.2"/>
    <row r="7501" s="107" customFormat="1" x14ac:dyDescent="0.2"/>
    <row r="7502" s="107" customFormat="1" x14ac:dyDescent="0.2"/>
    <row r="7503" s="107" customFormat="1" x14ac:dyDescent="0.2"/>
    <row r="7504" s="107" customFormat="1" x14ac:dyDescent="0.2"/>
    <row r="7505" s="107" customFormat="1" x14ac:dyDescent="0.2"/>
    <row r="7506" s="107" customFormat="1" x14ac:dyDescent="0.2"/>
    <row r="7507" s="107" customFormat="1" x14ac:dyDescent="0.2"/>
    <row r="7508" s="107" customFormat="1" x14ac:dyDescent="0.2"/>
    <row r="7509" s="107" customFormat="1" x14ac:dyDescent="0.2"/>
    <row r="7510" s="107" customFormat="1" x14ac:dyDescent="0.2"/>
    <row r="7511" s="107" customFormat="1" x14ac:dyDescent="0.2"/>
    <row r="7512" s="107" customFormat="1" x14ac:dyDescent="0.2"/>
    <row r="7513" s="107" customFormat="1" x14ac:dyDescent="0.2"/>
    <row r="7514" s="107" customFormat="1" x14ac:dyDescent="0.2"/>
    <row r="7515" s="107" customFormat="1" x14ac:dyDescent="0.2"/>
    <row r="7516" s="107" customFormat="1" x14ac:dyDescent="0.2"/>
    <row r="7517" s="107" customFormat="1" x14ac:dyDescent="0.2"/>
    <row r="7518" s="107" customFormat="1" x14ac:dyDescent="0.2"/>
    <row r="7519" s="107" customFormat="1" x14ac:dyDescent="0.2"/>
    <row r="7520" s="107" customFormat="1" x14ac:dyDescent="0.2"/>
    <row r="7521" s="107" customFormat="1" x14ac:dyDescent="0.2"/>
    <row r="7522" s="107" customFormat="1" x14ac:dyDescent="0.2"/>
    <row r="7523" s="107" customFormat="1" x14ac:dyDescent="0.2"/>
    <row r="7524" s="107" customFormat="1" x14ac:dyDescent="0.2"/>
    <row r="7525" s="107" customFormat="1" x14ac:dyDescent="0.2"/>
    <row r="7526" s="107" customFormat="1" x14ac:dyDescent="0.2"/>
    <row r="7527" s="107" customFormat="1" x14ac:dyDescent="0.2"/>
    <row r="7528" s="107" customFormat="1" x14ac:dyDescent="0.2"/>
    <row r="7529" s="107" customFormat="1" x14ac:dyDescent="0.2"/>
    <row r="7530" s="107" customFormat="1" x14ac:dyDescent="0.2"/>
    <row r="7531" s="107" customFormat="1" x14ac:dyDescent="0.2"/>
    <row r="7532" s="107" customFormat="1" x14ac:dyDescent="0.2"/>
    <row r="7533" s="107" customFormat="1" x14ac:dyDescent="0.2"/>
    <row r="7534" s="107" customFormat="1" x14ac:dyDescent="0.2"/>
    <row r="7535" s="107" customFormat="1" x14ac:dyDescent="0.2"/>
    <row r="7536" s="107" customFormat="1" x14ac:dyDescent="0.2"/>
    <row r="7537" s="107" customFormat="1" x14ac:dyDescent="0.2"/>
    <row r="7538" s="107" customFormat="1" x14ac:dyDescent="0.2"/>
    <row r="7539" s="107" customFormat="1" x14ac:dyDescent="0.2"/>
    <row r="7540" s="107" customFormat="1" x14ac:dyDescent="0.2"/>
    <row r="7541" s="107" customFormat="1" x14ac:dyDescent="0.2"/>
    <row r="7542" s="107" customFormat="1" x14ac:dyDescent="0.2"/>
    <row r="7543" s="107" customFormat="1" x14ac:dyDescent="0.2"/>
    <row r="7544" s="107" customFormat="1" x14ac:dyDescent="0.2"/>
    <row r="7545" s="107" customFormat="1" x14ac:dyDescent="0.2"/>
    <row r="7546" s="107" customFormat="1" x14ac:dyDescent="0.2"/>
    <row r="7547" s="107" customFormat="1" x14ac:dyDescent="0.2"/>
    <row r="7548" s="107" customFormat="1" x14ac:dyDescent="0.2"/>
    <row r="7549" s="107" customFormat="1" x14ac:dyDescent="0.2"/>
    <row r="7550" s="107" customFormat="1" x14ac:dyDescent="0.2"/>
    <row r="7551" s="107" customFormat="1" x14ac:dyDescent="0.2"/>
    <row r="7552" s="107" customFormat="1" x14ac:dyDescent="0.2"/>
    <row r="7553" s="107" customFormat="1" x14ac:dyDescent="0.2"/>
    <row r="7554" s="107" customFormat="1" x14ac:dyDescent="0.2"/>
    <row r="7555" s="107" customFormat="1" x14ac:dyDescent="0.2"/>
    <row r="7556" s="107" customFormat="1" x14ac:dyDescent="0.2"/>
    <row r="7557" s="107" customFormat="1" x14ac:dyDescent="0.2"/>
    <row r="7558" s="107" customFormat="1" x14ac:dyDescent="0.2"/>
    <row r="7559" s="107" customFormat="1" x14ac:dyDescent="0.2"/>
    <row r="7560" s="107" customFormat="1" x14ac:dyDescent="0.2"/>
    <row r="7561" s="107" customFormat="1" x14ac:dyDescent="0.2"/>
    <row r="7562" s="107" customFormat="1" x14ac:dyDescent="0.2"/>
    <row r="7563" s="107" customFormat="1" x14ac:dyDescent="0.2"/>
    <row r="7564" s="107" customFormat="1" x14ac:dyDescent="0.2"/>
    <row r="7565" s="107" customFormat="1" x14ac:dyDescent="0.2"/>
    <row r="7566" s="107" customFormat="1" x14ac:dyDescent="0.2"/>
    <row r="7567" s="107" customFormat="1" x14ac:dyDescent="0.2"/>
    <row r="7568" s="107" customFormat="1" x14ac:dyDescent="0.2"/>
    <row r="7569" s="107" customFormat="1" x14ac:dyDescent="0.2"/>
    <row r="7570" s="107" customFormat="1" x14ac:dyDescent="0.2"/>
    <row r="7571" s="107" customFormat="1" x14ac:dyDescent="0.2"/>
    <row r="7572" s="107" customFormat="1" x14ac:dyDescent="0.2"/>
    <row r="7573" s="107" customFormat="1" x14ac:dyDescent="0.2"/>
    <row r="7574" s="107" customFormat="1" x14ac:dyDescent="0.2"/>
    <row r="7575" s="107" customFormat="1" x14ac:dyDescent="0.2"/>
    <row r="7576" s="107" customFormat="1" x14ac:dyDescent="0.2"/>
    <row r="7577" s="107" customFormat="1" x14ac:dyDescent="0.2"/>
    <row r="7578" s="107" customFormat="1" x14ac:dyDescent="0.2"/>
    <row r="7579" s="107" customFormat="1" x14ac:dyDescent="0.2"/>
    <row r="7580" s="107" customFormat="1" x14ac:dyDescent="0.2"/>
    <row r="7581" s="107" customFormat="1" x14ac:dyDescent="0.2"/>
    <row r="7582" s="107" customFormat="1" x14ac:dyDescent="0.2"/>
    <row r="7583" s="107" customFormat="1" x14ac:dyDescent="0.2"/>
    <row r="7584" s="107" customFormat="1" x14ac:dyDescent="0.2"/>
    <row r="7585" s="107" customFormat="1" x14ac:dyDescent="0.2"/>
    <row r="7586" s="107" customFormat="1" x14ac:dyDescent="0.2"/>
    <row r="7587" s="107" customFormat="1" x14ac:dyDescent="0.2"/>
    <row r="7588" s="107" customFormat="1" x14ac:dyDescent="0.2"/>
    <row r="7589" s="107" customFormat="1" x14ac:dyDescent="0.2"/>
    <row r="7590" s="107" customFormat="1" x14ac:dyDescent="0.2"/>
    <row r="7591" s="107" customFormat="1" x14ac:dyDescent="0.2"/>
    <row r="7592" s="107" customFormat="1" x14ac:dyDescent="0.2"/>
    <row r="7593" s="107" customFormat="1" x14ac:dyDescent="0.2"/>
    <row r="7594" s="107" customFormat="1" x14ac:dyDescent="0.2"/>
    <row r="7595" s="107" customFormat="1" x14ac:dyDescent="0.2"/>
    <row r="7596" s="107" customFormat="1" x14ac:dyDescent="0.2"/>
    <row r="7597" s="107" customFormat="1" x14ac:dyDescent="0.2"/>
    <row r="7598" s="107" customFormat="1" x14ac:dyDescent="0.2"/>
    <row r="7599" s="107" customFormat="1" x14ac:dyDescent="0.2"/>
    <row r="7600" s="107" customFormat="1" x14ac:dyDescent="0.2"/>
    <row r="7601" s="107" customFormat="1" x14ac:dyDescent="0.2"/>
    <row r="7602" s="107" customFormat="1" x14ac:dyDescent="0.2"/>
    <row r="7603" s="107" customFormat="1" x14ac:dyDescent="0.2"/>
    <row r="7604" s="107" customFormat="1" x14ac:dyDescent="0.2"/>
    <row r="7605" s="107" customFormat="1" x14ac:dyDescent="0.2"/>
    <row r="7606" s="107" customFormat="1" x14ac:dyDescent="0.2"/>
    <row r="7607" s="107" customFormat="1" x14ac:dyDescent="0.2"/>
    <row r="7608" s="107" customFormat="1" x14ac:dyDescent="0.2"/>
    <row r="7609" s="107" customFormat="1" x14ac:dyDescent="0.2"/>
    <row r="7610" s="107" customFormat="1" x14ac:dyDescent="0.2"/>
    <row r="7611" s="107" customFormat="1" x14ac:dyDescent="0.2"/>
    <row r="7612" s="107" customFormat="1" x14ac:dyDescent="0.2"/>
    <row r="7613" s="107" customFormat="1" x14ac:dyDescent="0.2"/>
    <row r="7614" s="107" customFormat="1" x14ac:dyDescent="0.2"/>
    <row r="7615" s="107" customFormat="1" x14ac:dyDescent="0.2"/>
    <row r="7616" s="107" customFormat="1" x14ac:dyDescent="0.2"/>
    <row r="7617" s="107" customFormat="1" x14ac:dyDescent="0.2"/>
    <row r="7618" s="107" customFormat="1" x14ac:dyDescent="0.2"/>
    <row r="7619" s="107" customFormat="1" x14ac:dyDescent="0.2"/>
    <row r="7620" s="107" customFormat="1" x14ac:dyDescent="0.2"/>
    <row r="7621" s="107" customFormat="1" x14ac:dyDescent="0.2"/>
    <row r="7622" s="107" customFormat="1" x14ac:dyDescent="0.2"/>
    <row r="7623" s="107" customFormat="1" x14ac:dyDescent="0.2"/>
    <row r="7624" s="107" customFormat="1" x14ac:dyDescent="0.2"/>
    <row r="7625" s="107" customFormat="1" x14ac:dyDescent="0.2"/>
    <row r="7626" s="107" customFormat="1" x14ac:dyDescent="0.2"/>
    <row r="7627" s="107" customFormat="1" x14ac:dyDescent="0.2"/>
    <row r="7628" s="107" customFormat="1" x14ac:dyDescent="0.2"/>
    <row r="7629" s="107" customFormat="1" x14ac:dyDescent="0.2"/>
    <row r="7630" s="107" customFormat="1" x14ac:dyDescent="0.2"/>
    <row r="7631" s="107" customFormat="1" x14ac:dyDescent="0.2"/>
    <row r="7632" s="107" customFormat="1" x14ac:dyDescent="0.2"/>
    <row r="7633" s="107" customFormat="1" x14ac:dyDescent="0.2"/>
    <row r="7634" s="107" customFormat="1" x14ac:dyDescent="0.2"/>
    <row r="7635" s="107" customFormat="1" x14ac:dyDescent="0.2"/>
    <row r="7636" s="107" customFormat="1" x14ac:dyDescent="0.2"/>
    <row r="7637" s="107" customFormat="1" x14ac:dyDescent="0.2"/>
    <row r="7638" s="107" customFormat="1" x14ac:dyDescent="0.2"/>
    <row r="7639" s="107" customFormat="1" x14ac:dyDescent="0.2"/>
    <row r="7640" s="107" customFormat="1" x14ac:dyDescent="0.2"/>
    <row r="7641" s="107" customFormat="1" x14ac:dyDescent="0.2"/>
    <row r="7642" s="107" customFormat="1" x14ac:dyDescent="0.2"/>
    <row r="7643" s="107" customFormat="1" x14ac:dyDescent="0.2"/>
    <row r="7644" s="107" customFormat="1" x14ac:dyDescent="0.2"/>
    <row r="7645" s="107" customFormat="1" x14ac:dyDescent="0.2"/>
    <row r="7646" s="107" customFormat="1" x14ac:dyDescent="0.2"/>
    <row r="7647" s="107" customFormat="1" x14ac:dyDescent="0.2"/>
    <row r="7648" s="107" customFormat="1" x14ac:dyDescent="0.2"/>
    <row r="7649" s="107" customFormat="1" x14ac:dyDescent="0.2"/>
    <row r="7650" s="107" customFormat="1" x14ac:dyDescent="0.2"/>
    <row r="7651" s="107" customFormat="1" x14ac:dyDescent="0.2"/>
    <row r="7652" s="107" customFormat="1" x14ac:dyDescent="0.2"/>
    <row r="7653" s="107" customFormat="1" x14ac:dyDescent="0.2"/>
    <row r="7654" s="107" customFormat="1" x14ac:dyDescent="0.2"/>
    <row r="7655" s="107" customFormat="1" x14ac:dyDescent="0.2"/>
    <row r="7656" s="107" customFormat="1" x14ac:dyDescent="0.2"/>
    <row r="7657" s="107" customFormat="1" x14ac:dyDescent="0.2"/>
    <row r="7658" s="107" customFormat="1" x14ac:dyDescent="0.2"/>
    <row r="7659" s="107" customFormat="1" x14ac:dyDescent="0.2"/>
    <row r="7660" s="107" customFormat="1" x14ac:dyDescent="0.2"/>
    <row r="7661" s="107" customFormat="1" x14ac:dyDescent="0.2"/>
    <row r="7662" s="107" customFormat="1" x14ac:dyDescent="0.2"/>
    <row r="7663" s="107" customFormat="1" x14ac:dyDescent="0.2"/>
    <row r="7664" s="107" customFormat="1" x14ac:dyDescent="0.2"/>
    <row r="7665" s="107" customFormat="1" x14ac:dyDescent="0.2"/>
    <row r="7666" s="107" customFormat="1" x14ac:dyDescent="0.2"/>
    <row r="7667" s="107" customFormat="1" x14ac:dyDescent="0.2"/>
    <row r="7668" s="107" customFormat="1" x14ac:dyDescent="0.2"/>
    <row r="7669" s="107" customFormat="1" x14ac:dyDescent="0.2"/>
    <row r="7670" s="107" customFormat="1" x14ac:dyDescent="0.2"/>
    <row r="7671" s="107" customFormat="1" x14ac:dyDescent="0.2"/>
    <row r="7672" s="107" customFormat="1" x14ac:dyDescent="0.2"/>
    <row r="7673" s="107" customFormat="1" x14ac:dyDescent="0.2"/>
    <row r="7674" s="107" customFormat="1" x14ac:dyDescent="0.2"/>
    <row r="7675" s="107" customFormat="1" x14ac:dyDescent="0.2"/>
    <row r="7676" s="107" customFormat="1" x14ac:dyDescent="0.2"/>
    <row r="7677" s="107" customFormat="1" x14ac:dyDescent="0.2"/>
    <row r="7678" s="107" customFormat="1" x14ac:dyDescent="0.2"/>
    <row r="7679" s="107" customFormat="1" x14ac:dyDescent="0.2"/>
    <row r="7680" s="107" customFormat="1" x14ac:dyDescent="0.2"/>
    <row r="7681" s="107" customFormat="1" x14ac:dyDescent="0.2"/>
    <row r="7682" s="107" customFormat="1" x14ac:dyDescent="0.2"/>
    <row r="7683" s="107" customFormat="1" x14ac:dyDescent="0.2"/>
    <row r="7684" s="107" customFormat="1" x14ac:dyDescent="0.2"/>
    <row r="7685" s="107" customFormat="1" x14ac:dyDescent="0.2"/>
    <row r="7686" s="107" customFormat="1" x14ac:dyDescent="0.2"/>
    <row r="7687" s="107" customFormat="1" x14ac:dyDescent="0.2"/>
    <row r="7688" s="107" customFormat="1" x14ac:dyDescent="0.2"/>
    <row r="7689" s="107" customFormat="1" x14ac:dyDescent="0.2"/>
    <row r="7690" s="107" customFormat="1" x14ac:dyDescent="0.2"/>
    <row r="7691" s="107" customFormat="1" x14ac:dyDescent="0.2"/>
    <row r="7692" s="107" customFormat="1" x14ac:dyDescent="0.2"/>
    <row r="7693" s="107" customFormat="1" x14ac:dyDescent="0.2"/>
    <row r="7694" s="107" customFormat="1" x14ac:dyDescent="0.2"/>
    <row r="7695" s="107" customFormat="1" x14ac:dyDescent="0.2"/>
    <row r="7696" s="107" customFormat="1" x14ac:dyDescent="0.2"/>
    <row r="7697" s="107" customFormat="1" x14ac:dyDescent="0.2"/>
    <row r="7698" s="107" customFormat="1" x14ac:dyDescent="0.2"/>
    <row r="7699" s="107" customFormat="1" x14ac:dyDescent="0.2"/>
    <row r="7700" s="107" customFormat="1" x14ac:dyDescent="0.2"/>
    <row r="7701" s="107" customFormat="1" x14ac:dyDescent="0.2"/>
    <row r="7702" s="107" customFormat="1" x14ac:dyDescent="0.2"/>
    <row r="7703" s="107" customFormat="1" x14ac:dyDescent="0.2"/>
    <row r="7704" s="107" customFormat="1" x14ac:dyDescent="0.2"/>
    <row r="7705" s="107" customFormat="1" x14ac:dyDescent="0.2"/>
    <row r="7706" s="107" customFormat="1" x14ac:dyDescent="0.2"/>
    <row r="7707" s="107" customFormat="1" x14ac:dyDescent="0.2"/>
    <row r="7708" s="107" customFormat="1" x14ac:dyDescent="0.2"/>
    <row r="7709" s="107" customFormat="1" x14ac:dyDescent="0.2"/>
    <row r="7710" s="107" customFormat="1" x14ac:dyDescent="0.2"/>
    <row r="7711" s="107" customFormat="1" x14ac:dyDescent="0.2"/>
    <row r="7712" s="107" customFormat="1" x14ac:dyDescent="0.2"/>
    <row r="7713" s="107" customFormat="1" x14ac:dyDescent="0.2"/>
    <row r="7714" s="107" customFormat="1" x14ac:dyDescent="0.2"/>
    <row r="7715" s="107" customFormat="1" x14ac:dyDescent="0.2"/>
    <row r="7716" s="107" customFormat="1" x14ac:dyDescent="0.2"/>
    <row r="7717" s="107" customFormat="1" x14ac:dyDescent="0.2"/>
    <row r="7718" s="107" customFormat="1" x14ac:dyDescent="0.2"/>
    <row r="7719" s="107" customFormat="1" x14ac:dyDescent="0.2"/>
    <row r="7720" s="107" customFormat="1" x14ac:dyDescent="0.2"/>
    <row r="7721" s="107" customFormat="1" x14ac:dyDescent="0.2"/>
    <row r="7722" s="107" customFormat="1" x14ac:dyDescent="0.2"/>
    <row r="7723" s="107" customFormat="1" x14ac:dyDescent="0.2"/>
    <row r="7724" s="107" customFormat="1" x14ac:dyDescent="0.2"/>
    <row r="7725" s="107" customFormat="1" x14ac:dyDescent="0.2"/>
    <row r="7726" s="107" customFormat="1" x14ac:dyDescent="0.2"/>
    <row r="7727" s="107" customFormat="1" x14ac:dyDescent="0.2"/>
    <row r="7728" s="107" customFormat="1" x14ac:dyDescent="0.2"/>
    <row r="7729" s="107" customFormat="1" x14ac:dyDescent="0.2"/>
    <row r="7730" s="107" customFormat="1" x14ac:dyDescent="0.2"/>
    <row r="7731" s="107" customFormat="1" x14ac:dyDescent="0.2"/>
    <row r="7732" s="107" customFormat="1" x14ac:dyDescent="0.2"/>
    <row r="7733" s="107" customFormat="1" x14ac:dyDescent="0.2"/>
    <row r="7734" s="107" customFormat="1" x14ac:dyDescent="0.2"/>
    <row r="7735" s="107" customFormat="1" x14ac:dyDescent="0.2"/>
    <row r="7736" s="107" customFormat="1" x14ac:dyDescent="0.2"/>
    <row r="7737" s="107" customFormat="1" x14ac:dyDescent="0.2"/>
    <row r="7738" s="107" customFormat="1" x14ac:dyDescent="0.2"/>
    <row r="7739" s="107" customFormat="1" x14ac:dyDescent="0.2"/>
    <row r="7740" s="107" customFormat="1" x14ac:dyDescent="0.2"/>
    <row r="7741" s="107" customFormat="1" x14ac:dyDescent="0.2"/>
    <row r="7742" s="107" customFormat="1" x14ac:dyDescent="0.2"/>
    <row r="7743" s="107" customFormat="1" x14ac:dyDescent="0.2"/>
    <row r="7744" s="107" customFormat="1" x14ac:dyDescent="0.2"/>
    <row r="7745" s="107" customFormat="1" x14ac:dyDescent="0.2"/>
    <row r="7746" s="107" customFormat="1" x14ac:dyDescent="0.2"/>
    <row r="7747" s="107" customFormat="1" x14ac:dyDescent="0.2"/>
    <row r="7748" s="107" customFormat="1" x14ac:dyDescent="0.2"/>
    <row r="7749" s="107" customFormat="1" x14ac:dyDescent="0.2"/>
    <row r="7750" s="107" customFormat="1" x14ac:dyDescent="0.2"/>
    <row r="7751" s="107" customFormat="1" x14ac:dyDescent="0.2"/>
    <row r="7752" s="107" customFormat="1" x14ac:dyDescent="0.2"/>
    <row r="7753" s="107" customFormat="1" x14ac:dyDescent="0.2"/>
    <row r="7754" s="107" customFormat="1" x14ac:dyDescent="0.2"/>
    <row r="7755" s="107" customFormat="1" x14ac:dyDescent="0.2"/>
    <row r="7756" s="107" customFormat="1" x14ac:dyDescent="0.2"/>
    <row r="7757" s="107" customFormat="1" x14ac:dyDescent="0.2"/>
    <row r="7758" s="107" customFormat="1" x14ac:dyDescent="0.2"/>
    <row r="7759" s="107" customFormat="1" x14ac:dyDescent="0.2"/>
    <row r="7760" s="107" customFormat="1" x14ac:dyDescent="0.2"/>
    <row r="7761" s="107" customFormat="1" x14ac:dyDescent="0.2"/>
    <row r="7762" s="107" customFormat="1" x14ac:dyDescent="0.2"/>
    <row r="7763" s="107" customFormat="1" x14ac:dyDescent="0.2"/>
    <row r="7764" s="107" customFormat="1" x14ac:dyDescent="0.2"/>
    <row r="7765" s="107" customFormat="1" x14ac:dyDescent="0.2"/>
    <row r="7766" s="107" customFormat="1" x14ac:dyDescent="0.2"/>
    <row r="7767" s="107" customFormat="1" x14ac:dyDescent="0.2"/>
    <row r="7768" s="107" customFormat="1" x14ac:dyDescent="0.2"/>
    <row r="7769" s="107" customFormat="1" x14ac:dyDescent="0.2"/>
    <row r="7770" s="107" customFormat="1" x14ac:dyDescent="0.2"/>
    <row r="7771" s="107" customFormat="1" x14ac:dyDescent="0.2"/>
    <row r="7772" s="107" customFormat="1" x14ac:dyDescent="0.2"/>
    <row r="7773" s="107" customFormat="1" x14ac:dyDescent="0.2"/>
    <row r="7774" s="107" customFormat="1" x14ac:dyDescent="0.2"/>
    <row r="7775" s="107" customFormat="1" x14ac:dyDescent="0.2"/>
    <row r="7776" s="107" customFormat="1" x14ac:dyDescent="0.2"/>
    <row r="7777" s="107" customFormat="1" x14ac:dyDescent="0.2"/>
    <row r="7778" s="107" customFormat="1" x14ac:dyDescent="0.2"/>
    <row r="7779" s="107" customFormat="1" x14ac:dyDescent="0.2"/>
    <row r="7780" s="107" customFormat="1" x14ac:dyDescent="0.2"/>
    <row r="7781" s="107" customFormat="1" x14ac:dyDescent="0.2"/>
    <row r="7782" s="107" customFormat="1" x14ac:dyDescent="0.2"/>
    <row r="7783" s="107" customFormat="1" x14ac:dyDescent="0.2"/>
    <row r="7784" s="107" customFormat="1" x14ac:dyDescent="0.2"/>
    <row r="7785" s="107" customFormat="1" x14ac:dyDescent="0.2"/>
    <row r="7786" s="107" customFormat="1" x14ac:dyDescent="0.2"/>
    <row r="7787" s="107" customFormat="1" x14ac:dyDescent="0.2"/>
    <row r="7788" s="107" customFormat="1" x14ac:dyDescent="0.2"/>
    <row r="7789" s="107" customFormat="1" x14ac:dyDescent="0.2"/>
    <row r="7790" s="107" customFormat="1" x14ac:dyDescent="0.2"/>
    <row r="7791" s="107" customFormat="1" x14ac:dyDescent="0.2"/>
    <row r="7792" s="107" customFormat="1" x14ac:dyDescent="0.2"/>
    <row r="7793" s="107" customFormat="1" x14ac:dyDescent="0.2"/>
    <row r="7794" s="107" customFormat="1" x14ac:dyDescent="0.2"/>
    <row r="7795" s="107" customFormat="1" x14ac:dyDescent="0.2"/>
    <row r="7796" s="107" customFormat="1" x14ac:dyDescent="0.2"/>
    <row r="7797" s="107" customFormat="1" x14ac:dyDescent="0.2"/>
    <row r="7798" s="107" customFormat="1" x14ac:dyDescent="0.2"/>
    <row r="7799" s="107" customFormat="1" x14ac:dyDescent="0.2"/>
    <row r="7800" s="107" customFormat="1" x14ac:dyDescent="0.2"/>
    <row r="7801" s="107" customFormat="1" x14ac:dyDescent="0.2"/>
    <row r="7802" s="107" customFormat="1" x14ac:dyDescent="0.2"/>
    <row r="7803" s="107" customFormat="1" x14ac:dyDescent="0.2"/>
    <row r="7804" s="107" customFormat="1" x14ac:dyDescent="0.2"/>
    <row r="7805" s="107" customFormat="1" x14ac:dyDescent="0.2"/>
    <row r="7806" s="107" customFormat="1" x14ac:dyDescent="0.2"/>
    <row r="7807" s="107" customFormat="1" x14ac:dyDescent="0.2"/>
    <row r="7808" s="107" customFormat="1" x14ac:dyDescent="0.2"/>
    <row r="7809" s="107" customFormat="1" x14ac:dyDescent="0.2"/>
    <row r="7810" s="107" customFormat="1" x14ac:dyDescent="0.2"/>
    <row r="7811" s="107" customFormat="1" x14ac:dyDescent="0.2"/>
    <row r="7812" s="107" customFormat="1" x14ac:dyDescent="0.2"/>
    <row r="7813" s="107" customFormat="1" x14ac:dyDescent="0.2"/>
    <row r="7814" s="107" customFormat="1" x14ac:dyDescent="0.2"/>
    <row r="7815" s="107" customFormat="1" x14ac:dyDescent="0.2"/>
    <row r="7816" s="107" customFormat="1" x14ac:dyDescent="0.2"/>
    <row r="7817" s="107" customFormat="1" x14ac:dyDescent="0.2"/>
    <row r="7818" s="107" customFormat="1" x14ac:dyDescent="0.2"/>
    <row r="7819" s="107" customFormat="1" x14ac:dyDescent="0.2"/>
    <row r="7820" s="107" customFormat="1" x14ac:dyDescent="0.2"/>
    <row r="7821" s="107" customFormat="1" x14ac:dyDescent="0.2"/>
    <row r="7822" s="107" customFormat="1" x14ac:dyDescent="0.2"/>
    <row r="7823" s="107" customFormat="1" x14ac:dyDescent="0.2"/>
    <row r="7824" s="107" customFormat="1" x14ac:dyDescent="0.2"/>
    <row r="7825" s="107" customFormat="1" x14ac:dyDescent="0.2"/>
    <row r="7826" s="107" customFormat="1" x14ac:dyDescent="0.2"/>
    <row r="7827" s="107" customFormat="1" x14ac:dyDescent="0.2"/>
    <row r="7828" s="107" customFormat="1" x14ac:dyDescent="0.2"/>
    <row r="7829" s="107" customFormat="1" x14ac:dyDescent="0.2"/>
    <row r="7830" s="107" customFormat="1" x14ac:dyDescent="0.2"/>
    <row r="7831" s="107" customFormat="1" x14ac:dyDescent="0.2"/>
    <row r="7832" s="107" customFormat="1" x14ac:dyDescent="0.2"/>
    <row r="7833" s="107" customFormat="1" x14ac:dyDescent="0.2"/>
    <row r="7834" s="107" customFormat="1" x14ac:dyDescent="0.2"/>
    <row r="7835" s="107" customFormat="1" x14ac:dyDescent="0.2"/>
    <row r="7836" s="107" customFormat="1" x14ac:dyDescent="0.2"/>
    <row r="7837" s="107" customFormat="1" x14ac:dyDescent="0.2"/>
    <row r="7838" s="107" customFormat="1" x14ac:dyDescent="0.2"/>
    <row r="7839" s="107" customFormat="1" x14ac:dyDescent="0.2"/>
    <row r="7840" s="107" customFormat="1" x14ac:dyDescent="0.2"/>
    <row r="7841" s="107" customFormat="1" x14ac:dyDescent="0.2"/>
    <row r="7842" s="107" customFormat="1" x14ac:dyDescent="0.2"/>
    <row r="7843" s="107" customFormat="1" x14ac:dyDescent="0.2"/>
    <row r="7844" s="107" customFormat="1" x14ac:dyDescent="0.2"/>
    <row r="7845" s="107" customFormat="1" x14ac:dyDescent="0.2"/>
    <row r="7846" s="107" customFormat="1" x14ac:dyDescent="0.2"/>
    <row r="7847" s="107" customFormat="1" x14ac:dyDescent="0.2"/>
    <row r="7848" s="107" customFormat="1" x14ac:dyDescent="0.2"/>
    <row r="7849" s="107" customFormat="1" x14ac:dyDescent="0.2"/>
    <row r="7850" s="107" customFormat="1" x14ac:dyDescent="0.2"/>
    <row r="7851" s="107" customFormat="1" x14ac:dyDescent="0.2"/>
    <row r="7852" s="107" customFormat="1" x14ac:dyDescent="0.2"/>
    <row r="7853" s="107" customFormat="1" x14ac:dyDescent="0.2"/>
    <row r="7854" s="107" customFormat="1" x14ac:dyDescent="0.2"/>
    <row r="7855" s="107" customFormat="1" x14ac:dyDescent="0.2"/>
    <row r="7856" s="107" customFormat="1" x14ac:dyDescent="0.2"/>
    <row r="7857" s="107" customFormat="1" x14ac:dyDescent="0.2"/>
    <row r="7858" s="107" customFormat="1" x14ac:dyDescent="0.2"/>
    <row r="7859" s="107" customFormat="1" x14ac:dyDescent="0.2"/>
    <row r="7860" s="107" customFormat="1" x14ac:dyDescent="0.2"/>
    <row r="7861" s="107" customFormat="1" x14ac:dyDescent="0.2"/>
    <row r="7862" s="107" customFormat="1" x14ac:dyDescent="0.2"/>
    <row r="7863" s="107" customFormat="1" x14ac:dyDescent="0.2"/>
    <row r="7864" s="107" customFormat="1" x14ac:dyDescent="0.2"/>
    <row r="7865" s="107" customFormat="1" x14ac:dyDescent="0.2"/>
    <row r="7866" s="107" customFormat="1" x14ac:dyDescent="0.2"/>
    <row r="7867" s="107" customFormat="1" x14ac:dyDescent="0.2"/>
    <row r="7868" s="107" customFormat="1" x14ac:dyDescent="0.2"/>
    <row r="7869" s="107" customFormat="1" x14ac:dyDescent="0.2"/>
    <row r="7870" s="107" customFormat="1" x14ac:dyDescent="0.2"/>
    <row r="7871" s="107" customFormat="1" x14ac:dyDescent="0.2"/>
    <row r="7872" s="107" customFormat="1" x14ac:dyDescent="0.2"/>
    <row r="7873" s="107" customFormat="1" x14ac:dyDescent="0.2"/>
    <row r="7874" s="107" customFormat="1" x14ac:dyDescent="0.2"/>
    <row r="7875" s="107" customFormat="1" x14ac:dyDescent="0.2"/>
    <row r="7876" s="107" customFormat="1" x14ac:dyDescent="0.2"/>
    <row r="7877" s="107" customFormat="1" x14ac:dyDescent="0.2"/>
    <row r="7878" s="107" customFormat="1" x14ac:dyDescent="0.2"/>
    <row r="7879" s="107" customFormat="1" x14ac:dyDescent="0.2"/>
    <row r="7880" s="107" customFormat="1" x14ac:dyDescent="0.2"/>
    <row r="7881" s="107" customFormat="1" x14ac:dyDescent="0.2"/>
    <row r="7882" s="107" customFormat="1" x14ac:dyDescent="0.2"/>
    <row r="7883" s="107" customFormat="1" x14ac:dyDescent="0.2"/>
    <row r="7884" s="107" customFormat="1" x14ac:dyDescent="0.2"/>
    <row r="7885" s="107" customFormat="1" x14ac:dyDescent="0.2"/>
    <row r="7886" s="107" customFormat="1" x14ac:dyDescent="0.2"/>
    <row r="7887" s="107" customFormat="1" x14ac:dyDescent="0.2"/>
    <row r="7888" s="107" customFormat="1" x14ac:dyDescent="0.2"/>
    <row r="7889" s="107" customFormat="1" x14ac:dyDescent="0.2"/>
    <row r="7890" s="107" customFormat="1" x14ac:dyDescent="0.2"/>
    <row r="7891" s="107" customFormat="1" x14ac:dyDescent="0.2"/>
    <row r="7892" s="107" customFormat="1" x14ac:dyDescent="0.2"/>
    <row r="7893" s="107" customFormat="1" x14ac:dyDescent="0.2"/>
    <row r="7894" s="107" customFormat="1" x14ac:dyDescent="0.2"/>
    <row r="7895" s="107" customFormat="1" x14ac:dyDescent="0.2"/>
    <row r="7896" s="107" customFormat="1" x14ac:dyDescent="0.2"/>
    <row r="7897" s="107" customFormat="1" x14ac:dyDescent="0.2"/>
    <row r="7898" s="107" customFormat="1" x14ac:dyDescent="0.2"/>
    <row r="7899" s="107" customFormat="1" x14ac:dyDescent="0.2"/>
    <row r="7900" s="107" customFormat="1" x14ac:dyDescent="0.2"/>
    <row r="7901" s="107" customFormat="1" x14ac:dyDescent="0.2"/>
    <row r="7902" s="107" customFormat="1" x14ac:dyDescent="0.2"/>
    <row r="7903" s="107" customFormat="1" x14ac:dyDescent="0.2"/>
    <row r="7904" s="107" customFormat="1" x14ac:dyDescent="0.2"/>
    <row r="7905" s="107" customFormat="1" x14ac:dyDescent="0.2"/>
    <row r="7906" s="107" customFormat="1" x14ac:dyDescent="0.2"/>
    <row r="7907" s="107" customFormat="1" x14ac:dyDescent="0.2"/>
    <row r="7908" s="107" customFormat="1" x14ac:dyDescent="0.2"/>
    <row r="7909" s="107" customFormat="1" x14ac:dyDescent="0.2"/>
    <row r="7910" s="107" customFormat="1" x14ac:dyDescent="0.2"/>
    <row r="7911" s="107" customFormat="1" x14ac:dyDescent="0.2"/>
    <row r="7912" s="107" customFormat="1" x14ac:dyDescent="0.2"/>
    <row r="7913" s="107" customFormat="1" x14ac:dyDescent="0.2"/>
    <row r="7914" s="107" customFormat="1" x14ac:dyDescent="0.2"/>
    <row r="7915" s="107" customFormat="1" x14ac:dyDescent="0.2"/>
    <row r="7916" s="107" customFormat="1" x14ac:dyDescent="0.2"/>
    <row r="7917" s="107" customFormat="1" x14ac:dyDescent="0.2"/>
    <row r="7918" s="107" customFormat="1" x14ac:dyDescent="0.2"/>
    <row r="7919" s="107" customFormat="1" x14ac:dyDescent="0.2"/>
    <row r="7920" s="107" customFormat="1" x14ac:dyDescent="0.2"/>
    <row r="7921" s="107" customFormat="1" x14ac:dyDescent="0.2"/>
    <row r="7922" s="107" customFormat="1" x14ac:dyDescent="0.2"/>
    <row r="7923" s="107" customFormat="1" x14ac:dyDescent="0.2"/>
    <row r="7924" s="107" customFormat="1" x14ac:dyDescent="0.2"/>
    <row r="7925" s="107" customFormat="1" x14ac:dyDescent="0.2"/>
    <row r="7926" s="107" customFormat="1" x14ac:dyDescent="0.2"/>
    <row r="7927" s="107" customFormat="1" x14ac:dyDescent="0.2"/>
    <row r="7928" s="107" customFormat="1" x14ac:dyDescent="0.2"/>
    <row r="7929" s="107" customFormat="1" x14ac:dyDescent="0.2"/>
    <row r="7930" s="107" customFormat="1" x14ac:dyDescent="0.2"/>
    <row r="7931" s="107" customFormat="1" x14ac:dyDescent="0.2"/>
    <row r="7932" s="107" customFormat="1" x14ac:dyDescent="0.2"/>
    <row r="7933" s="107" customFormat="1" x14ac:dyDescent="0.2"/>
    <row r="7934" s="107" customFormat="1" x14ac:dyDescent="0.2"/>
    <row r="7935" s="107" customFormat="1" x14ac:dyDescent="0.2"/>
    <row r="7936" s="107" customFormat="1" x14ac:dyDescent="0.2"/>
    <row r="7937" s="107" customFormat="1" x14ac:dyDescent="0.2"/>
    <row r="7938" s="107" customFormat="1" x14ac:dyDescent="0.2"/>
    <row r="7939" s="107" customFormat="1" x14ac:dyDescent="0.2"/>
    <row r="7940" s="107" customFormat="1" x14ac:dyDescent="0.2"/>
    <row r="7941" s="107" customFormat="1" x14ac:dyDescent="0.2"/>
    <row r="7942" s="107" customFormat="1" x14ac:dyDescent="0.2"/>
    <row r="7943" s="107" customFormat="1" x14ac:dyDescent="0.2"/>
    <row r="7944" s="107" customFormat="1" x14ac:dyDescent="0.2"/>
    <row r="7945" s="107" customFormat="1" x14ac:dyDescent="0.2"/>
    <row r="7946" s="107" customFormat="1" x14ac:dyDescent="0.2"/>
    <row r="7947" s="107" customFormat="1" x14ac:dyDescent="0.2"/>
    <row r="7948" s="107" customFormat="1" x14ac:dyDescent="0.2"/>
    <row r="7949" s="107" customFormat="1" x14ac:dyDescent="0.2"/>
    <row r="7950" s="107" customFormat="1" x14ac:dyDescent="0.2"/>
    <row r="7951" s="107" customFormat="1" x14ac:dyDescent="0.2"/>
    <row r="7952" s="107" customFormat="1" x14ac:dyDescent="0.2"/>
    <row r="7953" s="107" customFormat="1" x14ac:dyDescent="0.2"/>
    <row r="7954" s="107" customFormat="1" x14ac:dyDescent="0.2"/>
    <row r="7955" s="107" customFormat="1" x14ac:dyDescent="0.2"/>
    <row r="7956" s="107" customFormat="1" x14ac:dyDescent="0.2"/>
    <row r="7957" s="107" customFormat="1" x14ac:dyDescent="0.2"/>
    <row r="7958" s="107" customFormat="1" x14ac:dyDescent="0.2"/>
    <row r="7959" s="107" customFormat="1" x14ac:dyDescent="0.2"/>
    <row r="7960" s="107" customFormat="1" x14ac:dyDescent="0.2"/>
    <row r="7961" s="107" customFormat="1" x14ac:dyDescent="0.2"/>
    <row r="7962" s="107" customFormat="1" x14ac:dyDescent="0.2"/>
    <row r="7963" s="107" customFormat="1" x14ac:dyDescent="0.2"/>
    <row r="7964" s="107" customFormat="1" x14ac:dyDescent="0.2"/>
    <row r="7965" s="107" customFormat="1" x14ac:dyDescent="0.2"/>
    <row r="7966" s="107" customFormat="1" x14ac:dyDescent="0.2"/>
    <row r="7967" s="107" customFormat="1" x14ac:dyDescent="0.2"/>
    <row r="7968" s="107" customFormat="1" x14ac:dyDescent="0.2"/>
    <row r="7969" s="107" customFormat="1" x14ac:dyDescent="0.2"/>
    <row r="7970" s="107" customFormat="1" x14ac:dyDescent="0.2"/>
    <row r="7971" s="107" customFormat="1" x14ac:dyDescent="0.2"/>
    <row r="7972" s="107" customFormat="1" x14ac:dyDescent="0.2"/>
    <row r="7973" s="107" customFormat="1" x14ac:dyDescent="0.2"/>
    <row r="7974" s="107" customFormat="1" x14ac:dyDescent="0.2"/>
    <row r="7975" s="107" customFormat="1" x14ac:dyDescent="0.2"/>
    <row r="7976" s="107" customFormat="1" x14ac:dyDescent="0.2"/>
    <row r="7977" s="107" customFormat="1" x14ac:dyDescent="0.2"/>
    <row r="7978" s="107" customFormat="1" x14ac:dyDescent="0.2"/>
    <row r="7979" s="107" customFormat="1" x14ac:dyDescent="0.2"/>
    <row r="7980" s="107" customFormat="1" x14ac:dyDescent="0.2"/>
    <row r="7981" s="107" customFormat="1" x14ac:dyDescent="0.2"/>
    <row r="7982" s="107" customFormat="1" x14ac:dyDescent="0.2"/>
    <row r="7983" s="107" customFormat="1" x14ac:dyDescent="0.2"/>
    <row r="7984" s="107" customFormat="1" x14ac:dyDescent="0.2"/>
    <row r="7985" s="107" customFormat="1" x14ac:dyDescent="0.2"/>
    <row r="7986" s="107" customFormat="1" x14ac:dyDescent="0.2"/>
    <row r="7987" s="107" customFormat="1" x14ac:dyDescent="0.2"/>
    <row r="7988" s="107" customFormat="1" x14ac:dyDescent="0.2"/>
    <row r="7989" s="107" customFormat="1" x14ac:dyDescent="0.2"/>
    <row r="7990" s="107" customFormat="1" x14ac:dyDescent="0.2"/>
    <row r="7991" s="107" customFormat="1" x14ac:dyDescent="0.2"/>
    <row r="7992" s="107" customFormat="1" x14ac:dyDescent="0.2"/>
    <row r="7993" s="107" customFormat="1" x14ac:dyDescent="0.2"/>
    <row r="7994" s="107" customFormat="1" x14ac:dyDescent="0.2"/>
    <row r="7995" s="107" customFormat="1" x14ac:dyDescent="0.2"/>
    <row r="7996" s="107" customFormat="1" x14ac:dyDescent="0.2"/>
    <row r="7997" s="107" customFormat="1" x14ac:dyDescent="0.2"/>
    <row r="7998" s="107" customFormat="1" x14ac:dyDescent="0.2"/>
    <row r="7999" s="107" customFormat="1" x14ac:dyDescent="0.2"/>
    <row r="8000" s="107" customFormat="1" x14ac:dyDescent="0.2"/>
    <row r="8001" s="107" customFormat="1" x14ac:dyDescent="0.2"/>
    <row r="8002" s="107" customFormat="1" x14ac:dyDescent="0.2"/>
    <row r="8003" s="107" customFormat="1" x14ac:dyDescent="0.2"/>
    <row r="8004" s="107" customFormat="1" x14ac:dyDescent="0.2"/>
    <row r="8005" s="107" customFormat="1" x14ac:dyDescent="0.2"/>
    <row r="8006" s="107" customFormat="1" x14ac:dyDescent="0.2"/>
    <row r="8007" s="107" customFormat="1" x14ac:dyDescent="0.2"/>
    <row r="8008" s="107" customFormat="1" x14ac:dyDescent="0.2"/>
    <row r="8009" s="107" customFormat="1" x14ac:dyDescent="0.2"/>
    <row r="8010" s="107" customFormat="1" x14ac:dyDescent="0.2"/>
    <row r="8011" s="107" customFormat="1" x14ac:dyDescent="0.2"/>
    <row r="8012" s="107" customFormat="1" x14ac:dyDescent="0.2"/>
    <row r="8013" s="107" customFormat="1" x14ac:dyDescent="0.2"/>
    <row r="8014" s="107" customFormat="1" x14ac:dyDescent="0.2"/>
    <row r="8015" s="107" customFormat="1" x14ac:dyDescent="0.2"/>
    <row r="8016" s="107" customFormat="1" x14ac:dyDescent="0.2"/>
    <row r="8017" s="107" customFormat="1" x14ac:dyDescent="0.2"/>
    <row r="8018" s="107" customFormat="1" x14ac:dyDescent="0.2"/>
    <row r="8019" s="107" customFormat="1" x14ac:dyDescent="0.2"/>
    <row r="8020" s="107" customFormat="1" x14ac:dyDescent="0.2"/>
    <row r="8021" s="107" customFormat="1" x14ac:dyDescent="0.2"/>
    <row r="8022" s="107" customFormat="1" x14ac:dyDescent="0.2"/>
    <row r="8023" s="107" customFormat="1" x14ac:dyDescent="0.2"/>
    <row r="8024" s="107" customFormat="1" x14ac:dyDescent="0.2"/>
    <row r="8025" s="107" customFormat="1" x14ac:dyDescent="0.2"/>
    <row r="8026" s="107" customFormat="1" x14ac:dyDescent="0.2"/>
    <row r="8027" s="107" customFormat="1" x14ac:dyDescent="0.2"/>
    <row r="8028" s="107" customFormat="1" x14ac:dyDescent="0.2"/>
    <row r="8029" s="107" customFormat="1" x14ac:dyDescent="0.2"/>
    <row r="8030" s="107" customFormat="1" x14ac:dyDescent="0.2"/>
    <row r="8031" s="107" customFormat="1" x14ac:dyDescent="0.2"/>
    <row r="8032" s="107" customFormat="1" x14ac:dyDescent="0.2"/>
    <row r="8033" s="107" customFormat="1" x14ac:dyDescent="0.2"/>
    <row r="8034" s="107" customFormat="1" x14ac:dyDescent="0.2"/>
    <row r="8035" s="107" customFormat="1" x14ac:dyDescent="0.2"/>
    <row r="8036" s="107" customFormat="1" x14ac:dyDescent="0.2"/>
    <row r="8037" s="107" customFormat="1" x14ac:dyDescent="0.2"/>
    <row r="8038" s="107" customFormat="1" x14ac:dyDescent="0.2"/>
    <row r="8039" s="107" customFormat="1" x14ac:dyDescent="0.2"/>
    <row r="8040" s="107" customFormat="1" x14ac:dyDescent="0.2"/>
    <row r="8041" s="107" customFormat="1" x14ac:dyDescent="0.2"/>
    <row r="8042" s="107" customFormat="1" x14ac:dyDescent="0.2"/>
    <row r="8043" s="107" customFormat="1" x14ac:dyDescent="0.2"/>
    <row r="8044" s="107" customFormat="1" x14ac:dyDescent="0.2"/>
    <row r="8045" s="107" customFormat="1" x14ac:dyDescent="0.2"/>
    <row r="8046" s="107" customFormat="1" x14ac:dyDescent="0.2"/>
    <row r="8047" s="107" customFormat="1" x14ac:dyDescent="0.2"/>
    <row r="8048" s="107" customFormat="1" x14ac:dyDescent="0.2"/>
    <row r="8049" s="107" customFormat="1" x14ac:dyDescent="0.2"/>
    <row r="8050" s="107" customFormat="1" x14ac:dyDescent="0.2"/>
    <row r="8051" s="107" customFormat="1" x14ac:dyDescent="0.2"/>
    <row r="8052" s="107" customFormat="1" x14ac:dyDescent="0.2"/>
    <row r="8053" s="107" customFormat="1" x14ac:dyDescent="0.2"/>
    <row r="8054" s="107" customFormat="1" x14ac:dyDescent="0.2"/>
    <row r="8055" s="107" customFormat="1" x14ac:dyDescent="0.2"/>
    <row r="8056" s="107" customFormat="1" x14ac:dyDescent="0.2"/>
    <row r="8057" s="107" customFormat="1" x14ac:dyDescent="0.2"/>
    <row r="8058" s="107" customFormat="1" x14ac:dyDescent="0.2"/>
    <row r="8059" s="107" customFormat="1" x14ac:dyDescent="0.2"/>
    <row r="8060" s="107" customFormat="1" x14ac:dyDescent="0.2"/>
    <row r="8061" s="107" customFormat="1" x14ac:dyDescent="0.2"/>
    <row r="8062" s="107" customFormat="1" x14ac:dyDescent="0.2"/>
    <row r="8063" s="107" customFormat="1" x14ac:dyDescent="0.2"/>
    <row r="8064" s="107" customFormat="1" x14ac:dyDescent="0.2"/>
    <row r="8065" s="107" customFormat="1" x14ac:dyDescent="0.2"/>
    <row r="8066" s="107" customFormat="1" x14ac:dyDescent="0.2"/>
    <row r="8067" s="107" customFormat="1" x14ac:dyDescent="0.2"/>
    <row r="8068" s="107" customFormat="1" x14ac:dyDescent="0.2"/>
    <row r="8069" s="107" customFormat="1" x14ac:dyDescent="0.2"/>
    <row r="8070" s="107" customFormat="1" x14ac:dyDescent="0.2"/>
    <row r="8071" s="107" customFormat="1" x14ac:dyDescent="0.2"/>
    <row r="8072" s="107" customFormat="1" x14ac:dyDescent="0.2"/>
    <row r="8073" s="107" customFormat="1" x14ac:dyDescent="0.2"/>
    <row r="8074" s="107" customFormat="1" x14ac:dyDescent="0.2"/>
    <row r="8075" s="107" customFormat="1" x14ac:dyDescent="0.2"/>
    <row r="8076" s="107" customFormat="1" x14ac:dyDescent="0.2"/>
    <row r="8077" s="107" customFormat="1" x14ac:dyDescent="0.2"/>
    <row r="8078" s="107" customFormat="1" x14ac:dyDescent="0.2"/>
    <row r="8079" s="107" customFormat="1" x14ac:dyDescent="0.2"/>
    <row r="8080" s="107" customFormat="1" x14ac:dyDescent="0.2"/>
    <row r="8081" s="107" customFormat="1" x14ac:dyDescent="0.2"/>
    <row r="8082" s="107" customFormat="1" x14ac:dyDescent="0.2"/>
    <row r="8083" s="107" customFormat="1" x14ac:dyDescent="0.2"/>
    <row r="8084" s="107" customFormat="1" x14ac:dyDescent="0.2"/>
    <row r="8085" s="107" customFormat="1" x14ac:dyDescent="0.2"/>
    <row r="8086" s="107" customFormat="1" x14ac:dyDescent="0.2"/>
    <row r="8087" s="107" customFormat="1" x14ac:dyDescent="0.2"/>
    <row r="8088" s="107" customFormat="1" x14ac:dyDescent="0.2"/>
    <row r="8089" s="107" customFormat="1" x14ac:dyDescent="0.2"/>
    <row r="8090" s="107" customFormat="1" x14ac:dyDescent="0.2"/>
    <row r="8091" s="107" customFormat="1" x14ac:dyDescent="0.2"/>
    <row r="8092" s="107" customFormat="1" x14ac:dyDescent="0.2"/>
    <row r="8093" s="107" customFormat="1" x14ac:dyDescent="0.2"/>
    <row r="8094" s="107" customFormat="1" x14ac:dyDescent="0.2"/>
    <row r="8095" s="107" customFormat="1" x14ac:dyDescent="0.2"/>
    <row r="8096" s="107" customFormat="1" x14ac:dyDescent="0.2"/>
    <row r="8097" s="107" customFormat="1" x14ac:dyDescent="0.2"/>
    <row r="8098" s="107" customFormat="1" x14ac:dyDescent="0.2"/>
    <row r="8099" s="107" customFormat="1" x14ac:dyDescent="0.2"/>
    <row r="8100" s="107" customFormat="1" x14ac:dyDescent="0.2"/>
    <row r="8101" s="107" customFormat="1" x14ac:dyDescent="0.2"/>
    <row r="8102" s="107" customFormat="1" x14ac:dyDescent="0.2"/>
    <row r="8103" s="107" customFormat="1" x14ac:dyDescent="0.2"/>
    <row r="8104" s="107" customFormat="1" x14ac:dyDescent="0.2"/>
    <row r="8105" s="107" customFormat="1" x14ac:dyDescent="0.2"/>
    <row r="8106" s="107" customFormat="1" x14ac:dyDescent="0.2"/>
    <row r="8107" s="107" customFormat="1" x14ac:dyDescent="0.2"/>
    <row r="8108" s="107" customFormat="1" x14ac:dyDescent="0.2"/>
    <row r="8109" s="107" customFormat="1" x14ac:dyDescent="0.2"/>
    <row r="8110" s="107" customFormat="1" x14ac:dyDescent="0.2"/>
    <row r="8111" s="107" customFormat="1" x14ac:dyDescent="0.2"/>
    <row r="8112" s="107" customFormat="1" x14ac:dyDescent="0.2"/>
    <row r="8113" s="107" customFormat="1" x14ac:dyDescent="0.2"/>
    <row r="8114" s="107" customFormat="1" x14ac:dyDescent="0.2"/>
    <row r="8115" s="107" customFormat="1" x14ac:dyDescent="0.2"/>
    <row r="8116" s="107" customFormat="1" x14ac:dyDescent="0.2"/>
    <row r="8117" s="107" customFormat="1" x14ac:dyDescent="0.2"/>
    <row r="8118" s="107" customFormat="1" x14ac:dyDescent="0.2"/>
    <row r="8119" s="107" customFormat="1" x14ac:dyDescent="0.2"/>
    <row r="8120" s="107" customFormat="1" x14ac:dyDescent="0.2"/>
    <row r="8121" s="107" customFormat="1" x14ac:dyDescent="0.2"/>
    <row r="8122" s="107" customFormat="1" x14ac:dyDescent="0.2"/>
    <row r="8123" s="107" customFormat="1" x14ac:dyDescent="0.2"/>
    <row r="8124" s="107" customFormat="1" x14ac:dyDescent="0.2"/>
    <row r="8125" s="107" customFormat="1" x14ac:dyDescent="0.2"/>
    <row r="8126" s="107" customFormat="1" x14ac:dyDescent="0.2"/>
    <row r="8127" s="107" customFormat="1" x14ac:dyDescent="0.2"/>
    <row r="8128" s="107" customFormat="1" x14ac:dyDescent="0.2"/>
    <row r="8129" s="107" customFormat="1" x14ac:dyDescent="0.2"/>
    <row r="8130" s="107" customFormat="1" x14ac:dyDescent="0.2"/>
    <row r="8131" s="107" customFormat="1" x14ac:dyDescent="0.2"/>
    <row r="8132" s="107" customFormat="1" x14ac:dyDescent="0.2"/>
    <row r="8133" s="107" customFormat="1" x14ac:dyDescent="0.2"/>
    <row r="8134" s="107" customFormat="1" x14ac:dyDescent="0.2"/>
    <row r="8135" s="107" customFormat="1" x14ac:dyDescent="0.2"/>
    <row r="8136" s="107" customFormat="1" x14ac:dyDescent="0.2"/>
    <row r="8137" s="107" customFormat="1" x14ac:dyDescent="0.2"/>
    <row r="8138" s="107" customFormat="1" x14ac:dyDescent="0.2"/>
    <row r="8139" s="107" customFormat="1" x14ac:dyDescent="0.2"/>
    <row r="8140" s="107" customFormat="1" x14ac:dyDescent="0.2"/>
    <row r="8141" s="107" customFormat="1" x14ac:dyDescent="0.2"/>
    <row r="8142" s="107" customFormat="1" x14ac:dyDescent="0.2"/>
    <row r="8143" s="107" customFormat="1" x14ac:dyDescent="0.2"/>
    <row r="8144" s="107" customFormat="1" x14ac:dyDescent="0.2"/>
    <row r="8145" s="107" customFormat="1" x14ac:dyDescent="0.2"/>
    <row r="8146" s="107" customFormat="1" x14ac:dyDescent="0.2"/>
    <row r="8147" s="107" customFormat="1" x14ac:dyDescent="0.2"/>
    <row r="8148" s="107" customFormat="1" x14ac:dyDescent="0.2"/>
    <row r="8149" s="107" customFormat="1" x14ac:dyDescent="0.2"/>
    <row r="8150" s="107" customFormat="1" x14ac:dyDescent="0.2"/>
    <row r="8151" s="107" customFormat="1" x14ac:dyDescent="0.2"/>
    <row r="8152" s="107" customFormat="1" x14ac:dyDescent="0.2"/>
    <row r="8153" s="107" customFormat="1" x14ac:dyDescent="0.2"/>
    <row r="8154" s="107" customFormat="1" x14ac:dyDescent="0.2"/>
    <row r="8155" s="107" customFormat="1" x14ac:dyDescent="0.2"/>
    <row r="8156" s="107" customFormat="1" x14ac:dyDescent="0.2"/>
    <row r="8157" s="107" customFormat="1" x14ac:dyDescent="0.2"/>
    <row r="8158" s="107" customFormat="1" x14ac:dyDescent="0.2"/>
    <row r="8159" s="107" customFormat="1" x14ac:dyDescent="0.2"/>
    <row r="8160" s="107" customFormat="1" x14ac:dyDescent="0.2"/>
    <row r="8161" s="107" customFormat="1" x14ac:dyDescent="0.2"/>
    <row r="8162" s="107" customFormat="1" x14ac:dyDescent="0.2"/>
    <row r="8163" s="107" customFormat="1" x14ac:dyDescent="0.2"/>
    <row r="8164" s="107" customFormat="1" x14ac:dyDescent="0.2"/>
    <row r="8165" s="107" customFormat="1" x14ac:dyDescent="0.2"/>
    <row r="8166" s="107" customFormat="1" x14ac:dyDescent="0.2"/>
    <row r="8167" s="107" customFormat="1" x14ac:dyDescent="0.2"/>
    <row r="8168" s="107" customFormat="1" x14ac:dyDescent="0.2"/>
    <row r="8169" s="107" customFormat="1" x14ac:dyDescent="0.2"/>
    <row r="8170" s="107" customFormat="1" x14ac:dyDescent="0.2"/>
    <row r="8171" s="107" customFormat="1" x14ac:dyDescent="0.2"/>
    <row r="8172" s="107" customFormat="1" x14ac:dyDescent="0.2"/>
    <row r="8173" s="107" customFormat="1" x14ac:dyDescent="0.2"/>
    <row r="8174" s="107" customFormat="1" x14ac:dyDescent="0.2"/>
    <row r="8175" s="107" customFormat="1" x14ac:dyDescent="0.2"/>
    <row r="8176" s="107" customFormat="1" x14ac:dyDescent="0.2"/>
    <row r="8177" s="107" customFormat="1" x14ac:dyDescent="0.2"/>
    <row r="8178" s="107" customFormat="1" x14ac:dyDescent="0.2"/>
    <row r="8179" s="107" customFormat="1" x14ac:dyDescent="0.2"/>
    <row r="8180" s="107" customFormat="1" x14ac:dyDescent="0.2"/>
    <row r="8181" s="107" customFormat="1" x14ac:dyDescent="0.2"/>
    <row r="8182" s="107" customFormat="1" x14ac:dyDescent="0.2"/>
    <row r="8183" s="107" customFormat="1" x14ac:dyDescent="0.2"/>
    <row r="8184" s="107" customFormat="1" x14ac:dyDescent="0.2"/>
    <row r="8185" s="107" customFormat="1" x14ac:dyDescent="0.2"/>
    <row r="8186" s="107" customFormat="1" x14ac:dyDescent="0.2"/>
    <row r="8187" s="107" customFormat="1" x14ac:dyDescent="0.2"/>
    <row r="8188" s="107" customFormat="1" x14ac:dyDescent="0.2"/>
    <row r="8189" s="107" customFormat="1" x14ac:dyDescent="0.2"/>
    <row r="8190" s="107" customFormat="1" x14ac:dyDescent="0.2"/>
    <row r="8191" s="107" customFormat="1" x14ac:dyDescent="0.2"/>
    <row r="8192" s="107" customFormat="1" x14ac:dyDescent="0.2"/>
    <row r="8193" s="107" customFormat="1" x14ac:dyDescent="0.2"/>
    <row r="8194" s="107" customFormat="1" x14ac:dyDescent="0.2"/>
    <row r="8195" s="107" customFormat="1" x14ac:dyDescent="0.2"/>
    <row r="8196" s="107" customFormat="1" x14ac:dyDescent="0.2"/>
    <row r="8197" s="107" customFormat="1" x14ac:dyDescent="0.2"/>
    <row r="8198" s="107" customFormat="1" x14ac:dyDescent="0.2"/>
    <row r="8199" s="107" customFormat="1" x14ac:dyDescent="0.2"/>
    <row r="8200" s="107" customFormat="1" x14ac:dyDescent="0.2"/>
    <row r="8201" s="107" customFormat="1" x14ac:dyDescent="0.2"/>
    <row r="8202" s="107" customFormat="1" x14ac:dyDescent="0.2"/>
    <row r="8203" s="107" customFormat="1" x14ac:dyDescent="0.2"/>
    <row r="8204" s="107" customFormat="1" x14ac:dyDescent="0.2"/>
    <row r="8205" s="107" customFormat="1" x14ac:dyDescent="0.2"/>
    <row r="8206" s="107" customFormat="1" x14ac:dyDescent="0.2"/>
    <row r="8207" s="107" customFormat="1" x14ac:dyDescent="0.2"/>
    <row r="8208" s="107" customFormat="1" x14ac:dyDescent="0.2"/>
    <row r="8209" s="107" customFormat="1" x14ac:dyDescent="0.2"/>
    <row r="8210" s="107" customFormat="1" x14ac:dyDescent="0.2"/>
    <row r="8211" s="107" customFormat="1" x14ac:dyDescent="0.2"/>
    <row r="8212" s="107" customFormat="1" x14ac:dyDescent="0.2"/>
    <row r="8213" s="107" customFormat="1" x14ac:dyDescent="0.2"/>
    <row r="8214" s="107" customFormat="1" x14ac:dyDescent="0.2"/>
    <row r="8215" s="107" customFormat="1" x14ac:dyDescent="0.2"/>
    <row r="8216" s="107" customFormat="1" x14ac:dyDescent="0.2"/>
    <row r="8217" s="107" customFormat="1" x14ac:dyDescent="0.2"/>
    <row r="8218" s="107" customFormat="1" x14ac:dyDescent="0.2"/>
    <row r="8219" s="107" customFormat="1" x14ac:dyDescent="0.2"/>
    <row r="8220" s="107" customFormat="1" x14ac:dyDescent="0.2"/>
    <row r="8221" s="107" customFormat="1" x14ac:dyDescent="0.2"/>
    <row r="8222" s="107" customFormat="1" x14ac:dyDescent="0.2"/>
    <row r="8223" s="107" customFormat="1" x14ac:dyDescent="0.2"/>
    <row r="8224" s="107" customFormat="1" x14ac:dyDescent="0.2"/>
    <row r="8225" s="107" customFormat="1" x14ac:dyDescent="0.2"/>
    <row r="8226" s="107" customFormat="1" x14ac:dyDescent="0.2"/>
    <row r="8227" s="107" customFormat="1" x14ac:dyDescent="0.2"/>
    <row r="8228" s="107" customFormat="1" x14ac:dyDescent="0.2"/>
    <row r="8229" s="107" customFormat="1" x14ac:dyDescent="0.2"/>
    <row r="8230" s="107" customFormat="1" x14ac:dyDescent="0.2"/>
    <row r="8231" s="107" customFormat="1" x14ac:dyDescent="0.2"/>
    <row r="8232" s="107" customFormat="1" x14ac:dyDescent="0.2"/>
    <row r="8233" s="107" customFormat="1" x14ac:dyDescent="0.2"/>
    <row r="8234" s="107" customFormat="1" x14ac:dyDescent="0.2"/>
    <row r="8235" s="107" customFormat="1" x14ac:dyDescent="0.2"/>
    <row r="8236" s="107" customFormat="1" x14ac:dyDescent="0.2"/>
    <row r="8237" s="107" customFormat="1" x14ac:dyDescent="0.2"/>
    <row r="8238" s="107" customFormat="1" x14ac:dyDescent="0.2"/>
    <row r="8239" s="107" customFormat="1" x14ac:dyDescent="0.2"/>
    <row r="8240" s="107" customFormat="1" x14ac:dyDescent="0.2"/>
    <row r="8241" s="107" customFormat="1" x14ac:dyDescent="0.2"/>
    <row r="8242" s="107" customFormat="1" x14ac:dyDescent="0.2"/>
    <row r="8243" s="107" customFormat="1" x14ac:dyDescent="0.2"/>
    <row r="8244" s="107" customFormat="1" x14ac:dyDescent="0.2"/>
    <row r="8245" s="107" customFormat="1" x14ac:dyDescent="0.2"/>
    <row r="8246" s="107" customFormat="1" x14ac:dyDescent="0.2"/>
    <row r="8247" s="107" customFormat="1" x14ac:dyDescent="0.2"/>
    <row r="8248" s="107" customFormat="1" x14ac:dyDescent="0.2"/>
    <row r="8249" s="107" customFormat="1" x14ac:dyDescent="0.2"/>
    <row r="8250" s="107" customFormat="1" x14ac:dyDescent="0.2"/>
    <row r="8251" s="107" customFormat="1" x14ac:dyDescent="0.2"/>
    <row r="8252" s="107" customFormat="1" x14ac:dyDescent="0.2"/>
    <row r="8253" s="107" customFormat="1" x14ac:dyDescent="0.2"/>
    <row r="8254" s="107" customFormat="1" x14ac:dyDescent="0.2"/>
    <row r="8255" s="107" customFormat="1" x14ac:dyDescent="0.2"/>
    <row r="8256" s="107" customFormat="1" x14ac:dyDescent="0.2"/>
    <row r="8257" s="107" customFormat="1" x14ac:dyDescent="0.2"/>
    <row r="8258" s="107" customFormat="1" x14ac:dyDescent="0.2"/>
    <row r="8259" s="107" customFormat="1" x14ac:dyDescent="0.2"/>
    <row r="8260" s="107" customFormat="1" x14ac:dyDescent="0.2"/>
    <row r="8261" s="107" customFormat="1" x14ac:dyDescent="0.2"/>
    <row r="8262" s="107" customFormat="1" x14ac:dyDescent="0.2"/>
    <row r="8263" s="107" customFormat="1" x14ac:dyDescent="0.2"/>
    <row r="8264" s="107" customFormat="1" x14ac:dyDescent="0.2"/>
    <row r="8265" s="107" customFormat="1" x14ac:dyDescent="0.2"/>
    <row r="8266" s="107" customFormat="1" x14ac:dyDescent="0.2"/>
    <row r="8267" s="107" customFormat="1" x14ac:dyDescent="0.2"/>
    <row r="8268" s="107" customFormat="1" x14ac:dyDescent="0.2"/>
    <row r="8269" s="107" customFormat="1" x14ac:dyDescent="0.2"/>
    <row r="8270" s="107" customFormat="1" x14ac:dyDescent="0.2"/>
    <row r="8271" s="107" customFormat="1" x14ac:dyDescent="0.2"/>
    <row r="8272" s="107" customFormat="1" x14ac:dyDescent="0.2"/>
    <row r="8273" s="107" customFormat="1" x14ac:dyDescent="0.2"/>
    <row r="8274" s="107" customFormat="1" x14ac:dyDescent="0.2"/>
    <row r="8275" s="107" customFormat="1" x14ac:dyDescent="0.2"/>
    <row r="8276" s="107" customFormat="1" x14ac:dyDescent="0.2"/>
    <row r="8277" s="107" customFormat="1" x14ac:dyDescent="0.2"/>
    <row r="8278" s="107" customFormat="1" x14ac:dyDescent="0.2"/>
    <row r="8279" s="107" customFormat="1" x14ac:dyDescent="0.2"/>
    <row r="8280" s="107" customFormat="1" x14ac:dyDescent="0.2"/>
    <row r="8281" s="107" customFormat="1" x14ac:dyDescent="0.2"/>
    <row r="8282" s="107" customFormat="1" x14ac:dyDescent="0.2"/>
    <row r="8283" s="107" customFormat="1" x14ac:dyDescent="0.2"/>
    <row r="8284" s="107" customFormat="1" x14ac:dyDescent="0.2"/>
    <row r="8285" s="107" customFormat="1" x14ac:dyDescent="0.2"/>
    <row r="8286" s="107" customFormat="1" x14ac:dyDescent="0.2"/>
    <row r="8287" s="107" customFormat="1" x14ac:dyDescent="0.2"/>
    <row r="8288" s="107" customFormat="1" x14ac:dyDescent="0.2"/>
    <row r="8289" s="107" customFormat="1" x14ac:dyDescent="0.2"/>
    <row r="8290" s="107" customFormat="1" x14ac:dyDescent="0.2"/>
    <row r="8291" s="107" customFormat="1" x14ac:dyDescent="0.2"/>
    <row r="8292" s="107" customFormat="1" x14ac:dyDescent="0.2"/>
    <row r="8293" s="107" customFormat="1" x14ac:dyDescent="0.2"/>
    <row r="8294" s="107" customFormat="1" x14ac:dyDescent="0.2"/>
    <row r="8295" s="107" customFormat="1" x14ac:dyDescent="0.2"/>
    <row r="8296" s="107" customFormat="1" x14ac:dyDescent="0.2"/>
    <row r="8297" s="107" customFormat="1" x14ac:dyDescent="0.2"/>
    <row r="8298" s="107" customFormat="1" x14ac:dyDescent="0.2"/>
    <row r="8299" s="107" customFormat="1" x14ac:dyDescent="0.2"/>
    <row r="8300" s="107" customFormat="1" x14ac:dyDescent="0.2"/>
    <row r="8301" s="107" customFormat="1" x14ac:dyDescent="0.2"/>
    <row r="8302" s="107" customFormat="1" x14ac:dyDescent="0.2"/>
    <row r="8303" s="107" customFormat="1" x14ac:dyDescent="0.2"/>
    <row r="8304" s="107" customFormat="1" x14ac:dyDescent="0.2"/>
    <row r="8305" s="107" customFormat="1" x14ac:dyDescent="0.2"/>
    <row r="8306" s="107" customFormat="1" x14ac:dyDescent="0.2"/>
    <row r="8307" s="107" customFormat="1" x14ac:dyDescent="0.2"/>
    <row r="8308" s="107" customFormat="1" x14ac:dyDescent="0.2"/>
    <row r="8309" s="107" customFormat="1" x14ac:dyDescent="0.2"/>
    <row r="8310" s="107" customFormat="1" x14ac:dyDescent="0.2"/>
    <row r="8311" s="107" customFormat="1" x14ac:dyDescent="0.2"/>
    <row r="8312" s="107" customFormat="1" x14ac:dyDescent="0.2"/>
    <row r="8313" s="107" customFormat="1" x14ac:dyDescent="0.2"/>
    <row r="8314" s="107" customFormat="1" x14ac:dyDescent="0.2"/>
    <row r="8315" s="107" customFormat="1" x14ac:dyDescent="0.2"/>
    <row r="8316" s="107" customFormat="1" x14ac:dyDescent="0.2"/>
    <row r="8317" s="107" customFormat="1" x14ac:dyDescent="0.2"/>
    <row r="8318" s="107" customFormat="1" x14ac:dyDescent="0.2"/>
    <row r="8319" s="107" customFormat="1" x14ac:dyDescent="0.2"/>
    <row r="8320" s="107" customFormat="1" x14ac:dyDescent="0.2"/>
    <row r="8321" s="107" customFormat="1" x14ac:dyDescent="0.2"/>
    <row r="8322" s="107" customFormat="1" x14ac:dyDescent="0.2"/>
    <row r="8323" s="107" customFormat="1" x14ac:dyDescent="0.2"/>
    <row r="8324" s="107" customFormat="1" x14ac:dyDescent="0.2"/>
    <row r="8325" s="107" customFormat="1" x14ac:dyDescent="0.2"/>
    <row r="8326" s="107" customFormat="1" x14ac:dyDescent="0.2"/>
    <row r="8327" s="107" customFormat="1" x14ac:dyDescent="0.2"/>
    <row r="8328" s="107" customFormat="1" x14ac:dyDescent="0.2"/>
    <row r="8329" s="107" customFormat="1" x14ac:dyDescent="0.2"/>
    <row r="8330" s="107" customFormat="1" x14ac:dyDescent="0.2"/>
    <row r="8331" s="107" customFormat="1" x14ac:dyDescent="0.2"/>
    <row r="8332" s="107" customFormat="1" x14ac:dyDescent="0.2"/>
    <row r="8333" s="107" customFormat="1" x14ac:dyDescent="0.2"/>
    <row r="8334" s="107" customFormat="1" x14ac:dyDescent="0.2"/>
    <row r="8335" s="107" customFormat="1" x14ac:dyDescent="0.2"/>
    <row r="8336" s="107" customFormat="1" x14ac:dyDescent="0.2"/>
    <row r="8337" s="107" customFormat="1" x14ac:dyDescent="0.2"/>
    <row r="8338" s="107" customFormat="1" x14ac:dyDescent="0.2"/>
    <row r="8339" s="107" customFormat="1" x14ac:dyDescent="0.2"/>
    <row r="8340" s="107" customFormat="1" x14ac:dyDescent="0.2"/>
    <row r="8341" s="107" customFormat="1" x14ac:dyDescent="0.2"/>
    <row r="8342" s="107" customFormat="1" x14ac:dyDescent="0.2"/>
    <row r="8343" s="107" customFormat="1" x14ac:dyDescent="0.2"/>
    <row r="8344" s="107" customFormat="1" x14ac:dyDescent="0.2"/>
    <row r="8345" s="107" customFormat="1" x14ac:dyDescent="0.2"/>
    <row r="8346" s="107" customFormat="1" x14ac:dyDescent="0.2"/>
    <row r="8347" s="107" customFormat="1" x14ac:dyDescent="0.2"/>
    <row r="8348" s="107" customFormat="1" x14ac:dyDescent="0.2"/>
    <row r="8349" s="107" customFormat="1" x14ac:dyDescent="0.2"/>
    <row r="8350" s="107" customFormat="1" x14ac:dyDescent="0.2"/>
    <row r="8351" s="107" customFormat="1" x14ac:dyDescent="0.2"/>
    <row r="8352" s="107" customFormat="1" x14ac:dyDescent="0.2"/>
    <row r="8353" s="107" customFormat="1" x14ac:dyDescent="0.2"/>
    <row r="8354" s="107" customFormat="1" x14ac:dyDescent="0.2"/>
    <row r="8355" s="107" customFormat="1" x14ac:dyDescent="0.2"/>
    <row r="8356" s="107" customFormat="1" x14ac:dyDescent="0.2"/>
    <row r="8357" s="107" customFormat="1" x14ac:dyDescent="0.2"/>
    <row r="8358" s="107" customFormat="1" x14ac:dyDescent="0.2"/>
    <row r="8359" s="107" customFormat="1" x14ac:dyDescent="0.2"/>
    <row r="8360" s="107" customFormat="1" x14ac:dyDescent="0.2"/>
    <row r="8361" s="107" customFormat="1" x14ac:dyDescent="0.2"/>
    <row r="8362" s="107" customFormat="1" x14ac:dyDescent="0.2"/>
    <row r="8363" s="107" customFormat="1" x14ac:dyDescent="0.2"/>
    <row r="8364" s="107" customFormat="1" x14ac:dyDescent="0.2"/>
    <row r="8365" s="107" customFormat="1" x14ac:dyDescent="0.2"/>
    <row r="8366" s="107" customFormat="1" x14ac:dyDescent="0.2"/>
    <row r="8367" s="107" customFormat="1" x14ac:dyDescent="0.2"/>
    <row r="8368" s="107" customFormat="1" x14ac:dyDescent="0.2"/>
    <row r="8369" s="107" customFormat="1" x14ac:dyDescent="0.2"/>
    <row r="8370" s="107" customFormat="1" x14ac:dyDescent="0.2"/>
    <row r="8371" s="107" customFormat="1" x14ac:dyDescent="0.2"/>
    <row r="8372" s="107" customFormat="1" x14ac:dyDescent="0.2"/>
    <row r="8373" s="107" customFormat="1" x14ac:dyDescent="0.2"/>
    <row r="8374" s="107" customFormat="1" x14ac:dyDescent="0.2"/>
    <row r="8375" s="107" customFormat="1" x14ac:dyDescent="0.2"/>
    <row r="8376" s="107" customFormat="1" x14ac:dyDescent="0.2"/>
    <row r="8377" s="107" customFormat="1" x14ac:dyDescent="0.2"/>
    <row r="8378" s="107" customFormat="1" x14ac:dyDescent="0.2"/>
    <row r="8379" s="107" customFormat="1" x14ac:dyDescent="0.2"/>
    <row r="8380" s="107" customFormat="1" x14ac:dyDescent="0.2"/>
    <row r="8381" s="107" customFormat="1" x14ac:dyDescent="0.2"/>
    <row r="8382" s="107" customFormat="1" x14ac:dyDescent="0.2"/>
    <row r="8383" s="107" customFormat="1" x14ac:dyDescent="0.2"/>
    <row r="8384" s="107" customFormat="1" x14ac:dyDescent="0.2"/>
    <row r="8385" s="107" customFormat="1" x14ac:dyDescent="0.2"/>
    <row r="8386" s="107" customFormat="1" x14ac:dyDescent="0.2"/>
    <row r="8387" s="107" customFormat="1" x14ac:dyDescent="0.2"/>
    <row r="8388" s="107" customFormat="1" x14ac:dyDescent="0.2"/>
    <row r="8389" s="107" customFormat="1" x14ac:dyDescent="0.2"/>
    <row r="8390" s="107" customFormat="1" x14ac:dyDescent="0.2"/>
    <row r="8391" s="107" customFormat="1" x14ac:dyDescent="0.2"/>
    <row r="8392" s="107" customFormat="1" x14ac:dyDescent="0.2"/>
    <row r="8393" s="107" customFormat="1" x14ac:dyDescent="0.2"/>
    <row r="8394" s="107" customFormat="1" x14ac:dyDescent="0.2"/>
    <row r="8395" s="107" customFormat="1" x14ac:dyDescent="0.2"/>
    <row r="8396" s="107" customFormat="1" x14ac:dyDescent="0.2"/>
    <row r="8397" s="107" customFormat="1" x14ac:dyDescent="0.2"/>
    <row r="8398" s="107" customFormat="1" x14ac:dyDescent="0.2"/>
    <row r="8399" s="107" customFormat="1" x14ac:dyDescent="0.2"/>
    <row r="8400" s="107" customFormat="1" x14ac:dyDescent="0.2"/>
    <row r="8401" s="107" customFormat="1" x14ac:dyDescent="0.2"/>
    <row r="8402" s="107" customFormat="1" x14ac:dyDescent="0.2"/>
    <row r="8403" s="107" customFormat="1" x14ac:dyDescent="0.2"/>
    <row r="8404" s="107" customFormat="1" x14ac:dyDescent="0.2"/>
    <row r="8405" s="107" customFormat="1" x14ac:dyDescent="0.2"/>
    <row r="8406" s="107" customFormat="1" x14ac:dyDescent="0.2"/>
    <row r="8407" s="107" customFormat="1" x14ac:dyDescent="0.2"/>
    <row r="8408" s="107" customFormat="1" x14ac:dyDescent="0.2"/>
    <row r="8409" s="107" customFormat="1" x14ac:dyDescent="0.2"/>
    <row r="8410" s="107" customFormat="1" x14ac:dyDescent="0.2"/>
    <row r="8411" s="107" customFormat="1" x14ac:dyDescent="0.2"/>
    <row r="8412" s="107" customFormat="1" x14ac:dyDescent="0.2"/>
    <row r="8413" s="107" customFormat="1" x14ac:dyDescent="0.2"/>
    <row r="8414" s="107" customFormat="1" x14ac:dyDescent="0.2"/>
    <row r="8415" s="107" customFormat="1" x14ac:dyDescent="0.2"/>
    <row r="8416" s="107" customFormat="1" x14ac:dyDescent="0.2"/>
    <row r="8417" s="107" customFormat="1" x14ac:dyDescent="0.2"/>
    <row r="8418" s="107" customFormat="1" x14ac:dyDescent="0.2"/>
    <row r="8419" s="107" customFormat="1" x14ac:dyDescent="0.2"/>
    <row r="8420" s="107" customFormat="1" x14ac:dyDescent="0.2"/>
    <row r="8421" s="107" customFormat="1" x14ac:dyDescent="0.2"/>
    <row r="8422" s="107" customFormat="1" x14ac:dyDescent="0.2"/>
    <row r="8423" s="107" customFormat="1" x14ac:dyDescent="0.2"/>
    <row r="8424" s="107" customFormat="1" x14ac:dyDescent="0.2"/>
    <row r="8425" s="107" customFormat="1" x14ac:dyDescent="0.2"/>
    <row r="8426" s="107" customFormat="1" x14ac:dyDescent="0.2"/>
    <row r="8427" s="107" customFormat="1" x14ac:dyDescent="0.2"/>
    <row r="8428" s="107" customFormat="1" x14ac:dyDescent="0.2"/>
    <row r="8429" s="107" customFormat="1" x14ac:dyDescent="0.2"/>
    <row r="8430" s="107" customFormat="1" x14ac:dyDescent="0.2"/>
    <row r="8431" s="107" customFormat="1" x14ac:dyDescent="0.2"/>
    <row r="8432" s="107" customFormat="1" x14ac:dyDescent="0.2"/>
    <row r="8433" s="107" customFormat="1" x14ac:dyDescent="0.2"/>
    <row r="8434" s="107" customFormat="1" x14ac:dyDescent="0.2"/>
    <row r="8435" s="107" customFormat="1" x14ac:dyDescent="0.2"/>
    <row r="8436" s="107" customFormat="1" x14ac:dyDescent="0.2"/>
    <row r="8437" s="107" customFormat="1" x14ac:dyDescent="0.2"/>
    <row r="8438" s="107" customFormat="1" x14ac:dyDescent="0.2"/>
    <row r="8439" s="107" customFormat="1" x14ac:dyDescent="0.2"/>
    <row r="8440" s="107" customFormat="1" x14ac:dyDescent="0.2"/>
    <row r="8441" s="107" customFormat="1" x14ac:dyDescent="0.2"/>
    <row r="8442" s="107" customFormat="1" x14ac:dyDescent="0.2"/>
    <row r="8443" s="107" customFormat="1" x14ac:dyDescent="0.2"/>
    <row r="8444" s="107" customFormat="1" x14ac:dyDescent="0.2"/>
    <row r="8445" s="107" customFormat="1" x14ac:dyDescent="0.2"/>
    <row r="8446" s="107" customFormat="1" x14ac:dyDescent="0.2"/>
    <row r="8447" s="107" customFormat="1" x14ac:dyDescent="0.2"/>
    <row r="8448" s="107" customFormat="1" x14ac:dyDescent="0.2"/>
    <row r="8449" s="107" customFormat="1" x14ac:dyDescent="0.2"/>
    <row r="8450" s="107" customFormat="1" x14ac:dyDescent="0.2"/>
    <row r="8451" s="107" customFormat="1" x14ac:dyDescent="0.2"/>
    <row r="8452" s="107" customFormat="1" x14ac:dyDescent="0.2"/>
    <row r="8453" s="107" customFormat="1" x14ac:dyDescent="0.2"/>
    <row r="8454" s="107" customFormat="1" x14ac:dyDescent="0.2"/>
    <row r="8455" s="107" customFormat="1" x14ac:dyDescent="0.2"/>
    <row r="8456" s="107" customFormat="1" x14ac:dyDescent="0.2"/>
    <row r="8457" s="107" customFormat="1" x14ac:dyDescent="0.2"/>
    <row r="8458" s="107" customFormat="1" x14ac:dyDescent="0.2"/>
    <row r="8459" s="107" customFormat="1" x14ac:dyDescent="0.2"/>
    <row r="8460" s="107" customFormat="1" x14ac:dyDescent="0.2"/>
    <row r="8461" s="107" customFormat="1" x14ac:dyDescent="0.2"/>
    <row r="8462" s="107" customFormat="1" x14ac:dyDescent="0.2"/>
    <row r="8463" s="107" customFormat="1" x14ac:dyDescent="0.2"/>
    <row r="8464" s="107" customFormat="1" x14ac:dyDescent="0.2"/>
    <row r="8465" s="107" customFormat="1" x14ac:dyDescent="0.2"/>
    <row r="8466" s="107" customFormat="1" x14ac:dyDescent="0.2"/>
    <row r="8467" s="107" customFormat="1" x14ac:dyDescent="0.2"/>
    <row r="8468" s="107" customFormat="1" x14ac:dyDescent="0.2"/>
    <row r="8469" s="107" customFormat="1" x14ac:dyDescent="0.2"/>
    <row r="8470" s="107" customFormat="1" x14ac:dyDescent="0.2"/>
    <row r="8471" s="107" customFormat="1" x14ac:dyDescent="0.2"/>
    <row r="8472" s="107" customFormat="1" x14ac:dyDescent="0.2"/>
    <row r="8473" s="107" customFormat="1" x14ac:dyDescent="0.2"/>
    <row r="8474" s="107" customFormat="1" x14ac:dyDescent="0.2"/>
    <row r="8475" s="107" customFormat="1" x14ac:dyDescent="0.2"/>
    <row r="8476" s="107" customFormat="1" x14ac:dyDescent="0.2"/>
    <row r="8477" s="107" customFormat="1" x14ac:dyDescent="0.2"/>
    <row r="8478" s="107" customFormat="1" x14ac:dyDescent="0.2"/>
    <row r="8479" s="107" customFormat="1" x14ac:dyDescent="0.2"/>
    <row r="8480" s="107" customFormat="1" x14ac:dyDescent="0.2"/>
    <row r="8481" s="107" customFormat="1" x14ac:dyDescent="0.2"/>
    <row r="8482" s="107" customFormat="1" x14ac:dyDescent="0.2"/>
    <row r="8483" s="107" customFormat="1" x14ac:dyDescent="0.2"/>
    <row r="8484" s="107" customFormat="1" x14ac:dyDescent="0.2"/>
    <row r="8485" s="107" customFormat="1" x14ac:dyDescent="0.2"/>
    <row r="8486" s="107" customFormat="1" x14ac:dyDescent="0.2"/>
    <row r="8487" s="107" customFormat="1" x14ac:dyDescent="0.2"/>
    <row r="8488" s="107" customFormat="1" x14ac:dyDescent="0.2"/>
    <row r="8489" s="107" customFormat="1" x14ac:dyDescent="0.2"/>
    <row r="8490" s="107" customFormat="1" x14ac:dyDescent="0.2"/>
    <row r="8491" s="107" customFormat="1" x14ac:dyDescent="0.2"/>
    <row r="8492" s="107" customFormat="1" x14ac:dyDescent="0.2"/>
    <row r="8493" s="107" customFormat="1" x14ac:dyDescent="0.2"/>
    <row r="8494" s="107" customFormat="1" x14ac:dyDescent="0.2"/>
    <row r="8495" s="107" customFormat="1" x14ac:dyDescent="0.2"/>
    <row r="8496" s="107" customFormat="1" x14ac:dyDescent="0.2"/>
    <row r="8497" s="107" customFormat="1" x14ac:dyDescent="0.2"/>
    <row r="8498" s="107" customFormat="1" x14ac:dyDescent="0.2"/>
    <row r="8499" s="107" customFormat="1" x14ac:dyDescent="0.2"/>
    <row r="8500" s="107" customFormat="1" x14ac:dyDescent="0.2"/>
    <row r="8501" s="107" customFormat="1" x14ac:dyDescent="0.2"/>
    <row r="8502" s="107" customFormat="1" x14ac:dyDescent="0.2"/>
    <row r="8503" s="107" customFormat="1" x14ac:dyDescent="0.2"/>
    <row r="8504" s="107" customFormat="1" x14ac:dyDescent="0.2"/>
    <row r="8505" s="107" customFormat="1" x14ac:dyDescent="0.2"/>
    <row r="8506" s="107" customFormat="1" x14ac:dyDescent="0.2"/>
    <row r="8507" s="107" customFormat="1" x14ac:dyDescent="0.2"/>
    <row r="8508" s="107" customFormat="1" x14ac:dyDescent="0.2"/>
    <row r="8509" s="107" customFormat="1" x14ac:dyDescent="0.2"/>
    <row r="8510" s="107" customFormat="1" x14ac:dyDescent="0.2"/>
    <row r="8511" s="107" customFormat="1" x14ac:dyDescent="0.2"/>
    <row r="8512" s="107" customFormat="1" x14ac:dyDescent="0.2"/>
    <row r="8513" s="107" customFormat="1" x14ac:dyDescent="0.2"/>
    <row r="8514" s="107" customFormat="1" x14ac:dyDescent="0.2"/>
    <row r="8515" s="107" customFormat="1" x14ac:dyDescent="0.2"/>
    <row r="8516" s="107" customFormat="1" x14ac:dyDescent="0.2"/>
    <row r="8517" s="107" customFormat="1" x14ac:dyDescent="0.2"/>
    <row r="8518" s="107" customFormat="1" x14ac:dyDescent="0.2"/>
    <row r="8519" s="107" customFormat="1" x14ac:dyDescent="0.2"/>
    <row r="8520" s="107" customFormat="1" x14ac:dyDescent="0.2"/>
    <row r="8521" s="107" customFormat="1" x14ac:dyDescent="0.2"/>
    <row r="8522" s="107" customFormat="1" x14ac:dyDescent="0.2"/>
    <row r="8523" s="107" customFormat="1" x14ac:dyDescent="0.2"/>
    <row r="8524" s="107" customFormat="1" x14ac:dyDescent="0.2"/>
    <row r="8525" s="107" customFormat="1" x14ac:dyDescent="0.2"/>
    <row r="8526" s="107" customFormat="1" x14ac:dyDescent="0.2"/>
    <row r="8527" s="107" customFormat="1" x14ac:dyDescent="0.2"/>
    <row r="8528" s="107" customFormat="1" x14ac:dyDescent="0.2"/>
    <row r="8529" s="107" customFormat="1" x14ac:dyDescent="0.2"/>
    <row r="8530" s="107" customFormat="1" x14ac:dyDescent="0.2"/>
    <row r="8531" s="107" customFormat="1" x14ac:dyDescent="0.2"/>
    <row r="8532" s="107" customFormat="1" x14ac:dyDescent="0.2"/>
    <row r="8533" s="107" customFormat="1" x14ac:dyDescent="0.2"/>
    <row r="8534" s="107" customFormat="1" x14ac:dyDescent="0.2"/>
    <row r="8535" s="107" customFormat="1" x14ac:dyDescent="0.2"/>
    <row r="8536" s="107" customFormat="1" x14ac:dyDescent="0.2"/>
    <row r="8537" s="107" customFormat="1" x14ac:dyDescent="0.2"/>
    <row r="8538" s="107" customFormat="1" x14ac:dyDescent="0.2"/>
    <row r="8539" s="107" customFormat="1" x14ac:dyDescent="0.2"/>
    <row r="8540" s="107" customFormat="1" x14ac:dyDescent="0.2"/>
    <row r="8541" s="107" customFormat="1" x14ac:dyDescent="0.2"/>
    <row r="8542" s="107" customFormat="1" x14ac:dyDescent="0.2"/>
    <row r="8543" s="107" customFormat="1" x14ac:dyDescent="0.2"/>
    <row r="8544" s="107" customFormat="1" x14ac:dyDescent="0.2"/>
    <row r="8545" s="107" customFormat="1" x14ac:dyDescent="0.2"/>
    <row r="8546" s="107" customFormat="1" x14ac:dyDescent="0.2"/>
    <row r="8547" s="107" customFormat="1" x14ac:dyDescent="0.2"/>
    <row r="8548" s="107" customFormat="1" x14ac:dyDescent="0.2"/>
    <row r="8549" s="107" customFormat="1" x14ac:dyDescent="0.2"/>
    <row r="8550" s="107" customFormat="1" x14ac:dyDescent="0.2"/>
    <row r="8551" s="107" customFormat="1" x14ac:dyDescent="0.2"/>
    <row r="8552" s="107" customFormat="1" x14ac:dyDescent="0.2"/>
    <row r="8553" s="107" customFormat="1" x14ac:dyDescent="0.2"/>
    <row r="8554" s="107" customFormat="1" x14ac:dyDescent="0.2"/>
    <row r="8555" s="107" customFormat="1" x14ac:dyDescent="0.2"/>
    <row r="8556" s="107" customFormat="1" x14ac:dyDescent="0.2"/>
    <row r="8557" s="107" customFormat="1" x14ac:dyDescent="0.2"/>
    <row r="8558" s="107" customFormat="1" x14ac:dyDescent="0.2"/>
    <row r="8559" s="107" customFormat="1" x14ac:dyDescent="0.2"/>
    <row r="8560" s="107" customFormat="1" x14ac:dyDescent="0.2"/>
    <row r="8561" s="107" customFormat="1" x14ac:dyDescent="0.2"/>
    <row r="8562" s="107" customFormat="1" x14ac:dyDescent="0.2"/>
    <row r="8563" s="107" customFormat="1" x14ac:dyDescent="0.2"/>
    <row r="8564" s="107" customFormat="1" x14ac:dyDescent="0.2"/>
    <row r="8565" s="107" customFormat="1" x14ac:dyDescent="0.2"/>
    <row r="8566" s="107" customFormat="1" x14ac:dyDescent="0.2"/>
    <row r="8567" s="107" customFormat="1" x14ac:dyDescent="0.2"/>
    <row r="8568" s="107" customFormat="1" x14ac:dyDescent="0.2"/>
    <row r="8569" s="107" customFormat="1" x14ac:dyDescent="0.2"/>
    <row r="8570" s="107" customFormat="1" x14ac:dyDescent="0.2"/>
    <row r="8571" s="107" customFormat="1" x14ac:dyDescent="0.2"/>
    <row r="8572" s="107" customFormat="1" x14ac:dyDescent="0.2"/>
    <row r="8573" s="107" customFormat="1" x14ac:dyDescent="0.2"/>
    <row r="8574" s="107" customFormat="1" x14ac:dyDescent="0.2"/>
    <row r="8575" s="107" customFormat="1" x14ac:dyDescent="0.2"/>
    <row r="8576" s="107" customFormat="1" x14ac:dyDescent="0.2"/>
    <row r="8577" s="107" customFormat="1" x14ac:dyDescent="0.2"/>
    <row r="8578" s="107" customFormat="1" x14ac:dyDescent="0.2"/>
    <row r="8579" s="107" customFormat="1" x14ac:dyDescent="0.2"/>
    <row r="8580" s="107" customFormat="1" x14ac:dyDescent="0.2"/>
    <row r="8581" s="107" customFormat="1" x14ac:dyDescent="0.2"/>
    <row r="8582" s="107" customFormat="1" x14ac:dyDescent="0.2"/>
    <row r="8583" s="107" customFormat="1" x14ac:dyDescent="0.2"/>
    <row r="8584" s="107" customFormat="1" x14ac:dyDescent="0.2"/>
    <row r="8585" s="107" customFormat="1" x14ac:dyDescent="0.2"/>
    <row r="8586" s="107" customFormat="1" x14ac:dyDescent="0.2"/>
    <row r="8587" s="107" customFormat="1" x14ac:dyDescent="0.2"/>
    <row r="8588" s="107" customFormat="1" x14ac:dyDescent="0.2"/>
    <row r="8589" s="107" customFormat="1" x14ac:dyDescent="0.2"/>
    <row r="8590" s="107" customFormat="1" x14ac:dyDescent="0.2"/>
    <row r="8591" s="107" customFormat="1" x14ac:dyDescent="0.2"/>
    <row r="8592" s="107" customFormat="1" x14ac:dyDescent="0.2"/>
    <row r="8593" s="107" customFormat="1" x14ac:dyDescent="0.2"/>
    <row r="8594" s="107" customFormat="1" x14ac:dyDescent="0.2"/>
    <row r="8595" s="107" customFormat="1" x14ac:dyDescent="0.2"/>
    <row r="8596" s="107" customFormat="1" x14ac:dyDescent="0.2"/>
    <row r="8597" s="107" customFormat="1" x14ac:dyDescent="0.2"/>
    <row r="8598" s="107" customFormat="1" x14ac:dyDescent="0.2"/>
    <row r="8599" s="107" customFormat="1" x14ac:dyDescent="0.2"/>
    <row r="8600" s="107" customFormat="1" x14ac:dyDescent="0.2"/>
    <row r="8601" s="107" customFormat="1" x14ac:dyDescent="0.2"/>
    <row r="8602" s="107" customFormat="1" x14ac:dyDescent="0.2"/>
    <row r="8603" s="107" customFormat="1" x14ac:dyDescent="0.2"/>
    <row r="8604" s="107" customFormat="1" x14ac:dyDescent="0.2"/>
    <row r="8605" s="107" customFormat="1" x14ac:dyDescent="0.2"/>
    <row r="8606" s="107" customFormat="1" x14ac:dyDescent="0.2"/>
    <row r="8607" s="107" customFormat="1" x14ac:dyDescent="0.2"/>
    <row r="8608" s="107" customFormat="1" x14ac:dyDescent="0.2"/>
    <row r="8609" s="107" customFormat="1" x14ac:dyDescent="0.2"/>
    <row r="8610" s="107" customFormat="1" x14ac:dyDescent="0.2"/>
    <row r="8611" s="107" customFormat="1" x14ac:dyDescent="0.2"/>
    <row r="8612" s="107" customFormat="1" x14ac:dyDescent="0.2"/>
    <row r="8613" s="107" customFormat="1" x14ac:dyDescent="0.2"/>
    <row r="8614" s="107" customFormat="1" x14ac:dyDescent="0.2"/>
    <row r="8615" s="107" customFormat="1" x14ac:dyDescent="0.2"/>
    <row r="8616" s="107" customFormat="1" x14ac:dyDescent="0.2"/>
    <row r="8617" s="107" customFormat="1" x14ac:dyDescent="0.2"/>
    <row r="8618" s="107" customFormat="1" x14ac:dyDescent="0.2"/>
    <row r="8619" s="107" customFormat="1" x14ac:dyDescent="0.2"/>
    <row r="8620" s="107" customFormat="1" x14ac:dyDescent="0.2"/>
    <row r="8621" s="107" customFormat="1" x14ac:dyDescent="0.2"/>
    <row r="8622" s="107" customFormat="1" x14ac:dyDescent="0.2"/>
    <row r="8623" s="107" customFormat="1" x14ac:dyDescent="0.2"/>
    <row r="8624" s="107" customFormat="1" x14ac:dyDescent="0.2"/>
    <row r="8625" s="107" customFormat="1" x14ac:dyDescent="0.2"/>
    <row r="8626" s="107" customFormat="1" x14ac:dyDescent="0.2"/>
    <row r="8627" s="107" customFormat="1" x14ac:dyDescent="0.2"/>
    <row r="8628" s="107" customFormat="1" x14ac:dyDescent="0.2"/>
    <row r="8629" s="107" customFormat="1" x14ac:dyDescent="0.2"/>
    <row r="8630" s="107" customFormat="1" x14ac:dyDescent="0.2"/>
    <row r="8631" s="107" customFormat="1" x14ac:dyDescent="0.2"/>
    <row r="8632" s="107" customFormat="1" x14ac:dyDescent="0.2"/>
    <row r="8633" s="107" customFormat="1" x14ac:dyDescent="0.2"/>
    <row r="8634" s="107" customFormat="1" x14ac:dyDescent="0.2"/>
    <row r="8635" s="107" customFormat="1" x14ac:dyDescent="0.2"/>
    <row r="8636" s="107" customFormat="1" x14ac:dyDescent="0.2"/>
    <row r="8637" s="107" customFormat="1" x14ac:dyDescent="0.2"/>
    <row r="8638" s="107" customFormat="1" x14ac:dyDescent="0.2"/>
    <row r="8639" s="107" customFormat="1" x14ac:dyDescent="0.2"/>
    <row r="8640" s="107" customFormat="1" x14ac:dyDescent="0.2"/>
    <row r="8641" s="107" customFormat="1" x14ac:dyDescent="0.2"/>
    <row r="8642" s="107" customFormat="1" x14ac:dyDescent="0.2"/>
    <row r="8643" s="107" customFormat="1" x14ac:dyDescent="0.2"/>
    <row r="8644" s="107" customFormat="1" x14ac:dyDescent="0.2"/>
    <row r="8645" s="107" customFormat="1" x14ac:dyDescent="0.2"/>
    <row r="8646" s="107" customFormat="1" x14ac:dyDescent="0.2"/>
    <row r="8647" s="107" customFormat="1" x14ac:dyDescent="0.2"/>
    <row r="8648" s="107" customFormat="1" x14ac:dyDescent="0.2"/>
    <row r="8649" s="107" customFormat="1" x14ac:dyDescent="0.2"/>
    <row r="8650" s="107" customFormat="1" x14ac:dyDescent="0.2"/>
    <row r="8651" s="107" customFormat="1" x14ac:dyDescent="0.2"/>
    <row r="8652" s="107" customFormat="1" x14ac:dyDescent="0.2"/>
    <row r="8653" s="107" customFormat="1" x14ac:dyDescent="0.2"/>
    <row r="8654" s="107" customFormat="1" x14ac:dyDescent="0.2"/>
    <row r="8655" s="107" customFormat="1" x14ac:dyDescent="0.2"/>
    <row r="8656" s="107" customFormat="1" x14ac:dyDescent="0.2"/>
    <row r="8657" s="107" customFormat="1" x14ac:dyDescent="0.2"/>
    <row r="8658" s="107" customFormat="1" x14ac:dyDescent="0.2"/>
    <row r="8659" s="107" customFormat="1" x14ac:dyDescent="0.2"/>
    <row r="8660" s="107" customFormat="1" x14ac:dyDescent="0.2"/>
    <row r="8661" s="107" customFormat="1" x14ac:dyDescent="0.2"/>
    <row r="8662" s="107" customFormat="1" x14ac:dyDescent="0.2"/>
    <row r="8663" s="107" customFormat="1" x14ac:dyDescent="0.2"/>
    <row r="8664" s="107" customFormat="1" x14ac:dyDescent="0.2"/>
    <row r="8665" s="107" customFormat="1" x14ac:dyDescent="0.2"/>
    <row r="8666" s="107" customFormat="1" x14ac:dyDescent="0.2"/>
    <row r="8667" s="107" customFormat="1" x14ac:dyDescent="0.2"/>
    <row r="8668" s="107" customFormat="1" x14ac:dyDescent="0.2"/>
    <row r="8669" s="107" customFormat="1" x14ac:dyDescent="0.2"/>
    <row r="8670" s="107" customFormat="1" x14ac:dyDescent="0.2"/>
    <row r="8671" s="107" customFormat="1" x14ac:dyDescent="0.2"/>
    <row r="8672" s="107" customFormat="1" x14ac:dyDescent="0.2"/>
    <row r="8673" s="107" customFormat="1" x14ac:dyDescent="0.2"/>
    <row r="8674" s="107" customFormat="1" x14ac:dyDescent="0.2"/>
    <row r="8675" s="107" customFormat="1" x14ac:dyDescent="0.2"/>
    <row r="8676" s="107" customFormat="1" x14ac:dyDescent="0.2"/>
    <row r="8677" s="107" customFormat="1" x14ac:dyDescent="0.2"/>
    <row r="8678" s="107" customFormat="1" x14ac:dyDescent="0.2"/>
    <row r="8679" s="107" customFormat="1" x14ac:dyDescent="0.2"/>
    <row r="8680" s="107" customFormat="1" x14ac:dyDescent="0.2"/>
    <row r="8681" s="107" customFormat="1" x14ac:dyDescent="0.2"/>
    <row r="8682" s="107" customFormat="1" x14ac:dyDescent="0.2"/>
    <row r="8683" s="107" customFormat="1" x14ac:dyDescent="0.2"/>
    <row r="8684" s="107" customFormat="1" x14ac:dyDescent="0.2"/>
    <row r="8685" s="107" customFormat="1" x14ac:dyDescent="0.2"/>
    <row r="8686" s="107" customFormat="1" x14ac:dyDescent="0.2"/>
    <row r="8687" s="107" customFormat="1" x14ac:dyDescent="0.2"/>
    <row r="8688" s="107" customFormat="1" x14ac:dyDescent="0.2"/>
    <row r="8689" s="107" customFormat="1" x14ac:dyDescent="0.2"/>
    <row r="8690" s="107" customFormat="1" x14ac:dyDescent="0.2"/>
    <row r="8691" s="107" customFormat="1" x14ac:dyDescent="0.2"/>
    <row r="8692" s="107" customFormat="1" x14ac:dyDescent="0.2"/>
    <row r="8693" s="107" customFormat="1" x14ac:dyDescent="0.2"/>
    <row r="8694" s="107" customFormat="1" x14ac:dyDescent="0.2"/>
    <row r="8695" s="107" customFormat="1" x14ac:dyDescent="0.2"/>
    <row r="8696" s="107" customFormat="1" x14ac:dyDescent="0.2"/>
    <row r="8697" s="107" customFormat="1" x14ac:dyDescent="0.2"/>
    <row r="8698" s="107" customFormat="1" x14ac:dyDescent="0.2"/>
    <row r="8699" s="107" customFormat="1" x14ac:dyDescent="0.2"/>
    <row r="8700" s="107" customFormat="1" x14ac:dyDescent="0.2"/>
    <row r="8701" s="107" customFormat="1" x14ac:dyDescent="0.2"/>
    <row r="8702" s="107" customFormat="1" x14ac:dyDescent="0.2"/>
    <row r="8703" s="107" customFormat="1" x14ac:dyDescent="0.2"/>
    <row r="8704" s="107" customFormat="1" x14ac:dyDescent="0.2"/>
    <row r="8705" s="107" customFormat="1" x14ac:dyDescent="0.2"/>
    <row r="8706" s="107" customFormat="1" x14ac:dyDescent="0.2"/>
    <row r="8707" s="107" customFormat="1" x14ac:dyDescent="0.2"/>
    <row r="8708" s="107" customFormat="1" x14ac:dyDescent="0.2"/>
    <row r="8709" s="107" customFormat="1" x14ac:dyDescent="0.2"/>
    <row r="8710" s="107" customFormat="1" x14ac:dyDescent="0.2"/>
    <row r="8711" s="107" customFormat="1" x14ac:dyDescent="0.2"/>
    <row r="8712" s="107" customFormat="1" x14ac:dyDescent="0.2"/>
    <row r="8713" s="107" customFormat="1" x14ac:dyDescent="0.2"/>
    <row r="8714" s="107" customFormat="1" x14ac:dyDescent="0.2"/>
    <row r="8715" s="107" customFormat="1" x14ac:dyDescent="0.2"/>
    <row r="8716" s="107" customFormat="1" x14ac:dyDescent="0.2"/>
    <row r="8717" s="107" customFormat="1" x14ac:dyDescent="0.2"/>
    <row r="8718" s="107" customFormat="1" x14ac:dyDescent="0.2"/>
    <row r="8719" s="107" customFormat="1" x14ac:dyDescent="0.2"/>
    <row r="8720" s="107" customFormat="1" x14ac:dyDescent="0.2"/>
    <row r="8721" s="107" customFormat="1" x14ac:dyDescent="0.2"/>
    <row r="8722" s="107" customFormat="1" x14ac:dyDescent="0.2"/>
    <row r="8723" s="107" customFormat="1" x14ac:dyDescent="0.2"/>
    <row r="8724" s="107" customFormat="1" x14ac:dyDescent="0.2"/>
    <row r="8725" s="107" customFormat="1" x14ac:dyDescent="0.2"/>
    <row r="8726" s="107" customFormat="1" x14ac:dyDescent="0.2"/>
    <row r="8727" s="107" customFormat="1" x14ac:dyDescent="0.2"/>
    <row r="8728" s="107" customFormat="1" x14ac:dyDescent="0.2"/>
    <row r="8729" s="107" customFormat="1" x14ac:dyDescent="0.2"/>
    <row r="8730" s="107" customFormat="1" x14ac:dyDescent="0.2"/>
    <row r="8731" s="107" customFormat="1" x14ac:dyDescent="0.2"/>
    <row r="8732" s="107" customFormat="1" x14ac:dyDescent="0.2"/>
    <row r="8733" s="107" customFormat="1" x14ac:dyDescent="0.2"/>
    <row r="8734" s="107" customFormat="1" x14ac:dyDescent="0.2"/>
    <row r="8735" s="107" customFormat="1" x14ac:dyDescent="0.2"/>
    <row r="8736" s="107" customFormat="1" x14ac:dyDescent="0.2"/>
    <row r="8737" s="107" customFormat="1" x14ac:dyDescent="0.2"/>
    <row r="8738" s="107" customFormat="1" x14ac:dyDescent="0.2"/>
    <row r="8739" s="107" customFormat="1" x14ac:dyDescent="0.2"/>
    <row r="8740" s="107" customFormat="1" x14ac:dyDescent="0.2"/>
    <row r="8741" s="107" customFormat="1" x14ac:dyDescent="0.2"/>
    <row r="8742" s="107" customFormat="1" x14ac:dyDescent="0.2"/>
    <row r="8743" s="107" customFormat="1" x14ac:dyDescent="0.2"/>
    <row r="8744" s="107" customFormat="1" x14ac:dyDescent="0.2"/>
    <row r="8745" s="107" customFormat="1" x14ac:dyDescent="0.2"/>
    <row r="8746" s="107" customFormat="1" x14ac:dyDescent="0.2"/>
    <row r="8747" s="107" customFormat="1" x14ac:dyDescent="0.2"/>
    <row r="8748" s="107" customFormat="1" x14ac:dyDescent="0.2"/>
    <row r="8749" s="107" customFormat="1" x14ac:dyDescent="0.2"/>
    <row r="8750" s="107" customFormat="1" x14ac:dyDescent="0.2"/>
    <row r="8751" s="107" customFormat="1" x14ac:dyDescent="0.2"/>
    <row r="8752" s="107" customFormat="1" x14ac:dyDescent="0.2"/>
    <row r="8753" s="107" customFormat="1" x14ac:dyDescent="0.2"/>
    <row r="8754" s="107" customFormat="1" x14ac:dyDescent="0.2"/>
    <row r="8755" s="107" customFormat="1" x14ac:dyDescent="0.2"/>
    <row r="8756" s="107" customFormat="1" x14ac:dyDescent="0.2"/>
    <row r="8757" s="107" customFormat="1" x14ac:dyDescent="0.2"/>
    <row r="8758" s="107" customFormat="1" x14ac:dyDescent="0.2"/>
    <row r="8759" s="107" customFormat="1" x14ac:dyDescent="0.2"/>
    <row r="8760" s="107" customFormat="1" x14ac:dyDescent="0.2"/>
    <row r="8761" s="107" customFormat="1" x14ac:dyDescent="0.2"/>
    <row r="8762" s="107" customFormat="1" x14ac:dyDescent="0.2"/>
    <row r="8763" s="107" customFormat="1" x14ac:dyDescent="0.2"/>
    <row r="8764" s="107" customFormat="1" x14ac:dyDescent="0.2"/>
    <row r="8765" s="107" customFormat="1" x14ac:dyDescent="0.2"/>
    <row r="8766" s="107" customFormat="1" x14ac:dyDescent="0.2"/>
    <row r="8767" s="107" customFormat="1" x14ac:dyDescent="0.2"/>
    <row r="8768" s="107" customFormat="1" x14ac:dyDescent="0.2"/>
    <row r="8769" s="107" customFormat="1" x14ac:dyDescent="0.2"/>
    <row r="8770" s="107" customFormat="1" x14ac:dyDescent="0.2"/>
    <row r="8771" s="107" customFormat="1" x14ac:dyDescent="0.2"/>
    <row r="8772" s="107" customFormat="1" x14ac:dyDescent="0.2"/>
    <row r="8773" s="107" customFormat="1" x14ac:dyDescent="0.2"/>
    <row r="8774" s="107" customFormat="1" x14ac:dyDescent="0.2"/>
    <row r="8775" s="107" customFormat="1" x14ac:dyDescent="0.2"/>
    <row r="8776" s="107" customFormat="1" x14ac:dyDescent="0.2"/>
    <row r="8777" s="107" customFormat="1" x14ac:dyDescent="0.2"/>
    <row r="8778" s="107" customFormat="1" x14ac:dyDescent="0.2"/>
    <row r="8779" s="107" customFormat="1" x14ac:dyDescent="0.2"/>
    <row r="8780" s="107" customFormat="1" x14ac:dyDescent="0.2"/>
    <row r="8781" s="107" customFormat="1" x14ac:dyDescent="0.2"/>
    <row r="8782" s="107" customFormat="1" x14ac:dyDescent="0.2"/>
    <row r="8783" s="107" customFormat="1" x14ac:dyDescent="0.2"/>
    <row r="8784" s="107" customFormat="1" x14ac:dyDescent="0.2"/>
    <row r="8785" s="107" customFormat="1" x14ac:dyDescent="0.2"/>
    <row r="8786" s="107" customFormat="1" x14ac:dyDescent="0.2"/>
    <row r="8787" s="107" customFormat="1" x14ac:dyDescent="0.2"/>
    <row r="8788" s="107" customFormat="1" x14ac:dyDescent="0.2"/>
    <row r="8789" s="107" customFormat="1" x14ac:dyDescent="0.2"/>
    <row r="8790" s="107" customFormat="1" x14ac:dyDescent="0.2"/>
    <row r="8791" s="107" customFormat="1" x14ac:dyDescent="0.2"/>
    <row r="8792" s="107" customFormat="1" x14ac:dyDescent="0.2"/>
    <row r="8793" s="107" customFormat="1" x14ac:dyDescent="0.2"/>
    <row r="8794" s="107" customFormat="1" x14ac:dyDescent="0.2"/>
    <row r="8795" s="107" customFormat="1" x14ac:dyDescent="0.2"/>
    <row r="8796" s="107" customFormat="1" x14ac:dyDescent="0.2"/>
    <row r="8797" s="107" customFormat="1" x14ac:dyDescent="0.2"/>
    <row r="8798" s="107" customFormat="1" x14ac:dyDescent="0.2"/>
    <row r="8799" s="107" customFormat="1" x14ac:dyDescent="0.2"/>
    <row r="8800" s="107" customFormat="1" x14ac:dyDescent="0.2"/>
    <row r="8801" s="107" customFormat="1" x14ac:dyDescent="0.2"/>
    <row r="8802" s="107" customFormat="1" x14ac:dyDescent="0.2"/>
    <row r="8803" s="107" customFormat="1" x14ac:dyDescent="0.2"/>
    <row r="8804" s="107" customFormat="1" x14ac:dyDescent="0.2"/>
    <row r="8805" s="107" customFormat="1" x14ac:dyDescent="0.2"/>
    <row r="8806" s="107" customFormat="1" x14ac:dyDescent="0.2"/>
    <row r="8807" s="107" customFormat="1" x14ac:dyDescent="0.2"/>
    <row r="8808" s="107" customFormat="1" x14ac:dyDescent="0.2"/>
    <row r="8809" s="107" customFormat="1" x14ac:dyDescent="0.2"/>
    <row r="8810" s="107" customFormat="1" x14ac:dyDescent="0.2"/>
    <row r="8811" s="107" customFormat="1" x14ac:dyDescent="0.2"/>
    <row r="8812" s="107" customFormat="1" x14ac:dyDescent="0.2"/>
    <row r="8813" s="107" customFormat="1" x14ac:dyDescent="0.2"/>
    <row r="8814" s="107" customFormat="1" x14ac:dyDescent="0.2"/>
    <row r="8815" s="107" customFormat="1" x14ac:dyDescent="0.2"/>
    <row r="8816" s="107" customFormat="1" x14ac:dyDescent="0.2"/>
    <row r="8817" s="107" customFormat="1" x14ac:dyDescent="0.2"/>
    <row r="8818" s="107" customFormat="1" x14ac:dyDescent="0.2"/>
    <row r="8819" s="107" customFormat="1" x14ac:dyDescent="0.2"/>
    <row r="8820" s="107" customFormat="1" x14ac:dyDescent="0.2"/>
    <row r="8821" s="107" customFormat="1" x14ac:dyDescent="0.2"/>
    <row r="8822" s="107" customFormat="1" x14ac:dyDescent="0.2"/>
    <row r="8823" s="107" customFormat="1" x14ac:dyDescent="0.2"/>
    <row r="8824" s="107" customFormat="1" x14ac:dyDescent="0.2"/>
    <row r="8825" s="107" customFormat="1" x14ac:dyDescent="0.2"/>
    <row r="8826" s="107" customFormat="1" x14ac:dyDescent="0.2"/>
    <row r="8827" s="107" customFormat="1" x14ac:dyDescent="0.2"/>
    <row r="8828" s="107" customFormat="1" x14ac:dyDescent="0.2"/>
    <row r="8829" s="107" customFormat="1" x14ac:dyDescent="0.2"/>
    <row r="8830" s="107" customFormat="1" x14ac:dyDescent="0.2"/>
    <row r="8831" s="107" customFormat="1" x14ac:dyDescent="0.2"/>
    <row r="8832" s="107" customFormat="1" x14ac:dyDescent="0.2"/>
    <row r="8833" s="107" customFormat="1" x14ac:dyDescent="0.2"/>
    <row r="8834" s="107" customFormat="1" x14ac:dyDescent="0.2"/>
    <row r="8835" s="107" customFormat="1" x14ac:dyDescent="0.2"/>
    <row r="8836" s="107" customFormat="1" x14ac:dyDescent="0.2"/>
    <row r="8837" s="107" customFormat="1" x14ac:dyDescent="0.2"/>
    <row r="8838" s="107" customFormat="1" x14ac:dyDescent="0.2"/>
    <row r="8839" s="107" customFormat="1" x14ac:dyDescent="0.2"/>
    <row r="8840" s="107" customFormat="1" x14ac:dyDescent="0.2"/>
    <row r="8841" s="107" customFormat="1" x14ac:dyDescent="0.2"/>
    <row r="8842" s="107" customFormat="1" x14ac:dyDescent="0.2"/>
    <row r="8843" s="107" customFormat="1" x14ac:dyDescent="0.2"/>
    <row r="8844" s="107" customFormat="1" x14ac:dyDescent="0.2"/>
    <row r="8845" s="107" customFormat="1" x14ac:dyDescent="0.2"/>
    <row r="8846" s="107" customFormat="1" x14ac:dyDescent="0.2"/>
    <row r="8847" s="107" customFormat="1" x14ac:dyDescent="0.2"/>
    <row r="8848" s="107" customFormat="1" x14ac:dyDescent="0.2"/>
    <row r="8849" s="107" customFormat="1" x14ac:dyDescent="0.2"/>
    <row r="8850" s="107" customFormat="1" x14ac:dyDescent="0.2"/>
    <row r="8851" s="107" customFormat="1" x14ac:dyDescent="0.2"/>
    <row r="8852" s="107" customFormat="1" x14ac:dyDescent="0.2"/>
    <row r="8853" s="107" customFormat="1" x14ac:dyDescent="0.2"/>
    <row r="8854" s="107" customFormat="1" x14ac:dyDescent="0.2"/>
    <row r="8855" s="107" customFormat="1" x14ac:dyDescent="0.2"/>
    <row r="8856" s="107" customFormat="1" x14ac:dyDescent="0.2"/>
    <row r="8857" s="107" customFormat="1" x14ac:dyDescent="0.2"/>
    <row r="8858" s="107" customFormat="1" x14ac:dyDescent="0.2"/>
    <row r="8859" s="107" customFormat="1" x14ac:dyDescent="0.2"/>
    <row r="8860" s="107" customFormat="1" x14ac:dyDescent="0.2"/>
    <row r="8861" s="107" customFormat="1" x14ac:dyDescent="0.2"/>
    <row r="8862" s="107" customFormat="1" x14ac:dyDescent="0.2"/>
    <row r="8863" s="107" customFormat="1" x14ac:dyDescent="0.2"/>
    <row r="8864" s="107" customFormat="1" x14ac:dyDescent="0.2"/>
    <row r="8865" s="107" customFormat="1" x14ac:dyDescent="0.2"/>
    <row r="8866" s="107" customFormat="1" x14ac:dyDescent="0.2"/>
    <row r="8867" s="107" customFormat="1" x14ac:dyDescent="0.2"/>
    <row r="8868" s="107" customFormat="1" x14ac:dyDescent="0.2"/>
    <row r="8869" s="107" customFormat="1" x14ac:dyDescent="0.2"/>
    <row r="8870" s="107" customFormat="1" x14ac:dyDescent="0.2"/>
    <row r="8871" s="107" customFormat="1" x14ac:dyDescent="0.2"/>
    <row r="8872" s="107" customFormat="1" x14ac:dyDescent="0.2"/>
    <row r="8873" s="107" customFormat="1" x14ac:dyDescent="0.2"/>
    <row r="8874" s="107" customFormat="1" x14ac:dyDescent="0.2"/>
    <row r="8875" s="107" customFormat="1" x14ac:dyDescent="0.2"/>
    <row r="8876" s="107" customFormat="1" x14ac:dyDescent="0.2"/>
    <row r="8877" s="107" customFormat="1" x14ac:dyDescent="0.2"/>
    <row r="8878" s="107" customFormat="1" x14ac:dyDescent="0.2"/>
    <row r="8879" s="107" customFormat="1" x14ac:dyDescent="0.2"/>
    <row r="8880" s="107" customFormat="1" x14ac:dyDescent="0.2"/>
    <row r="8881" s="107" customFormat="1" x14ac:dyDescent="0.2"/>
    <row r="8882" s="107" customFormat="1" x14ac:dyDescent="0.2"/>
    <row r="8883" s="107" customFormat="1" x14ac:dyDescent="0.2"/>
    <row r="8884" s="107" customFormat="1" x14ac:dyDescent="0.2"/>
    <row r="8885" s="107" customFormat="1" x14ac:dyDescent="0.2"/>
    <row r="8886" s="107" customFormat="1" x14ac:dyDescent="0.2"/>
    <row r="8887" s="107" customFormat="1" x14ac:dyDescent="0.2"/>
    <row r="8888" s="107" customFormat="1" x14ac:dyDescent="0.2"/>
    <row r="8889" s="107" customFormat="1" x14ac:dyDescent="0.2"/>
    <row r="8890" s="107" customFormat="1" x14ac:dyDescent="0.2"/>
    <row r="8891" s="107" customFormat="1" x14ac:dyDescent="0.2"/>
    <row r="8892" s="107" customFormat="1" x14ac:dyDescent="0.2"/>
    <row r="8893" s="107" customFormat="1" x14ac:dyDescent="0.2"/>
    <row r="8894" s="107" customFormat="1" x14ac:dyDescent="0.2"/>
    <row r="8895" s="107" customFormat="1" x14ac:dyDescent="0.2"/>
    <row r="8896" s="107" customFormat="1" x14ac:dyDescent="0.2"/>
    <row r="8897" s="107" customFormat="1" x14ac:dyDescent="0.2"/>
    <row r="8898" s="107" customFormat="1" x14ac:dyDescent="0.2"/>
    <row r="8899" s="107" customFormat="1" x14ac:dyDescent="0.2"/>
    <row r="8900" s="107" customFormat="1" x14ac:dyDescent="0.2"/>
    <row r="8901" s="107" customFormat="1" x14ac:dyDescent="0.2"/>
    <row r="8902" s="107" customFormat="1" x14ac:dyDescent="0.2"/>
    <row r="8903" s="107" customFormat="1" x14ac:dyDescent="0.2"/>
    <row r="8904" s="107" customFormat="1" x14ac:dyDescent="0.2"/>
    <row r="8905" s="107" customFormat="1" x14ac:dyDescent="0.2"/>
    <row r="8906" s="107" customFormat="1" x14ac:dyDescent="0.2"/>
    <row r="8907" s="107" customFormat="1" x14ac:dyDescent="0.2"/>
    <row r="8908" s="107" customFormat="1" x14ac:dyDescent="0.2"/>
    <row r="8909" s="107" customFormat="1" x14ac:dyDescent="0.2"/>
    <row r="8910" s="107" customFormat="1" x14ac:dyDescent="0.2"/>
    <row r="8911" s="107" customFormat="1" x14ac:dyDescent="0.2"/>
    <row r="8912" s="107" customFormat="1" x14ac:dyDescent="0.2"/>
    <row r="8913" s="107" customFormat="1" x14ac:dyDescent="0.2"/>
    <row r="8914" s="107" customFormat="1" x14ac:dyDescent="0.2"/>
    <row r="8915" s="107" customFormat="1" x14ac:dyDescent="0.2"/>
    <row r="8916" s="107" customFormat="1" x14ac:dyDescent="0.2"/>
    <row r="8917" s="107" customFormat="1" x14ac:dyDescent="0.2"/>
    <row r="8918" s="107" customFormat="1" x14ac:dyDescent="0.2"/>
    <row r="8919" s="107" customFormat="1" x14ac:dyDescent="0.2"/>
    <row r="8920" s="107" customFormat="1" x14ac:dyDescent="0.2"/>
    <row r="8921" s="107" customFormat="1" x14ac:dyDescent="0.2"/>
    <row r="8922" s="107" customFormat="1" x14ac:dyDescent="0.2"/>
    <row r="8923" s="107" customFormat="1" x14ac:dyDescent="0.2"/>
    <row r="8924" s="107" customFormat="1" x14ac:dyDescent="0.2"/>
    <row r="8925" s="107" customFormat="1" x14ac:dyDescent="0.2"/>
    <row r="8926" s="107" customFormat="1" x14ac:dyDescent="0.2"/>
    <row r="8927" s="107" customFormat="1" x14ac:dyDescent="0.2"/>
    <row r="8928" s="107" customFormat="1" x14ac:dyDescent="0.2"/>
    <row r="8929" s="107" customFormat="1" x14ac:dyDescent="0.2"/>
    <row r="8930" s="107" customFormat="1" x14ac:dyDescent="0.2"/>
    <row r="8931" s="107" customFormat="1" x14ac:dyDescent="0.2"/>
    <row r="8932" s="107" customFormat="1" x14ac:dyDescent="0.2"/>
    <row r="8933" s="107" customFormat="1" x14ac:dyDescent="0.2"/>
    <row r="8934" s="107" customFormat="1" x14ac:dyDescent="0.2"/>
    <row r="8935" s="107" customFormat="1" x14ac:dyDescent="0.2"/>
    <row r="8936" s="107" customFormat="1" x14ac:dyDescent="0.2"/>
    <row r="8937" s="107" customFormat="1" x14ac:dyDescent="0.2"/>
    <row r="8938" s="107" customFormat="1" x14ac:dyDescent="0.2"/>
    <row r="8939" s="107" customFormat="1" x14ac:dyDescent="0.2"/>
    <row r="8940" s="107" customFormat="1" x14ac:dyDescent="0.2"/>
    <row r="8941" s="107" customFormat="1" x14ac:dyDescent="0.2"/>
    <row r="8942" s="107" customFormat="1" x14ac:dyDescent="0.2"/>
    <row r="8943" s="107" customFormat="1" x14ac:dyDescent="0.2"/>
    <row r="8944" s="107" customFormat="1" x14ac:dyDescent="0.2"/>
    <row r="8945" s="107" customFormat="1" x14ac:dyDescent="0.2"/>
    <row r="8946" s="107" customFormat="1" x14ac:dyDescent="0.2"/>
    <row r="8947" s="107" customFormat="1" x14ac:dyDescent="0.2"/>
    <row r="8948" s="107" customFormat="1" x14ac:dyDescent="0.2"/>
    <row r="8949" s="107" customFormat="1" x14ac:dyDescent="0.2"/>
    <row r="8950" s="107" customFormat="1" x14ac:dyDescent="0.2"/>
    <row r="8951" s="107" customFormat="1" x14ac:dyDescent="0.2"/>
    <row r="8952" s="107" customFormat="1" x14ac:dyDescent="0.2"/>
    <row r="8953" s="107" customFormat="1" x14ac:dyDescent="0.2"/>
    <row r="8954" s="107" customFormat="1" x14ac:dyDescent="0.2"/>
    <row r="8955" s="107" customFormat="1" x14ac:dyDescent="0.2"/>
    <row r="8956" s="107" customFormat="1" x14ac:dyDescent="0.2"/>
    <row r="8957" s="107" customFormat="1" x14ac:dyDescent="0.2"/>
    <row r="8958" s="107" customFormat="1" x14ac:dyDescent="0.2"/>
    <row r="8959" s="107" customFormat="1" x14ac:dyDescent="0.2"/>
    <row r="8960" s="107" customFormat="1" x14ac:dyDescent="0.2"/>
    <row r="8961" s="107" customFormat="1" x14ac:dyDescent="0.2"/>
    <row r="8962" s="107" customFormat="1" x14ac:dyDescent="0.2"/>
    <row r="8963" s="107" customFormat="1" x14ac:dyDescent="0.2"/>
    <row r="8964" s="107" customFormat="1" x14ac:dyDescent="0.2"/>
    <row r="8965" s="107" customFormat="1" x14ac:dyDescent="0.2"/>
    <row r="8966" s="107" customFormat="1" x14ac:dyDescent="0.2"/>
    <row r="8967" s="107" customFormat="1" x14ac:dyDescent="0.2"/>
    <row r="8968" s="107" customFormat="1" x14ac:dyDescent="0.2"/>
    <row r="8969" s="107" customFormat="1" x14ac:dyDescent="0.2"/>
    <row r="8970" s="107" customFormat="1" x14ac:dyDescent="0.2"/>
    <row r="8971" s="107" customFormat="1" x14ac:dyDescent="0.2"/>
    <row r="8972" s="107" customFormat="1" x14ac:dyDescent="0.2"/>
    <row r="8973" s="107" customFormat="1" x14ac:dyDescent="0.2"/>
    <row r="8974" s="107" customFormat="1" x14ac:dyDescent="0.2"/>
    <row r="8975" s="107" customFormat="1" x14ac:dyDescent="0.2"/>
    <row r="8976" s="107" customFormat="1" x14ac:dyDescent="0.2"/>
    <row r="8977" s="107" customFormat="1" x14ac:dyDescent="0.2"/>
    <row r="8978" s="107" customFormat="1" x14ac:dyDescent="0.2"/>
    <row r="8979" s="107" customFormat="1" x14ac:dyDescent="0.2"/>
    <row r="8980" s="107" customFormat="1" x14ac:dyDescent="0.2"/>
    <row r="8981" s="107" customFormat="1" x14ac:dyDescent="0.2"/>
    <row r="8982" s="107" customFormat="1" x14ac:dyDescent="0.2"/>
    <row r="8983" s="107" customFormat="1" x14ac:dyDescent="0.2"/>
    <row r="8984" s="107" customFormat="1" x14ac:dyDescent="0.2"/>
    <row r="8985" s="107" customFormat="1" x14ac:dyDescent="0.2"/>
    <row r="8986" s="107" customFormat="1" x14ac:dyDescent="0.2"/>
    <row r="8987" s="107" customFormat="1" x14ac:dyDescent="0.2"/>
    <row r="8988" s="107" customFormat="1" x14ac:dyDescent="0.2"/>
    <row r="8989" s="107" customFormat="1" x14ac:dyDescent="0.2"/>
    <row r="8990" s="107" customFormat="1" x14ac:dyDescent="0.2"/>
    <row r="8991" s="107" customFormat="1" x14ac:dyDescent="0.2"/>
    <row r="8992" s="107" customFormat="1" x14ac:dyDescent="0.2"/>
    <row r="8993" s="107" customFormat="1" x14ac:dyDescent="0.2"/>
    <row r="8994" s="107" customFormat="1" x14ac:dyDescent="0.2"/>
    <row r="8995" s="107" customFormat="1" x14ac:dyDescent="0.2"/>
    <row r="8996" s="107" customFormat="1" x14ac:dyDescent="0.2"/>
    <row r="8997" s="107" customFormat="1" x14ac:dyDescent="0.2"/>
    <row r="8998" s="107" customFormat="1" x14ac:dyDescent="0.2"/>
    <row r="8999" s="107" customFormat="1" x14ac:dyDescent="0.2"/>
    <row r="9000" s="107" customFormat="1" x14ac:dyDescent="0.2"/>
    <row r="9001" s="107" customFormat="1" x14ac:dyDescent="0.2"/>
    <row r="9002" s="107" customFormat="1" x14ac:dyDescent="0.2"/>
    <row r="9003" s="107" customFormat="1" x14ac:dyDescent="0.2"/>
    <row r="9004" s="107" customFormat="1" x14ac:dyDescent="0.2"/>
    <row r="9005" s="107" customFormat="1" x14ac:dyDescent="0.2"/>
    <row r="9006" s="107" customFormat="1" x14ac:dyDescent="0.2"/>
    <row r="9007" s="107" customFormat="1" x14ac:dyDescent="0.2"/>
    <row r="9008" s="107" customFormat="1" x14ac:dyDescent="0.2"/>
    <row r="9009" s="107" customFormat="1" x14ac:dyDescent="0.2"/>
    <row r="9010" s="107" customFormat="1" x14ac:dyDescent="0.2"/>
    <row r="9011" s="107" customFormat="1" x14ac:dyDescent="0.2"/>
    <row r="9012" s="107" customFormat="1" x14ac:dyDescent="0.2"/>
    <row r="9013" s="107" customFormat="1" x14ac:dyDescent="0.2"/>
    <row r="9014" s="107" customFormat="1" x14ac:dyDescent="0.2"/>
    <row r="9015" s="107" customFormat="1" x14ac:dyDescent="0.2"/>
    <row r="9016" s="107" customFormat="1" x14ac:dyDescent="0.2"/>
    <row r="9017" s="107" customFormat="1" x14ac:dyDescent="0.2"/>
    <row r="9018" s="107" customFormat="1" x14ac:dyDescent="0.2"/>
    <row r="9019" s="107" customFormat="1" x14ac:dyDescent="0.2"/>
    <row r="9020" s="107" customFormat="1" x14ac:dyDescent="0.2"/>
    <row r="9021" s="107" customFormat="1" x14ac:dyDescent="0.2"/>
    <row r="9022" s="107" customFormat="1" x14ac:dyDescent="0.2"/>
    <row r="9023" s="107" customFormat="1" x14ac:dyDescent="0.2"/>
    <row r="9024" s="107" customFormat="1" x14ac:dyDescent="0.2"/>
    <row r="9025" s="107" customFormat="1" x14ac:dyDescent="0.2"/>
    <row r="9026" s="107" customFormat="1" x14ac:dyDescent="0.2"/>
    <row r="9027" s="107" customFormat="1" x14ac:dyDescent="0.2"/>
    <row r="9028" s="107" customFormat="1" x14ac:dyDescent="0.2"/>
    <row r="9029" s="107" customFormat="1" x14ac:dyDescent="0.2"/>
    <row r="9030" s="107" customFormat="1" x14ac:dyDescent="0.2"/>
    <row r="9031" s="107" customFormat="1" x14ac:dyDescent="0.2"/>
    <row r="9032" s="107" customFormat="1" x14ac:dyDescent="0.2"/>
    <row r="9033" s="107" customFormat="1" x14ac:dyDescent="0.2"/>
    <row r="9034" s="107" customFormat="1" x14ac:dyDescent="0.2"/>
    <row r="9035" s="107" customFormat="1" x14ac:dyDescent="0.2"/>
    <row r="9036" s="107" customFormat="1" x14ac:dyDescent="0.2"/>
    <row r="9037" s="107" customFormat="1" x14ac:dyDescent="0.2"/>
    <row r="9038" s="107" customFormat="1" x14ac:dyDescent="0.2"/>
    <row r="9039" s="107" customFormat="1" x14ac:dyDescent="0.2"/>
    <row r="9040" s="107" customFormat="1" x14ac:dyDescent="0.2"/>
    <row r="9041" s="107" customFormat="1" x14ac:dyDescent="0.2"/>
    <row r="9042" s="107" customFormat="1" x14ac:dyDescent="0.2"/>
    <row r="9043" s="107" customFormat="1" x14ac:dyDescent="0.2"/>
    <row r="9044" s="107" customFormat="1" x14ac:dyDescent="0.2"/>
    <row r="9045" s="107" customFormat="1" x14ac:dyDescent="0.2"/>
    <row r="9046" s="107" customFormat="1" x14ac:dyDescent="0.2"/>
    <row r="9047" s="107" customFormat="1" x14ac:dyDescent="0.2"/>
    <row r="9048" s="107" customFormat="1" x14ac:dyDescent="0.2"/>
    <row r="9049" s="107" customFormat="1" x14ac:dyDescent="0.2"/>
    <row r="9050" s="107" customFormat="1" x14ac:dyDescent="0.2"/>
    <row r="9051" s="107" customFormat="1" x14ac:dyDescent="0.2"/>
    <row r="9052" s="107" customFormat="1" x14ac:dyDescent="0.2"/>
    <row r="9053" s="107" customFormat="1" x14ac:dyDescent="0.2"/>
    <row r="9054" s="107" customFormat="1" x14ac:dyDescent="0.2"/>
    <row r="9055" s="107" customFormat="1" x14ac:dyDescent="0.2"/>
    <row r="9056" s="107" customFormat="1" x14ac:dyDescent="0.2"/>
    <row r="9057" s="107" customFormat="1" x14ac:dyDescent="0.2"/>
    <row r="9058" s="107" customFormat="1" x14ac:dyDescent="0.2"/>
    <row r="9059" s="107" customFormat="1" x14ac:dyDescent="0.2"/>
    <row r="9060" s="107" customFormat="1" x14ac:dyDescent="0.2"/>
    <row r="9061" s="107" customFormat="1" x14ac:dyDescent="0.2"/>
    <row r="9062" s="107" customFormat="1" x14ac:dyDescent="0.2"/>
    <row r="9063" s="107" customFormat="1" x14ac:dyDescent="0.2"/>
    <row r="9064" s="107" customFormat="1" x14ac:dyDescent="0.2"/>
    <row r="9065" s="107" customFormat="1" x14ac:dyDescent="0.2"/>
    <row r="9066" s="107" customFormat="1" x14ac:dyDescent="0.2"/>
    <row r="9067" s="107" customFormat="1" x14ac:dyDescent="0.2"/>
    <row r="9068" s="107" customFormat="1" x14ac:dyDescent="0.2"/>
    <row r="9069" s="107" customFormat="1" x14ac:dyDescent="0.2"/>
    <row r="9070" s="107" customFormat="1" x14ac:dyDescent="0.2"/>
    <row r="9071" s="107" customFormat="1" x14ac:dyDescent="0.2"/>
    <row r="9072" s="107" customFormat="1" x14ac:dyDescent="0.2"/>
    <row r="9073" s="107" customFormat="1" x14ac:dyDescent="0.2"/>
    <row r="9074" s="107" customFormat="1" x14ac:dyDescent="0.2"/>
    <row r="9075" s="107" customFormat="1" x14ac:dyDescent="0.2"/>
    <row r="9076" s="107" customFormat="1" x14ac:dyDescent="0.2"/>
    <row r="9077" s="107" customFormat="1" x14ac:dyDescent="0.2"/>
    <row r="9078" s="107" customFormat="1" x14ac:dyDescent="0.2"/>
    <row r="9079" s="107" customFormat="1" x14ac:dyDescent="0.2"/>
    <row r="9080" s="107" customFormat="1" x14ac:dyDescent="0.2"/>
    <row r="9081" s="107" customFormat="1" x14ac:dyDescent="0.2"/>
    <row r="9082" s="107" customFormat="1" x14ac:dyDescent="0.2"/>
    <row r="9083" s="107" customFormat="1" x14ac:dyDescent="0.2"/>
    <row r="9084" s="107" customFormat="1" x14ac:dyDescent="0.2"/>
    <row r="9085" s="107" customFormat="1" x14ac:dyDescent="0.2"/>
    <row r="9086" s="107" customFormat="1" x14ac:dyDescent="0.2"/>
    <row r="9087" s="107" customFormat="1" x14ac:dyDescent="0.2"/>
    <row r="9088" s="107" customFormat="1" x14ac:dyDescent="0.2"/>
    <row r="9089" s="107" customFormat="1" x14ac:dyDescent="0.2"/>
    <row r="9090" s="107" customFormat="1" x14ac:dyDescent="0.2"/>
    <row r="9091" s="107" customFormat="1" x14ac:dyDescent="0.2"/>
    <row r="9092" s="107" customFormat="1" x14ac:dyDescent="0.2"/>
    <row r="9093" s="107" customFormat="1" x14ac:dyDescent="0.2"/>
    <row r="9094" s="107" customFormat="1" x14ac:dyDescent="0.2"/>
    <row r="9095" s="107" customFormat="1" x14ac:dyDescent="0.2"/>
    <row r="9096" s="107" customFormat="1" x14ac:dyDescent="0.2"/>
    <row r="9097" s="107" customFormat="1" x14ac:dyDescent="0.2"/>
    <row r="9098" s="107" customFormat="1" x14ac:dyDescent="0.2"/>
    <row r="9099" s="107" customFormat="1" x14ac:dyDescent="0.2"/>
    <row r="9100" s="107" customFormat="1" x14ac:dyDescent="0.2"/>
    <row r="9101" s="107" customFormat="1" x14ac:dyDescent="0.2"/>
    <row r="9102" s="107" customFormat="1" x14ac:dyDescent="0.2"/>
    <row r="9103" s="107" customFormat="1" x14ac:dyDescent="0.2"/>
    <row r="9104" s="107" customFormat="1" x14ac:dyDescent="0.2"/>
    <row r="9105" s="107" customFormat="1" x14ac:dyDescent="0.2"/>
    <row r="9106" s="107" customFormat="1" x14ac:dyDescent="0.2"/>
    <row r="9107" s="107" customFormat="1" x14ac:dyDescent="0.2"/>
    <row r="9108" s="107" customFormat="1" x14ac:dyDescent="0.2"/>
    <row r="9109" s="107" customFormat="1" x14ac:dyDescent="0.2"/>
    <row r="9110" s="107" customFormat="1" x14ac:dyDescent="0.2"/>
    <row r="9111" s="107" customFormat="1" x14ac:dyDescent="0.2"/>
    <row r="9112" s="107" customFormat="1" x14ac:dyDescent="0.2"/>
    <row r="9113" s="107" customFormat="1" x14ac:dyDescent="0.2"/>
    <row r="9114" s="107" customFormat="1" x14ac:dyDescent="0.2"/>
    <row r="9115" s="107" customFormat="1" x14ac:dyDescent="0.2"/>
    <row r="9116" s="107" customFormat="1" x14ac:dyDescent="0.2"/>
    <row r="9117" s="107" customFormat="1" x14ac:dyDescent="0.2"/>
    <row r="9118" s="107" customFormat="1" x14ac:dyDescent="0.2"/>
    <row r="9119" s="107" customFormat="1" x14ac:dyDescent="0.2"/>
    <row r="9120" s="107" customFormat="1" x14ac:dyDescent="0.2"/>
    <row r="9121" s="107" customFormat="1" x14ac:dyDescent="0.2"/>
    <row r="9122" s="107" customFormat="1" x14ac:dyDescent="0.2"/>
    <row r="9123" s="107" customFormat="1" x14ac:dyDescent="0.2"/>
    <row r="9124" s="107" customFormat="1" x14ac:dyDescent="0.2"/>
    <row r="9125" s="107" customFormat="1" x14ac:dyDescent="0.2"/>
    <row r="9126" s="107" customFormat="1" x14ac:dyDescent="0.2"/>
    <row r="9127" s="107" customFormat="1" x14ac:dyDescent="0.2"/>
    <row r="9128" s="107" customFormat="1" x14ac:dyDescent="0.2"/>
    <row r="9129" s="107" customFormat="1" x14ac:dyDescent="0.2"/>
    <row r="9130" s="107" customFormat="1" x14ac:dyDescent="0.2"/>
    <row r="9131" s="107" customFormat="1" x14ac:dyDescent="0.2"/>
    <row r="9132" s="107" customFormat="1" x14ac:dyDescent="0.2"/>
    <row r="9133" s="107" customFormat="1" x14ac:dyDescent="0.2"/>
    <row r="9134" s="107" customFormat="1" x14ac:dyDescent="0.2"/>
    <row r="9135" s="107" customFormat="1" x14ac:dyDescent="0.2"/>
    <row r="9136" s="107" customFormat="1" x14ac:dyDescent="0.2"/>
    <row r="9137" s="107" customFormat="1" x14ac:dyDescent="0.2"/>
    <row r="9138" s="107" customFormat="1" x14ac:dyDescent="0.2"/>
    <row r="9139" s="107" customFormat="1" x14ac:dyDescent="0.2"/>
    <row r="9140" s="107" customFormat="1" x14ac:dyDescent="0.2"/>
    <row r="9141" s="107" customFormat="1" x14ac:dyDescent="0.2"/>
    <row r="9142" s="107" customFormat="1" x14ac:dyDescent="0.2"/>
    <row r="9143" s="107" customFormat="1" x14ac:dyDescent="0.2"/>
    <row r="9144" s="107" customFormat="1" x14ac:dyDescent="0.2"/>
    <row r="9145" s="107" customFormat="1" x14ac:dyDescent="0.2"/>
    <row r="9146" s="107" customFormat="1" x14ac:dyDescent="0.2"/>
    <row r="9147" s="107" customFormat="1" x14ac:dyDescent="0.2"/>
    <row r="9148" s="107" customFormat="1" x14ac:dyDescent="0.2"/>
    <row r="9149" s="107" customFormat="1" x14ac:dyDescent="0.2"/>
    <row r="9150" s="107" customFormat="1" x14ac:dyDescent="0.2"/>
    <row r="9151" s="107" customFormat="1" x14ac:dyDescent="0.2"/>
    <row r="9152" s="107" customFormat="1" x14ac:dyDescent="0.2"/>
    <row r="9153" s="107" customFormat="1" x14ac:dyDescent="0.2"/>
    <row r="9154" s="107" customFormat="1" x14ac:dyDescent="0.2"/>
    <row r="9155" s="107" customFormat="1" x14ac:dyDescent="0.2"/>
    <row r="9156" s="107" customFormat="1" x14ac:dyDescent="0.2"/>
    <row r="9157" s="107" customFormat="1" x14ac:dyDescent="0.2"/>
    <row r="9158" s="107" customFormat="1" x14ac:dyDescent="0.2"/>
    <row r="9159" s="107" customFormat="1" x14ac:dyDescent="0.2"/>
    <row r="9160" s="107" customFormat="1" x14ac:dyDescent="0.2"/>
    <row r="9161" s="107" customFormat="1" x14ac:dyDescent="0.2"/>
    <row r="9162" s="107" customFormat="1" x14ac:dyDescent="0.2"/>
    <row r="9163" s="107" customFormat="1" x14ac:dyDescent="0.2"/>
    <row r="9164" s="107" customFormat="1" x14ac:dyDescent="0.2"/>
    <row r="9165" s="107" customFormat="1" x14ac:dyDescent="0.2"/>
    <row r="9166" s="107" customFormat="1" x14ac:dyDescent="0.2"/>
    <row r="9167" s="107" customFormat="1" x14ac:dyDescent="0.2"/>
    <row r="9168" s="107" customFormat="1" x14ac:dyDescent="0.2"/>
    <row r="9169" s="107" customFormat="1" x14ac:dyDescent="0.2"/>
    <row r="9170" s="107" customFormat="1" x14ac:dyDescent="0.2"/>
    <row r="9171" s="107" customFormat="1" x14ac:dyDescent="0.2"/>
    <row r="9172" s="107" customFormat="1" x14ac:dyDescent="0.2"/>
    <row r="9173" s="107" customFormat="1" x14ac:dyDescent="0.2"/>
    <row r="9174" s="107" customFormat="1" x14ac:dyDescent="0.2"/>
    <row r="9175" s="107" customFormat="1" x14ac:dyDescent="0.2"/>
    <row r="9176" s="107" customFormat="1" x14ac:dyDescent="0.2"/>
    <row r="9177" s="107" customFormat="1" x14ac:dyDescent="0.2"/>
    <row r="9178" s="107" customFormat="1" x14ac:dyDescent="0.2"/>
    <row r="9179" s="107" customFormat="1" x14ac:dyDescent="0.2"/>
    <row r="9180" s="107" customFormat="1" x14ac:dyDescent="0.2"/>
    <row r="9181" s="107" customFormat="1" x14ac:dyDescent="0.2"/>
    <row r="9182" s="107" customFormat="1" x14ac:dyDescent="0.2"/>
    <row r="9183" s="107" customFormat="1" x14ac:dyDescent="0.2"/>
    <row r="9184" s="107" customFormat="1" x14ac:dyDescent="0.2"/>
    <row r="9185" s="107" customFormat="1" x14ac:dyDescent="0.2"/>
    <row r="9186" s="107" customFormat="1" x14ac:dyDescent="0.2"/>
    <row r="9187" s="107" customFormat="1" x14ac:dyDescent="0.2"/>
    <row r="9188" s="107" customFormat="1" x14ac:dyDescent="0.2"/>
    <row r="9189" s="107" customFormat="1" x14ac:dyDescent="0.2"/>
    <row r="9190" s="107" customFormat="1" x14ac:dyDescent="0.2"/>
    <row r="9191" s="107" customFormat="1" x14ac:dyDescent="0.2"/>
    <row r="9192" s="107" customFormat="1" x14ac:dyDescent="0.2"/>
    <row r="9193" s="107" customFormat="1" x14ac:dyDescent="0.2"/>
    <row r="9194" s="107" customFormat="1" x14ac:dyDescent="0.2"/>
    <row r="9195" s="107" customFormat="1" x14ac:dyDescent="0.2"/>
    <row r="9196" s="107" customFormat="1" x14ac:dyDescent="0.2"/>
    <row r="9197" s="107" customFormat="1" x14ac:dyDescent="0.2"/>
    <row r="9198" s="107" customFormat="1" x14ac:dyDescent="0.2"/>
    <row r="9199" s="107" customFormat="1" x14ac:dyDescent="0.2"/>
    <row r="9200" s="107" customFormat="1" x14ac:dyDescent="0.2"/>
    <row r="9201" s="107" customFormat="1" x14ac:dyDescent="0.2"/>
    <row r="9202" s="107" customFormat="1" x14ac:dyDescent="0.2"/>
    <row r="9203" s="107" customFormat="1" x14ac:dyDescent="0.2"/>
    <row r="9204" s="107" customFormat="1" x14ac:dyDescent="0.2"/>
    <row r="9205" s="107" customFormat="1" x14ac:dyDescent="0.2"/>
    <row r="9206" s="107" customFormat="1" x14ac:dyDescent="0.2"/>
    <row r="9207" s="107" customFormat="1" x14ac:dyDescent="0.2"/>
    <row r="9208" s="107" customFormat="1" x14ac:dyDescent="0.2"/>
    <row r="9209" s="107" customFormat="1" x14ac:dyDescent="0.2"/>
    <row r="9210" s="107" customFormat="1" x14ac:dyDescent="0.2"/>
    <row r="9211" s="107" customFormat="1" x14ac:dyDescent="0.2"/>
    <row r="9212" s="107" customFormat="1" x14ac:dyDescent="0.2"/>
    <row r="9213" s="107" customFormat="1" x14ac:dyDescent="0.2"/>
    <row r="9214" s="107" customFormat="1" x14ac:dyDescent="0.2"/>
    <row r="9215" s="107" customFormat="1" x14ac:dyDescent="0.2"/>
    <row r="9216" s="107" customFormat="1" x14ac:dyDescent="0.2"/>
    <row r="9217" s="107" customFormat="1" x14ac:dyDescent="0.2"/>
    <row r="9218" s="107" customFormat="1" x14ac:dyDescent="0.2"/>
    <row r="9219" s="107" customFormat="1" x14ac:dyDescent="0.2"/>
    <row r="9220" s="107" customFormat="1" x14ac:dyDescent="0.2"/>
    <row r="9221" s="107" customFormat="1" x14ac:dyDescent="0.2"/>
    <row r="9222" s="107" customFormat="1" x14ac:dyDescent="0.2"/>
    <row r="9223" s="107" customFormat="1" x14ac:dyDescent="0.2"/>
    <row r="9224" s="107" customFormat="1" x14ac:dyDescent="0.2"/>
    <row r="9225" s="107" customFormat="1" x14ac:dyDescent="0.2"/>
    <row r="9226" s="107" customFormat="1" x14ac:dyDescent="0.2"/>
    <row r="9227" s="107" customFormat="1" x14ac:dyDescent="0.2"/>
    <row r="9228" s="107" customFormat="1" x14ac:dyDescent="0.2"/>
    <row r="9229" s="107" customFormat="1" x14ac:dyDescent="0.2"/>
    <row r="9230" s="107" customFormat="1" x14ac:dyDescent="0.2"/>
    <row r="9231" s="107" customFormat="1" x14ac:dyDescent="0.2"/>
    <row r="9232" s="107" customFormat="1" x14ac:dyDescent="0.2"/>
    <row r="9233" s="107" customFormat="1" x14ac:dyDescent="0.2"/>
    <row r="9234" s="107" customFormat="1" x14ac:dyDescent="0.2"/>
    <row r="9235" s="107" customFormat="1" x14ac:dyDescent="0.2"/>
    <row r="9236" s="107" customFormat="1" x14ac:dyDescent="0.2"/>
    <row r="9237" s="107" customFormat="1" x14ac:dyDescent="0.2"/>
    <row r="9238" s="107" customFormat="1" x14ac:dyDescent="0.2"/>
    <row r="9239" s="107" customFormat="1" x14ac:dyDescent="0.2"/>
    <row r="9240" s="107" customFormat="1" x14ac:dyDescent="0.2"/>
    <row r="9241" s="107" customFormat="1" x14ac:dyDescent="0.2"/>
    <row r="9242" s="107" customFormat="1" x14ac:dyDescent="0.2"/>
    <row r="9243" s="107" customFormat="1" x14ac:dyDescent="0.2"/>
    <row r="9244" s="107" customFormat="1" x14ac:dyDescent="0.2"/>
    <row r="9245" s="107" customFormat="1" x14ac:dyDescent="0.2"/>
    <row r="9246" s="107" customFormat="1" x14ac:dyDescent="0.2"/>
    <row r="9247" s="107" customFormat="1" x14ac:dyDescent="0.2"/>
    <row r="9248" s="107" customFormat="1" x14ac:dyDescent="0.2"/>
    <row r="9249" s="107" customFormat="1" x14ac:dyDescent="0.2"/>
    <row r="9250" s="107" customFormat="1" x14ac:dyDescent="0.2"/>
    <row r="9251" s="107" customFormat="1" x14ac:dyDescent="0.2"/>
    <row r="9252" s="107" customFormat="1" x14ac:dyDescent="0.2"/>
    <row r="9253" s="107" customFormat="1" x14ac:dyDescent="0.2"/>
    <row r="9254" s="107" customFormat="1" x14ac:dyDescent="0.2"/>
    <row r="9255" s="107" customFormat="1" x14ac:dyDescent="0.2"/>
    <row r="9256" s="107" customFormat="1" x14ac:dyDescent="0.2"/>
    <row r="9257" s="107" customFormat="1" x14ac:dyDescent="0.2"/>
    <row r="9258" s="107" customFormat="1" x14ac:dyDescent="0.2"/>
    <row r="9259" s="107" customFormat="1" x14ac:dyDescent="0.2"/>
    <row r="9260" s="107" customFormat="1" x14ac:dyDescent="0.2"/>
    <row r="9261" s="107" customFormat="1" x14ac:dyDescent="0.2"/>
    <row r="9262" s="107" customFormat="1" x14ac:dyDescent="0.2"/>
    <row r="9263" s="107" customFormat="1" x14ac:dyDescent="0.2"/>
    <row r="9264" s="107" customFormat="1" x14ac:dyDescent="0.2"/>
    <row r="9265" s="107" customFormat="1" x14ac:dyDescent="0.2"/>
    <row r="9266" s="107" customFormat="1" x14ac:dyDescent="0.2"/>
    <row r="9267" s="107" customFormat="1" x14ac:dyDescent="0.2"/>
    <row r="9268" s="107" customFormat="1" x14ac:dyDescent="0.2"/>
    <row r="9269" s="107" customFormat="1" x14ac:dyDescent="0.2"/>
    <row r="9270" s="107" customFormat="1" x14ac:dyDescent="0.2"/>
    <row r="9271" s="107" customFormat="1" x14ac:dyDescent="0.2"/>
    <row r="9272" s="107" customFormat="1" x14ac:dyDescent="0.2"/>
    <row r="9273" s="107" customFormat="1" x14ac:dyDescent="0.2"/>
    <row r="9274" s="107" customFormat="1" x14ac:dyDescent="0.2"/>
    <row r="9275" s="107" customFormat="1" x14ac:dyDescent="0.2"/>
    <row r="9276" s="107" customFormat="1" x14ac:dyDescent="0.2"/>
    <row r="9277" s="107" customFormat="1" x14ac:dyDescent="0.2"/>
    <row r="9278" s="107" customFormat="1" x14ac:dyDescent="0.2"/>
    <row r="9279" s="107" customFormat="1" x14ac:dyDescent="0.2"/>
    <row r="9280" s="107" customFormat="1" x14ac:dyDescent="0.2"/>
    <row r="9281" s="107" customFormat="1" x14ac:dyDescent="0.2"/>
    <row r="9282" s="107" customFormat="1" x14ac:dyDescent="0.2"/>
    <row r="9283" s="107" customFormat="1" x14ac:dyDescent="0.2"/>
    <row r="9284" s="107" customFormat="1" x14ac:dyDescent="0.2"/>
    <row r="9285" s="107" customFormat="1" x14ac:dyDescent="0.2"/>
    <row r="9286" s="107" customFormat="1" x14ac:dyDescent="0.2"/>
    <row r="9287" s="107" customFormat="1" x14ac:dyDescent="0.2"/>
    <row r="9288" s="107" customFormat="1" x14ac:dyDescent="0.2"/>
    <row r="9289" s="107" customFormat="1" x14ac:dyDescent="0.2"/>
    <row r="9290" s="107" customFormat="1" x14ac:dyDescent="0.2"/>
    <row r="9291" s="107" customFormat="1" x14ac:dyDescent="0.2"/>
    <row r="9292" s="107" customFormat="1" x14ac:dyDescent="0.2"/>
    <row r="9293" s="107" customFormat="1" x14ac:dyDescent="0.2"/>
    <row r="9294" s="107" customFormat="1" x14ac:dyDescent="0.2"/>
    <row r="9295" s="107" customFormat="1" x14ac:dyDescent="0.2"/>
    <row r="9296" s="107" customFormat="1" x14ac:dyDescent="0.2"/>
    <row r="9297" s="107" customFormat="1" x14ac:dyDescent="0.2"/>
    <row r="9298" s="107" customFormat="1" x14ac:dyDescent="0.2"/>
    <row r="9299" s="107" customFormat="1" x14ac:dyDescent="0.2"/>
    <row r="9300" s="107" customFormat="1" x14ac:dyDescent="0.2"/>
    <row r="9301" s="107" customFormat="1" x14ac:dyDescent="0.2"/>
    <row r="9302" s="107" customFormat="1" x14ac:dyDescent="0.2"/>
    <row r="9303" s="107" customFormat="1" x14ac:dyDescent="0.2"/>
    <row r="9304" s="107" customFormat="1" x14ac:dyDescent="0.2"/>
    <row r="9305" s="107" customFormat="1" x14ac:dyDescent="0.2"/>
    <row r="9306" s="107" customFormat="1" x14ac:dyDescent="0.2"/>
    <row r="9307" s="107" customFormat="1" x14ac:dyDescent="0.2"/>
    <row r="9308" s="107" customFormat="1" x14ac:dyDescent="0.2"/>
    <row r="9309" s="107" customFormat="1" x14ac:dyDescent="0.2"/>
    <row r="9310" s="107" customFormat="1" x14ac:dyDescent="0.2"/>
    <row r="9311" s="107" customFormat="1" x14ac:dyDescent="0.2"/>
    <row r="9312" s="107" customFormat="1" x14ac:dyDescent="0.2"/>
    <row r="9313" s="107" customFormat="1" x14ac:dyDescent="0.2"/>
    <row r="9314" s="107" customFormat="1" x14ac:dyDescent="0.2"/>
    <row r="9315" s="107" customFormat="1" x14ac:dyDescent="0.2"/>
    <row r="9316" s="107" customFormat="1" x14ac:dyDescent="0.2"/>
    <row r="9317" s="107" customFormat="1" x14ac:dyDescent="0.2"/>
    <row r="9318" s="107" customFormat="1" x14ac:dyDescent="0.2"/>
    <row r="9319" s="107" customFormat="1" x14ac:dyDescent="0.2"/>
    <row r="9320" s="107" customFormat="1" x14ac:dyDescent="0.2"/>
    <row r="9321" s="107" customFormat="1" x14ac:dyDescent="0.2"/>
    <row r="9322" s="107" customFormat="1" x14ac:dyDescent="0.2"/>
    <row r="9323" s="107" customFormat="1" x14ac:dyDescent="0.2"/>
    <row r="9324" s="107" customFormat="1" x14ac:dyDescent="0.2"/>
    <row r="9325" s="107" customFormat="1" x14ac:dyDescent="0.2"/>
    <row r="9326" s="107" customFormat="1" x14ac:dyDescent="0.2"/>
    <row r="9327" s="107" customFormat="1" x14ac:dyDescent="0.2"/>
    <row r="9328" s="107" customFormat="1" x14ac:dyDescent="0.2"/>
    <row r="9329" s="107" customFormat="1" x14ac:dyDescent="0.2"/>
    <row r="9330" s="107" customFormat="1" x14ac:dyDescent="0.2"/>
    <row r="9331" s="107" customFormat="1" x14ac:dyDescent="0.2"/>
    <row r="9332" s="107" customFormat="1" x14ac:dyDescent="0.2"/>
    <row r="9333" s="107" customFormat="1" x14ac:dyDescent="0.2"/>
    <row r="9334" s="107" customFormat="1" x14ac:dyDescent="0.2"/>
    <row r="9335" s="107" customFormat="1" x14ac:dyDescent="0.2"/>
    <row r="9336" s="107" customFormat="1" x14ac:dyDescent="0.2"/>
    <row r="9337" s="107" customFormat="1" x14ac:dyDescent="0.2"/>
    <row r="9338" s="107" customFormat="1" x14ac:dyDescent="0.2"/>
    <row r="9339" s="107" customFormat="1" x14ac:dyDescent="0.2"/>
    <row r="9340" s="107" customFormat="1" x14ac:dyDescent="0.2"/>
    <row r="9341" s="107" customFormat="1" x14ac:dyDescent="0.2"/>
    <row r="9342" s="107" customFormat="1" x14ac:dyDescent="0.2"/>
    <row r="9343" s="107" customFormat="1" x14ac:dyDescent="0.2"/>
    <row r="9344" s="107" customFormat="1" x14ac:dyDescent="0.2"/>
    <row r="9345" s="107" customFormat="1" x14ac:dyDescent="0.2"/>
    <row r="9346" s="107" customFormat="1" x14ac:dyDescent="0.2"/>
    <row r="9347" s="107" customFormat="1" x14ac:dyDescent="0.2"/>
    <row r="9348" s="107" customFormat="1" x14ac:dyDescent="0.2"/>
    <row r="9349" s="107" customFormat="1" x14ac:dyDescent="0.2"/>
    <row r="9350" s="107" customFormat="1" x14ac:dyDescent="0.2"/>
    <row r="9351" s="107" customFormat="1" x14ac:dyDescent="0.2"/>
    <row r="9352" s="107" customFormat="1" x14ac:dyDescent="0.2"/>
    <row r="9353" s="107" customFormat="1" x14ac:dyDescent="0.2"/>
    <row r="9354" s="107" customFormat="1" x14ac:dyDescent="0.2"/>
    <row r="9355" s="107" customFormat="1" x14ac:dyDescent="0.2"/>
    <row r="9356" s="107" customFormat="1" x14ac:dyDescent="0.2"/>
    <row r="9357" s="107" customFormat="1" x14ac:dyDescent="0.2"/>
    <row r="9358" s="107" customFormat="1" x14ac:dyDescent="0.2"/>
    <row r="9359" s="107" customFormat="1" x14ac:dyDescent="0.2"/>
    <row r="9360" s="107" customFormat="1" x14ac:dyDescent="0.2"/>
    <row r="9361" s="107" customFormat="1" x14ac:dyDescent="0.2"/>
    <row r="9362" s="107" customFormat="1" x14ac:dyDescent="0.2"/>
    <row r="9363" s="107" customFormat="1" x14ac:dyDescent="0.2"/>
    <row r="9364" s="107" customFormat="1" x14ac:dyDescent="0.2"/>
    <row r="9365" s="107" customFormat="1" x14ac:dyDescent="0.2"/>
    <row r="9366" s="107" customFormat="1" x14ac:dyDescent="0.2"/>
    <row r="9367" s="107" customFormat="1" x14ac:dyDescent="0.2"/>
    <row r="9368" s="107" customFormat="1" x14ac:dyDescent="0.2"/>
    <row r="9369" s="107" customFormat="1" x14ac:dyDescent="0.2"/>
    <row r="9370" s="107" customFormat="1" x14ac:dyDescent="0.2"/>
    <row r="9371" s="107" customFormat="1" x14ac:dyDescent="0.2"/>
    <row r="9372" s="107" customFormat="1" x14ac:dyDescent="0.2"/>
    <row r="9373" s="107" customFormat="1" x14ac:dyDescent="0.2"/>
    <row r="9374" s="107" customFormat="1" x14ac:dyDescent="0.2"/>
    <row r="9375" s="107" customFormat="1" x14ac:dyDescent="0.2"/>
    <row r="9376" s="107" customFormat="1" x14ac:dyDescent="0.2"/>
    <row r="9377" s="107" customFormat="1" x14ac:dyDescent="0.2"/>
    <row r="9378" s="107" customFormat="1" x14ac:dyDescent="0.2"/>
    <row r="9379" s="107" customFormat="1" x14ac:dyDescent="0.2"/>
    <row r="9380" s="107" customFormat="1" x14ac:dyDescent="0.2"/>
    <row r="9381" s="107" customFormat="1" x14ac:dyDescent="0.2"/>
    <row r="9382" s="107" customFormat="1" x14ac:dyDescent="0.2"/>
    <row r="9383" s="107" customFormat="1" x14ac:dyDescent="0.2"/>
    <row r="9384" s="107" customFormat="1" x14ac:dyDescent="0.2"/>
    <row r="9385" s="107" customFormat="1" x14ac:dyDescent="0.2"/>
    <row r="9386" s="107" customFormat="1" x14ac:dyDescent="0.2"/>
    <row r="9387" s="107" customFormat="1" x14ac:dyDescent="0.2"/>
    <row r="9388" s="107" customFormat="1" x14ac:dyDescent="0.2"/>
    <row r="9389" s="107" customFormat="1" x14ac:dyDescent="0.2"/>
    <row r="9390" s="107" customFormat="1" x14ac:dyDescent="0.2"/>
    <row r="9391" s="107" customFormat="1" x14ac:dyDescent="0.2"/>
    <row r="9392" s="107" customFormat="1" x14ac:dyDescent="0.2"/>
    <row r="9393" s="107" customFormat="1" x14ac:dyDescent="0.2"/>
    <row r="9394" s="107" customFormat="1" x14ac:dyDescent="0.2"/>
    <row r="9395" s="107" customFormat="1" x14ac:dyDescent="0.2"/>
    <row r="9396" s="107" customFormat="1" x14ac:dyDescent="0.2"/>
    <row r="9397" s="107" customFormat="1" x14ac:dyDescent="0.2"/>
    <row r="9398" s="107" customFormat="1" x14ac:dyDescent="0.2"/>
    <row r="9399" s="107" customFormat="1" x14ac:dyDescent="0.2"/>
    <row r="9400" s="107" customFormat="1" x14ac:dyDescent="0.2"/>
    <row r="9401" s="107" customFormat="1" x14ac:dyDescent="0.2"/>
    <row r="9402" s="107" customFormat="1" x14ac:dyDescent="0.2"/>
    <row r="9403" s="107" customFormat="1" x14ac:dyDescent="0.2"/>
    <row r="9404" s="107" customFormat="1" x14ac:dyDescent="0.2"/>
    <row r="9405" s="107" customFormat="1" x14ac:dyDescent="0.2"/>
    <row r="9406" s="107" customFormat="1" x14ac:dyDescent="0.2"/>
    <row r="9407" s="107" customFormat="1" x14ac:dyDescent="0.2"/>
    <row r="9408" s="107" customFormat="1" x14ac:dyDescent="0.2"/>
    <row r="9409" s="107" customFormat="1" x14ac:dyDescent="0.2"/>
    <row r="9410" s="107" customFormat="1" x14ac:dyDescent="0.2"/>
    <row r="9411" s="107" customFormat="1" x14ac:dyDescent="0.2"/>
    <row r="9412" s="107" customFormat="1" x14ac:dyDescent="0.2"/>
    <row r="9413" s="107" customFormat="1" x14ac:dyDescent="0.2"/>
    <row r="9414" s="107" customFormat="1" x14ac:dyDescent="0.2"/>
    <row r="9415" s="107" customFormat="1" x14ac:dyDescent="0.2"/>
    <row r="9416" s="107" customFormat="1" x14ac:dyDescent="0.2"/>
    <row r="9417" s="107" customFormat="1" x14ac:dyDescent="0.2"/>
    <row r="9418" s="107" customFormat="1" x14ac:dyDescent="0.2"/>
    <row r="9419" s="107" customFormat="1" x14ac:dyDescent="0.2"/>
    <row r="9420" s="107" customFormat="1" x14ac:dyDescent="0.2"/>
    <row r="9421" s="107" customFormat="1" x14ac:dyDescent="0.2"/>
    <row r="9422" s="107" customFormat="1" x14ac:dyDescent="0.2"/>
    <row r="9423" s="107" customFormat="1" x14ac:dyDescent="0.2"/>
    <row r="9424" s="107" customFormat="1" x14ac:dyDescent="0.2"/>
    <row r="9425" s="107" customFormat="1" x14ac:dyDescent="0.2"/>
    <row r="9426" s="107" customFormat="1" x14ac:dyDescent="0.2"/>
    <row r="9427" s="107" customFormat="1" x14ac:dyDescent="0.2"/>
    <row r="9428" s="107" customFormat="1" x14ac:dyDescent="0.2"/>
    <row r="9429" s="107" customFormat="1" x14ac:dyDescent="0.2"/>
    <row r="9430" s="107" customFormat="1" x14ac:dyDescent="0.2"/>
    <row r="9431" s="107" customFormat="1" x14ac:dyDescent="0.2"/>
    <row r="9432" s="107" customFormat="1" x14ac:dyDescent="0.2"/>
    <row r="9433" s="107" customFormat="1" x14ac:dyDescent="0.2"/>
    <row r="9434" s="107" customFormat="1" x14ac:dyDescent="0.2"/>
    <row r="9435" s="107" customFormat="1" x14ac:dyDescent="0.2"/>
    <row r="9436" s="107" customFormat="1" x14ac:dyDescent="0.2"/>
    <row r="9437" s="107" customFormat="1" x14ac:dyDescent="0.2"/>
    <row r="9438" s="107" customFormat="1" x14ac:dyDescent="0.2"/>
    <row r="9439" s="107" customFormat="1" x14ac:dyDescent="0.2"/>
    <row r="9440" s="107" customFormat="1" x14ac:dyDescent="0.2"/>
    <row r="9441" s="107" customFormat="1" x14ac:dyDescent="0.2"/>
    <row r="9442" s="107" customFormat="1" x14ac:dyDescent="0.2"/>
    <row r="9443" s="107" customFormat="1" x14ac:dyDescent="0.2"/>
    <row r="9444" s="107" customFormat="1" x14ac:dyDescent="0.2"/>
    <row r="9445" s="107" customFormat="1" x14ac:dyDescent="0.2"/>
    <row r="9446" s="107" customFormat="1" x14ac:dyDescent="0.2"/>
    <row r="9447" s="107" customFormat="1" x14ac:dyDescent="0.2"/>
    <row r="9448" s="107" customFormat="1" x14ac:dyDescent="0.2"/>
    <row r="9449" s="107" customFormat="1" x14ac:dyDescent="0.2"/>
    <row r="9450" s="107" customFormat="1" x14ac:dyDescent="0.2"/>
    <row r="9451" s="107" customFormat="1" x14ac:dyDescent="0.2"/>
    <row r="9452" s="107" customFormat="1" x14ac:dyDescent="0.2"/>
    <row r="9453" s="107" customFormat="1" x14ac:dyDescent="0.2"/>
    <row r="9454" s="107" customFormat="1" x14ac:dyDescent="0.2"/>
    <row r="9455" s="107" customFormat="1" x14ac:dyDescent="0.2"/>
    <row r="9456" s="107" customFormat="1" x14ac:dyDescent="0.2"/>
    <row r="9457" s="107" customFormat="1" x14ac:dyDescent="0.2"/>
    <row r="9458" s="107" customFormat="1" x14ac:dyDescent="0.2"/>
    <row r="9459" s="107" customFormat="1" x14ac:dyDescent="0.2"/>
    <row r="9460" s="107" customFormat="1" x14ac:dyDescent="0.2"/>
    <row r="9461" s="107" customFormat="1" x14ac:dyDescent="0.2"/>
    <row r="9462" s="107" customFormat="1" x14ac:dyDescent="0.2"/>
    <row r="9463" s="107" customFormat="1" x14ac:dyDescent="0.2"/>
    <row r="9464" s="107" customFormat="1" x14ac:dyDescent="0.2"/>
    <row r="9465" s="107" customFormat="1" x14ac:dyDescent="0.2"/>
    <row r="9466" s="107" customFormat="1" x14ac:dyDescent="0.2"/>
    <row r="9467" s="107" customFormat="1" x14ac:dyDescent="0.2"/>
    <row r="9468" s="107" customFormat="1" x14ac:dyDescent="0.2"/>
    <row r="9469" s="107" customFormat="1" x14ac:dyDescent="0.2"/>
    <row r="9470" s="107" customFormat="1" x14ac:dyDescent="0.2"/>
    <row r="9471" s="107" customFormat="1" x14ac:dyDescent="0.2"/>
    <row r="9472" s="107" customFormat="1" x14ac:dyDescent="0.2"/>
    <row r="9473" s="107" customFormat="1" x14ac:dyDescent="0.2"/>
    <row r="9474" s="107" customFormat="1" x14ac:dyDescent="0.2"/>
    <row r="9475" s="107" customFormat="1" x14ac:dyDescent="0.2"/>
    <row r="9476" s="107" customFormat="1" x14ac:dyDescent="0.2"/>
    <row r="9477" s="107" customFormat="1" x14ac:dyDescent="0.2"/>
    <row r="9478" s="107" customFormat="1" x14ac:dyDescent="0.2"/>
    <row r="9479" s="107" customFormat="1" x14ac:dyDescent="0.2"/>
    <row r="9480" s="107" customFormat="1" x14ac:dyDescent="0.2"/>
    <row r="9481" s="107" customFormat="1" x14ac:dyDescent="0.2"/>
    <row r="9482" s="107" customFormat="1" x14ac:dyDescent="0.2"/>
    <row r="9483" s="107" customFormat="1" x14ac:dyDescent="0.2"/>
    <row r="9484" s="107" customFormat="1" x14ac:dyDescent="0.2"/>
    <row r="9485" s="107" customFormat="1" x14ac:dyDescent="0.2"/>
    <row r="9486" s="107" customFormat="1" x14ac:dyDescent="0.2"/>
    <row r="9487" s="107" customFormat="1" x14ac:dyDescent="0.2"/>
    <row r="9488" s="107" customFormat="1" x14ac:dyDescent="0.2"/>
    <row r="9489" s="107" customFormat="1" x14ac:dyDescent="0.2"/>
    <row r="9490" s="107" customFormat="1" x14ac:dyDescent="0.2"/>
    <row r="9491" s="107" customFormat="1" x14ac:dyDescent="0.2"/>
    <row r="9492" s="107" customFormat="1" x14ac:dyDescent="0.2"/>
    <row r="9493" s="107" customFormat="1" x14ac:dyDescent="0.2"/>
    <row r="9494" s="107" customFormat="1" x14ac:dyDescent="0.2"/>
    <row r="9495" s="107" customFormat="1" x14ac:dyDescent="0.2"/>
    <row r="9496" s="107" customFormat="1" x14ac:dyDescent="0.2"/>
    <row r="9497" s="107" customFormat="1" x14ac:dyDescent="0.2"/>
    <row r="9498" s="107" customFormat="1" x14ac:dyDescent="0.2"/>
    <row r="9499" s="107" customFormat="1" x14ac:dyDescent="0.2"/>
    <row r="9500" s="107" customFormat="1" x14ac:dyDescent="0.2"/>
    <row r="9501" s="107" customFormat="1" x14ac:dyDescent="0.2"/>
    <row r="9502" s="107" customFormat="1" x14ac:dyDescent="0.2"/>
    <row r="9503" s="107" customFormat="1" x14ac:dyDescent="0.2"/>
    <row r="9504" s="107" customFormat="1" x14ac:dyDescent="0.2"/>
    <row r="9505" s="107" customFormat="1" x14ac:dyDescent="0.2"/>
    <row r="9506" s="107" customFormat="1" x14ac:dyDescent="0.2"/>
    <row r="9507" s="107" customFormat="1" x14ac:dyDescent="0.2"/>
    <row r="9508" s="107" customFormat="1" x14ac:dyDescent="0.2"/>
    <row r="9509" s="107" customFormat="1" x14ac:dyDescent="0.2"/>
    <row r="9510" s="107" customFormat="1" x14ac:dyDescent="0.2"/>
    <row r="9511" s="107" customFormat="1" x14ac:dyDescent="0.2"/>
    <row r="9512" s="107" customFormat="1" x14ac:dyDescent="0.2"/>
    <row r="9513" s="107" customFormat="1" x14ac:dyDescent="0.2"/>
    <row r="9514" s="107" customFormat="1" x14ac:dyDescent="0.2"/>
    <row r="9515" s="107" customFormat="1" x14ac:dyDescent="0.2"/>
    <row r="9516" s="107" customFormat="1" x14ac:dyDescent="0.2"/>
    <row r="9517" s="107" customFormat="1" x14ac:dyDescent="0.2"/>
    <row r="9518" s="107" customFormat="1" x14ac:dyDescent="0.2"/>
    <row r="9519" s="107" customFormat="1" x14ac:dyDescent="0.2"/>
    <row r="9520" s="107" customFormat="1" x14ac:dyDescent="0.2"/>
    <row r="9521" s="107" customFormat="1" x14ac:dyDescent="0.2"/>
    <row r="9522" s="107" customFormat="1" x14ac:dyDescent="0.2"/>
    <row r="9523" s="107" customFormat="1" x14ac:dyDescent="0.2"/>
    <row r="9524" s="107" customFormat="1" x14ac:dyDescent="0.2"/>
    <row r="9525" s="107" customFormat="1" x14ac:dyDescent="0.2"/>
    <row r="9526" s="107" customFormat="1" x14ac:dyDescent="0.2"/>
    <row r="9527" s="107" customFormat="1" x14ac:dyDescent="0.2"/>
    <row r="9528" s="107" customFormat="1" x14ac:dyDescent="0.2"/>
    <row r="9529" s="107" customFormat="1" x14ac:dyDescent="0.2"/>
    <row r="9530" s="107" customFormat="1" x14ac:dyDescent="0.2"/>
    <row r="9531" s="107" customFormat="1" x14ac:dyDescent="0.2"/>
    <row r="9532" s="107" customFormat="1" x14ac:dyDescent="0.2"/>
    <row r="9533" s="107" customFormat="1" x14ac:dyDescent="0.2"/>
    <row r="9534" s="107" customFormat="1" x14ac:dyDescent="0.2"/>
    <row r="9535" s="107" customFormat="1" x14ac:dyDescent="0.2"/>
    <row r="9536" s="107" customFormat="1" x14ac:dyDescent="0.2"/>
    <row r="9537" s="107" customFormat="1" x14ac:dyDescent="0.2"/>
    <row r="9538" s="107" customFormat="1" x14ac:dyDescent="0.2"/>
    <row r="9539" s="107" customFormat="1" x14ac:dyDescent="0.2"/>
    <row r="9540" s="107" customFormat="1" x14ac:dyDescent="0.2"/>
    <row r="9541" s="107" customFormat="1" x14ac:dyDescent="0.2"/>
    <row r="9542" s="107" customFormat="1" x14ac:dyDescent="0.2"/>
    <row r="9543" s="107" customFormat="1" x14ac:dyDescent="0.2"/>
    <row r="9544" s="107" customFormat="1" x14ac:dyDescent="0.2"/>
    <row r="9545" s="107" customFormat="1" x14ac:dyDescent="0.2"/>
    <row r="9546" s="107" customFormat="1" x14ac:dyDescent="0.2"/>
    <row r="9547" s="107" customFormat="1" x14ac:dyDescent="0.2"/>
    <row r="9548" s="107" customFormat="1" x14ac:dyDescent="0.2"/>
    <row r="9549" s="107" customFormat="1" x14ac:dyDescent="0.2"/>
    <row r="9550" s="107" customFormat="1" x14ac:dyDescent="0.2"/>
    <row r="9551" s="107" customFormat="1" x14ac:dyDescent="0.2"/>
    <row r="9552" s="107" customFormat="1" x14ac:dyDescent="0.2"/>
    <row r="9553" s="107" customFormat="1" x14ac:dyDescent="0.2"/>
    <row r="9554" s="107" customFormat="1" x14ac:dyDescent="0.2"/>
    <row r="9555" s="107" customFormat="1" x14ac:dyDescent="0.2"/>
    <row r="9556" s="107" customFormat="1" x14ac:dyDescent="0.2"/>
    <row r="9557" s="107" customFormat="1" x14ac:dyDescent="0.2"/>
    <row r="9558" s="107" customFormat="1" x14ac:dyDescent="0.2"/>
    <row r="9559" s="107" customFormat="1" x14ac:dyDescent="0.2"/>
    <row r="9560" s="107" customFormat="1" x14ac:dyDescent="0.2"/>
    <row r="9561" s="107" customFormat="1" x14ac:dyDescent="0.2"/>
    <row r="9562" s="107" customFormat="1" x14ac:dyDescent="0.2"/>
    <row r="9563" s="107" customFormat="1" x14ac:dyDescent="0.2"/>
    <row r="9564" s="107" customFormat="1" x14ac:dyDescent="0.2"/>
    <row r="9565" s="107" customFormat="1" x14ac:dyDescent="0.2"/>
    <row r="9566" s="107" customFormat="1" x14ac:dyDescent="0.2"/>
    <row r="9567" s="107" customFormat="1" x14ac:dyDescent="0.2"/>
    <row r="9568" s="107" customFormat="1" x14ac:dyDescent="0.2"/>
    <row r="9569" s="107" customFormat="1" x14ac:dyDescent="0.2"/>
    <row r="9570" s="107" customFormat="1" x14ac:dyDescent="0.2"/>
    <row r="9571" s="107" customFormat="1" x14ac:dyDescent="0.2"/>
    <row r="9572" s="107" customFormat="1" x14ac:dyDescent="0.2"/>
    <row r="9573" s="107" customFormat="1" x14ac:dyDescent="0.2"/>
    <row r="9574" s="107" customFormat="1" x14ac:dyDescent="0.2"/>
    <row r="9575" s="107" customFormat="1" x14ac:dyDescent="0.2"/>
    <row r="9576" s="107" customFormat="1" x14ac:dyDescent="0.2"/>
    <row r="9577" s="107" customFormat="1" x14ac:dyDescent="0.2"/>
    <row r="9578" s="107" customFormat="1" x14ac:dyDescent="0.2"/>
    <row r="9579" s="107" customFormat="1" x14ac:dyDescent="0.2"/>
    <row r="9580" s="107" customFormat="1" x14ac:dyDescent="0.2"/>
    <row r="9581" s="107" customFormat="1" x14ac:dyDescent="0.2"/>
    <row r="9582" s="107" customFormat="1" x14ac:dyDescent="0.2"/>
    <row r="9583" s="107" customFormat="1" x14ac:dyDescent="0.2"/>
    <row r="9584" s="107" customFormat="1" x14ac:dyDescent="0.2"/>
    <row r="9585" s="107" customFormat="1" x14ac:dyDescent="0.2"/>
    <row r="9586" s="107" customFormat="1" x14ac:dyDescent="0.2"/>
    <row r="9587" s="107" customFormat="1" x14ac:dyDescent="0.2"/>
    <row r="9588" s="107" customFormat="1" x14ac:dyDescent="0.2"/>
    <row r="9589" s="107" customFormat="1" x14ac:dyDescent="0.2"/>
    <row r="9590" s="107" customFormat="1" x14ac:dyDescent="0.2"/>
    <row r="9591" s="107" customFormat="1" x14ac:dyDescent="0.2"/>
    <row r="9592" s="107" customFormat="1" x14ac:dyDescent="0.2"/>
    <row r="9593" s="107" customFormat="1" x14ac:dyDescent="0.2"/>
    <row r="9594" s="107" customFormat="1" x14ac:dyDescent="0.2"/>
    <row r="9595" s="107" customFormat="1" x14ac:dyDescent="0.2"/>
    <row r="9596" s="107" customFormat="1" x14ac:dyDescent="0.2"/>
    <row r="9597" s="107" customFormat="1" x14ac:dyDescent="0.2"/>
    <row r="9598" s="107" customFormat="1" x14ac:dyDescent="0.2"/>
    <row r="9599" s="107" customFormat="1" x14ac:dyDescent="0.2"/>
    <row r="9600" s="107" customFormat="1" x14ac:dyDescent="0.2"/>
    <row r="9601" s="107" customFormat="1" x14ac:dyDescent="0.2"/>
    <row r="9602" s="107" customFormat="1" x14ac:dyDescent="0.2"/>
    <row r="9603" s="107" customFormat="1" x14ac:dyDescent="0.2"/>
    <row r="9604" s="107" customFormat="1" x14ac:dyDescent="0.2"/>
    <row r="9605" s="107" customFormat="1" x14ac:dyDescent="0.2"/>
    <row r="9606" s="107" customFormat="1" x14ac:dyDescent="0.2"/>
    <row r="9607" s="107" customFormat="1" x14ac:dyDescent="0.2"/>
    <row r="9608" s="107" customFormat="1" x14ac:dyDescent="0.2"/>
    <row r="9609" s="107" customFormat="1" x14ac:dyDescent="0.2"/>
    <row r="9610" s="107" customFormat="1" x14ac:dyDescent="0.2"/>
    <row r="9611" s="107" customFormat="1" x14ac:dyDescent="0.2"/>
    <row r="9612" s="107" customFormat="1" x14ac:dyDescent="0.2"/>
    <row r="9613" s="107" customFormat="1" x14ac:dyDescent="0.2"/>
    <row r="9614" s="107" customFormat="1" x14ac:dyDescent="0.2"/>
    <row r="9615" s="107" customFormat="1" x14ac:dyDescent="0.2"/>
    <row r="9616" s="107" customFormat="1" x14ac:dyDescent="0.2"/>
    <row r="9617" s="107" customFormat="1" x14ac:dyDescent="0.2"/>
    <row r="9618" s="107" customFormat="1" x14ac:dyDescent="0.2"/>
    <row r="9619" s="107" customFormat="1" x14ac:dyDescent="0.2"/>
    <row r="9620" s="107" customFormat="1" x14ac:dyDescent="0.2"/>
    <row r="9621" s="107" customFormat="1" x14ac:dyDescent="0.2"/>
    <row r="9622" s="107" customFormat="1" x14ac:dyDescent="0.2"/>
    <row r="9623" s="107" customFormat="1" x14ac:dyDescent="0.2"/>
    <row r="9624" s="107" customFormat="1" x14ac:dyDescent="0.2"/>
    <row r="9625" s="107" customFormat="1" x14ac:dyDescent="0.2"/>
    <row r="9626" s="107" customFormat="1" x14ac:dyDescent="0.2"/>
    <row r="9627" s="107" customFormat="1" x14ac:dyDescent="0.2"/>
    <row r="9628" s="107" customFormat="1" x14ac:dyDescent="0.2"/>
    <row r="9629" s="107" customFormat="1" x14ac:dyDescent="0.2"/>
    <row r="9630" s="107" customFormat="1" x14ac:dyDescent="0.2"/>
    <row r="9631" s="107" customFormat="1" x14ac:dyDescent="0.2"/>
    <row r="9632" s="107" customFormat="1" x14ac:dyDescent="0.2"/>
    <row r="9633" s="107" customFormat="1" x14ac:dyDescent="0.2"/>
    <row r="9634" s="107" customFormat="1" x14ac:dyDescent="0.2"/>
    <row r="9635" s="107" customFormat="1" x14ac:dyDescent="0.2"/>
    <row r="9636" s="107" customFormat="1" x14ac:dyDescent="0.2"/>
    <row r="9637" s="107" customFormat="1" x14ac:dyDescent="0.2"/>
    <row r="9638" s="107" customFormat="1" x14ac:dyDescent="0.2"/>
    <row r="9639" s="107" customFormat="1" x14ac:dyDescent="0.2"/>
    <row r="9640" s="107" customFormat="1" x14ac:dyDescent="0.2"/>
    <row r="9641" s="107" customFormat="1" x14ac:dyDescent="0.2"/>
    <row r="9642" s="107" customFormat="1" x14ac:dyDescent="0.2"/>
    <row r="9643" s="107" customFormat="1" x14ac:dyDescent="0.2"/>
    <row r="9644" s="107" customFormat="1" x14ac:dyDescent="0.2"/>
    <row r="9645" s="107" customFormat="1" x14ac:dyDescent="0.2"/>
    <row r="9646" s="107" customFormat="1" x14ac:dyDescent="0.2"/>
    <row r="9647" s="107" customFormat="1" x14ac:dyDescent="0.2"/>
    <row r="9648" s="107" customFormat="1" x14ac:dyDescent="0.2"/>
    <row r="9649" s="107" customFormat="1" x14ac:dyDescent="0.2"/>
    <row r="9650" s="107" customFormat="1" x14ac:dyDescent="0.2"/>
    <row r="9651" s="107" customFormat="1" x14ac:dyDescent="0.2"/>
    <row r="9652" s="107" customFormat="1" x14ac:dyDescent="0.2"/>
    <row r="9653" s="107" customFormat="1" x14ac:dyDescent="0.2"/>
    <row r="9654" s="107" customFormat="1" x14ac:dyDescent="0.2"/>
    <row r="9655" s="107" customFormat="1" x14ac:dyDescent="0.2"/>
    <row r="9656" s="107" customFormat="1" x14ac:dyDescent="0.2"/>
    <row r="9657" s="107" customFormat="1" x14ac:dyDescent="0.2"/>
    <row r="9658" s="107" customFormat="1" x14ac:dyDescent="0.2"/>
    <row r="9659" s="107" customFormat="1" x14ac:dyDescent="0.2"/>
    <row r="9660" s="107" customFormat="1" x14ac:dyDescent="0.2"/>
    <row r="9661" s="107" customFormat="1" x14ac:dyDescent="0.2"/>
    <row r="9662" s="107" customFormat="1" x14ac:dyDescent="0.2"/>
    <row r="9663" s="107" customFormat="1" x14ac:dyDescent="0.2"/>
    <row r="9664" s="107" customFormat="1" x14ac:dyDescent="0.2"/>
    <row r="9665" s="107" customFormat="1" x14ac:dyDescent="0.2"/>
    <row r="9666" s="107" customFormat="1" x14ac:dyDescent="0.2"/>
    <row r="9667" s="107" customFormat="1" x14ac:dyDescent="0.2"/>
    <row r="9668" s="107" customFormat="1" x14ac:dyDescent="0.2"/>
    <row r="9669" s="107" customFormat="1" x14ac:dyDescent="0.2"/>
    <row r="9670" s="107" customFormat="1" x14ac:dyDescent="0.2"/>
    <row r="9671" s="107" customFormat="1" x14ac:dyDescent="0.2"/>
    <row r="9672" s="107" customFormat="1" x14ac:dyDescent="0.2"/>
    <row r="9673" s="107" customFormat="1" x14ac:dyDescent="0.2"/>
    <row r="9674" s="107" customFormat="1" x14ac:dyDescent="0.2"/>
    <row r="9675" s="107" customFormat="1" x14ac:dyDescent="0.2"/>
    <row r="9676" s="107" customFormat="1" x14ac:dyDescent="0.2"/>
    <row r="9677" s="107" customFormat="1" x14ac:dyDescent="0.2"/>
    <row r="9678" s="107" customFormat="1" x14ac:dyDescent="0.2"/>
    <row r="9679" s="107" customFormat="1" x14ac:dyDescent="0.2"/>
    <row r="9680" s="107" customFormat="1" x14ac:dyDescent="0.2"/>
    <row r="9681" s="107" customFormat="1" x14ac:dyDescent="0.2"/>
    <row r="9682" s="107" customFormat="1" x14ac:dyDescent="0.2"/>
    <row r="9683" s="107" customFormat="1" x14ac:dyDescent="0.2"/>
    <row r="9684" s="107" customFormat="1" x14ac:dyDescent="0.2"/>
    <row r="9685" s="107" customFormat="1" x14ac:dyDescent="0.2"/>
    <row r="9686" s="107" customFormat="1" x14ac:dyDescent="0.2"/>
    <row r="9687" s="107" customFormat="1" x14ac:dyDescent="0.2"/>
    <row r="9688" s="107" customFormat="1" x14ac:dyDescent="0.2"/>
    <row r="9689" s="107" customFormat="1" x14ac:dyDescent="0.2"/>
    <row r="9690" s="107" customFormat="1" x14ac:dyDescent="0.2"/>
    <row r="9691" s="107" customFormat="1" x14ac:dyDescent="0.2"/>
    <row r="9692" s="107" customFormat="1" x14ac:dyDescent="0.2"/>
    <row r="9693" s="107" customFormat="1" x14ac:dyDescent="0.2"/>
    <row r="9694" s="107" customFormat="1" x14ac:dyDescent="0.2"/>
    <row r="9695" s="107" customFormat="1" x14ac:dyDescent="0.2"/>
    <row r="9696" s="107" customFormat="1" x14ac:dyDescent="0.2"/>
    <row r="9697" s="107" customFormat="1" x14ac:dyDescent="0.2"/>
    <row r="9698" s="107" customFormat="1" x14ac:dyDescent="0.2"/>
    <row r="9699" s="107" customFormat="1" x14ac:dyDescent="0.2"/>
    <row r="9700" s="107" customFormat="1" x14ac:dyDescent="0.2"/>
    <row r="9701" s="107" customFormat="1" x14ac:dyDescent="0.2"/>
    <row r="9702" s="107" customFormat="1" x14ac:dyDescent="0.2"/>
    <row r="9703" s="107" customFormat="1" x14ac:dyDescent="0.2"/>
    <row r="9704" s="107" customFormat="1" x14ac:dyDescent="0.2"/>
    <row r="9705" s="107" customFormat="1" x14ac:dyDescent="0.2"/>
    <row r="9706" s="107" customFormat="1" x14ac:dyDescent="0.2"/>
    <row r="9707" s="107" customFormat="1" x14ac:dyDescent="0.2"/>
    <row r="9708" s="107" customFormat="1" x14ac:dyDescent="0.2"/>
    <row r="9709" s="107" customFormat="1" x14ac:dyDescent="0.2"/>
    <row r="9710" s="107" customFormat="1" x14ac:dyDescent="0.2"/>
    <row r="9711" s="107" customFormat="1" x14ac:dyDescent="0.2"/>
    <row r="9712" s="107" customFormat="1" x14ac:dyDescent="0.2"/>
    <row r="9713" s="107" customFormat="1" x14ac:dyDescent="0.2"/>
    <row r="9714" s="107" customFormat="1" x14ac:dyDescent="0.2"/>
    <row r="9715" s="107" customFormat="1" x14ac:dyDescent="0.2"/>
    <row r="9716" s="107" customFormat="1" x14ac:dyDescent="0.2"/>
    <row r="9717" s="107" customFormat="1" x14ac:dyDescent="0.2"/>
    <row r="9718" s="107" customFormat="1" x14ac:dyDescent="0.2"/>
    <row r="9719" s="107" customFormat="1" x14ac:dyDescent="0.2"/>
    <row r="9720" s="107" customFormat="1" x14ac:dyDescent="0.2"/>
    <row r="9721" s="107" customFormat="1" x14ac:dyDescent="0.2"/>
    <row r="9722" s="107" customFormat="1" x14ac:dyDescent="0.2"/>
    <row r="9723" s="107" customFormat="1" x14ac:dyDescent="0.2"/>
    <row r="9724" s="107" customFormat="1" x14ac:dyDescent="0.2"/>
    <row r="9725" s="107" customFormat="1" x14ac:dyDescent="0.2"/>
    <row r="9726" s="107" customFormat="1" x14ac:dyDescent="0.2"/>
    <row r="9727" s="107" customFormat="1" x14ac:dyDescent="0.2"/>
    <row r="9728" s="107" customFormat="1" x14ac:dyDescent="0.2"/>
    <row r="9729" s="107" customFormat="1" x14ac:dyDescent="0.2"/>
    <row r="9730" s="107" customFormat="1" x14ac:dyDescent="0.2"/>
    <row r="9731" s="107" customFormat="1" x14ac:dyDescent="0.2"/>
    <row r="9732" s="107" customFormat="1" x14ac:dyDescent="0.2"/>
    <row r="9733" s="107" customFormat="1" x14ac:dyDescent="0.2"/>
    <row r="9734" s="107" customFormat="1" x14ac:dyDescent="0.2"/>
    <row r="9735" s="107" customFormat="1" x14ac:dyDescent="0.2"/>
    <row r="9736" s="107" customFormat="1" x14ac:dyDescent="0.2"/>
    <row r="9737" s="107" customFormat="1" x14ac:dyDescent="0.2"/>
    <row r="9738" s="107" customFormat="1" x14ac:dyDescent="0.2"/>
    <row r="9739" s="107" customFormat="1" x14ac:dyDescent="0.2"/>
    <row r="9740" s="107" customFormat="1" x14ac:dyDescent="0.2"/>
    <row r="9741" s="107" customFormat="1" x14ac:dyDescent="0.2"/>
    <row r="9742" s="107" customFormat="1" x14ac:dyDescent="0.2"/>
    <row r="9743" s="107" customFormat="1" x14ac:dyDescent="0.2"/>
    <row r="9744" s="107" customFormat="1" x14ac:dyDescent="0.2"/>
    <row r="9745" s="107" customFormat="1" x14ac:dyDescent="0.2"/>
    <row r="9746" s="107" customFormat="1" x14ac:dyDescent="0.2"/>
    <row r="9747" s="107" customFormat="1" x14ac:dyDescent="0.2"/>
    <row r="9748" s="107" customFormat="1" x14ac:dyDescent="0.2"/>
    <row r="9749" s="107" customFormat="1" x14ac:dyDescent="0.2"/>
    <row r="9750" s="107" customFormat="1" x14ac:dyDescent="0.2"/>
    <row r="9751" s="107" customFormat="1" x14ac:dyDescent="0.2"/>
    <row r="9752" s="107" customFormat="1" x14ac:dyDescent="0.2"/>
    <row r="9753" s="107" customFormat="1" x14ac:dyDescent="0.2"/>
    <row r="9754" s="107" customFormat="1" x14ac:dyDescent="0.2"/>
    <row r="9755" s="107" customFormat="1" x14ac:dyDescent="0.2"/>
    <row r="9756" s="107" customFormat="1" x14ac:dyDescent="0.2"/>
    <row r="9757" s="107" customFormat="1" x14ac:dyDescent="0.2"/>
    <row r="9758" s="107" customFormat="1" x14ac:dyDescent="0.2"/>
    <row r="9759" s="107" customFormat="1" x14ac:dyDescent="0.2"/>
    <row r="9760" s="107" customFormat="1" x14ac:dyDescent="0.2"/>
    <row r="9761" s="107" customFormat="1" x14ac:dyDescent="0.2"/>
    <row r="9762" s="107" customFormat="1" x14ac:dyDescent="0.2"/>
    <row r="9763" s="107" customFormat="1" x14ac:dyDescent="0.2"/>
    <row r="9764" s="107" customFormat="1" x14ac:dyDescent="0.2"/>
    <row r="9765" s="107" customFormat="1" x14ac:dyDescent="0.2"/>
    <row r="9766" s="107" customFormat="1" x14ac:dyDescent="0.2"/>
    <row r="9767" s="107" customFormat="1" x14ac:dyDescent="0.2"/>
    <row r="9768" s="107" customFormat="1" x14ac:dyDescent="0.2"/>
    <row r="9769" s="107" customFormat="1" x14ac:dyDescent="0.2"/>
    <row r="9770" s="107" customFormat="1" x14ac:dyDescent="0.2"/>
    <row r="9771" s="107" customFormat="1" x14ac:dyDescent="0.2"/>
    <row r="9772" s="107" customFormat="1" x14ac:dyDescent="0.2"/>
    <row r="9773" s="107" customFormat="1" x14ac:dyDescent="0.2"/>
    <row r="9774" s="107" customFormat="1" x14ac:dyDescent="0.2"/>
    <row r="9775" s="107" customFormat="1" x14ac:dyDescent="0.2"/>
    <row r="9776" s="107" customFormat="1" x14ac:dyDescent="0.2"/>
    <row r="9777" s="107" customFormat="1" x14ac:dyDescent="0.2"/>
    <row r="9778" s="107" customFormat="1" x14ac:dyDescent="0.2"/>
    <row r="9779" s="107" customFormat="1" x14ac:dyDescent="0.2"/>
    <row r="9780" s="107" customFormat="1" x14ac:dyDescent="0.2"/>
    <row r="9781" s="107" customFormat="1" x14ac:dyDescent="0.2"/>
    <row r="9782" s="107" customFormat="1" x14ac:dyDescent="0.2"/>
    <row r="9783" s="107" customFormat="1" x14ac:dyDescent="0.2"/>
    <row r="9784" s="107" customFormat="1" x14ac:dyDescent="0.2"/>
    <row r="9785" s="107" customFormat="1" x14ac:dyDescent="0.2"/>
    <row r="9786" s="107" customFormat="1" x14ac:dyDescent="0.2"/>
    <row r="9787" s="107" customFormat="1" x14ac:dyDescent="0.2"/>
    <row r="9788" s="107" customFormat="1" x14ac:dyDescent="0.2"/>
    <row r="9789" s="107" customFormat="1" x14ac:dyDescent="0.2"/>
    <row r="9790" s="107" customFormat="1" x14ac:dyDescent="0.2"/>
    <row r="9791" s="107" customFormat="1" x14ac:dyDescent="0.2"/>
    <row r="9792" s="107" customFormat="1" x14ac:dyDescent="0.2"/>
    <row r="9793" s="107" customFormat="1" x14ac:dyDescent="0.2"/>
    <row r="9794" s="107" customFormat="1" x14ac:dyDescent="0.2"/>
    <row r="9795" s="107" customFormat="1" x14ac:dyDescent="0.2"/>
    <row r="9796" s="107" customFormat="1" x14ac:dyDescent="0.2"/>
    <row r="9797" s="107" customFormat="1" x14ac:dyDescent="0.2"/>
    <row r="9798" s="107" customFormat="1" x14ac:dyDescent="0.2"/>
    <row r="9799" s="107" customFormat="1" x14ac:dyDescent="0.2"/>
    <row r="9800" s="107" customFormat="1" x14ac:dyDescent="0.2"/>
    <row r="9801" s="107" customFormat="1" x14ac:dyDescent="0.2"/>
    <row r="9802" s="107" customFormat="1" x14ac:dyDescent="0.2"/>
    <row r="9803" s="107" customFormat="1" x14ac:dyDescent="0.2"/>
    <row r="9804" s="107" customFormat="1" x14ac:dyDescent="0.2"/>
    <row r="9805" s="107" customFormat="1" x14ac:dyDescent="0.2"/>
    <row r="9806" s="107" customFormat="1" x14ac:dyDescent="0.2"/>
    <row r="9807" s="107" customFormat="1" x14ac:dyDescent="0.2"/>
    <row r="9808" s="107" customFormat="1" x14ac:dyDescent="0.2"/>
    <row r="9809" s="107" customFormat="1" x14ac:dyDescent="0.2"/>
    <row r="9810" s="107" customFormat="1" x14ac:dyDescent="0.2"/>
    <row r="9811" s="107" customFormat="1" x14ac:dyDescent="0.2"/>
    <row r="9812" s="107" customFormat="1" x14ac:dyDescent="0.2"/>
    <row r="9813" s="107" customFormat="1" x14ac:dyDescent="0.2"/>
    <row r="9814" s="107" customFormat="1" x14ac:dyDescent="0.2"/>
    <row r="9815" s="107" customFormat="1" x14ac:dyDescent="0.2"/>
    <row r="9816" s="107" customFormat="1" x14ac:dyDescent="0.2"/>
    <row r="9817" s="107" customFormat="1" x14ac:dyDescent="0.2"/>
    <row r="9818" s="107" customFormat="1" x14ac:dyDescent="0.2"/>
    <row r="9819" s="107" customFormat="1" x14ac:dyDescent="0.2"/>
    <row r="9820" s="107" customFormat="1" x14ac:dyDescent="0.2"/>
    <row r="9821" s="107" customFormat="1" x14ac:dyDescent="0.2"/>
    <row r="9822" s="107" customFormat="1" x14ac:dyDescent="0.2"/>
    <row r="9823" s="107" customFormat="1" x14ac:dyDescent="0.2"/>
    <row r="9824" s="107" customFormat="1" x14ac:dyDescent="0.2"/>
    <row r="9825" s="107" customFormat="1" x14ac:dyDescent="0.2"/>
    <row r="9826" s="107" customFormat="1" x14ac:dyDescent="0.2"/>
    <row r="9827" s="107" customFormat="1" x14ac:dyDescent="0.2"/>
    <row r="9828" s="107" customFormat="1" x14ac:dyDescent="0.2"/>
    <row r="9829" s="107" customFormat="1" x14ac:dyDescent="0.2"/>
    <row r="9830" s="107" customFormat="1" x14ac:dyDescent="0.2"/>
    <row r="9831" s="107" customFormat="1" x14ac:dyDescent="0.2"/>
    <row r="9832" s="107" customFormat="1" x14ac:dyDescent="0.2"/>
    <row r="9833" s="107" customFormat="1" x14ac:dyDescent="0.2"/>
    <row r="9834" s="107" customFormat="1" x14ac:dyDescent="0.2"/>
    <row r="9835" s="107" customFormat="1" x14ac:dyDescent="0.2"/>
    <row r="9836" s="107" customFormat="1" x14ac:dyDescent="0.2"/>
    <row r="9837" s="107" customFormat="1" x14ac:dyDescent="0.2"/>
    <row r="9838" s="107" customFormat="1" x14ac:dyDescent="0.2"/>
    <row r="9839" s="107" customFormat="1" x14ac:dyDescent="0.2"/>
    <row r="9840" s="107" customFormat="1" x14ac:dyDescent="0.2"/>
    <row r="9841" s="107" customFormat="1" x14ac:dyDescent="0.2"/>
    <row r="9842" s="107" customFormat="1" x14ac:dyDescent="0.2"/>
    <row r="9843" s="107" customFormat="1" x14ac:dyDescent="0.2"/>
    <row r="9844" s="107" customFormat="1" x14ac:dyDescent="0.2"/>
    <row r="9845" s="107" customFormat="1" x14ac:dyDescent="0.2"/>
    <row r="9846" s="107" customFormat="1" x14ac:dyDescent="0.2"/>
    <row r="9847" s="107" customFormat="1" x14ac:dyDescent="0.2"/>
    <row r="9848" s="107" customFormat="1" x14ac:dyDescent="0.2"/>
    <row r="9849" s="107" customFormat="1" x14ac:dyDescent="0.2"/>
    <row r="9850" s="107" customFormat="1" x14ac:dyDescent="0.2"/>
    <row r="9851" s="107" customFormat="1" x14ac:dyDescent="0.2"/>
    <row r="9852" s="107" customFormat="1" x14ac:dyDescent="0.2"/>
    <row r="9853" s="107" customFormat="1" x14ac:dyDescent="0.2"/>
    <row r="9854" s="107" customFormat="1" x14ac:dyDescent="0.2"/>
    <row r="9855" s="107" customFormat="1" x14ac:dyDescent="0.2"/>
    <row r="9856" s="107" customFormat="1" x14ac:dyDescent="0.2"/>
    <row r="9857" s="107" customFormat="1" x14ac:dyDescent="0.2"/>
    <row r="9858" s="107" customFormat="1" x14ac:dyDescent="0.2"/>
    <row r="9859" s="107" customFormat="1" x14ac:dyDescent="0.2"/>
    <row r="9860" s="107" customFormat="1" x14ac:dyDescent="0.2"/>
    <row r="9861" s="107" customFormat="1" x14ac:dyDescent="0.2"/>
    <row r="9862" s="107" customFormat="1" x14ac:dyDescent="0.2"/>
    <row r="9863" s="107" customFormat="1" x14ac:dyDescent="0.2"/>
    <row r="9864" s="107" customFormat="1" x14ac:dyDescent="0.2"/>
    <row r="9865" s="107" customFormat="1" x14ac:dyDescent="0.2"/>
    <row r="9866" s="107" customFormat="1" x14ac:dyDescent="0.2"/>
    <row r="9867" s="107" customFormat="1" x14ac:dyDescent="0.2"/>
    <row r="9868" s="107" customFormat="1" x14ac:dyDescent="0.2"/>
    <row r="9869" s="107" customFormat="1" x14ac:dyDescent="0.2"/>
    <row r="9870" s="107" customFormat="1" x14ac:dyDescent="0.2"/>
    <row r="9871" s="107" customFormat="1" x14ac:dyDescent="0.2"/>
    <row r="9872" s="107" customFormat="1" x14ac:dyDescent="0.2"/>
    <row r="9873" s="107" customFormat="1" x14ac:dyDescent="0.2"/>
    <row r="9874" s="107" customFormat="1" x14ac:dyDescent="0.2"/>
    <row r="9875" s="107" customFormat="1" x14ac:dyDescent="0.2"/>
    <row r="9876" s="107" customFormat="1" x14ac:dyDescent="0.2"/>
    <row r="9877" s="107" customFormat="1" x14ac:dyDescent="0.2"/>
    <row r="9878" s="107" customFormat="1" x14ac:dyDescent="0.2"/>
    <row r="9879" s="107" customFormat="1" x14ac:dyDescent="0.2"/>
    <row r="9880" s="107" customFormat="1" x14ac:dyDescent="0.2"/>
    <row r="9881" s="107" customFormat="1" x14ac:dyDescent="0.2"/>
    <row r="9882" s="107" customFormat="1" x14ac:dyDescent="0.2"/>
    <row r="9883" s="107" customFormat="1" x14ac:dyDescent="0.2"/>
    <row r="9884" s="107" customFormat="1" x14ac:dyDescent="0.2"/>
    <row r="9885" s="107" customFormat="1" x14ac:dyDescent="0.2"/>
    <row r="9886" s="107" customFormat="1" x14ac:dyDescent="0.2"/>
    <row r="9887" s="107" customFormat="1" x14ac:dyDescent="0.2"/>
    <row r="9888" s="107" customFormat="1" x14ac:dyDescent="0.2"/>
    <row r="9889" s="107" customFormat="1" x14ac:dyDescent="0.2"/>
    <row r="9890" s="107" customFormat="1" x14ac:dyDescent="0.2"/>
    <row r="9891" s="107" customFormat="1" x14ac:dyDescent="0.2"/>
    <row r="9892" s="107" customFormat="1" x14ac:dyDescent="0.2"/>
    <row r="9893" s="107" customFormat="1" x14ac:dyDescent="0.2"/>
    <row r="9894" s="107" customFormat="1" x14ac:dyDescent="0.2"/>
    <row r="9895" s="107" customFormat="1" x14ac:dyDescent="0.2"/>
    <row r="9896" s="107" customFormat="1" x14ac:dyDescent="0.2"/>
    <row r="9897" s="107" customFormat="1" x14ac:dyDescent="0.2"/>
    <row r="9898" s="107" customFormat="1" x14ac:dyDescent="0.2"/>
    <row r="9899" s="107" customFormat="1" x14ac:dyDescent="0.2"/>
    <row r="9900" s="107" customFormat="1" x14ac:dyDescent="0.2"/>
    <row r="9901" s="107" customFormat="1" x14ac:dyDescent="0.2"/>
    <row r="9902" s="107" customFormat="1" x14ac:dyDescent="0.2"/>
    <row r="9903" s="107" customFormat="1" x14ac:dyDescent="0.2"/>
    <row r="9904" s="107" customFormat="1" x14ac:dyDescent="0.2"/>
    <row r="9905" s="107" customFormat="1" x14ac:dyDescent="0.2"/>
    <row r="9906" s="107" customFormat="1" x14ac:dyDescent="0.2"/>
    <row r="9907" s="107" customFormat="1" x14ac:dyDescent="0.2"/>
    <row r="9908" s="107" customFormat="1" x14ac:dyDescent="0.2"/>
    <row r="9909" s="107" customFormat="1" x14ac:dyDescent="0.2"/>
    <row r="9910" s="107" customFormat="1" x14ac:dyDescent="0.2"/>
    <row r="9911" s="107" customFormat="1" x14ac:dyDescent="0.2"/>
    <row r="9912" s="107" customFormat="1" x14ac:dyDescent="0.2"/>
    <row r="9913" s="107" customFormat="1" x14ac:dyDescent="0.2"/>
    <row r="9914" s="107" customFormat="1" x14ac:dyDescent="0.2"/>
    <row r="9915" s="107" customFormat="1" x14ac:dyDescent="0.2"/>
    <row r="9916" s="107" customFormat="1" x14ac:dyDescent="0.2"/>
    <row r="9917" s="107" customFormat="1" x14ac:dyDescent="0.2"/>
    <row r="9918" s="107" customFormat="1" x14ac:dyDescent="0.2"/>
    <row r="9919" s="107" customFormat="1" x14ac:dyDescent="0.2"/>
    <row r="9920" s="107" customFormat="1" x14ac:dyDescent="0.2"/>
    <row r="9921" s="107" customFormat="1" x14ac:dyDescent="0.2"/>
    <row r="9922" s="107" customFormat="1" x14ac:dyDescent="0.2"/>
    <row r="9923" s="107" customFormat="1" x14ac:dyDescent="0.2"/>
    <row r="9924" s="107" customFormat="1" x14ac:dyDescent="0.2"/>
    <row r="9925" s="107" customFormat="1" x14ac:dyDescent="0.2"/>
    <row r="9926" s="107" customFormat="1" x14ac:dyDescent="0.2"/>
    <row r="9927" s="107" customFormat="1" x14ac:dyDescent="0.2"/>
    <row r="9928" s="107" customFormat="1" x14ac:dyDescent="0.2"/>
    <row r="9929" s="107" customFormat="1" x14ac:dyDescent="0.2"/>
    <row r="9930" s="107" customFormat="1" x14ac:dyDescent="0.2"/>
    <row r="9931" s="107" customFormat="1" x14ac:dyDescent="0.2"/>
    <row r="9932" s="107" customFormat="1" x14ac:dyDescent="0.2"/>
    <row r="9933" s="107" customFormat="1" x14ac:dyDescent="0.2"/>
    <row r="9934" s="107" customFormat="1" x14ac:dyDescent="0.2"/>
    <row r="9935" s="107" customFormat="1" x14ac:dyDescent="0.2"/>
    <row r="9936" s="107" customFormat="1" x14ac:dyDescent="0.2"/>
    <row r="9937" s="107" customFormat="1" x14ac:dyDescent="0.2"/>
    <row r="9938" s="107" customFormat="1" x14ac:dyDescent="0.2"/>
    <row r="9939" s="107" customFormat="1" x14ac:dyDescent="0.2"/>
    <row r="9940" s="107" customFormat="1" x14ac:dyDescent="0.2"/>
    <row r="9941" s="107" customFormat="1" x14ac:dyDescent="0.2"/>
    <row r="9942" s="107" customFormat="1" x14ac:dyDescent="0.2"/>
    <row r="9943" s="107" customFormat="1" x14ac:dyDescent="0.2"/>
    <row r="9944" s="107" customFormat="1" x14ac:dyDescent="0.2"/>
    <row r="9945" s="107" customFormat="1" x14ac:dyDescent="0.2"/>
    <row r="9946" s="107" customFormat="1" x14ac:dyDescent="0.2"/>
    <row r="9947" s="107" customFormat="1" x14ac:dyDescent="0.2"/>
    <row r="9948" s="107" customFormat="1" x14ac:dyDescent="0.2"/>
    <row r="9949" s="107" customFormat="1" x14ac:dyDescent="0.2"/>
    <row r="9950" s="107" customFormat="1" x14ac:dyDescent="0.2"/>
    <row r="9951" s="107" customFormat="1" x14ac:dyDescent="0.2"/>
    <row r="9952" s="107" customFormat="1" x14ac:dyDescent="0.2"/>
    <row r="9953" s="107" customFormat="1" x14ac:dyDescent="0.2"/>
    <row r="9954" s="107" customFormat="1" x14ac:dyDescent="0.2"/>
    <row r="9955" s="107" customFormat="1" x14ac:dyDescent="0.2"/>
    <row r="9956" s="107" customFormat="1" x14ac:dyDescent="0.2"/>
    <row r="9957" s="107" customFormat="1" x14ac:dyDescent="0.2"/>
    <row r="9958" s="107" customFormat="1" x14ac:dyDescent="0.2"/>
    <row r="9959" s="107" customFormat="1" x14ac:dyDescent="0.2"/>
    <row r="9960" s="107" customFormat="1" x14ac:dyDescent="0.2"/>
    <row r="9961" s="107" customFormat="1" x14ac:dyDescent="0.2"/>
    <row r="9962" s="107" customFormat="1" x14ac:dyDescent="0.2"/>
    <row r="9963" s="107" customFormat="1" x14ac:dyDescent="0.2"/>
    <row r="9964" s="107" customFormat="1" x14ac:dyDescent="0.2"/>
    <row r="9965" s="107" customFormat="1" x14ac:dyDescent="0.2"/>
    <row r="9966" s="107" customFormat="1" x14ac:dyDescent="0.2"/>
    <row r="9967" s="107" customFormat="1" x14ac:dyDescent="0.2"/>
    <row r="9968" s="107" customFormat="1" x14ac:dyDescent="0.2"/>
    <row r="9969" s="107" customFormat="1" x14ac:dyDescent="0.2"/>
    <row r="9970" s="107" customFormat="1" x14ac:dyDescent="0.2"/>
    <row r="9971" s="107" customFormat="1" x14ac:dyDescent="0.2"/>
    <row r="9972" s="107" customFormat="1" x14ac:dyDescent="0.2"/>
    <row r="9973" s="107" customFormat="1" x14ac:dyDescent="0.2"/>
    <row r="9974" s="107" customFormat="1" x14ac:dyDescent="0.2"/>
    <row r="9975" s="107" customFormat="1" x14ac:dyDescent="0.2"/>
    <row r="9976" s="107" customFormat="1" x14ac:dyDescent="0.2"/>
    <row r="9977" s="107" customFormat="1" x14ac:dyDescent="0.2"/>
    <row r="9978" s="107" customFormat="1" x14ac:dyDescent="0.2"/>
    <row r="9979" s="107" customFormat="1" x14ac:dyDescent="0.2"/>
    <row r="9980" s="107" customFormat="1" x14ac:dyDescent="0.2"/>
    <row r="9981" s="107" customFormat="1" x14ac:dyDescent="0.2"/>
    <row r="9982" s="107" customFormat="1" x14ac:dyDescent="0.2"/>
    <row r="9983" s="107" customFormat="1" x14ac:dyDescent="0.2"/>
    <row r="9984" s="107" customFormat="1" x14ac:dyDescent="0.2"/>
    <row r="9985" s="107" customFormat="1" x14ac:dyDescent="0.2"/>
    <row r="9986" s="107" customFormat="1" x14ac:dyDescent="0.2"/>
    <row r="9987" s="107" customFormat="1" x14ac:dyDescent="0.2"/>
    <row r="9988" s="107" customFormat="1" x14ac:dyDescent="0.2"/>
    <row r="9989" s="107" customFormat="1" x14ac:dyDescent="0.2"/>
    <row r="9990" s="107" customFormat="1" x14ac:dyDescent="0.2"/>
    <row r="9991" s="107" customFormat="1" x14ac:dyDescent="0.2"/>
    <row r="9992" s="107" customFormat="1" x14ac:dyDescent="0.2"/>
    <row r="9993" s="107" customFormat="1" x14ac:dyDescent="0.2"/>
    <row r="9994" s="107" customFormat="1" x14ac:dyDescent="0.2"/>
    <row r="9995" s="107" customFormat="1" x14ac:dyDescent="0.2"/>
    <row r="9996" s="107" customFormat="1" x14ac:dyDescent="0.2"/>
    <row r="9997" s="107" customFormat="1" x14ac:dyDescent="0.2"/>
    <row r="9998" s="107" customFormat="1" x14ac:dyDescent="0.2"/>
    <row r="9999" s="107" customFormat="1" x14ac:dyDescent="0.2"/>
    <row r="10000" s="107" customFormat="1" x14ac:dyDescent="0.2"/>
    <row r="10001" s="107" customFormat="1" x14ac:dyDescent="0.2"/>
    <row r="10002" s="107" customFormat="1" x14ac:dyDescent="0.2"/>
    <row r="10003" s="107" customFormat="1" x14ac:dyDescent="0.2"/>
    <row r="10004" s="107" customFormat="1" x14ac:dyDescent="0.2"/>
    <row r="10005" s="107" customFormat="1" x14ac:dyDescent="0.2"/>
    <row r="10006" s="107" customFormat="1" x14ac:dyDescent="0.2"/>
    <row r="10007" s="107" customFormat="1" x14ac:dyDescent="0.2"/>
    <row r="10008" s="107" customFormat="1" x14ac:dyDescent="0.2"/>
    <row r="10009" s="107" customFormat="1" x14ac:dyDescent="0.2"/>
    <row r="10010" s="107" customFormat="1" x14ac:dyDescent="0.2"/>
    <row r="10011" s="107" customFormat="1" x14ac:dyDescent="0.2"/>
    <row r="10012" s="107" customFormat="1" x14ac:dyDescent="0.2"/>
    <row r="10013" s="107" customFormat="1" x14ac:dyDescent="0.2"/>
    <row r="10014" s="107" customFormat="1" x14ac:dyDescent="0.2"/>
    <row r="10015" s="107" customFormat="1" x14ac:dyDescent="0.2"/>
    <row r="10016" s="107" customFormat="1" x14ac:dyDescent="0.2"/>
    <row r="10017" s="107" customFormat="1" x14ac:dyDescent="0.2"/>
    <row r="10018" s="107" customFormat="1" x14ac:dyDescent="0.2"/>
    <row r="10019" s="107" customFormat="1" x14ac:dyDescent="0.2"/>
    <row r="10020" s="107" customFormat="1" x14ac:dyDescent="0.2"/>
    <row r="10021" s="107" customFormat="1" x14ac:dyDescent="0.2"/>
    <row r="10022" s="107" customFormat="1" x14ac:dyDescent="0.2"/>
    <row r="10023" s="107" customFormat="1" x14ac:dyDescent="0.2"/>
    <row r="10024" s="107" customFormat="1" x14ac:dyDescent="0.2"/>
    <row r="10025" s="107" customFormat="1" x14ac:dyDescent="0.2"/>
    <row r="10026" s="107" customFormat="1" x14ac:dyDescent="0.2"/>
    <row r="10027" s="107" customFormat="1" x14ac:dyDescent="0.2"/>
    <row r="10028" s="107" customFormat="1" x14ac:dyDescent="0.2"/>
    <row r="10029" s="107" customFormat="1" x14ac:dyDescent="0.2"/>
    <row r="10030" s="107" customFormat="1" x14ac:dyDescent="0.2"/>
    <row r="10031" s="107" customFormat="1" x14ac:dyDescent="0.2"/>
    <row r="10032" s="107" customFormat="1" x14ac:dyDescent="0.2"/>
    <row r="10033" s="107" customFormat="1" x14ac:dyDescent="0.2"/>
    <row r="10034" s="107" customFormat="1" x14ac:dyDescent="0.2"/>
    <row r="10035" s="107" customFormat="1" x14ac:dyDescent="0.2"/>
    <row r="10036" s="107" customFormat="1" x14ac:dyDescent="0.2"/>
    <row r="10037" s="107" customFormat="1" x14ac:dyDescent="0.2"/>
    <row r="10038" s="107" customFormat="1" x14ac:dyDescent="0.2"/>
    <row r="10039" s="107" customFormat="1" x14ac:dyDescent="0.2"/>
    <row r="10040" s="107" customFormat="1" x14ac:dyDescent="0.2"/>
    <row r="10041" s="107" customFormat="1" x14ac:dyDescent="0.2"/>
    <row r="10042" s="107" customFormat="1" x14ac:dyDescent="0.2"/>
    <row r="10043" s="107" customFormat="1" x14ac:dyDescent="0.2"/>
    <row r="10044" s="107" customFormat="1" x14ac:dyDescent="0.2"/>
    <row r="10045" s="107" customFormat="1" x14ac:dyDescent="0.2"/>
    <row r="10046" s="107" customFormat="1" x14ac:dyDescent="0.2"/>
    <row r="10047" s="107" customFormat="1" x14ac:dyDescent="0.2"/>
    <row r="10048" s="107" customFormat="1" x14ac:dyDescent="0.2"/>
    <row r="10049" s="107" customFormat="1" x14ac:dyDescent="0.2"/>
    <row r="10050" s="107" customFormat="1" x14ac:dyDescent="0.2"/>
    <row r="10051" s="107" customFormat="1" x14ac:dyDescent="0.2"/>
    <row r="10052" s="107" customFormat="1" x14ac:dyDescent="0.2"/>
    <row r="10053" s="107" customFormat="1" x14ac:dyDescent="0.2"/>
    <row r="10054" s="107" customFormat="1" x14ac:dyDescent="0.2"/>
    <row r="10055" s="107" customFormat="1" x14ac:dyDescent="0.2"/>
    <row r="10056" s="107" customFormat="1" x14ac:dyDescent="0.2"/>
    <row r="10057" s="107" customFormat="1" x14ac:dyDescent="0.2"/>
    <row r="10058" s="107" customFormat="1" x14ac:dyDescent="0.2"/>
    <row r="10059" s="107" customFormat="1" x14ac:dyDescent="0.2"/>
    <row r="10060" s="107" customFormat="1" x14ac:dyDescent="0.2"/>
    <row r="10061" s="107" customFormat="1" x14ac:dyDescent="0.2"/>
    <row r="10062" s="107" customFormat="1" x14ac:dyDescent="0.2"/>
    <row r="10063" s="107" customFormat="1" x14ac:dyDescent="0.2"/>
    <row r="10064" s="107" customFormat="1" x14ac:dyDescent="0.2"/>
    <row r="10065" s="107" customFormat="1" x14ac:dyDescent="0.2"/>
    <row r="10066" s="107" customFormat="1" x14ac:dyDescent="0.2"/>
    <row r="10067" s="107" customFormat="1" x14ac:dyDescent="0.2"/>
    <row r="10068" s="107" customFormat="1" x14ac:dyDescent="0.2"/>
    <row r="10069" s="107" customFormat="1" x14ac:dyDescent="0.2"/>
    <row r="10070" s="107" customFormat="1" x14ac:dyDescent="0.2"/>
    <row r="10071" s="107" customFormat="1" x14ac:dyDescent="0.2"/>
    <row r="10072" s="107" customFormat="1" x14ac:dyDescent="0.2"/>
    <row r="10073" s="107" customFormat="1" x14ac:dyDescent="0.2"/>
    <row r="10074" s="107" customFormat="1" x14ac:dyDescent="0.2"/>
    <row r="10075" s="107" customFormat="1" x14ac:dyDescent="0.2"/>
    <row r="10076" s="107" customFormat="1" x14ac:dyDescent="0.2"/>
    <row r="10077" s="107" customFormat="1" x14ac:dyDescent="0.2"/>
    <row r="10078" s="107" customFormat="1" x14ac:dyDescent="0.2"/>
    <row r="10079" s="107" customFormat="1" x14ac:dyDescent="0.2"/>
    <row r="10080" s="107" customFormat="1" x14ac:dyDescent="0.2"/>
    <row r="10081" s="107" customFormat="1" x14ac:dyDescent="0.2"/>
    <row r="10082" s="107" customFormat="1" x14ac:dyDescent="0.2"/>
    <row r="10083" s="107" customFormat="1" x14ac:dyDescent="0.2"/>
    <row r="10084" s="107" customFormat="1" x14ac:dyDescent="0.2"/>
    <row r="10085" s="107" customFormat="1" x14ac:dyDescent="0.2"/>
    <row r="10086" s="107" customFormat="1" x14ac:dyDescent="0.2"/>
    <row r="10087" s="107" customFormat="1" x14ac:dyDescent="0.2"/>
    <row r="10088" s="107" customFormat="1" x14ac:dyDescent="0.2"/>
    <row r="10089" s="107" customFormat="1" x14ac:dyDescent="0.2"/>
    <row r="10090" s="107" customFormat="1" x14ac:dyDescent="0.2"/>
    <row r="10091" s="107" customFormat="1" x14ac:dyDescent="0.2"/>
    <row r="10092" s="107" customFormat="1" x14ac:dyDescent="0.2"/>
    <row r="10093" s="107" customFormat="1" x14ac:dyDescent="0.2"/>
    <row r="10094" s="107" customFormat="1" x14ac:dyDescent="0.2"/>
    <row r="10095" s="107" customFormat="1" x14ac:dyDescent="0.2"/>
    <row r="10096" s="107" customFormat="1" x14ac:dyDescent="0.2"/>
    <row r="10097" s="107" customFormat="1" x14ac:dyDescent="0.2"/>
    <row r="10098" s="107" customFormat="1" x14ac:dyDescent="0.2"/>
    <row r="10099" s="107" customFormat="1" x14ac:dyDescent="0.2"/>
    <row r="10100" s="107" customFormat="1" x14ac:dyDescent="0.2"/>
    <row r="10101" s="107" customFormat="1" x14ac:dyDescent="0.2"/>
    <row r="10102" s="107" customFormat="1" x14ac:dyDescent="0.2"/>
    <row r="10103" s="107" customFormat="1" x14ac:dyDescent="0.2"/>
    <row r="10104" s="107" customFormat="1" x14ac:dyDescent="0.2"/>
    <row r="10105" s="107" customFormat="1" x14ac:dyDescent="0.2"/>
    <row r="10106" s="107" customFormat="1" x14ac:dyDescent="0.2"/>
    <row r="10107" s="107" customFormat="1" x14ac:dyDescent="0.2"/>
    <row r="10108" s="107" customFormat="1" x14ac:dyDescent="0.2"/>
    <row r="10109" s="107" customFormat="1" x14ac:dyDescent="0.2"/>
    <row r="10110" s="107" customFormat="1" x14ac:dyDescent="0.2"/>
    <row r="10111" s="107" customFormat="1" x14ac:dyDescent="0.2"/>
    <row r="10112" s="107" customFormat="1" x14ac:dyDescent="0.2"/>
    <row r="10113" s="107" customFormat="1" x14ac:dyDescent="0.2"/>
    <row r="10114" s="107" customFormat="1" x14ac:dyDescent="0.2"/>
    <row r="10115" s="107" customFormat="1" x14ac:dyDescent="0.2"/>
    <row r="10116" s="107" customFormat="1" x14ac:dyDescent="0.2"/>
    <row r="10117" s="107" customFormat="1" x14ac:dyDescent="0.2"/>
    <row r="10118" s="107" customFormat="1" x14ac:dyDescent="0.2"/>
    <row r="10119" s="107" customFormat="1" x14ac:dyDescent="0.2"/>
    <row r="10120" s="107" customFormat="1" x14ac:dyDescent="0.2"/>
    <row r="10121" s="107" customFormat="1" x14ac:dyDescent="0.2"/>
    <row r="10122" s="107" customFormat="1" x14ac:dyDescent="0.2"/>
    <row r="10123" s="107" customFormat="1" x14ac:dyDescent="0.2"/>
    <row r="10124" s="107" customFormat="1" x14ac:dyDescent="0.2"/>
    <row r="10125" s="107" customFormat="1" x14ac:dyDescent="0.2"/>
    <row r="10126" s="107" customFormat="1" x14ac:dyDescent="0.2"/>
    <row r="10127" s="107" customFormat="1" x14ac:dyDescent="0.2"/>
    <row r="10128" s="107" customFormat="1" x14ac:dyDescent="0.2"/>
    <row r="10129" s="107" customFormat="1" x14ac:dyDescent="0.2"/>
    <row r="10130" s="107" customFormat="1" x14ac:dyDescent="0.2"/>
    <row r="10131" s="107" customFormat="1" x14ac:dyDescent="0.2"/>
    <row r="10132" s="107" customFormat="1" x14ac:dyDescent="0.2"/>
    <row r="10133" s="107" customFormat="1" x14ac:dyDescent="0.2"/>
    <row r="10134" s="107" customFormat="1" x14ac:dyDescent="0.2"/>
    <row r="10135" s="107" customFormat="1" x14ac:dyDescent="0.2"/>
    <row r="10136" s="107" customFormat="1" x14ac:dyDescent="0.2"/>
    <row r="10137" s="107" customFormat="1" x14ac:dyDescent="0.2"/>
    <row r="10138" s="107" customFormat="1" x14ac:dyDescent="0.2"/>
    <row r="10139" s="107" customFormat="1" x14ac:dyDescent="0.2"/>
    <row r="10140" s="107" customFormat="1" x14ac:dyDescent="0.2"/>
    <row r="10141" s="107" customFormat="1" x14ac:dyDescent="0.2"/>
    <row r="10142" s="107" customFormat="1" x14ac:dyDescent="0.2"/>
    <row r="10143" s="107" customFormat="1" x14ac:dyDescent="0.2"/>
    <row r="10144" s="107" customFormat="1" x14ac:dyDescent="0.2"/>
    <row r="10145" s="107" customFormat="1" x14ac:dyDescent="0.2"/>
    <row r="10146" s="107" customFormat="1" x14ac:dyDescent="0.2"/>
    <row r="10147" s="107" customFormat="1" x14ac:dyDescent="0.2"/>
    <row r="10148" s="107" customFormat="1" x14ac:dyDescent="0.2"/>
    <row r="10149" s="107" customFormat="1" x14ac:dyDescent="0.2"/>
    <row r="10150" s="107" customFormat="1" x14ac:dyDescent="0.2"/>
    <row r="10151" s="107" customFormat="1" x14ac:dyDescent="0.2"/>
    <row r="10152" s="107" customFormat="1" x14ac:dyDescent="0.2"/>
    <row r="10153" s="107" customFormat="1" x14ac:dyDescent="0.2"/>
    <row r="10154" s="107" customFormat="1" x14ac:dyDescent="0.2"/>
    <row r="10155" s="107" customFormat="1" x14ac:dyDescent="0.2"/>
    <row r="10156" s="107" customFormat="1" x14ac:dyDescent="0.2"/>
    <row r="10157" s="107" customFormat="1" x14ac:dyDescent="0.2"/>
    <row r="10158" s="107" customFormat="1" x14ac:dyDescent="0.2"/>
    <row r="10159" s="107" customFormat="1" x14ac:dyDescent="0.2"/>
    <row r="10160" s="107" customFormat="1" x14ac:dyDescent="0.2"/>
    <row r="10161" s="107" customFormat="1" x14ac:dyDescent="0.2"/>
    <row r="10162" s="107" customFormat="1" x14ac:dyDescent="0.2"/>
    <row r="10163" s="107" customFormat="1" x14ac:dyDescent="0.2"/>
    <row r="10164" s="107" customFormat="1" x14ac:dyDescent="0.2"/>
    <row r="10165" s="107" customFormat="1" x14ac:dyDescent="0.2"/>
    <row r="10166" s="107" customFormat="1" x14ac:dyDescent="0.2"/>
    <row r="10167" s="107" customFormat="1" x14ac:dyDescent="0.2"/>
    <row r="10168" s="107" customFormat="1" x14ac:dyDescent="0.2"/>
    <row r="10169" s="107" customFormat="1" x14ac:dyDescent="0.2"/>
    <row r="10170" s="107" customFormat="1" x14ac:dyDescent="0.2"/>
    <row r="10171" s="107" customFormat="1" x14ac:dyDescent="0.2"/>
    <row r="10172" s="107" customFormat="1" x14ac:dyDescent="0.2"/>
    <row r="10173" s="107" customFormat="1" x14ac:dyDescent="0.2"/>
    <row r="10174" s="107" customFormat="1" x14ac:dyDescent="0.2"/>
    <row r="10175" s="107" customFormat="1" x14ac:dyDescent="0.2"/>
    <row r="10176" s="107" customFormat="1" x14ac:dyDescent="0.2"/>
    <row r="10177" s="107" customFormat="1" x14ac:dyDescent="0.2"/>
    <row r="10178" s="107" customFormat="1" x14ac:dyDescent="0.2"/>
    <row r="10179" s="107" customFormat="1" x14ac:dyDescent="0.2"/>
    <row r="10180" s="107" customFormat="1" x14ac:dyDescent="0.2"/>
    <row r="10181" s="107" customFormat="1" x14ac:dyDescent="0.2"/>
    <row r="10182" s="107" customFormat="1" x14ac:dyDescent="0.2"/>
    <row r="10183" s="107" customFormat="1" x14ac:dyDescent="0.2"/>
    <row r="10184" s="107" customFormat="1" x14ac:dyDescent="0.2"/>
    <row r="10185" s="107" customFormat="1" x14ac:dyDescent="0.2"/>
    <row r="10186" s="107" customFormat="1" x14ac:dyDescent="0.2"/>
    <row r="10187" s="107" customFormat="1" x14ac:dyDescent="0.2"/>
    <row r="10188" s="107" customFormat="1" x14ac:dyDescent="0.2"/>
    <row r="10189" s="107" customFormat="1" x14ac:dyDescent="0.2"/>
    <row r="10190" s="107" customFormat="1" x14ac:dyDescent="0.2"/>
    <row r="10191" s="107" customFormat="1" x14ac:dyDescent="0.2"/>
    <row r="10192" s="107" customFormat="1" x14ac:dyDescent="0.2"/>
    <row r="10193" s="107" customFormat="1" x14ac:dyDescent="0.2"/>
    <row r="10194" s="107" customFormat="1" x14ac:dyDescent="0.2"/>
    <row r="10195" s="107" customFormat="1" x14ac:dyDescent="0.2"/>
    <row r="10196" s="107" customFormat="1" x14ac:dyDescent="0.2"/>
    <row r="10197" s="107" customFormat="1" x14ac:dyDescent="0.2"/>
    <row r="10198" s="107" customFormat="1" x14ac:dyDescent="0.2"/>
    <row r="10199" s="107" customFormat="1" x14ac:dyDescent="0.2"/>
    <row r="10200" s="107" customFormat="1" x14ac:dyDescent="0.2"/>
    <row r="10201" s="107" customFormat="1" x14ac:dyDescent="0.2"/>
    <row r="10202" s="107" customFormat="1" x14ac:dyDescent="0.2"/>
    <row r="10203" s="107" customFormat="1" x14ac:dyDescent="0.2"/>
    <row r="10204" s="107" customFormat="1" x14ac:dyDescent="0.2"/>
    <row r="10205" s="107" customFormat="1" x14ac:dyDescent="0.2"/>
    <row r="10206" s="107" customFormat="1" x14ac:dyDescent="0.2"/>
    <row r="10207" s="107" customFormat="1" x14ac:dyDescent="0.2"/>
    <row r="10208" s="107" customFormat="1" x14ac:dyDescent="0.2"/>
    <row r="10209" s="107" customFormat="1" x14ac:dyDescent="0.2"/>
    <row r="10210" s="107" customFormat="1" x14ac:dyDescent="0.2"/>
    <row r="10211" s="107" customFormat="1" x14ac:dyDescent="0.2"/>
    <row r="10212" s="107" customFormat="1" x14ac:dyDescent="0.2"/>
    <row r="10213" s="107" customFormat="1" x14ac:dyDescent="0.2"/>
    <row r="10214" s="107" customFormat="1" x14ac:dyDescent="0.2"/>
    <row r="10215" s="107" customFormat="1" x14ac:dyDescent="0.2"/>
    <row r="10216" s="107" customFormat="1" x14ac:dyDescent="0.2"/>
    <row r="10217" s="107" customFormat="1" x14ac:dyDescent="0.2"/>
    <row r="10218" s="107" customFormat="1" x14ac:dyDescent="0.2"/>
    <row r="10219" s="107" customFormat="1" x14ac:dyDescent="0.2"/>
    <row r="10220" s="107" customFormat="1" x14ac:dyDescent="0.2"/>
    <row r="10221" s="107" customFormat="1" x14ac:dyDescent="0.2"/>
    <row r="10222" s="107" customFormat="1" x14ac:dyDescent="0.2"/>
    <row r="10223" s="107" customFormat="1" x14ac:dyDescent="0.2"/>
    <row r="10224" s="107" customFormat="1" x14ac:dyDescent="0.2"/>
    <row r="10225" s="107" customFormat="1" x14ac:dyDescent="0.2"/>
    <row r="10226" s="107" customFormat="1" x14ac:dyDescent="0.2"/>
    <row r="10227" s="107" customFormat="1" x14ac:dyDescent="0.2"/>
    <row r="10228" s="107" customFormat="1" x14ac:dyDescent="0.2"/>
    <row r="10229" s="107" customFormat="1" x14ac:dyDescent="0.2"/>
    <row r="10230" s="107" customFormat="1" x14ac:dyDescent="0.2"/>
    <row r="10231" s="107" customFormat="1" x14ac:dyDescent="0.2"/>
    <row r="10232" s="107" customFormat="1" x14ac:dyDescent="0.2"/>
    <row r="10233" s="107" customFormat="1" x14ac:dyDescent="0.2"/>
    <row r="10234" s="107" customFormat="1" x14ac:dyDescent="0.2"/>
    <row r="10235" s="107" customFormat="1" x14ac:dyDescent="0.2"/>
    <row r="10236" s="107" customFormat="1" x14ac:dyDescent="0.2"/>
    <row r="10237" s="107" customFormat="1" x14ac:dyDescent="0.2"/>
    <row r="10238" s="107" customFormat="1" x14ac:dyDescent="0.2"/>
    <row r="10239" s="107" customFormat="1" x14ac:dyDescent="0.2"/>
    <row r="10240" s="107" customFormat="1" x14ac:dyDescent="0.2"/>
    <row r="10241" s="107" customFormat="1" x14ac:dyDescent="0.2"/>
    <row r="10242" s="107" customFormat="1" x14ac:dyDescent="0.2"/>
    <row r="10243" s="107" customFormat="1" x14ac:dyDescent="0.2"/>
    <row r="10244" s="107" customFormat="1" x14ac:dyDescent="0.2"/>
    <row r="10245" s="107" customFormat="1" x14ac:dyDescent="0.2"/>
    <row r="10246" s="107" customFormat="1" x14ac:dyDescent="0.2"/>
    <row r="10247" s="107" customFormat="1" x14ac:dyDescent="0.2"/>
    <row r="10248" s="107" customFormat="1" x14ac:dyDescent="0.2"/>
    <row r="10249" s="107" customFormat="1" x14ac:dyDescent="0.2"/>
    <row r="10250" s="107" customFormat="1" x14ac:dyDescent="0.2"/>
    <row r="10251" s="107" customFormat="1" x14ac:dyDescent="0.2"/>
    <row r="10252" s="107" customFormat="1" x14ac:dyDescent="0.2"/>
    <row r="10253" s="107" customFormat="1" x14ac:dyDescent="0.2"/>
    <row r="10254" s="107" customFormat="1" x14ac:dyDescent="0.2"/>
    <row r="10255" s="107" customFormat="1" x14ac:dyDescent="0.2"/>
    <row r="10256" s="107" customFormat="1" x14ac:dyDescent="0.2"/>
    <row r="10257" s="107" customFormat="1" x14ac:dyDescent="0.2"/>
    <row r="10258" s="107" customFormat="1" x14ac:dyDescent="0.2"/>
    <row r="10259" s="107" customFormat="1" x14ac:dyDescent="0.2"/>
    <row r="10260" s="107" customFormat="1" x14ac:dyDescent="0.2"/>
    <row r="10261" s="107" customFormat="1" x14ac:dyDescent="0.2"/>
    <row r="10262" s="107" customFormat="1" x14ac:dyDescent="0.2"/>
    <row r="10263" s="107" customFormat="1" x14ac:dyDescent="0.2"/>
    <row r="10264" s="107" customFormat="1" x14ac:dyDescent="0.2"/>
    <row r="10265" s="107" customFormat="1" x14ac:dyDescent="0.2"/>
    <row r="10266" s="107" customFormat="1" x14ac:dyDescent="0.2"/>
    <row r="10267" s="107" customFormat="1" x14ac:dyDescent="0.2"/>
    <row r="10268" s="107" customFormat="1" x14ac:dyDescent="0.2"/>
    <row r="10269" s="107" customFormat="1" x14ac:dyDescent="0.2"/>
    <row r="10270" s="107" customFormat="1" x14ac:dyDescent="0.2"/>
    <row r="10271" s="107" customFormat="1" x14ac:dyDescent="0.2"/>
    <row r="10272" s="107" customFormat="1" x14ac:dyDescent="0.2"/>
    <row r="10273" s="107" customFormat="1" x14ac:dyDescent="0.2"/>
    <row r="10274" s="107" customFormat="1" x14ac:dyDescent="0.2"/>
    <row r="10275" s="107" customFormat="1" x14ac:dyDescent="0.2"/>
    <row r="10276" s="107" customFormat="1" x14ac:dyDescent="0.2"/>
    <row r="10277" s="107" customFormat="1" x14ac:dyDescent="0.2"/>
    <row r="10278" s="107" customFormat="1" x14ac:dyDescent="0.2"/>
    <row r="10279" s="107" customFormat="1" x14ac:dyDescent="0.2"/>
    <row r="10280" s="107" customFormat="1" x14ac:dyDescent="0.2"/>
    <row r="10281" s="107" customFormat="1" x14ac:dyDescent="0.2"/>
    <row r="10282" s="107" customFormat="1" x14ac:dyDescent="0.2"/>
    <row r="10283" s="107" customFormat="1" x14ac:dyDescent="0.2"/>
    <row r="10284" s="107" customFormat="1" x14ac:dyDescent="0.2"/>
    <row r="10285" s="107" customFormat="1" x14ac:dyDescent="0.2"/>
    <row r="10286" s="107" customFormat="1" x14ac:dyDescent="0.2"/>
    <row r="10287" s="107" customFormat="1" x14ac:dyDescent="0.2"/>
    <row r="10288" s="107" customFormat="1" x14ac:dyDescent="0.2"/>
    <row r="10289" s="107" customFormat="1" x14ac:dyDescent="0.2"/>
    <row r="10290" s="107" customFormat="1" x14ac:dyDescent="0.2"/>
    <row r="10291" s="107" customFormat="1" x14ac:dyDescent="0.2"/>
    <row r="10292" s="107" customFormat="1" x14ac:dyDescent="0.2"/>
    <row r="10293" s="107" customFormat="1" x14ac:dyDescent="0.2"/>
    <row r="10294" s="107" customFormat="1" x14ac:dyDescent="0.2"/>
    <row r="10295" s="107" customFormat="1" x14ac:dyDescent="0.2"/>
    <row r="10296" s="107" customFormat="1" x14ac:dyDescent="0.2"/>
    <row r="10297" s="107" customFormat="1" x14ac:dyDescent="0.2"/>
    <row r="10298" s="107" customFormat="1" x14ac:dyDescent="0.2"/>
    <row r="10299" s="107" customFormat="1" x14ac:dyDescent="0.2"/>
    <row r="10300" s="107" customFormat="1" x14ac:dyDescent="0.2"/>
    <row r="10301" s="107" customFormat="1" x14ac:dyDescent="0.2"/>
    <row r="10302" s="107" customFormat="1" x14ac:dyDescent="0.2"/>
    <row r="10303" s="107" customFormat="1" x14ac:dyDescent="0.2"/>
    <row r="10304" s="107" customFormat="1" x14ac:dyDescent="0.2"/>
    <row r="10305" s="107" customFormat="1" x14ac:dyDescent="0.2"/>
    <row r="10306" s="107" customFormat="1" x14ac:dyDescent="0.2"/>
    <row r="10307" s="107" customFormat="1" x14ac:dyDescent="0.2"/>
    <row r="10308" s="107" customFormat="1" x14ac:dyDescent="0.2"/>
    <row r="10309" s="107" customFormat="1" x14ac:dyDescent="0.2"/>
    <row r="10310" s="107" customFormat="1" x14ac:dyDescent="0.2"/>
    <row r="10311" s="107" customFormat="1" x14ac:dyDescent="0.2"/>
    <row r="10312" s="107" customFormat="1" x14ac:dyDescent="0.2"/>
    <row r="10313" s="107" customFormat="1" x14ac:dyDescent="0.2"/>
    <row r="10314" s="107" customFormat="1" x14ac:dyDescent="0.2"/>
    <row r="10315" s="107" customFormat="1" x14ac:dyDescent="0.2"/>
    <row r="10316" s="107" customFormat="1" x14ac:dyDescent="0.2"/>
    <row r="10317" s="107" customFormat="1" x14ac:dyDescent="0.2"/>
    <row r="10318" s="107" customFormat="1" x14ac:dyDescent="0.2"/>
    <row r="10319" s="107" customFormat="1" x14ac:dyDescent="0.2"/>
    <row r="10320" s="107" customFormat="1" x14ac:dyDescent="0.2"/>
    <row r="10321" s="107" customFormat="1" x14ac:dyDescent="0.2"/>
    <row r="10322" s="107" customFormat="1" x14ac:dyDescent="0.2"/>
    <row r="10323" s="107" customFormat="1" x14ac:dyDescent="0.2"/>
    <row r="10324" s="107" customFormat="1" x14ac:dyDescent="0.2"/>
    <row r="10325" s="107" customFormat="1" x14ac:dyDescent="0.2"/>
    <row r="10326" s="107" customFormat="1" x14ac:dyDescent="0.2"/>
    <row r="10327" s="107" customFormat="1" x14ac:dyDescent="0.2"/>
    <row r="10328" s="107" customFormat="1" x14ac:dyDescent="0.2"/>
    <row r="10329" s="107" customFormat="1" x14ac:dyDescent="0.2"/>
    <row r="10330" s="107" customFormat="1" x14ac:dyDescent="0.2"/>
    <row r="10331" s="107" customFormat="1" x14ac:dyDescent="0.2"/>
    <row r="10332" s="107" customFormat="1" x14ac:dyDescent="0.2"/>
    <row r="10333" s="107" customFormat="1" x14ac:dyDescent="0.2"/>
    <row r="10334" s="107" customFormat="1" x14ac:dyDescent="0.2"/>
    <row r="10335" s="107" customFormat="1" x14ac:dyDescent="0.2"/>
    <row r="10336" s="107" customFormat="1" x14ac:dyDescent="0.2"/>
    <row r="10337" s="107" customFormat="1" x14ac:dyDescent="0.2"/>
    <row r="10338" s="107" customFormat="1" x14ac:dyDescent="0.2"/>
    <row r="10339" s="107" customFormat="1" x14ac:dyDescent="0.2"/>
    <row r="10340" s="107" customFormat="1" x14ac:dyDescent="0.2"/>
    <row r="10341" s="107" customFormat="1" x14ac:dyDescent="0.2"/>
    <row r="10342" s="107" customFormat="1" x14ac:dyDescent="0.2"/>
    <row r="10343" s="107" customFormat="1" x14ac:dyDescent="0.2"/>
    <row r="10344" s="107" customFormat="1" x14ac:dyDescent="0.2"/>
    <row r="10345" s="107" customFormat="1" x14ac:dyDescent="0.2"/>
    <row r="10346" s="107" customFormat="1" x14ac:dyDescent="0.2"/>
    <row r="10347" s="107" customFormat="1" x14ac:dyDescent="0.2"/>
    <row r="10348" s="107" customFormat="1" x14ac:dyDescent="0.2"/>
    <row r="10349" s="107" customFormat="1" x14ac:dyDescent="0.2"/>
    <row r="10350" s="107" customFormat="1" x14ac:dyDescent="0.2"/>
    <row r="10351" s="107" customFormat="1" x14ac:dyDescent="0.2"/>
    <row r="10352" s="107" customFormat="1" x14ac:dyDescent="0.2"/>
    <row r="10353" s="107" customFormat="1" x14ac:dyDescent="0.2"/>
    <row r="10354" s="107" customFormat="1" x14ac:dyDescent="0.2"/>
    <row r="10355" s="107" customFormat="1" x14ac:dyDescent="0.2"/>
    <row r="10356" s="107" customFormat="1" x14ac:dyDescent="0.2"/>
    <row r="10357" s="107" customFormat="1" x14ac:dyDescent="0.2"/>
    <row r="10358" s="107" customFormat="1" x14ac:dyDescent="0.2"/>
    <row r="10359" s="107" customFormat="1" x14ac:dyDescent="0.2"/>
    <row r="10360" s="107" customFormat="1" x14ac:dyDescent="0.2"/>
    <row r="10361" s="107" customFormat="1" x14ac:dyDescent="0.2"/>
    <row r="10362" s="107" customFormat="1" x14ac:dyDescent="0.2"/>
    <row r="10363" s="107" customFormat="1" x14ac:dyDescent="0.2"/>
    <row r="10364" s="107" customFormat="1" x14ac:dyDescent="0.2"/>
    <row r="10365" s="107" customFormat="1" x14ac:dyDescent="0.2"/>
    <row r="10366" s="107" customFormat="1" x14ac:dyDescent="0.2"/>
    <row r="10367" s="107" customFormat="1" x14ac:dyDescent="0.2"/>
    <row r="10368" s="107" customFormat="1" x14ac:dyDescent="0.2"/>
    <row r="10369" s="107" customFormat="1" x14ac:dyDescent="0.2"/>
    <row r="10370" s="107" customFormat="1" x14ac:dyDescent="0.2"/>
    <row r="10371" s="107" customFormat="1" x14ac:dyDescent="0.2"/>
    <row r="10372" s="107" customFormat="1" x14ac:dyDescent="0.2"/>
    <row r="10373" s="107" customFormat="1" x14ac:dyDescent="0.2"/>
    <row r="10374" s="107" customFormat="1" x14ac:dyDescent="0.2"/>
    <row r="10375" s="107" customFormat="1" x14ac:dyDescent="0.2"/>
    <row r="10376" s="107" customFormat="1" x14ac:dyDescent="0.2"/>
    <row r="10377" s="107" customFormat="1" x14ac:dyDescent="0.2"/>
    <row r="10378" s="107" customFormat="1" x14ac:dyDescent="0.2"/>
    <row r="10379" s="107" customFormat="1" x14ac:dyDescent="0.2"/>
    <row r="10380" s="107" customFormat="1" x14ac:dyDescent="0.2"/>
    <row r="10381" s="107" customFormat="1" x14ac:dyDescent="0.2"/>
    <row r="10382" s="107" customFormat="1" x14ac:dyDescent="0.2"/>
    <row r="10383" s="107" customFormat="1" x14ac:dyDescent="0.2"/>
    <row r="10384" s="107" customFormat="1" x14ac:dyDescent="0.2"/>
    <row r="10385" s="107" customFormat="1" x14ac:dyDescent="0.2"/>
    <row r="10386" s="107" customFormat="1" x14ac:dyDescent="0.2"/>
    <row r="10387" s="107" customFormat="1" x14ac:dyDescent="0.2"/>
    <row r="10388" s="107" customFormat="1" x14ac:dyDescent="0.2"/>
    <row r="10389" s="107" customFormat="1" x14ac:dyDescent="0.2"/>
    <row r="10390" s="107" customFormat="1" x14ac:dyDescent="0.2"/>
    <row r="10391" s="107" customFormat="1" x14ac:dyDescent="0.2"/>
    <row r="10392" s="107" customFormat="1" x14ac:dyDescent="0.2"/>
    <row r="10393" s="107" customFormat="1" x14ac:dyDescent="0.2"/>
    <row r="10394" s="107" customFormat="1" x14ac:dyDescent="0.2"/>
    <row r="10395" s="107" customFormat="1" x14ac:dyDescent="0.2"/>
    <row r="10396" s="107" customFormat="1" x14ac:dyDescent="0.2"/>
    <row r="10397" s="107" customFormat="1" x14ac:dyDescent="0.2"/>
    <row r="10398" s="107" customFormat="1" x14ac:dyDescent="0.2"/>
    <row r="10399" s="107" customFormat="1" x14ac:dyDescent="0.2"/>
    <row r="10400" s="107" customFormat="1" x14ac:dyDescent="0.2"/>
    <row r="10401" s="107" customFormat="1" x14ac:dyDescent="0.2"/>
    <row r="10402" s="107" customFormat="1" x14ac:dyDescent="0.2"/>
    <row r="10403" s="107" customFormat="1" x14ac:dyDescent="0.2"/>
    <row r="10404" s="107" customFormat="1" x14ac:dyDescent="0.2"/>
    <row r="10405" s="107" customFormat="1" x14ac:dyDescent="0.2"/>
    <row r="10406" s="107" customFormat="1" x14ac:dyDescent="0.2"/>
    <row r="10407" s="107" customFormat="1" x14ac:dyDescent="0.2"/>
    <row r="10408" s="107" customFormat="1" x14ac:dyDescent="0.2"/>
    <row r="10409" s="107" customFormat="1" x14ac:dyDescent="0.2"/>
    <row r="10410" s="107" customFormat="1" x14ac:dyDescent="0.2"/>
    <row r="10411" s="107" customFormat="1" x14ac:dyDescent="0.2"/>
    <row r="10412" s="107" customFormat="1" x14ac:dyDescent="0.2"/>
    <row r="10413" s="107" customFormat="1" x14ac:dyDescent="0.2"/>
    <row r="10414" s="107" customFormat="1" x14ac:dyDescent="0.2"/>
    <row r="10415" s="107" customFormat="1" x14ac:dyDescent="0.2"/>
    <row r="10416" s="107" customFormat="1" x14ac:dyDescent="0.2"/>
    <row r="10417" s="107" customFormat="1" x14ac:dyDescent="0.2"/>
    <row r="10418" s="107" customFormat="1" x14ac:dyDescent="0.2"/>
    <row r="10419" s="107" customFormat="1" x14ac:dyDescent="0.2"/>
    <row r="10420" s="107" customFormat="1" x14ac:dyDescent="0.2"/>
    <row r="10421" s="107" customFormat="1" x14ac:dyDescent="0.2"/>
    <row r="10422" s="107" customFormat="1" x14ac:dyDescent="0.2"/>
    <row r="10423" s="107" customFormat="1" x14ac:dyDescent="0.2"/>
    <row r="10424" s="107" customFormat="1" x14ac:dyDescent="0.2"/>
    <row r="10425" s="107" customFormat="1" x14ac:dyDescent="0.2"/>
    <row r="10426" s="107" customFormat="1" x14ac:dyDescent="0.2"/>
    <row r="10427" s="107" customFormat="1" x14ac:dyDescent="0.2"/>
    <row r="10428" s="107" customFormat="1" x14ac:dyDescent="0.2"/>
    <row r="10429" s="107" customFormat="1" x14ac:dyDescent="0.2"/>
    <row r="10430" s="107" customFormat="1" x14ac:dyDescent="0.2"/>
    <row r="10431" s="107" customFormat="1" x14ac:dyDescent="0.2"/>
    <row r="10432" s="107" customFormat="1" x14ac:dyDescent="0.2"/>
    <row r="10433" s="107" customFormat="1" x14ac:dyDescent="0.2"/>
    <row r="10434" s="107" customFormat="1" x14ac:dyDescent="0.2"/>
    <row r="10435" s="107" customFormat="1" x14ac:dyDescent="0.2"/>
    <row r="10436" s="107" customFormat="1" x14ac:dyDescent="0.2"/>
    <row r="10437" s="107" customFormat="1" x14ac:dyDescent="0.2"/>
    <row r="10438" s="107" customFormat="1" x14ac:dyDescent="0.2"/>
    <row r="10439" s="107" customFormat="1" x14ac:dyDescent="0.2"/>
    <row r="10440" s="107" customFormat="1" x14ac:dyDescent="0.2"/>
    <row r="10441" s="107" customFormat="1" x14ac:dyDescent="0.2"/>
    <row r="10442" s="107" customFormat="1" x14ac:dyDescent="0.2"/>
    <row r="10443" s="107" customFormat="1" x14ac:dyDescent="0.2"/>
    <row r="10444" s="107" customFormat="1" x14ac:dyDescent="0.2"/>
    <row r="10445" s="107" customFormat="1" x14ac:dyDescent="0.2"/>
    <row r="10446" s="107" customFormat="1" x14ac:dyDescent="0.2"/>
    <row r="10447" s="107" customFormat="1" x14ac:dyDescent="0.2"/>
    <row r="10448" s="107" customFormat="1" x14ac:dyDescent="0.2"/>
    <row r="10449" s="107" customFormat="1" x14ac:dyDescent="0.2"/>
    <row r="10450" s="107" customFormat="1" x14ac:dyDescent="0.2"/>
    <row r="10451" s="107" customFormat="1" x14ac:dyDescent="0.2"/>
    <row r="10452" s="107" customFormat="1" x14ac:dyDescent="0.2"/>
    <row r="10453" s="107" customFormat="1" x14ac:dyDescent="0.2"/>
    <row r="10454" s="107" customFormat="1" x14ac:dyDescent="0.2"/>
    <row r="10455" s="107" customFormat="1" x14ac:dyDescent="0.2"/>
    <row r="10456" s="107" customFormat="1" x14ac:dyDescent="0.2"/>
    <row r="10457" s="107" customFormat="1" x14ac:dyDescent="0.2"/>
    <row r="10458" s="107" customFormat="1" x14ac:dyDescent="0.2"/>
    <row r="10459" s="107" customFormat="1" x14ac:dyDescent="0.2"/>
    <row r="10460" s="107" customFormat="1" x14ac:dyDescent="0.2"/>
    <row r="10461" s="107" customFormat="1" x14ac:dyDescent="0.2"/>
    <row r="10462" s="107" customFormat="1" x14ac:dyDescent="0.2"/>
    <row r="10463" s="107" customFormat="1" x14ac:dyDescent="0.2"/>
    <row r="10464" s="107" customFormat="1" x14ac:dyDescent="0.2"/>
    <row r="10465" s="107" customFormat="1" x14ac:dyDescent="0.2"/>
    <row r="10466" s="107" customFormat="1" x14ac:dyDescent="0.2"/>
    <row r="10467" s="107" customFormat="1" x14ac:dyDescent="0.2"/>
    <row r="10468" s="107" customFormat="1" x14ac:dyDescent="0.2"/>
    <row r="10469" s="107" customFormat="1" x14ac:dyDescent="0.2"/>
    <row r="10470" s="107" customFormat="1" x14ac:dyDescent="0.2"/>
    <row r="10471" s="107" customFormat="1" x14ac:dyDescent="0.2"/>
    <row r="10472" s="107" customFormat="1" x14ac:dyDescent="0.2"/>
    <row r="10473" s="107" customFormat="1" x14ac:dyDescent="0.2"/>
    <row r="10474" s="107" customFormat="1" x14ac:dyDescent="0.2"/>
    <row r="10475" s="107" customFormat="1" x14ac:dyDescent="0.2"/>
    <row r="10476" s="107" customFormat="1" x14ac:dyDescent="0.2"/>
    <row r="10477" s="107" customFormat="1" x14ac:dyDescent="0.2"/>
    <row r="10478" s="107" customFormat="1" x14ac:dyDescent="0.2"/>
    <row r="10479" s="107" customFormat="1" x14ac:dyDescent="0.2"/>
    <row r="10480" s="107" customFormat="1" x14ac:dyDescent="0.2"/>
    <row r="10481" s="107" customFormat="1" x14ac:dyDescent="0.2"/>
    <row r="10482" s="107" customFormat="1" x14ac:dyDescent="0.2"/>
    <row r="10483" s="107" customFormat="1" x14ac:dyDescent="0.2"/>
    <row r="10484" s="107" customFormat="1" x14ac:dyDescent="0.2"/>
    <row r="10485" s="107" customFormat="1" x14ac:dyDescent="0.2"/>
    <row r="10486" s="107" customFormat="1" x14ac:dyDescent="0.2"/>
    <row r="10487" s="107" customFormat="1" x14ac:dyDescent="0.2"/>
    <row r="10488" s="107" customFormat="1" x14ac:dyDescent="0.2"/>
    <row r="10489" s="107" customFormat="1" x14ac:dyDescent="0.2"/>
    <row r="10490" s="107" customFormat="1" x14ac:dyDescent="0.2"/>
    <row r="10491" s="107" customFormat="1" x14ac:dyDescent="0.2"/>
    <row r="10492" s="107" customFormat="1" x14ac:dyDescent="0.2"/>
    <row r="10493" s="107" customFormat="1" x14ac:dyDescent="0.2"/>
    <row r="10494" s="107" customFormat="1" x14ac:dyDescent="0.2"/>
    <row r="10495" s="107" customFormat="1" x14ac:dyDescent="0.2"/>
    <row r="10496" s="107" customFormat="1" x14ac:dyDescent="0.2"/>
    <row r="10497" s="107" customFormat="1" x14ac:dyDescent="0.2"/>
    <row r="10498" s="107" customFormat="1" x14ac:dyDescent="0.2"/>
    <row r="10499" s="107" customFormat="1" x14ac:dyDescent="0.2"/>
    <row r="10500" s="107" customFormat="1" x14ac:dyDescent="0.2"/>
    <row r="10501" s="107" customFormat="1" x14ac:dyDescent="0.2"/>
    <row r="10502" s="107" customFormat="1" x14ac:dyDescent="0.2"/>
    <row r="10503" s="107" customFormat="1" x14ac:dyDescent="0.2"/>
    <row r="10504" s="107" customFormat="1" x14ac:dyDescent="0.2"/>
    <row r="10505" s="107" customFormat="1" x14ac:dyDescent="0.2"/>
    <row r="10506" s="107" customFormat="1" x14ac:dyDescent="0.2"/>
    <row r="10507" s="107" customFormat="1" x14ac:dyDescent="0.2"/>
    <row r="10508" s="107" customFormat="1" x14ac:dyDescent="0.2"/>
    <row r="10509" s="107" customFormat="1" x14ac:dyDescent="0.2"/>
    <row r="10510" s="107" customFormat="1" x14ac:dyDescent="0.2"/>
    <row r="10511" s="107" customFormat="1" x14ac:dyDescent="0.2"/>
    <row r="10512" s="107" customFormat="1" x14ac:dyDescent="0.2"/>
    <row r="10513" s="107" customFormat="1" x14ac:dyDescent="0.2"/>
    <row r="10514" s="107" customFormat="1" x14ac:dyDescent="0.2"/>
    <row r="10515" s="107" customFormat="1" x14ac:dyDescent="0.2"/>
    <row r="10516" s="107" customFormat="1" x14ac:dyDescent="0.2"/>
    <row r="10517" s="107" customFormat="1" x14ac:dyDescent="0.2"/>
    <row r="10518" s="107" customFormat="1" x14ac:dyDescent="0.2"/>
    <row r="10519" s="107" customFormat="1" x14ac:dyDescent="0.2"/>
    <row r="10520" s="107" customFormat="1" x14ac:dyDescent="0.2"/>
    <row r="10521" s="107" customFormat="1" x14ac:dyDescent="0.2"/>
    <row r="10522" s="107" customFormat="1" x14ac:dyDescent="0.2"/>
    <row r="10523" s="107" customFormat="1" x14ac:dyDescent="0.2"/>
    <row r="10524" s="107" customFormat="1" x14ac:dyDescent="0.2"/>
    <row r="10525" s="107" customFormat="1" x14ac:dyDescent="0.2"/>
    <row r="10526" s="107" customFormat="1" x14ac:dyDescent="0.2"/>
    <row r="10527" s="107" customFormat="1" x14ac:dyDescent="0.2"/>
    <row r="10528" s="107" customFormat="1" x14ac:dyDescent="0.2"/>
    <row r="10529" s="107" customFormat="1" x14ac:dyDescent="0.2"/>
    <row r="10530" s="107" customFormat="1" x14ac:dyDescent="0.2"/>
    <row r="10531" s="107" customFormat="1" x14ac:dyDescent="0.2"/>
    <row r="10532" s="107" customFormat="1" x14ac:dyDescent="0.2"/>
    <row r="10533" s="107" customFormat="1" x14ac:dyDescent="0.2"/>
    <row r="10534" s="107" customFormat="1" x14ac:dyDescent="0.2"/>
    <row r="10535" s="107" customFormat="1" x14ac:dyDescent="0.2"/>
    <row r="10536" s="107" customFormat="1" x14ac:dyDescent="0.2"/>
    <row r="10537" s="107" customFormat="1" x14ac:dyDescent="0.2"/>
    <row r="10538" s="107" customFormat="1" x14ac:dyDescent="0.2"/>
    <row r="10539" s="107" customFormat="1" x14ac:dyDescent="0.2"/>
    <row r="10540" s="107" customFormat="1" x14ac:dyDescent="0.2"/>
    <row r="10541" s="107" customFormat="1" x14ac:dyDescent="0.2"/>
    <row r="10542" s="107" customFormat="1" x14ac:dyDescent="0.2"/>
    <row r="10543" s="107" customFormat="1" x14ac:dyDescent="0.2"/>
    <row r="10544" s="107" customFormat="1" x14ac:dyDescent="0.2"/>
    <row r="10545" s="107" customFormat="1" x14ac:dyDescent="0.2"/>
    <row r="10546" s="107" customFormat="1" x14ac:dyDescent="0.2"/>
    <row r="10547" s="107" customFormat="1" x14ac:dyDescent="0.2"/>
    <row r="10548" s="107" customFormat="1" x14ac:dyDescent="0.2"/>
    <row r="10549" s="107" customFormat="1" x14ac:dyDescent="0.2"/>
    <row r="10550" s="107" customFormat="1" x14ac:dyDescent="0.2"/>
    <row r="10551" s="107" customFormat="1" x14ac:dyDescent="0.2"/>
    <row r="10552" s="107" customFormat="1" x14ac:dyDescent="0.2"/>
    <row r="10553" s="107" customFormat="1" x14ac:dyDescent="0.2"/>
    <row r="10554" s="107" customFormat="1" x14ac:dyDescent="0.2"/>
    <row r="10555" s="107" customFormat="1" x14ac:dyDescent="0.2"/>
    <row r="10556" s="107" customFormat="1" x14ac:dyDescent="0.2"/>
    <row r="10557" s="107" customFormat="1" x14ac:dyDescent="0.2"/>
    <row r="10558" s="107" customFormat="1" x14ac:dyDescent="0.2"/>
    <row r="10559" s="107" customFormat="1" x14ac:dyDescent="0.2"/>
    <row r="10560" s="107" customFormat="1" x14ac:dyDescent="0.2"/>
    <row r="10561" s="107" customFormat="1" x14ac:dyDescent="0.2"/>
    <row r="10562" s="107" customFormat="1" x14ac:dyDescent="0.2"/>
    <row r="10563" s="107" customFormat="1" x14ac:dyDescent="0.2"/>
    <row r="10564" s="107" customFormat="1" x14ac:dyDescent="0.2"/>
    <row r="10565" s="107" customFormat="1" x14ac:dyDescent="0.2"/>
    <row r="10566" s="107" customFormat="1" x14ac:dyDescent="0.2"/>
    <row r="10567" s="107" customFormat="1" x14ac:dyDescent="0.2"/>
    <row r="10568" s="107" customFormat="1" x14ac:dyDescent="0.2"/>
    <row r="10569" s="107" customFormat="1" x14ac:dyDescent="0.2"/>
    <row r="10570" s="107" customFormat="1" x14ac:dyDescent="0.2"/>
    <row r="10571" s="107" customFormat="1" x14ac:dyDescent="0.2"/>
    <row r="10572" s="107" customFormat="1" x14ac:dyDescent="0.2"/>
    <row r="10573" s="107" customFormat="1" x14ac:dyDescent="0.2"/>
    <row r="10574" s="107" customFormat="1" x14ac:dyDescent="0.2"/>
    <row r="10575" s="107" customFormat="1" x14ac:dyDescent="0.2"/>
    <row r="10576" s="107" customFormat="1" x14ac:dyDescent="0.2"/>
    <row r="10577" s="107" customFormat="1" x14ac:dyDescent="0.2"/>
    <row r="10578" s="107" customFormat="1" x14ac:dyDescent="0.2"/>
    <row r="10579" s="107" customFormat="1" x14ac:dyDescent="0.2"/>
    <row r="10580" s="107" customFormat="1" x14ac:dyDescent="0.2"/>
    <row r="10581" s="107" customFormat="1" x14ac:dyDescent="0.2"/>
    <row r="10582" s="107" customFormat="1" x14ac:dyDescent="0.2"/>
    <row r="10583" s="107" customFormat="1" x14ac:dyDescent="0.2"/>
    <row r="10584" s="107" customFormat="1" x14ac:dyDescent="0.2"/>
    <row r="10585" s="107" customFormat="1" x14ac:dyDescent="0.2"/>
    <row r="10586" s="107" customFormat="1" x14ac:dyDescent="0.2"/>
    <row r="10587" s="107" customFormat="1" x14ac:dyDescent="0.2"/>
    <row r="10588" s="107" customFormat="1" x14ac:dyDescent="0.2"/>
    <row r="10589" s="107" customFormat="1" x14ac:dyDescent="0.2"/>
    <row r="10590" s="107" customFormat="1" x14ac:dyDescent="0.2"/>
    <row r="10591" s="107" customFormat="1" x14ac:dyDescent="0.2"/>
    <row r="10592" s="107" customFormat="1" x14ac:dyDescent="0.2"/>
    <row r="10593" s="107" customFormat="1" x14ac:dyDescent="0.2"/>
    <row r="10594" s="107" customFormat="1" x14ac:dyDescent="0.2"/>
    <row r="10595" s="107" customFormat="1" x14ac:dyDescent="0.2"/>
    <row r="10596" s="107" customFormat="1" x14ac:dyDescent="0.2"/>
    <row r="10597" s="107" customFormat="1" x14ac:dyDescent="0.2"/>
    <row r="10598" s="107" customFormat="1" x14ac:dyDescent="0.2"/>
    <row r="10599" s="107" customFormat="1" x14ac:dyDescent="0.2"/>
    <row r="10600" s="107" customFormat="1" x14ac:dyDescent="0.2"/>
    <row r="10601" s="107" customFormat="1" x14ac:dyDescent="0.2"/>
    <row r="10602" s="107" customFormat="1" x14ac:dyDescent="0.2"/>
    <row r="10603" s="107" customFormat="1" x14ac:dyDescent="0.2"/>
    <row r="10604" s="107" customFormat="1" x14ac:dyDescent="0.2"/>
    <row r="10605" s="107" customFormat="1" x14ac:dyDescent="0.2"/>
    <row r="10606" s="107" customFormat="1" x14ac:dyDescent="0.2"/>
    <row r="10607" s="107" customFormat="1" x14ac:dyDescent="0.2"/>
    <row r="10608" s="107" customFormat="1" x14ac:dyDescent="0.2"/>
    <row r="10609" s="107" customFormat="1" x14ac:dyDescent="0.2"/>
    <row r="10610" s="107" customFormat="1" x14ac:dyDescent="0.2"/>
    <row r="10611" s="107" customFormat="1" x14ac:dyDescent="0.2"/>
    <row r="10612" s="107" customFormat="1" x14ac:dyDescent="0.2"/>
    <row r="10613" s="107" customFormat="1" x14ac:dyDescent="0.2"/>
    <row r="10614" s="107" customFormat="1" x14ac:dyDescent="0.2"/>
    <row r="10615" s="107" customFormat="1" x14ac:dyDescent="0.2"/>
    <row r="10616" s="107" customFormat="1" x14ac:dyDescent="0.2"/>
    <row r="10617" s="107" customFormat="1" x14ac:dyDescent="0.2"/>
    <row r="10618" s="107" customFormat="1" x14ac:dyDescent="0.2"/>
    <row r="10619" s="107" customFormat="1" x14ac:dyDescent="0.2"/>
    <row r="10620" s="107" customFormat="1" x14ac:dyDescent="0.2"/>
    <row r="10621" s="107" customFormat="1" x14ac:dyDescent="0.2"/>
    <row r="10622" s="107" customFormat="1" x14ac:dyDescent="0.2"/>
    <row r="10623" s="107" customFormat="1" x14ac:dyDescent="0.2"/>
    <row r="10624" s="107" customFormat="1" x14ac:dyDescent="0.2"/>
    <row r="10625" s="107" customFormat="1" x14ac:dyDescent="0.2"/>
    <row r="10626" s="107" customFormat="1" x14ac:dyDescent="0.2"/>
    <row r="10627" s="107" customFormat="1" x14ac:dyDescent="0.2"/>
    <row r="10628" s="107" customFormat="1" x14ac:dyDescent="0.2"/>
    <row r="10629" s="107" customFormat="1" x14ac:dyDescent="0.2"/>
    <row r="10630" s="107" customFormat="1" x14ac:dyDescent="0.2"/>
    <row r="10631" s="107" customFormat="1" x14ac:dyDescent="0.2"/>
    <row r="10632" s="107" customFormat="1" x14ac:dyDescent="0.2"/>
    <row r="10633" s="107" customFormat="1" x14ac:dyDescent="0.2"/>
    <row r="10634" s="107" customFormat="1" x14ac:dyDescent="0.2"/>
    <row r="10635" s="107" customFormat="1" x14ac:dyDescent="0.2"/>
    <row r="10636" s="107" customFormat="1" x14ac:dyDescent="0.2"/>
    <row r="10637" s="107" customFormat="1" x14ac:dyDescent="0.2"/>
    <row r="10638" s="107" customFormat="1" x14ac:dyDescent="0.2"/>
    <row r="10639" s="107" customFormat="1" x14ac:dyDescent="0.2"/>
    <row r="10640" s="107" customFormat="1" x14ac:dyDescent="0.2"/>
    <row r="10641" s="107" customFormat="1" x14ac:dyDescent="0.2"/>
    <row r="10642" s="107" customFormat="1" x14ac:dyDescent="0.2"/>
    <row r="10643" s="107" customFormat="1" x14ac:dyDescent="0.2"/>
    <row r="10644" s="107" customFormat="1" x14ac:dyDescent="0.2"/>
    <row r="10645" s="107" customFormat="1" x14ac:dyDescent="0.2"/>
    <row r="10646" s="107" customFormat="1" x14ac:dyDescent="0.2"/>
    <row r="10647" s="107" customFormat="1" x14ac:dyDescent="0.2"/>
    <row r="10648" s="107" customFormat="1" x14ac:dyDescent="0.2"/>
    <row r="10649" s="107" customFormat="1" x14ac:dyDescent="0.2"/>
    <row r="10650" s="107" customFormat="1" x14ac:dyDescent="0.2"/>
    <row r="10651" s="107" customFormat="1" x14ac:dyDescent="0.2"/>
    <row r="10652" s="107" customFormat="1" x14ac:dyDescent="0.2"/>
    <row r="10653" s="107" customFormat="1" x14ac:dyDescent="0.2"/>
    <row r="10654" s="107" customFormat="1" x14ac:dyDescent="0.2"/>
    <row r="10655" s="107" customFormat="1" x14ac:dyDescent="0.2"/>
    <row r="10656" s="107" customFormat="1" x14ac:dyDescent="0.2"/>
    <row r="10657" s="107" customFormat="1" x14ac:dyDescent="0.2"/>
    <row r="10658" s="107" customFormat="1" x14ac:dyDescent="0.2"/>
    <row r="10659" s="107" customFormat="1" x14ac:dyDescent="0.2"/>
    <row r="10660" s="107" customFormat="1" x14ac:dyDescent="0.2"/>
    <row r="10661" s="107" customFormat="1" x14ac:dyDescent="0.2"/>
    <row r="10662" s="107" customFormat="1" x14ac:dyDescent="0.2"/>
    <row r="10663" s="107" customFormat="1" x14ac:dyDescent="0.2"/>
    <row r="10664" s="107" customFormat="1" x14ac:dyDescent="0.2"/>
    <row r="10665" s="107" customFormat="1" x14ac:dyDescent="0.2"/>
    <row r="10666" s="107" customFormat="1" x14ac:dyDescent="0.2"/>
    <row r="10667" s="107" customFormat="1" x14ac:dyDescent="0.2"/>
    <row r="10668" s="107" customFormat="1" x14ac:dyDescent="0.2"/>
    <row r="10669" s="107" customFormat="1" x14ac:dyDescent="0.2"/>
    <row r="10670" s="107" customFormat="1" x14ac:dyDescent="0.2"/>
    <row r="10671" s="107" customFormat="1" x14ac:dyDescent="0.2"/>
    <row r="10672" s="107" customFormat="1" x14ac:dyDescent="0.2"/>
    <row r="10673" s="107" customFormat="1" x14ac:dyDescent="0.2"/>
    <row r="10674" s="107" customFormat="1" x14ac:dyDescent="0.2"/>
    <row r="10675" s="107" customFormat="1" x14ac:dyDescent="0.2"/>
    <row r="10676" s="107" customFormat="1" x14ac:dyDescent="0.2"/>
    <row r="10677" s="107" customFormat="1" x14ac:dyDescent="0.2"/>
    <row r="10678" s="107" customFormat="1" x14ac:dyDescent="0.2"/>
    <row r="10679" s="107" customFormat="1" x14ac:dyDescent="0.2"/>
    <row r="10680" s="107" customFormat="1" x14ac:dyDescent="0.2"/>
    <row r="10681" s="107" customFormat="1" x14ac:dyDescent="0.2"/>
    <row r="10682" s="107" customFormat="1" x14ac:dyDescent="0.2"/>
    <row r="10683" s="107" customFormat="1" x14ac:dyDescent="0.2"/>
    <row r="10684" s="107" customFormat="1" x14ac:dyDescent="0.2"/>
    <row r="10685" s="107" customFormat="1" x14ac:dyDescent="0.2"/>
    <row r="10686" s="107" customFormat="1" x14ac:dyDescent="0.2"/>
    <row r="10687" s="107" customFormat="1" x14ac:dyDescent="0.2"/>
    <row r="10688" s="107" customFormat="1" x14ac:dyDescent="0.2"/>
    <row r="10689" s="107" customFormat="1" x14ac:dyDescent="0.2"/>
    <row r="10690" s="107" customFormat="1" x14ac:dyDescent="0.2"/>
    <row r="10691" s="107" customFormat="1" x14ac:dyDescent="0.2"/>
    <row r="10692" s="107" customFormat="1" x14ac:dyDescent="0.2"/>
    <row r="10693" s="107" customFormat="1" x14ac:dyDescent="0.2"/>
    <row r="10694" s="107" customFormat="1" x14ac:dyDescent="0.2"/>
    <row r="10695" s="107" customFormat="1" x14ac:dyDescent="0.2"/>
    <row r="10696" s="107" customFormat="1" x14ac:dyDescent="0.2"/>
    <row r="10697" s="107" customFormat="1" x14ac:dyDescent="0.2"/>
    <row r="10698" s="107" customFormat="1" x14ac:dyDescent="0.2"/>
    <row r="10699" s="107" customFormat="1" x14ac:dyDescent="0.2"/>
    <row r="10700" s="107" customFormat="1" x14ac:dyDescent="0.2"/>
    <row r="10701" s="107" customFormat="1" x14ac:dyDescent="0.2"/>
    <row r="10702" s="107" customFormat="1" x14ac:dyDescent="0.2"/>
    <row r="10703" s="107" customFormat="1" x14ac:dyDescent="0.2"/>
    <row r="10704" s="107" customFormat="1" x14ac:dyDescent="0.2"/>
    <row r="10705" s="107" customFormat="1" x14ac:dyDescent="0.2"/>
    <row r="10706" s="107" customFormat="1" x14ac:dyDescent="0.2"/>
    <row r="10707" s="107" customFormat="1" x14ac:dyDescent="0.2"/>
    <row r="10708" s="107" customFormat="1" x14ac:dyDescent="0.2"/>
    <row r="10709" s="107" customFormat="1" x14ac:dyDescent="0.2"/>
    <row r="10710" s="107" customFormat="1" x14ac:dyDescent="0.2"/>
    <row r="10711" s="107" customFormat="1" x14ac:dyDescent="0.2"/>
    <row r="10712" s="107" customFormat="1" x14ac:dyDescent="0.2"/>
    <row r="10713" s="107" customFormat="1" x14ac:dyDescent="0.2"/>
    <row r="10714" s="107" customFormat="1" x14ac:dyDescent="0.2"/>
    <row r="10715" s="107" customFormat="1" x14ac:dyDescent="0.2"/>
    <row r="10716" s="107" customFormat="1" x14ac:dyDescent="0.2"/>
    <row r="10717" s="107" customFormat="1" x14ac:dyDescent="0.2"/>
    <row r="10718" s="107" customFormat="1" x14ac:dyDescent="0.2"/>
    <row r="10719" s="107" customFormat="1" x14ac:dyDescent="0.2"/>
    <row r="10720" s="107" customFormat="1" x14ac:dyDescent="0.2"/>
    <row r="10721" s="107" customFormat="1" x14ac:dyDescent="0.2"/>
    <row r="10722" s="107" customFormat="1" x14ac:dyDescent="0.2"/>
    <row r="10723" s="107" customFormat="1" x14ac:dyDescent="0.2"/>
    <row r="10724" s="107" customFormat="1" x14ac:dyDescent="0.2"/>
    <row r="10725" s="107" customFormat="1" x14ac:dyDescent="0.2"/>
    <row r="10726" s="107" customFormat="1" x14ac:dyDescent="0.2"/>
    <row r="10727" s="107" customFormat="1" x14ac:dyDescent="0.2"/>
    <row r="10728" s="107" customFormat="1" x14ac:dyDescent="0.2"/>
    <row r="10729" s="107" customFormat="1" x14ac:dyDescent="0.2"/>
    <row r="10730" s="107" customFormat="1" x14ac:dyDescent="0.2"/>
    <row r="10731" s="107" customFormat="1" x14ac:dyDescent="0.2"/>
    <row r="10732" s="107" customFormat="1" x14ac:dyDescent="0.2"/>
    <row r="10733" s="107" customFormat="1" x14ac:dyDescent="0.2"/>
    <row r="10734" s="107" customFormat="1" x14ac:dyDescent="0.2"/>
    <row r="10735" s="107" customFormat="1" x14ac:dyDescent="0.2"/>
    <row r="10736" s="107" customFormat="1" x14ac:dyDescent="0.2"/>
    <row r="10737" s="107" customFormat="1" x14ac:dyDescent="0.2"/>
    <row r="10738" s="107" customFormat="1" x14ac:dyDescent="0.2"/>
    <row r="10739" s="107" customFormat="1" x14ac:dyDescent="0.2"/>
    <row r="10740" s="107" customFormat="1" x14ac:dyDescent="0.2"/>
    <row r="10741" s="107" customFormat="1" x14ac:dyDescent="0.2"/>
    <row r="10742" s="107" customFormat="1" x14ac:dyDescent="0.2"/>
    <row r="10743" s="107" customFormat="1" x14ac:dyDescent="0.2"/>
    <row r="10744" s="107" customFormat="1" x14ac:dyDescent="0.2"/>
    <row r="10745" s="107" customFormat="1" x14ac:dyDescent="0.2"/>
    <row r="10746" s="107" customFormat="1" x14ac:dyDescent="0.2"/>
    <row r="10747" s="107" customFormat="1" x14ac:dyDescent="0.2"/>
    <row r="10748" s="107" customFormat="1" x14ac:dyDescent="0.2"/>
    <row r="10749" s="107" customFormat="1" x14ac:dyDescent="0.2"/>
    <row r="10750" s="107" customFormat="1" x14ac:dyDescent="0.2"/>
    <row r="10751" s="107" customFormat="1" x14ac:dyDescent="0.2"/>
    <row r="10752" s="107" customFormat="1" x14ac:dyDescent="0.2"/>
    <row r="10753" s="107" customFormat="1" x14ac:dyDescent="0.2"/>
    <row r="10754" s="107" customFormat="1" x14ac:dyDescent="0.2"/>
    <row r="10755" s="107" customFormat="1" x14ac:dyDescent="0.2"/>
    <row r="10756" s="107" customFormat="1" x14ac:dyDescent="0.2"/>
    <row r="10757" s="107" customFormat="1" x14ac:dyDescent="0.2"/>
    <row r="10758" s="107" customFormat="1" x14ac:dyDescent="0.2"/>
    <row r="10759" s="107" customFormat="1" x14ac:dyDescent="0.2"/>
    <row r="10760" s="107" customFormat="1" x14ac:dyDescent="0.2"/>
    <row r="10761" s="107" customFormat="1" x14ac:dyDescent="0.2"/>
    <row r="10762" s="107" customFormat="1" x14ac:dyDescent="0.2"/>
    <row r="10763" s="107" customFormat="1" x14ac:dyDescent="0.2"/>
    <row r="10764" s="107" customFormat="1" x14ac:dyDescent="0.2"/>
    <row r="10765" s="107" customFormat="1" x14ac:dyDescent="0.2"/>
    <row r="10766" s="107" customFormat="1" x14ac:dyDescent="0.2"/>
    <row r="10767" s="107" customFormat="1" x14ac:dyDescent="0.2"/>
    <row r="10768" s="107" customFormat="1" x14ac:dyDescent="0.2"/>
    <row r="10769" s="107" customFormat="1" x14ac:dyDescent="0.2"/>
    <row r="10770" s="107" customFormat="1" x14ac:dyDescent="0.2"/>
    <row r="10771" s="107" customFormat="1" x14ac:dyDescent="0.2"/>
    <row r="10772" s="107" customFormat="1" x14ac:dyDescent="0.2"/>
    <row r="10773" s="107" customFormat="1" x14ac:dyDescent="0.2"/>
    <row r="10774" s="107" customFormat="1" x14ac:dyDescent="0.2"/>
    <row r="10775" s="107" customFormat="1" x14ac:dyDescent="0.2"/>
    <row r="10776" s="107" customFormat="1" x14ac:dyDescent="0.2"/>
    <row r="10777" s="107" customFormat="1" x14ac:dyDescent="0.2"/>
    <row r="10778" s="107" customFormat="1" x14ac:dyDescent="0.2"/>
    <row r="10779" s="107" customFormat="1" x14ac:dyDescent="0.2"/>
    <row r="10780" s="107" customFormat="1" x14ac:dyDescent="0.2"/>
    <row r="10781" s="107" customFormat="1" x14ac:dyDescent="0.2"/>
    <row r="10782" s="107" customFormat="1" x14ac:dyDescent="0.2"/>
    <row r="10783" s="107" customFormat="1" x14ac:dyDescent="0.2"/>
    <row r="10784" s="107" customFormat="1" x14ac:dyDescent="0.2"/>
    <row r="10785" s="107" customFormat="1" x14ac:dyDescent="0.2"/>
    <row r="10786" s="107" customFormat="1" x14ac:dyDescent="0.2"/>
    <row r="10787" s="107" customFormat="1" x14ac:dyDescent="0.2"/>
    <row r="10788" s="107" customFormat="1" x14ac:dyDescent="0.2"/>
    <row r="10789" s="107" customFormat="1" x14ac:dyDescent="0.2"/>
    <row r="10790" s="107" customFormat="1" x14ac:dyDescent="0.2"/>
    <row r="10791" s="107" customFormat="1" x14ac:dyDescent="0.2"/>
    <row r="10792" s="107" customFormat="1" x14ac:dyDescent="0.2"/>
    <row r="10793" s="107" customFormat="1" x14ac:dyDescent="0.2"/>
    <row r="10794" s="107" customFormat="1" x14ac:dyDescent="0.2"/>
    <row r="10795" s="107" customFormat="1" x14ac:dyDescent="0.2"/>
    <row r="10796" s="107" customFormat="1" x14ac:dyDescent="0.2"/>
    <row r="10797" s="107" customFormat="1" x14ac:dyDescent="0.2"/>
    <row r="10798" s="107" customFormat="1" x14ac:dyDescent="0.2"/>
    <row r="10799" s="107" customFormat="1" x14ac:dyDescent="0.2"/>
    <row r="10800" s="107" customFormat="1" x14ac:dyDescent="0.2"/>
    <row r="10801" s="107" customFormat="1" x14ac:dyDescent="0.2"/>
    <row r="10802" s="107" customFormat="1" x14ac:dyDescent="0.2"/>
    <row r="10803" s="107" customFormat="1" x14ac:dyDescent="0.2"/>
    <row r="10804" s="107" customFormat="1" x14ac:dyDescent="0.2"/>
    <row r="10805" s="107" customFormat="1" x14ac:dyDescent="0.2"/>
    <row r="10806" s="107" customFormat="1" x14ac:dyDescent="0.2"/>
    <row r="10807" s="107" customFormat="1" x14ac:dyDescent="0.2"/>
    <row r="10808" s="107" customFormat="1" x14ac:dyDescent="0.2"/>
    <row r="10809" s="107" customFormat="1" x14ac:dyDescent="0.2"/>
    <row r="10810" s="107" customFormat="1" x14ac:dyDescent="0.2"/>
    <row r="10811" s="107" customFormat="1" x14ac:dyDescent="0.2"/>
    <row r="10812" s="107" customFormat="1" x14ac:dyDescent="0.2"/>
    <row r="10813" s="107" customFormat="1" x14ac:dyDescent="0.2"/>
    <row r="10814" s="107" customFormat="1" x14ac:dyDescent="0.2"/>
    <row r="10815" s="107" customFormat="1" x14ac:dyDescent="0.2"/>
    <row r="10816" s="107" customFormat="1" x14ac:dyDescent="0.2"/>
    <row r="10817" s="107" customFormat="1" x14ac:dyDescent="0.2"/>
    <row r="10818" s="107" customFormat="1" x14ac:dyDescent="0.2"/>
    <row r="10819" s="107" customFormat="1" x14ac:dyDescent="0.2"/>
    <row r="10820" s="107" customFormat="1" x14ac:dyDescent="0.2"/>
    <row r="10821" s="107" customFormat="1" x14ac:dyDescent="0.2"/>
    <row r="10822" s="107" customFormat="1" x14ac:dyDescent="0.2"/>
    <row r="10823" s="107" customFormat="1" x14ac:dyDescent="0.2"/>
    <row r="10824" s="107" customFormat="1" x14ac:dyDescent="0.2"/>
    <row r="10825" s="107" customFormat="1" x14ac:dyDescent="0.2"/>
    <row r="10826" s="107" customFormat="1" x14ac:dyDescent="0.2"/>
    <row r="10827" s="107" customFormat="1" x14ac:dyDescent="0.2"/>
    <row r="10828" s="107" customFormat="1" x14ac:dyDescent="0.2"/>
    <row r="10829" s="107" customFormat="1" x14ac:dyDescent="0.2"/>
    <row r="10830" s="107" customFormat="1" x14ac:dyDescent="0.2"/>
    <row r="10831" s="107" customFormat="1" x14ac:dyDescent="0.2"/>
    <row r="10832" s="107" customFormat="1" x14ac:dyDescent="0.2"/>
    <row r="10833" s="107" customFormat="1" x14ac:dyDescent="0.2"/>
    <row r="10834" s="107" customFormat="1" x14ac:dyDescent="0.2"/>
    <row r="10835" s="107" customFormat="1" x14ac:dyDescent="0.2"/>
    <row r="10836" s="107" customFormat="1" x14ac:dyDescent="0.2"/>
    <row r="10837" s="107" customFormat="1" x14ac:dyDescent="0.2"/>
    <row r="10838" s="107" customFormat="1" x14ac:dyDescent="0.2"/>
    <row r="10839" s="107" customFormat="1" x14ac:dyDescent="0.2"/>
    <row r="10840" s="107" customFormat="1" x14ac:dyDescent="0.2"/>
    <row r="10841" s="107" customFormat="1" x14ac:dyDescent="0.2"/>
    <row r="10842" s="107" customFormat="1" x14ac:dyDescent="0.2"/>
    <row r="10843" s="107" customFormat="1" x14ac:dyDescent="0.2"/>
    <row r="10844" s="107" customFormat="1" x14ac:dyDescent="0.2"/>
    <row r="10845" s="107" customFormat="1" x14ac:dyDescent="0.2"/>
    <row r="10846" s="107" customFormat="1" x14ac:dyDescent="0.2"/>
    <row r="10847" s="107" customFormat="1" x14ac:dyDescent="0.2"/>
    <row r="10848" s="107" customFormat="1" x14ac:dyDescent="0.2"/>
    <row r="10849" s="107" customFormat="1" x14ac:dyDescent="0.2"/>
    <row r="10850" s="107" customFormat="1" x14ac:dyDescent="0.2"/>
    <row r="10851" s="107" customFormat="1" x14ac:dyDescent="0.2"/>
    <row r="10852" s="107" customFormat="1" x14ac:dyDescent="0.2"/>
    <row r="10853" s="107" customFormat="1" x14ac:dyDescent="0.2"/>
    <row r="10854" s="107" customFormat="1" x14ac:dyDescent="0.2"/>
    <row r="10855" s="107" customFormat="1" x14ac:dyDescent="0.2"/>
    <row r="10856" s="107" customFormat="1" x14ac:dyDescent="0.2"/>
    <row r="10857" s="107" customFormat="1" x14ac:dyDescent="0.2"/>
    <row r="10858" s="107" customFormat="1" x14ac:dyDescent="0.2"/>
    <row r="10859" s="107" customFormat="1" x14ac:dyDescent="0.2"/>
    <row r="10860" s="107" customFormat="1" x14ac:dyDescent="0.2"/>
    <row r="10861" s="107" customFormat="1" x14ac:dyDescent="0.2"/>
    <row r="10862" s="107" customFormat="1" x14ac:dyDescent="0.2"/>
    <row r="10863" s="107" customFormat="1" x14ac:dyDescent="0.2"/>
    <row r="10864" s="107" customFormat="1" x14ac:dyDescent="0.2"/>
    <row r="10865" s="107" customFormat="1" x14ac:dyDescent="0.2"/>
    <row r="10866" s="107" customFormat="1" x14ac:dyDescent="0.2"/>
    <row r="10867" s="107" customFormat="1" x14ac:dyDescent="0.2"/>
    <row r="10868" s="107" customFormat="1" x14ac:dyDescent="0.2"/>
    <row r="10869" s="107" customFormat="1" x14ac:dyDescent="0.2"/>
    <row r="10870" s="107" customFormat="1" x14ac:dyDescent="0.2"/>
    <row r="10871" s="107" customFormat="1" x14ac:dyDescent="0.2"/>
    <row r="10872" s="107" customFormat="1" x14ac:dyDescent="0.2"/>
    <row r="10873" s="107" customFormat="1" x14ac:dyDescent="0.2"/>
    <row r="10874" s="107" customFormat="1" x14ac:dyDescent="0.2"/>
    <row r="10875" s="107" customFormat="1" x14ac:dyDescent="0.2"/>
    <row r="10876" s="107" customFormat="1" x14ac:dyDescent="0.2"/>
    <row r="10877" s="107" customFormat="1" x14ac:dyDescent="0.2"/>
    <row r="10878" s="107" customFormat="1" x14ac:dyDescent="0.2"/>
    <row r="10879" s="107" customFormat="1" x14ac:dyDescent="0.2"/>
    <row r="10880" s="107" customFormat="1" x14ac:dyDescent="0.2"/>
    <row r="10881" s="107" customFormat="1" x14ac:dyDescent="0.2"/>
    <row r="10882" s="107" customFormat="1" x14ac:dyDescent="0.2"/>
    <row r="10883" s="107" customFormat="1" x14ac:dyDescent="0.2"/>
    <row r="10884" s="107" customFormat="1" x14ac:dyDescent="0.2"/>
    <row r="10885" s="107" customFormat="1" x14ac:dyDescent="0.2"/>
    <row r="10886" s="107" customFormat="1" x14ac:dyDescent="0.2"/>
    <row r="10887" s="107" customFormat="1" x14ac:dyDescent="0.2"/>
    <row r="10888" s="107" customFormat="1" x14ac:dyDescent="0.2"/>
    <row r="10889" s="107" customFormat="1" x14ac:dyDescent="0.2"/>
    <row r="10890" s="107" customFormat="1" x14ac:dyDescent="0.2"/>
    <row r="10891" s="107" customFormat="1" x14ac:dyDescent="0.2"/>
    <row r="10892" s="107" customFormat="1" x14ac:dyDescent="0.2"/>
    <row r="10893" s="107" customFormat="1" x14ac:dyDescent="0.2"/>
    <row r="10894" s="107" customFormat="1" x14ac:dyDescent="0.2"/>
    <row r="10895" s="107" customFormat="1" x14ac:dyDescent="0.2"/>
    <row r="10896" s="107" customFormat="1" x14ac:dyDescent="0.2"/>
    <row r="10897" s="107" customFormat="1" x14ac:dyDescent="0.2"/>
    <row r="10898" s="107" customFormat="1" x14ac:dyDescent="0.2"/>
    <row r="10899" s="107" customFormat="1" x14ac:dyDescent="0.2"/>
    <row r="10900" s="107" customFormat="1" x14ac:dyDescent="0.2"/>
    <row r="10901" s="107" customFormat="1" x14ac:dyDescent="0.2"/>
    <row r="10902" s="107" customFormat="1" x14ac:dyDescent="0.2"/>
    <row r="10903" s="107" customFormat="1" x14ac:dyDescent="0.2"/>
    <row r="10904" s="107" customFormat="1" x14ac:dyDescent="0.2"/>
    <row r="10905" s="107" customFormat="1" x14ac:dyDescent="0.2"/>
    <row r="10906" s="107" customFormat="1" x14ac:dyDescent="0.2"/>
    <row r="10907" s="107" customFormat="1" x14ac:dyDescent="0.2"/>
    <row r="10908" s="107" customFormat="1" x14ac:dyDescent="0.2"/>
    <row r="10909" s="107" customFormat="1" x14ac:dyDescent="0.2"/>
    <row r="10910" s="107" customFormat="1" x14ac:dyDescent="0.2"/>
    <row r="10911" s="107" customFormat="1" x14ac:dyDescent="0.2"/>
    <row r="10912" s="107" customFormat="1" x14ac:dyDescent="0.2"/>
    <row r="10913" s="107" customFormat="1" x14ac:dyDescent="0.2"/>
    <row r="10914" s="107" customFormat="1" x14ac:dyDescent="0.2"/>
    <row r="10915" s="107" customFormat="1" x14ac:dyDescent="0.2"/>
    <row r="10916" s="107" customFormat="1" x14ac:dyDescent="0.2"/>
    <row r="10917" s="107" customFormat="1" x14ac:dyDescent="0.2"/>
    <row r="10918" s="107" customFormat="1" x14ac:dyDescent="0.2"/>
    <row r="10919" s="107" customFormat="1" x14ac:dyDescent="0.2"/>
    <row r="10920" s="107" customFormat="1" x14ac:dyDescent="0.2"/>
    <row r="10921" s="107" customFormat="1" x14ac:dyDescent="0.2"/>
    <row r="10922" s="107" customFormat="1" x14ac:dyDescent="0.2"/>
    <row r="10923" s="107" customFormat="1" x14ac:dyDescent="0.2"/>
    <row r="10924" s="107" customFormat="1" x14ac:dyDescent="0.2"/>
    <row r="10925" s="107" customFormat="1" x14ac:dyDescent="0.2"/>
    <row r="10926" s="107" customFormat="1" x14ac:dyDescent="0.2"/>
    <row r="10927" s="107" customFormat="1" x14ac:dyDescent="0.2"/>
    <row r="10928" s="107" customFormat="1" x14ac:dyDescent="0.2"/>
    <row r="10929" s="107" customFormat="1" x14ac:dyDescent="0.2"/>
    <row r="10930" s="107" customFormat="1" x14ac:dyDescent="0.2"/>
    <row r="10931" s="107" customFormat="1" x14ac:dyDescent="0.2"/>
    <row r="10932" s="107" customFormat="1" x14ac:dyDescent="0.2"/>
    <row r="10933" s="107" customFormat="1" x14ac:dyDescent="0.2"/>
    <row r="10934" s="107" customFormat="1" x14ac:dyDescent="0.2"/>
    <row r="10935" s="107" customFormat="1" x14ac:dyDescent="0.2"/>
    <row r="10936" s="107" customFormat="1" x14ac:dyDescent="0.2"/>
    <row r="10937" s="107" customFormat="1" x14ac:dyDescent="0.2"/>
    <row r="10938" s="107" customFormat="1" x14ac:dyDescent="0.2"/>
    <row r="10939" s="107" customFormat="1" x14ac:dyDescent="0.2"/>
    <row r="10940" s="107" customFormat="1" x14ac:dyDescent="0.2"/>
    <row r="10941" s="107" customFormat="1" x14ac:dyDescent="0.2"/>
    <row r="10942" s="107" customFormat="1" x14ac:dyDescent="0.2"/>
    <row r="10943" s="107" customFormat="1" x14ac:dyDescent="0.2"/>
    <row r="10944" s="107" customFormat="1" x14ac:dyDescent="0.2"/>
    <row r="10945" s="107" customFormat="1" x14ac:dyDescent="0.2"/>
    <row r="10946" s="107" customFormat="1" x14ac:dyDescent="0.2"/>
    <row r="10947" s="107" customFormat="1" x14ac:dyDescent="0.2"/>
    <row r="10948" s="107" customFormat="1" x14ac:dyDescent="0.2"/>
    <row r="10949" s="107" customFormat="1" x14ac:dyDescent="0.2"/>
    <row r="10950" s="107" customFormat="1" x14ac:dyDescent="0.2"/>
    <row r="10951" s="107" customFormat="1" x14ac:dyDescent="0.2"/>
    <row r="10952" s="107" customFormat="1" x14ac:dyDescent="0.2"/>
    <row r="10953" s="107" customFormat="1" x14ac:dyDescent="0.2"/>
    <row r="10954" s="107" customFormat="1" x14ac:dyDescent="0.2"/>
    <row r="10955" s="107" customFormat="1" x14ac:dyDescent="0.2"/>
    <row r="10956" s="107" customFormat="1" x14ac:dyDescent="0.2"/>
    <row r="10957" s="107" customFormat="1" x14ac:dyDescent="0.2"/>
    <row r="10958" s="107" customFormat="1" x14ac:dyDescent="0.2"/>
    <row r="10959" s="107" customFormat="1" x14ac:dyDescent="0.2"/>
    <row r="10960" s="107" customFormat="1" x14ac:dyDescent="0.2"/>
    <row r="10961" s="107" customFormat="1" x14ac:dyDescent="0.2"/>
    <row r="10962" s="107" customFormat="1" x14ac:dyDescent="0.2"/>
    <row r="10963" s="107" customFormat="1" x14ac:dyDescent="0.2"/>
    <row r="10964" s="107" customFormat="1" x14ac:dyDescent="0.2"/>
    <row r="10965" s="107" customFormat="1" x14ac:dyDescent="0.2"/>
    <row r="10966" s="107" customFormat="1" x14ac:dyDescent="0.2"/>
    <row r="10967" s="107" customFormat="1" x14ac:dyDescent="0.2"/>
    <row r="10968" s="107" customFormat="1" x14ac:dyDescent="0.2"/>
    <row r="10969" s="107" customFormat="1" x14ac:dyDescent="0.2"/>
    <row r="10970" s="107" customFormat="1" x14ac:dyDescent="0.2"/>
    <row r="10971" s="107" customFormat="1" x14ac:dyDescent="0.2"/>
    <row r="10972" s="107" customFormat="1" x14ac:dyDescent="0.2"/>
    <row r="10973" s="107" customFormat="1" x14ac:dyDescent="0.2"/>
    <row r="10974" s="107" customFormat="1" x14ac:dyDescent="0.2"/>
    <row r="10975" s="107" customFormat="1" x14ac:dyDescent="0.2"/>
    <row r="10976" s="107" customFormat="1" x14ac:dyDescent="0.2"/>
    <row r="10977" s="107" customFormat="1" x14ac:dyDescent="0.2"/>
    <row r="10978" s="107" customFormat="1" x14ac:dyDescent="0.2"/>
    <row r="10979" s="107" customFormat="1" x14ac:dyDescent="0.2"/>
    <row r="10980" s="107" customFormat="1" x14ac:dyDescent="0.2"/>
    <row r="10981" s="107" customFormat="1" x14ac:dyDescent="0.2"/>
    <row r="10982" s="107" customFormat="1" x14ac:dyDescent="0.2"/>
    <row r="10983" s="107" customFormat="1" x14ac:dyDescent="0.2"/>
    <row r="10984" s="107" customFormat="1" x14ac:dyDescent="0.2"/>
    <row r="10985" s="107" customFormat="1" x14ac:dyDescent="0.2"/>
    <row r="10986" s="107" customFormat="1" x14ac:dyDescent="0.2"/>
    <row r="10987" s="107" customFormat="1" x14ac:dyDescent="0.2"/>
    <row r="10988" s="107" customFormat="1" x14ac:dyDescent="0.2"/>
    <row r="10989" s="107" customFormat="1" x14ac:dyDescent="0.2"/>
    <row r="10990" s="107" customFormat="1" x14ac:dyDescent="0.2"/>
    <row r="10991" s="107" customFormat="1" x14ac:dyDescent="0.2"/>
    <row r="10992" s="107" customFormat="1" x14ac:dyDescent="0.2"/>
    <row r="10993" s="107" customFormat="1" x14ac:dyDescent="0.2"/>
    <row r="10994" s="107" customFormat="1" x14ac:dyDescent="0.2"/>
    <row r="10995" s="107" customFormat="1" x14ac:dyDescent="0.2"/>
    <row r="10996" s="107" customFormat="1" x14ac:dyDescent="0.2"/>
    <row r="10997" s="107" customFormat="1" x14ac:dyDescent="0.2"/>
    <row r="10998" s="107" customFormat="1" x14ac:dyDescent="0.2"/>
    <row r="10999" s="107" customFormat="1" x14ac:dyDescent="0.2"/>
    <row r="11000" s="107" customFormat="1" x14ac:dyDescent="0.2"/>
    <row r="11001" s="107" customFormat="1" x14ac:dyDescent="0.2"/>
    <row r="11002" s="107" customFormat="1" x14ac:dyDescent="0.2"/>
    <row r="11003" s="107" customFormat="1" x14ac:dyDescent="0.2"/>
    <row r="11004" s="107" customFormat="1" x14ac:dyDescent="0.2"/>
    <row r="11005" s="107" customFormat="1" x14ac:dyDescent="0.2"/>
    <row r="11006" s="107" customFormat="1" x14ac:dyDescent="0.2"/>
    <row r="11007" s="107" customFormat="1" x14ac:dyDescent="0.2"/>
    <row r="11008" s="107" customFormat="1" x14ac:dyDescent="0.2"/>
    <row r="11009" s="107" customFormat="1" x14ac:dyDescent="0.2"/>
    <row r="11010" s="107" customFormat="1" x14ac:dyDescent="0.2"/>
    <row r="11011" s="107" customFormat="1" x14ac:dyDescent="0.2"/>
    <row r="11012" s="107" customFormat="1" x14ac:dyDescent="0.2"/>
    <row r="11013" s="107" customFormat="1" x14ac:dyDescent="0.2"/>
    <row r="11014" s="107" customFormat="1" x14ac:dyDescent="0.2"/>
    <row r="11015" s="107" customFormat="1" x14ac:dyDescent="0.2"/>
    <row r="11016" s="107" customFormat="1" x14ac:dyDescent="0.2"/>
    <row r="11017" s="107" customFormat="1" x14ac:dyDescent="0.2"/>
    <row r="11018" s="107" customFormat="1" x14ac:dyDescent="0.2"/>
    <row r="11019" s="107" customFormat="1" x14ac:dyDescent="0.2"/>
    <row r="11020" s="107" customFormat="1" x14ac:dyDescent="0.2"/>
    <row r="11021" s="107" customFormat="1" x14ac:dyDescent="0.2"/>
    <row r="11022" s="107" customFormat="1" x14ac:dyDescent="0.2"/>
    <row r="11023" s="107" customFormat="1" x14ac:dyDescent="0.2"/>
    <row r="11024" s="107" customFormat="1" x14ac:dyDescent="0.2"/>
    <row r="11025" s="107" customFormat="1" x14ac:dyDescent="0.2"/>
    <row r="11026" s="107" customFormat="1" x14ac:dyDescent="0.2"/>
    <row r="11027" s="107" customFormat="1" x14ac:dyDescent="0.2"/>
    <row r="11028" s="107" customFormat="1" x14ac:dyDescent="0.2"/>
    <row r="11029" s="107" customFormat="1" x14ac:dyDescent="0.2"/>
    <row r="11030" s="107" customFormat="1" x14ac:dyDescent="0.2"/>
    <row r="11031" s="107" customFormat="1" x14ac:dyDescent="0.2"/>
    <row r="11032" s="107" customFormat="1" x14ac:dyDescent="0.2"/>
    <row r="11033" s="107" customFormat="1" x14ac:dyDescent="0.2"/>
    <row r="11034" s="107" customFormat="1" x14ac:dyDescent="0.2"/>
    <row r="11035" s="107" customFormat="1" x14ac:dyDescent="0.2"/>
    <row r="11036" s="107" customFormat="1" x14ac:dyDescent="0.2"/>
    <row r="11037" s="107" customFormat="1" x14ac:dyDescent="0.2"/>
    <row r="11038" s="107" customFormat="1" x14ac:dyDescent="0.2"/>
    <row r="11039" s="107" customFormat="1" x14ac:dyDescent="0.2"/>
    <row r="11040" s="107" customFormat="1" x14ac:dyDescent="0.2"/>
    <row r="11041" s="107" customFormat="1" x14ac:dyDescent="0.2"/>
    <row r="11042" s="107" customFormat="1" x14ac:dyDescent="0.2"/>
    <row r="11043" s="107" customFormat="1" x14ac:dyDescent="0.2"/>
    <row r="11044" s="107" customFormat="1" x14ac:dyDescent="0.2"/>
    <row r="11045" s="107" customFormat="1" x14ac:dyDescent="0.2"/>
    <row r="11046" s="107" customFormat="1" x14ac:dyDescent="0.2"/>
    <row r="11047" s="107" customFormat="1" x14ac:dyDescent="0.2"/>
    <row r="11048" s="107" customFormat="1" x14ac:dyDescent="0.2"/>
    <row r="11049" s="107" customFormat="1" x14ac:dyDescent="0.2"/>
    <row r="11050" s="107" customFormat="1" x14ac:dyDescent="0.2"/>
    <row r="11051" s="107" customFormat="1" x14ac:dyDescent="0.2"/>
    <row r="11052" s="107" customFormat="1" x14ac:dyDescent="0.2"/>
    <row r="11053" s="107" customFormat="1" x14ac:dyDescent="0.2"/>
    <row r="11054" s="107" customFormat="1" x14ac:dyDescent="0.2"/>
    <row r="11055" s="107" customFormat="1" x14ac:dyDescent="0.2"/>
    <row r="11056" s="107" customFormat="1" x14ac:dyDescent="0.2"/>
    <row r="11057" s="107" customFormat="1" x14ac:dyDescent="0.2"/>
    <row r="11058" s="107" customFormat="1" x14ac:dyDescent="0.2"/>
    <row r="11059" s="107" customFormat="1" x14ac:dyDescent="0.2"/>
    <row r="11060" s="107" customFormat="1" x14ac:dyDescent="0.2"/>
    <row r="11061" s="107" customFormat="1" x14ac:dyDescent="0.2"/>
    <row r="11062" s="107" customFormat="1" x14ac:dyDescent="0.2"/>
    <row r="11063" s="107" customFormat="1" x14ac:dyDescent="0.2"/>
    <row r="11064" s="107" customFormat="1" x14ac:dyDescent="0.2"/>
    <row r="11065" s="107" customFormat="1" x14ac:dyDescent="0.2"/>
    <row r="11066" s="107" customFormat="1" x14ac:dyDescent="0.2"/>
    <row r="11067" s="107" customFormat="1" x14ac:dyDescent="0.2"/>
    <row r="11068" s="107" customFormat="1" x14ac:dyDescent="0.2"/>
    <row r="11069" s="107" customFormat="1" x14ac:dyDescent="0.2"/>
    <row r="11070" s="107" customFormat="1" x14ac:dyDescent="0.2"/>
    <row r="11071" s="107" customFormat="1" x14ac:dyDescent="0.2"/>
    <row r="11072" s="107" customFormat="1" x14ac:dyDescent="0.2"/>
    <row r="11073" s="107" customFormat="1" x14ac:dyDescent="0.2"/>
    <row r="11074" s="107" customFormat="1" x14ac:dyDescent="0.2"/>
    <row r="11075" s="107" customFormat="1" x14ac:dyDescent="0.2"/>
    <row r="11076" s="107" customFormat="1" x14ac:dyDescent="0.2"/>
    <row r="11077" s="107" customFormat="1" x14ac:dyDescent="0.2"/>
    <row r="11078" s="107" customFormat="1" x14ac:dyDescent="0.2"/>
    <row r="11079" s="107" customFormat="1" x14ac:dyDescent="0.2"/>
    <row r="11080" s="107" customFormat="1" x14ac:dyDescent="0.2"/>
    <row r="11081" s="107" customFormat="1" x14ac:dyDescent="0.2"/>
    <row r="11082" s="107" customFormat="1" x14ac:dyDescent="0.2"/>
    <row r="11083" s="107" customFormat="1" x14ac:dyDescent="0.2"/>
    <row r="11084" s="107" customFormat="1" x14ac:dyDescent="0.2"/>
    <row r="11085" s="107" customFormat="1" x14ac:dyDescent="0.2"/>
    <row r="11086" s="107" customFormat="1" x14ac:dyDescent="0.2"/>
    <row r="11087" s="107" customFormat="1" x14ac:dyDescent="0.2"/>
    <row r="11088" s="107" customFormat="1" x14ac:dyDescent="0.2"/>
    <row r="11089" s="107" customFormat="1" x14ac:dyDescent="0.2"/>
    <row r="11090" s="107" customFormat="1" x14ac:dyDescent="0.2"/>
    <row r="11091" s="107" customFormat="1" x14ac:dyDescent="0.2"/>
    <row r="11092" s="107" customFormat="1" x14ac:dyDescent="0.2"/>
    <row r="11093" s="107" customFormat="1" x14ac:dyDescent="0.2"/>
    <row r="11094" s="107" customFormat="1" x14ac:dyDescent="0.2"/>
    <row r="11095" s="107" customFormat="1" x14ac:dyDescent="0.2"/>
    <row r="11096" s="107" customFormat="1" x14ac:dyDescent="0.2"/>
    <row r="11097" s="107" customFormat="1" x14ac:dyDescent="0.2"/>
    <row r="11098" s="107" customFormat="1" x14ac:dyDescent="0.2"/>
    <row r="11099" s="107" customFormat="1" x14ac:dyDescent="0.2"/>
    <row r="11100" s="107" customFormat="1" x14ac:dyDescent="0.2"/>
    <row r="11101" s="107" customFormat="1" x14ac:dyDescent="0.2"/>
    <row r="11102" s="107" customFormat="1" x14ac:dyDescent="0.2"/>
    <row r="11103" s="107" customFormat="1" x14ac:dyDescent="0.2"/>
    <row r="11104" s="107" customFormat="1" x14ac:dyDescent="0.2"/>
    <row r="11105" s="107" customFormat="1" x14ac:dyDescent="0.2"/>
    <row r="11106" s="107" customFormat="1" x14ac:dyDescent="0.2"/>
    <row r="11107" s="107" customFormat="1" x14ac:dyDescent="0.2"/>
    <row r="11108" s="107" customFormat="1" x14ac:dyDescent="0.2"/>
    <row r="11109" s="107" customFormat="1" x14ac:dyDescent="0.2"/>
    <row r="11110" s="107" customFormat="1" x14ac:dyDescent="0.2"/>
    <row r="11111" s="107" customFormat="1" x14ac:dyDescent="0.2"/>
    <row r="11112" s="107" customFormat="1" x14ac:dyDescent="0.2"/>
    <row r="11113" s="107" customFormat="1" x14ac:dyDescent="0.2"/>
    <row r="11114" s="107" customFormat="1" x14ac:dyDescent="0.2"/>
    <row r="11115" s="107" customFormat="1" x14ac:dyDescent="0.2"/>
    <row r="11116" s="107" customFormat="1" x14ac:dyDescent="0.2"/>
    <row r="11117" s="107" customFormat="1" x14ac:dyDescent="0.2"/>
    <row r="11118" s="107" customFormat="1" x14ac:dyDescent="0.2"/>
    <row r="11119" s="107" customFormat="1" x14ac:dyDescent="0.2"/>
    <row r="11120" s="107" customFormat="1" x14ac:dyDescent="0.2"/>
    <row r="11121" s="107" customFormat="1" x14ac:dyDescent="0.2"/>
    <row r="11122" s="107" customFormat="1" x14ac:dyDescent="0.2"/>
    <row r="11123" s="107" customFormat="1" x14ac:dyDescent="0.2"/>
    <row r="11124" s="107" customFormat="1" x14ac:dyDescent="0.2"/>
    <row r="11125" s="107" customFormat="1" x14ac:dyDescent="0.2"/>
    <row r="11126" s="107" customFormat="1" x14ac:dyDescent="0.2"/>
    <row r="11127" s="107" customFormat="1" x14ac:dyDescent="0.2"/>
    <row r="11128" s="107" customFormat="1" x14ac:dyDescent="0.2"/>
    <row r="11129" s="107" customFormat="1" x14ac:dyDescent="0.2"/>
    <row r="11130" s="107" customFormat="1" x14ac:dyDescent="0.2"/>
    <row r="11131" s="107" customFormat="1" x14ac:dyDescent="0.2"/>
    <row r="11132" s="107" customFormat="1" x14ac:dyDescent="0.2"/>
    <row r="11133" s="107" customFormat="1" x14ac:dyDescent="0.2"/>
    <row r="11134" s="107" customFormat="1" x14ac:dyDescent="0.2"/>
    <row r="11135" s="107" customFormat="1" x14ac:dyDescent="0.2"/>
    <row r="11136" s="107" customFormat="1" x14ac:dyDescent="0.2"/>
    <row r="11137" s="107" customFormat="1" x14ac:dyDescent="0.2"/>
    <row r="11138" s="107" customFormat="1" x14ac:dyDescent="0.2"/>
    <row r="11139" s="107" customFormat="1" x14ac:dyDescent="0.2"/>
    <row r="11140" s="107" customFormat="1" x14ac:dyDescent="0.2"/>
    <row r="11141" s="107" customFormat="1" x14ac:dyDescent="0.2"/>
    <row r="11142" s="107" customFormat="1" x14ac:dyDescent="0.2"/>
    <row r="11143" s="107" customFormat="1" x14ac:dyDescent="0.2"/>
    <row r="11144" s="107" customFormat="1" x14ac:dyDescent="0.2"/>
    <row r="11145" s="107" customFormat="1" x14ac:dyDescent="0.2"/>
    <row r="11146" s="107" customFormat="1" x14ac:dyDescent="0.2"/>
    <row r="11147" s="107" customFormat="1" x14ac:dyDescent="0.2"/>
    <row r="11148" s="107" customFormat="1" x14ac:dyDescent="0.2"/>
    <row r="11149" s="107" customFormat="1" x14ac:dyDescent="0.2"/>
    <row r="11150" s="107" customFormat="1" x14ac:dyDescent="0.2"/>
    <row r="11151" s="107" customFormat="1" x14ac:dyDescent="0.2"/>
    <row r="11152" s="107" customFormat="1" x14ac:dyDescent="0.2"/>
    <row r="11153" s="107" customFormat="1" x14ac:dyDescent="0.2"/>
    <row r="11154" s="107" customFormat="1" x14ac:dyDescent="0.2"/>
    <row r="11155" s="107" customFormat="1" x14ac:dyDescent="0.2"/>
    <row r="11156" s="107" customFormat="1" x14ac:dyDescent="0.2"/>
    <row r="11157" s="107" customFormat="1" x14ac:dyDescent="0.2"/>
    <row r="11158" s="107" customFormat="1" x14ac:dyDescent="0.2"/>
    <row r="11159" s="107" customFormat="1" x14ac:dyDescent="0.2"/>
    <row r="11160" s="107" customFormat="1" x14ac:dyDescent="0.2"/>
    <row r="11161" s="107" customFormat="1" x14ac:dyDescent="0.2"/>
    <row r="11162" s="107" customFormat="1" x14ac:dyDescent="0.2"/>
    <row r="11163" s="107" customFormat="1" x14ac:dyDescent="0.2"/>
    <row r="11164" s="107" customFormat="1" x14ac:dyDescent="0.2"/>
    <row r="11165" s="107" customFormat="1" x14ac:dyDescent="0.2"/>
    <row r="11166" s="107" customFormat="1" x14ac:dyDescent="0.2"/>
    <row r="11167" s="107" customFormat="1" x14ac:dyDescent="0.2"/>
    <row r="11168" s="107" customFormat="1" x14ac:dyDescent="0.2"/>
    <row r="11169" s="107" customFormat="1" x14ac:dyDescent="0.2"/>
    <row r="11170" s="107" customFormat="1" x14ac:dyDescent="0.2"/>
    <row r="11171" s="107" customFormat="1" x14ac:dyDescent="0.2"/>
    <row r="11172" s="107" customFormat="1" x14ac:dyDescent="0.2"/>
    <row r="11173" s="107" customFormat="1" x14ac:dyDescent="0.2"/>
    <row r="11174" s="107" customFormat="1" x14ac:dyDescent="0.2"/>
    <row r="11175" s="107" customFormat="1" x14ac:dyDescent="0.2"/>
    <row r="11176" s="107" customFormat="1" x14ac:dyDescent="0.2"/>
    <row r="11177" s="107" customFormat="1" x14ac:dyDescent="0.2"/>
    <row r="11178" s="107" customFormat="1" x14ac:dyDescent="0.2"/>
    <row r="11179" s="107" customFormat="1" x14ac:dyDescent="0.2"/>
    <row r="11180" s="107" customFormat="1" x14ac:dyDescent="0.2"/>
    <row r="11181" s="107" customFormat="1" x14ac:dyDescent="0.2"/>
    <row r="11182" s="107" customFormat="1" x14ac:dyDescent="0.2"/>
    <row r="11183" s="107" customFormat="1" x14ac:dyDescent="0.2"/>
    <row r="11184" s="107" customFormat="1" x14ac:dyDescent="0.2"/>
    <row r="11185" s="107" customFormat="1" x14ac:dyDescent="0.2"/>
    <row r="11186" s="107" customFormat="1" x14ac:dyDescent="0.2"/>
    <row r="11187" s="107" customFormat="1" x14ac:dyDescent="0.2"/>
    <row r="11188" s="107" customFormat="1" x14ac:dyDescent="0.2"/>
    <row r="11189" s="107" customFormat="1" x14ac:dyDescent="0.2"/>
    <row r="11190" s="107" customFormat="1" x14ac:dyDescent="0.2"/>
    <row r="11191" s="107" customFormat="1" x14ac:dyDescent="0.2"/>
    <row r="11192" s="107" customFormat="1" x14ac:dyDescent="0.2"/>
    <row r="11193" s="107" customFormat="1" x14ac:dyDescent="0.2"/>
    <row r="11194" s="107" customFormat="1" x14ac:dyDescent="0.2"/>
    <row r="11195" s="107" customFormat="1" x14ac:dyDescent="0.2"/>
    <row r="11196" s="107" customFormat="1" x14ac:dyDescent="0.2"/>
    <row r="11197" s="107" customFormat="1" x14ac:dyDescent="0.2"/>
    <row r="11198" s="107" customFormat="1" x14ac:dyDescent="0.2"/>
    <row r="11199" s="107" customFormat="1" x14ac:dyDescent="0.2"/>
    <row r="11200" s="107" customFormat="1" x14ac:dyDescent="0.2"/>
    <row r="11201" s="107" customFormat="1" x14ac:dyDescent="0.2"/>
    <row r="11202" s="107" customFormat="1" x14ac:dyDescent="0.2"/>
    <row r="11203" s="107" customFormat="1" x14ac:dyDescent="0.2"/>
    <row r="11204" s="107" customFormat="1" x14ac:dyDescent="0.2"/>
    <row r="11205" s="107" customFormat="1" x14ac:dyDescent="0.2"/>
    <row r="11206" s="107" customFormat="1" x14ac:dyDescent="0.2"/>
    <row r="11207" s="107" customFormat="1" x14ac:dyDescent="0.2"/>
    <row r="11208" s="107" customFormat="1" x14ac:dyDescent="0.2"/>
    <row r="11209" s="107" customFormat="1" x14ac:dyDescent="0.2"/>
    <row r="11210" s="107" customFormat="1" x14ac:dyDescent="0.2"/>
    <row r="11211" s="107" customFormat="1" x14ac:dyDescent="0.2"/>
    <row r="11212" s="107" customFormat="1" x14ac:dyDescent="0.2"/>
    <row r="11213" s="107" customFormat="1" x14ac:dyDescent="0.2"/>
    <row r="11214" s="107" customFormat="1" x14ac:dyDescent="0.2"/>
    <row r="11215" s="107" customFormat="1" x14ac:dyDescent="0.2"/>
    <row r="11216" s="107" customFormat="1" x14ac:dyDescent="0.2"/>
    <row r="11217" s="107" customFormat="1" x14ac:dyDescent="0.2"/>
    <row r="11218" s="107" customFormat="1" x14ac:dyDescent="0.2"/>
    <row r="11219" s="107" customFormat="1" x14ac:dyDescent="0.2"/>
    <row r="11220" s="107" customFormat="1" x14ac:dyDescent="0.2"/>
    <row r="11221" s="107" customFormat="1" x14ac:dyDescent="0.2"/>
    <row r="11222" s="107" customFormat="1" x14ac:dyDescent="0.2"/>
    <row r="11223" s="107" customFormat="1" x14ac:dyDescent="0.2"/>
    <row r="11224" s="107" customFormat="1" x14ac:dyDescent="0.2"/>
    <row r="11225" s="107" customFormat="1" x14ac:dyDescent="0.2"/>
    <row r="11226" s="107" customFormat="1" x14ac:dyDescent="0.2"/>
    <row r="11227" s="107" customFormat="1" x14ac:dyDescent="0.2"/>
    <row r="11228" s="107" customFormat="1" x14ac:dyDescent="0.2"/>
    <row r="11229" s="107" customFormat="1" x14ac:dyDescent="0.2"/>
    <row r="11230" s="107" customFormat="1" x14ac:dyDescent="0.2"/>
    <row r="11231" s="107" customFormat="1" x14ac:dyDescent="0.2"/>
    <row r="11232" s="107" customFormat="1" x14ac:dyDescent="0.2"/>
    <row r="11233" s="107" customFormat="1" x14ac:dyDescent="0.2"/>
    <row r="11234" s="107" customFormat="1" x14ac:dyDescent="0.2"/>
    <row r="11235" s="107" customFormat="1" x14ac:dyDescent="0.2"/>
    <row r="11236" s="107" customFormat="1" x14ac:dyDescent="0.2"/>
    <row r="11237" s="107" customFormat="1" x14ac:dyDescent="0.2"/>
    <row r="11238" s="107" customFormat="1" x14ac:dyDescent="0.2"/>
    <row r="11239" s="107" customFormat="1" x14ac:dyDescent="0.2"/>
    <row r="11240" s="107" customFormat="1" x14ac:dyDescent="0.2"/>
    <row r="11241" s="107" customFormat="1" x14ac:dyDescent="0.2"/>
    <row r="11242" s="107" customFormat="1" x14ac:dyDescent="0.2"/>
    <row r="11243" s="107" customFormat="1" x14ac:dyDescent="0.2"/>
    <row r="11244" s="107" customFormat="1" x14ac:dyDescent="0.2"/>
    <row r="11245" s="107" customFormat="1" x14ac:dyDescent="0.2"/>
    <row r="11246" s="107" customFormat="1" x14ac:dyDescent="0.2"/>
    <row r="11247" s="107" customFormat="1" x14ac:dyDescent="0.2"/>
    <row r="11248" s="107" customFormat="1" x14ac:dyDescent="0.2"/>
    <row r="11249" s="107" customFormat="1" x14ac:dyDescent="0.2"/>
    <row r="11250" s="107" customFormat="1" x14ac:dyDescent="0.2"/>
    <row r="11251" s="107" customFormat="1" x14ac:dyDescent="0.2"/>
    <row r="11252" s="107" customFormat="1" x14ac:dyDescent="0.2"/>
    <row r="11253" s="107" customFormat="1" x14ac:dyDescent="0.2"/>
    <row r="11254" s="107" customFormat="1" x14ac:dyDescent="0.2"/>
    <row r="11255" s="107" customFormat="1" x14ac:dyDescent="0.2"/>
    <row r="11256" s="107" customFormat="1" x14ac:dyDescent="0.2"/>
    <row r="11257" s="107" customFormat="1" x14ac:dyDescent="0.2"/>
    <row r="11258" s="107" customFormat="1" x14ac:dyDescent="0.2"/>
    <row r="11259" s="107" customFormat="1" x14ac:dyDescent="0.2"/>
    <row r="11260" s="107" customFormat="1" x14ac:dyDescent="0.2"/>
    <row r="11261" s="107" customFormat="1" x14ac:dyDescent="0.2"/>
    <row r="11262" s="107" customFormat="1" x14ac:dyDescent="0.2"/>
    <row r="11263" s="107" customFormat="1" x14ac:dyDescent="0.2"/>
    <row r="11264" s="107" customFormat="1" x14ac:dyDescent="0.2"/>
    <row r="11265" s="107" customFormat="1" x14ac:dyDescent="0.2"/>
    <row r="11266" s="107" customFormat="1" x14ac:dyDescent="0.2"/>
    <row r="11267" s="107" customFormat="1" x14ac:dyDescent="0.2"/>
    <row r="11268" s="107" customFormat="1" x14ac:dyDescent="0.2"/>
    <row r="11269" s="107" customFormat="1" x14ac:dyDescent="0.2"/>
    <row r="11270" s="107" customFormat="1" x14ac:dyDescent="0.2"/>
    <row r="11271" s="107" customFormat="1" x14ac:dyDescent="0.2"/>
    <row r="11272" s="107" customFormat="1" x14ac:dyDescent="0.2"/>
    <row r="11273" s="107" customFormat="1" x14ac:dyDescent="0.2"/>
    <row r="11274" s="107" customFormat="1" x14ac:dyDescent="0.2"/>
    <row r="11275" s="107" customFormat="1" x14ac:dyDescent="0.2"/>
    <row r="11276" s="107" customFormat="1" x14ac:dyDescent="0.2"/>
    <row r="11277" s="107" customFormat="1" x14ac:dyDescent="0.2"/>
    <row r="11278" s="107" customFormat="1" x14ac:dyDescent="0.2"/>
    <row r="11279" s="107" customFormat="1" x14ac:dyDescent="0.2"/>
    <row r="11280" s="107" customFormat="1" x14ac:dyDescent="0.2"/>
    <row r="11281" s="107" customFormat="1" x14ac:dyDescent="0.2"/>
    <row r="11282" s="107" customFormat="1" x14ac:dyDescent="0.2"/>
    <row r="11283" s="107" customFormat="1" x14ac:dyDescent="0.2"/>
    <row r="11284" s="107" customFormat="1" x14ac:dyDescent="0.2"/>
    <row r="11285" s="107" customFormat="1" x14ac:dyDescent="0.2"/>
    <row r="11286" s="107" customFormat="1" x14ac:dyDescent="0.2"/>
    <row r="11287" s="107" customFormat="1" x14ac:dyDescent="0.2"/>
    <row r="11288" s="107" customFormat="1" x14ac:dyDescent="0.2"/>
    <row r="11289" s="107" customFormat="1" x14ac:dyDescent="0.2"/>
    <row r="11290" s="107" customFormat="1" x14ac:dyDescent="0.2"/>
    <row r="11291" s="107" customFormat="1" x14ac:dyDescent="0.2"/>
    <row r="11292" s="107" customFormat="1" x14ac:dyDescent="0.2"/>
    <row r="11293" s="107" customFormat="1" x14ac:dyDescent="0.2"/>
    <row r="11294" s="107" customFormat="1" x14ac:dyDescent="0.2"/>
    <row r="11295" s="107" customFormat="1" x14ac:dyDescent="0.2"/>
    <row r="11296" s="107" customFormat="1" x14ac:dyDescent="0.2"/>
    <row r="11297" s="107" customFormat="1" x14ac:dyDescent="0.2"/>
    <row r="11298" s="107" customFormat="1" x14ac:dyDescent="0.2"/>
    <row r="11299" s="107" customFormat="1" x14ac:dyDescent="0.2"/>
    <row r="11300" s="107" customFormat="1" x14ac:dyDescent="0.2"/>
    <row r="11301" s="107" customFormat="1" x14ac:dyDescent="0.2"/>
    <row r="11302" s="107" customFormat="1" x14ac:dyDescent="0.2"/>
    <row r="11303" s="107" customFormat="1" x14ac:dyDescent="0.2"/>
    <row r="11304" s="107" customFormat="1" x14ac:dyDescent="0.2"/>
    <row r="11305" s="107" customFormat="1" x14ac:dyDescent="0.2"/>
    <row r="11306" s="107" customFormat="1" x14ac:dyDescent="0.2"/>
    <row r="11307" s="107" customFormat="1" x14ac:dyDescent="0.2"/>
    <row r="11308" s="107" customFormat="1" x14ac:dyDescent="0.2"/>
    <row r="11309" s="107" customFormat="1" x14ac:dyDescent="0.2"/>
    <row r="11310" s="107" customFormat="1" x14ac:dyDescent="0.2"/>
    <row r="11311" s="107" customFormat="1" x14ac:dyDescent="0.2"/>
    <row r="11312" s="107" customFormat="1" x14ac:dyDescent="0.2"/>
    <row r="11313" s="107" customFormat="1" x14ac:dyDescent="0.2"/>
    <row r="11314" s="107" customFormat="1" x14ac:dyDescent="0.2"/>
    <row r="11315" s="107" customFormat="1" x14ac:dyDescent="0.2"/>
    <row r="11316" s="107" customFormat="1" x14ac:dyDescent="0.2"/>
    <row r="11317" s="107" customFormat="1" x14ac:dyDescent="0.2"/>
    <row r="11318" s="107" customFormat="1" x14ac:dyDescent="0.2"/>
    <row r="11319" s="107" customFormat="1" x14ac:dyDescent="0.2"/>
    <row r="11320" s="107" customFormat="1" x14ac:dyDescent="0.2"/>
    <row r="11321" s="107" customFormat="1" x14ac:dyDescent="0.2"/>
    <row r="11322" s="107" customFormat="1" x14ac:dyDescent="0.2"/>
    <row r="11323" s="107" customFormat="1" x14ac:dyDescent="0.2"/>
    <row r="11324" s="107" customFormat="1" x14ac:dyDescent="0.2"/>
    <row r="11325" s="107" customFormat="1" x14ac:dyDescent="0.2"/>
    <row r="11326" s="107" customFormat="1" x14ac:dyDescent="0.2"/>
    <row r="11327" s="107" customFormat="1" x14ac:dyDescent="0.2"/>
    <row r="11328" s="107" customFormat="1" x14ac:dyDescent="0.2"/>
    <row r="11329" s="107" customFormat="1" x14ac:dyDescent="0.2"/>
    <row r="11330" s="107" customFormat="1" x14ac:dyDescent="0.2"/>
    <row r="11331" s="107" customFormat="1" x14ac:dyDescent="0.2"/>
    <row r="11332" s="107" customFormat="1" x14ac:dyDescent="0.2"/>
    <row r="11333" s="107" customFormat="1" x14ac:dyDescent="0.2"/>
    <row r="11334" s="107" customFormat="1" x14ac:dyDescent="0.2"/>
    <row r="11335" s="107" customFormat="1" x14ac:dyDescent="0.2"/>
    <row r="11336" s="107" customFormat="1" x14ac:dyDescent="0.2"/>
    <row r="11337" s="107" customFormat="1" x14ac:dyDescent="0.2"/>
    <row r="11338" s="107" customFormat="1" x14ac:dyDescent="0.2"/>
    <row r="11339" s="107" customFormat="1" x14ac:dyDescent="0.2"/>
    <row r="11340" s="107" customFormat="1" x14ac:dyDescent="0.2"/>
    <row r="11341" s="107" customFormat="1" x14ac:dyDescent="0.2"/>
    <row r="11342" s="107" customFormat="1" x14ac:dyDescent="0.2"/>
    <row r="11343" s="107" customFormat="1" x14ac:dyDescent="0.2"/>
    <row r="11344" s="107" customFormat="1" x14ac:dyDescent="0.2"/>
    <row r="11345" s="107" customFormat="1" x14ac:dyDescent="0.2"/>
    <row r="11346" s="107" customFormat="1" x14ac:dyDescent="0.2"/>
    <row r="11347" s="107" customFormat="1" x14ac:dyDescent="0.2"/>
    <row r="11348" s="107" customFormat="1" x14ac:dyDescent="0.2"/>
    <row r="11349" s="107" customFormat="1" x14ac:dyDescent="0.2"/>
    <row r="11350" s="107" customFormat="1" x14ac:dyDescent="0.2"/>
    <row r="11351" s="107" customFormat="1" x14ac:dyDescent="0.2"/>
    <row r="11352" s="107" customFormat="1" x14ac:dyDescent="0.2"/>
    <row r="11353" s="107" customFormat="1" x14ac:dyDescent="0.2"/>
    <row r="11354" s="107" customFormat="1" x14ac:dyDescent="0.2"/>
    <row r="11355" s="107" customFormat="1" x14ac:dyDescent="0.2"/>
    <row r="11356" s="107" customFormat="1" x14ac:dyDescent="0.2"/>
    <row r="11357" s="107" customFormat="1" x14ac:dyDescent="0.2"/>
    <row r="11358" s="107" customFormat="1" x14ac:dyDescent="0.2"/>
    <row r="11359" s="107" customFormat="1" x14ac:dyDescent="0.2"/>
    <row r="11360" s="107" customFormat="1" x14ac:dyDescent="0.2"/>
    <row r="11361" s="107" customFormat="1" x14ac:dyDescent="0.2"/>
    <row r="11362" s="107" customFormat="1" x14ac:dyDescent="0.2"/>
    <row r="11363" s="107" customFormat="1" x14ac:dyDescent="0.2"/>
    <row r="11364" s="107" customFormat="1" x14ac:dyDescent="0.2"/>
    <row r="11365" s="107" customFormat="1" x14ac:dyDescent="0.2"/>
    <row r="11366" s="107" customFormat="1" x14ac:dyDescent="0.2"/>
    <row r="11367" s="107" customFormat="1" x14ac:dyDescent="0.2"/>
    <row r="11368" s="107" customFormat="1" x14ac:dyDescent="0.2"/>
    <row r="11369" s="107" customFormat="1" x14ac:dyDescent="0.2"/>
    <row r="11370" s="107" customFormat="1" x14ac:dyDescent="0.2"/>
    <row r="11371" s="107" customFormat="1" x14ac:dyDescent="0.2"/>
    <row r="11372" s="107" customFormat="1" x14ac:dyDescent="0.2"/>
    <row r="11373" s="107" customFormat="1" x14ac:dyDescent="0.2"/>
    <row r="11374" s="107" customFormat="1" x14ac:dyDescent="0.2"/>
    <row r="11375" s="107" customFormat="1" x14ac:dyDescent="0.2"/>
    <row r="11376" s="107" customFormat="1" x14ac:dyDescent="0.2"/>
    <row r="11377" s="107" customFormat="1" x14ac:dyDescent="0.2"/>
    <row r="11378" s="107" customFormat="1" x14ac:dyDescent="0.2"/>
    <row r="11379" s="107" customFormat="1" x14ac:dyDescent="0.2"/>
    <row r="11380" s="107" customFormat="1" x14ac:dyDescent="0.2"/>
    <row r="11381" s="107" customFormat="1" x14ac:dyDescent="0.2"/>
    <row r="11382" s="107" customFormat="1" x14ac:dyDescent="0.2"/>
    <row r="11383" s="107" customFormat="1" x14ac:dyDescent="0.2"/>
    <row r="11384" s="107" customFormat="1" x14ac:dyDescent="0.2"/>
    <row r="11385" s="107" customFormat="1" x14ac:dyDescent="0.2"/>
    <row r="11386" s="107" customFormat="1" x14ac:dyDescent="0.2"/>
    <row r="11387" s="107" customFormat="1" x14ac:dyDescent="0.2"/>
    <row r="11388" s="107" customFormat="1" x14ac:dyDescent="0.2"/>
    <row r="11389" s="107" customFormat="1" x14ac:dyDescent="0.2"/>
    <row r="11390" s="107" customFormat="1" x14ac:dyDescent="0.2"/>
    <row r="11391" s="107" customFormat="1" x14ac:dyDescent="0.2"/>
    <row r="11392" s="107" customFormat="1" x14ac:dyDescent="0.2"/>
    <row r="11393" s="107" customFormat="1" x14ac:dyDescent="0.2"/>
    <row r="11394" s="107" customFormat="1" x14ac:dyDescent="0.2"/>
    <row r="11395" s="107" customFormat="1" x14ac:dyDescent="0.2"/>
    <row r="11396" s="107" customFormat="1" x14ac:dyDescent="0.2"/>
    <row r="11397" s="107" customFormat="1" x14ac:dyDescent="0.2"/>
    <row r="11398" s="107" customFormat="1" x14ac:dyDescent="0.2"/>
    <row r="11399" s="107" customFormat="1" x14ac:dyDescent="0.2"/>
    <row r="11400" s="107" customFormat="1" x14ac:dyDescent="0.2"/>
    <row r="11401" s="107" customFormat="1" x14ac:dyDescent="0.2"/>
    <row r="11402" s="107" customFormat="1" x14ac:dyDescent="0.2"/>
    <row r="11403" s="107" customFormat="1" x14ac:dyDescent="0.2"/>
    <row r="11404" s="107" customFormat="1" x14ac:dyDescent="0.2"/>
    <row r="11405" s="107" customFormat="1" x14ac:dyDescent="0.2"/>
    <row r="11406" s="107" customFormat="1" x14ac:dyDescent="0.2"/>
    <row r="11407" s="107" customFormat="1" x14ac:dyDescent="0.2"/>
    <row r="11408" s="107" customFormat="1" x14ac:dyDescent="0.2"/>
    <row r="11409" s="107" customFormat="1" x14ac:dyDescent="0.2"/>
    <row r="11410" s="107" customFormat="1" x14ac:dyDescent="0.2"/>
    <row r="11411" s="107" customFormat="1" x14ac:dyDescent="0.2"/>
    <row r="11412" s="107" customFormat="1" x14ac:dyDescent="0.2"/>
    <row r="11413" s="107" customFormat="1" x14ac:dyDescent="0.2"/>
    <row r="11414" s="107" customFormat="1" x14ac:dyDescent="0.2"/>
    <row r="11415" s="107" customFormat="1" x14ac:dyDescent="0.2"/>
    <row r="11416" s="107" customFormat="1" x14ac:dyDescent="0.2"/>
    <row r="11417" s="107" customFormat="1" x14ac:dyDescent="0.2"/>
    <row r="11418" s="107" customFormat="1" x14ac:dyDescent="0.2"/>
    <row r="11419" s="107" customFormat="1" x14ac:dyDescent="0.2"/>
    <row r="11420" s="107" customFormat="1" x14ac:dyDescent="0.2"/>
    <row r="11421" s="107" customFormat="1" x14ac:dyDescent="0.2"/>
    <row r="11422" s="107" customFormat="1" x14ac:dyDescent="0.2"/>
    <row r="11423" s="107" customFormat="1" x14ac:dyDescent="0.2"/>
    <row r="11424" s="107" customFormat="1" x14ac:dyDescent="0.2"/>
    <row r="11425" s="107" customFormat="1" x14ac:dyDescent="0.2"/>
    <row r="11426" s="107" customFormat="1" x14ac:dyDescent="0.2"/>
    <row r="11427" s="107" customFormat="1" x14ac:dyDescent="0.2"/>
    <row r="11428" s="107" customFormat="1" x14ac:dyDescent="0.2"/>
    <row r="11429" s="107" customFormat="1" x14ac:dyDescent="0.2"/>
    <row r="11430" s="107" customFormat="1" x14ac:dyDescent="0.2"/>
    <row r="11431" s="107" customFormat="1" x14ac:dyDescent="0.2"/>
    <row r="11432" s="107" customFormat="1" x14ac:dyDescent="0.2"/>
    <row r="11433" s="107" customFormat="1" x14ac:dyDescent="0.2"/>
    <row r="11434" s="107" customFormat="1" x14ac:dyDescent="0.2"/>
    <row r="11435" s="107" customFormat="1" x14ac:dyDescent="0.2"/>
    <row r="11436" s="107" customFormat="1" x14ac:dyDescent="0.2"/>
    <row r="11437" s="107" customFormat="1" x14ac:dyDescent="0.2"/>
    <row r="11438" s="107" customFormat="1" x14ac:dyDescent="0.2"/>
    <row r="11439" s="107" customFormat="1" x14ac:dyDescent="0.2"/>
    <row r="11440" s="107" customFormat="1" x14ac:dyDescent="0.2"/>
    <row r="11441" s="107" customFormat="1" x14ac:dyDescent="0.2"/>
    <row r="11442" s="107" customFormat="1" x14ac:dyDescent="0.2"/>
    <row r="11443" s="107" customFormat="1" x14ac:dyDescent="0.2"/>
    <row r="11444" s="107" customFormat="1" x14ac:dyDescent="0.2"/>
    <row r="11445" s="107" customFormat="1" x14ac:dyDescent="0.2"/>
    <row r="11446" s="107" customFormat="1" x14ac:dyDescent="0.2"/>
    <row r="11447" s="107" customFormat="1" x14ac:dyDescent="0.2"/>
    <row r="11448" s="107" customFormat="1" x14ac:dyDescent="0.2"/>
    <row r="11449" s="107" customFormat="1" x14ac:dyDescent="0.2"/>
    <row r="11450" s="107" customFormat="1" x14ac:dyDescent="0.2"/>
    <row r="11451" s="107" customFormat="1" x14ac:dyDescent="0.2"/>
    <row r="11452" s="107" customFormat="1" x14ac:dyDescent="0.2"/>
    <row r="11453" s="107" customFormat="1" x14ac:dyDescent="0.2"/>
    <row r="11454" s="107" customFormat="1" x14ac:dyDescent="0.2"/>
    <row r="11455" s="107" customFormat="1" x14ac:dyDescent="0.2"/>
    <row r="11456" s="107" customFormat="1" x14ac:dyDescent="0.2"/>
    <row r="11457" s="107" customFormat="1" x14ac:dyDescent="0.2"/>
    <row r="11458" s="107" customFormat="1" x14ac:dyDescent="0.2"/>
    <row r="11459" s="107" customFormat="1" x14ac:dyDescent="0.2"/>
    <row r="11460" s="107" customFormat="1" x14ac:dyDescent="0.2"/>
    <row r="11461" s="107" customFormat="1" x14ac:dyDescent="0.2"/>
    <row r="11462" s="107" customFormat="1" x14ac:dyDescent="0.2"/>
    <row r="11463" s="107" customFormat="1" x14ac:dyDescent="0.2"/>
    <row r="11464" s="107" customFormat="1" x14ac:dyDescent="0.2"/>
    <row r="11465" s="107" customFormat="1" x14ac:dyDescent="0.2"/>
    <row r="11466" s="107" customFormat="1" x14ac:dyDescent="0.2"/>
    <row r="11467" s="107" customFormat="1" x14ac:dyDescent="0.2"/>
    <row r="11468" s="107" customFormat="1" x14ac:dyDescent="0.2"/>
    <row r="11469" s="107" customFormat="1" x14ac:dyDescent="0.2"/>
    <row r="11470" s="107" customFormat="1" x14ac:dyDescent="0.2"/>
    <row r="11471" s="107" customFormat="1" x14ac:dyDescent="0.2"/>
    <row r="11472" s="107" customFormat="1" x14ac:dyDescent="0.2"/>
    <row r="11473" s="107" customFormat="1" x14ac:dyDescent="0.2"/>
    <row r="11474" s="107" customFormat="1" x14ac:dyDescent="0.2"/>
    <row r="11475" s="107" customFormat="1" x14ac:dyDescent="0.2"/>
    <row r="11476" s="107" customFormat="1" x14ac:dyDescent="0.2"/>
    <row r="11477" s="107" customFormat="1" x14ac:dyDescent="0.2"/>
    <row r="11478" s="107" customFormat="1" x14ac:dyDescent="0.2"/>
    <row r="11479" s="107" customFormat="1" x14ac:dyDescent="0.2"/>
    <row r="11480" s="107" customFormat="1" x14ac:dyDescent="0.2"/>
    <row r="11481" s="107" customFormat="1" x14ac:dyDescent="0.2"/>
    <row r="11482" s="107" customFormat="1" x14ac:dyDescent="0.2"/>
    <row r="11483" s="107" customFormat="1" x14ac:dyDescent="0.2"/>
    <row r="11484" s="107" customFormat="1" x14ac:dyDescent="0.2"/>
    <row r="11485" s="107" customFormat="1" x14ac:dyDescent="0.2"/>
    <row r="11486" s="107" customFormat="1" x14ac:dyDescent="0.2"/>
    <row r="11487" s="107" customFormat="1" x14ac:dyDescent="0.2"/>
    <row r="11488" s="107" customFormat="1" x14ac:dyDescent="0.2"/>
    <row r="11489" s="107" customFormat="1" x14ac:dyDescent="0.2"/>
    <row r="11490" s="107" customFormat="1" x14ac:dyDescent="0.2"/>
    <row r="11491" s="107" customFormat="1" x14ac:dyDescent="0.2"/>
    <row r="11492" s="107" customFormat="1" x14ac:dyDescent="0.2"/>
    <row r="11493" s="107" customFormat="1" x14ac:dyDescent="0.2"/>
    <row r="11494" s="107" customFormat="1" x14ac:dyDescent="0.2"/>
    <row r="11495" s="107" customFormat="1" x14ac:dyDescent="0.2"/>
    <row r="11496" s="107" customFormat="1" x14ac:dyDescent="0.2"/>
    <row r="11497" s="107" customFormat="1" x14ac:dyDescent="0.2"/>
    <row r="11498" s="107" customFormat="1" x14ac:dyDescent="0.2"/>
    <row r="11499" s="107" customFormat="1" x14ac:dyDescent="0.2"/>
    <row r="11500" s="107" customFormat="1" x14ac:dyDescent="0.2"/>
    <row r="11501" s="107" customFormat="1" x14ac:dyDescent="0.2"/>
    <row r="11502" s="107" customFormat="1" x14ac:dyDescent="0.2"/>
    <row r="11503" s="107" customFormat="1" x14ac:dyDescent="0.2"/>
    <row r="11504" s="107" customFormat="1" x14ac:dyDescent="0.2"/>
    <row r="11505" s="107" customFormat="1" x14ac:dyDescent="0.2"/>
    <row r="11506" s="107" customFormat="1" x14ac:dyDescent="0.2"/>
    <row r="11507" s="107" customFormat="1" x14ac:dyDescent="0.2"/>
    <row r="11508" s="107" customFormat="1" x14ac:dyDescent="0.2"/>
    <row r="11509" s="107" customFormat="1" x14ac:dyDescent="0.2"/>
    <row r="11510" s="107" customFormat="1" x14ac:dyDescent="0.2"/>
    <row r="11511" s="107" customFormat="1" x14ac:dyDescent="0.2"/>
    <row r="11512" s="107" customFormat="1" x14ac:dyDescent="0.2"/>
    <row r="11513" s="107" customFormat="1" x14ac:dyDescent="0.2"/>
    <row r="11514" s="107" customFormat="1" x14ac:dyDescent="0.2"/>
    <row r="11515" s="107" customFormat="1" x14ac:dyDescent="0.2"/>
    <row r="11516" s="107" customFormat="1" x14ac:dyDescent="0.2"/>
    <row r="11517" s="107" customFormat="1" x14ac:dyDescent="0.2"/>
    <row r="11518" s="107" customFormat="1" x14ac:dyDescent="0.2"/>
    <row r="11519" s="107" customFormat="1" x14ac:dyDescent="0.2"/>
    <row r="11520" s="107" customFormat="1" x14ac:dyDescent="0.2"/>
    <row r="11521" s="107" customFormat="1" x14ac:dyDescent="0.2"/>
    <row r="11522" s="107" customFormat="1" x14ac:dyDescent="0.2"/>
    <row r="11523" s="107" customFormat="1" x14ac:dyDescent="0.2"/>
    <row r="11524" s="107" customFormat="1" x14ac:dyDescent="0.2"/>
    <row r="11525" s="107" customFormat="1" x14ac:dyDescent="0.2"/>
    <row r="11526" s="107" customFormat="1" x14ac:dyDescent="0.2"/>
    <row r="11527" s="107" customFormat="1" x14ac:dyDescent="0.2"/>
    <row r="11528" s="107" customFormat="1" x14ac:dyDescent="0.2"/>
    <row r="11529" s="107" customFormat="1" x14ac:dyDescent="0.2"/>
    <row r="11530" s="107" customFormat="1" x14ac:dyDescent="0.2"/>
    <row r="11531" s="107" customFormat="1" x14ac:dyDescent="0.2"/>
    <row r="11532" s="107" customFormat="1" x14ac:dyDescent="0.2"/>
    <row r="11533" s="107" customFormat="1" x14ac:dyDescent="0.2"/>
    <row r="11534" s="107" customFormat="1" x14ac:dyDescent="0.2"/>
    <row r="11535" s="107" customFormat="1" x14ac:dyDescent="0.2"/>
    <row r="11536" s="107" customFormat="1" x14ac:dyDescent="0.2"/>
    <row r="11537" s="107" customFormat="1" x14ac:dyDescent="0.2"/>
    <row r="11538" s="107" customFormat="1" x14ac:dyDescent="0.2"/>
    <row r="11539" s="107" customFormat="1" x14ac:dyDescent="0.2"/>
    <row r="11540" s="107" customFormat="1" x14ac:dyDescent="0.2"/>
    <row r="11541" s="107" customFormat="1" x14ac:dyDescent="0.2"/>
    <row r="11542" s="107" customFormat="1" x14ac:dyDescent="0.2"/>
    <row r="11543" s="107" customFormat="1" x14ac:dyDescent="0.2"/>
    <row r="11544" s="107" customFormat="1" x14ac:dyDescent="0.2"/>
    <row r="11545" s="107" customFormat="1" x14ac:dyDescent="0.2"/>
    <row r="11546" s="107" customFormat="1" x14ac:dyDescent="0.2"/>
    <row r="11547" s="107" customFormat="1" x14ac:dyDescent="0.2"/>
    <row r="11548" s="107" customFormat="1" x14ac:dyDescent="0.2"/>
    <row r="11549" s="107" customFormat="1" x14ac:dyDescent="0.2"/>
    <row r="11550" s="107" customFormat="1" x14ac:dyDescent="0.2"/>
    <row r="11551" s="107" customFormat="1" x14ac:dyDescent="0.2"/>
    <row r="11552" s="107" customFormat="1" x14ac:dyDescent="0.2"/>
    <row r="11553" s="107" customFormat="1" x14ac:dyDescent="0.2"/>
    <row r="11554" s="107" customFormat="1" x14ac:dyDescent="0.2"/>
    <row r="11555" s="107" customFormat="1" x14ac:dyDescent="0.2"/>
    <row r="11556" s="107" customFormat="1" x14ac:dyDescent="0.2"/>
    <row r="11557" s="107" customFormat="1" x14ac:dyDescent="0.2"/>
    <row r="11558" s="107" customFormat="1" x14ac:dyDescent="0.2"/>
    <row r="11559" s="107" customFormat="1" x14ac:dyDescent="0.2"/>
    <row r="11560" s="107" customFormat="1" x14ac:dyDescent="0.2"/>
    <row r="11561" s="107" customFormat="1" x14ac:dyDescent="0.2"/>
    <row r="11562" s="107" customFormat="1" x14ac:dyDescent="0.2"/>
    <row r="11563" s="107" customFormat="1" x14ac:dyDescent="0.2"/>
    <row r="11564" s="107" customFormat="1" x14ac:dyDescent="0.2"/>
    <row r="11565" s="107" customFormat="1" x14ac:dyDescent="0.2"/>
    <row r="11566" s="107" customFormat="1" x14ac:dyDescent="0.2"/>
    <row r="11567" s="107" customFormat="1" x14ac:dyDescent="0.2"/>
    <row r="11568" s="107" customFormat="1" x14ac:dyDescent="0.2"/>
    <row r="11569" s="107" customFormat="1" x14ac:dyDescent="0.2"/>
    <row r="11570" s="107" customFormat="1" x14ac:dyDescent="0.2"/>
    <row r="11571" s="107" customFormat="1" x14ac:dyDescent="0.2"/>
    <row r="11572" s="107" customFormat="1" x14ac:dyDescent="0.2"/>
    <row r="11573" s="107" customFormat="1" x14ac:dyDescent="0.2"/>
    <row r="11574" s="107" customFormat="1" x14ac:dyDescent="0.2"/>
    <row r="11575" s="107" customFormat="1" x14ac:dyDescent="0.2"/>
    <row r="11576" s="107" customFormat="1" x14ac:dyDescent="0.2"/>
    <row r="11577" s="107" customFormat="1" x14ac:dyDescent="0.2"/>
    <row r="11578" s="107" customFormat="1" x14ac:dyDescent="0.2"/>
    <row r="11579" s="107" customFormat="1" x14ac:dyDescent="0.2"/>
    <row r="11580" s="107" customFormat="1" x14ac:dyDescent="0.2"/>
    <row r="11581" s="107" customFormat="1" x14ac:dyDescent="0.2"/>
    <row r="11582" s="107" customFormat="1" x14ac:dyDescent="0.2"/>
    <row r="11583" s="107" customFormat="1" x14ac:dyDescent="0.2"/>
    <row r="11584" s="107" customFormat="1" x14ac:dyDescent="0.2"/>
    <row r="11585" s="107" customFormat="1" x14ac:dyDescent="0.2"/>
    <row r="11586" s="107" customFormat="1" x14ac:dyDescent="0.2"/>
    <row r="11587" s="107" customFormat="1" x14ac:dyDescent="0.2"/>
    <row r="11588" s="107" customFormat="1" x14ac:dyDescent="0.2"/>
    <row r="11589" s="107" customFormat="1" x14ac:dyDescent="0.2"/>
    <row r="11590" s="107" customFormat="1" x14ac:dyDescent="0.2"/>
    <row r="11591" s="107" customFormat="1" x14ac:dyDescent="0.2"/>
    <row r="11592" s="107" customFormat="1" x14ac:dyDescent="0.2"/>
    <row r="11593" s="107" customFormat="1" x14ac:dyDescent="0.2"/>
    <row r="11594" s="107" customFormat="1" x14ac:dyDescent="0.2"/>
    <row r="11595" s="107" customFormat="1" x14ac:dyDescent="0.2"/>
    <row r="11596" s="107" customFormat="1" x14ac:dyDescent="0.2"/>
    <row r="11597" s="107" customFormat="1" x14ac:dyDescent="0.2"/>
    <row r="11598" s="107" customFormat="1" x14ac:dyDescent="0.2"/>
    <row r="11599" s="107" customFormat="1" x14ac:dyDescent="0.2"/>
    <row r="11600" s="107" customFormat="1" x14ac:dyDescent="0.2"/>
    <row r="11601" s="107" customFormat="1" x14ac:dyDescent="0.2"/>
    <row r="11602" s="107" customFormat="1" x14ac:dyDescent="0.2"/>
    <row r="11603" s="107" customFormat="1" x14ac:dyDescent="0.2"/>
    <row r="11604" s="107" customFormat="1" x14ac:dyDescent="0.2"/>
    <row r="11605" s="107" customFormat="1" x14ac:dyDescent="0.2"/>
    <row r="11606" s="107" customFormat="1" x14ac:dyDescent="0.2"/>
    <row r="11607" s="107" customFormat="1" x14ac:dyDescent="0.2"/>
    <row r="11608" s="107" customFormat="1" x14ac:dyDescent="0.2"/>
    <row r="11609" s="107" customFormat="1" x14ac:dyDescent="0.2"/>
    <row r="11610" s="107" customFormat="1" x14ac:dyDescent="0.2"/>
    <row r="11611" s="107" customFormat="1" x14ac:dyDescent="0.2"/>
    <row r="11612" s="107" customFormat="1" x14ac:dyDescent="0.2"/>
    <row r="11613" s="107" customFormat="1" x14ac:dyDescent="0.2"/>
    <row r="11614" s="107" customFormat="1" x14ac:dyDescent="0.2"/>
    <row r="11615" s="107" customFormat="1" x14ac:dyDescent="0.2"/>
    <row r="11616" s="107" customFormat="1" x14ac:dyDescent="0.2"/>
    <row r="11617" s="107" customFormat="1" x14ac:dyDescent="0.2"/>
    <row r="11618" s="107" customFormat="1" x14ac:dyDescent="0.2"/>
    <row r="11619" s="107" customFormat="1" x14ac:dyDescent="0.2"/>
    <row r="11620" s="107" customFormat="1" x14ac:dyDescent="0.2"/>
    <row r="11621" s="107" customFormat="1" x14ac:dyDescent="0.2"/>
    <row r="11622" s="107" customFormat="1" x14ac:dyDescent="0.2"/>
    <row r="11623" s="107" customFormat="1" x14ac:dyDescent="0.2"/>
    <row r="11624" s="107" customFormat="1" x14ac:dyDescent="0.2"/>
    <row r="11625" s="107" customFormat="1" x14ac:dyDescent="0.2"/>
    <row r="11626" s="107" customFormat="1" x14ac:dyDescent="0.2"/>
    <row r="11627" s="107" customFormat="1" x14ac:dyDescent="0.2"/>
    <row r="11628" s="107" customFormat="1" x14ac:dyDescent="0.2"/>
    <row r="11629" s="107" customFormat="1" x14ac:dyDescent="0.2"/>
    <row r="11630" s="107" customFormat="1" x14ac:dyDescent="0.2"/>
    <row r="11631" s="107" customFormat="1" x14ac:dyDescent="0.2"/>
    <row r="11632" s="107" customFormat="1" x14ac:dyDescent="0.2"/>
    <row r="11633" s="107" customFormat="1" x14ac:dyDescent="0.2"/>
    <row r="11634" s="107" customFormat="1" x14ac:dyDescent="0.2"/>
    <row r="11635" s="107" customFormat="1" x14ac:dyDescent="0.2"/>
    <row r="11636" s="107" customFormat="1" x14ac:dyDescent="0.2"/>
    <row r="11637" s="107" customFormat="1" x14ac:dyDescent="0.2"/>
    <row r="11638" s="107" customFormat="1" x14ac:dyDescent="0.2"/>
    <row r="11639" s="107" customFormat="1" x14ac:dyDescent="0.2"/>
    <row r="11640" s="107" customFormat="1" x14ac:dyDescent="0.2"/>
    <row r="11641" s="107" customFormat="1" x14ac:dyDescent="0.2"/>
    <row r="11642" s="107" customFormat="1" x14ac:dyDescent="0.2"/>
    <row r="11643" s="107" customFormat="1" x14ac:dyDescent="0.2"/>
    <row r="11644" s="107" customFormat="1" x14ac:dyDescent="0.2"/>
    <row r="11645" s="107" customFormat="1" x14ac:dyDescent="0.2"/>
    <row r="11646" s="107" customFormat="1" x14ac:dyDescent="0.2"/>
    <row r="11647" s="107" customFormat="1" x14ac:dyDescent="0.2"/>
    <row r="11648" s="107" customFormat="1" x14ac:dyDescent="0.2"/>
    <row r="11649" s="107" customFormat="1" x14ac:dyDescent="0.2"/>
    <row r="11650" s="107" customFormat="1" x14ac:dyDescent="0.2"/>
    <row r="11651" s="107" customFormat="1" x14ac:dyDescent="0.2"/>
    <row r="11652" s="107" customFormat="1" x14ac:dyDescent="0.2"/>
    <row r="11653" s="107" customFormat="1" x14ac:dyDescent="0.2"/>
    <row r="11654" s="107" customFormat="1" x14ac:dyDescent="0.2"/>
    <row r="11655" s="107" customFormat="1" x14ac:dyDescent="0.2"/>
    <row r="11656" s="107" customFormat="1" x14ac:dyDescent="0.2"/>
    <row r="11657" s="107" customFormat="1" x14ac:dyDescent="0.2"/>
    <row r="11658" s="107" customFormat="1" x14ac:dyDescent="0.2"/>
    <row r="11659" s="107" customFormat="1" x14ac:dyDescent="0.2"/>
    <row r="11660" s="107" customFormat="1" x14ac:dyDescent="0.2"/>
    <row r="11661" s="107" customFormat="1" x14ac:dyDescent="0.2"/>
    <row r="11662" s="107" customFormat="1" x14ac:dyDescent="0.2"/>
    <row r="11663" s="107" customFormat="1" x14ac:dyDescent="0.2"/>
    <row r="11664" s="107" customFormat="1" x14ac:dyDescent="0.2"/>
    <row r="11665" s="107" customFormat="1" x14ac:dyDescent="0.2"/>
    <row r="11666" s="107" customFormat="1" x14ac:dyDescent="0.2"/>
    <row r="11667" s="107" customFormat="1" x14ac:dyDescent="0.2"/>
    <row r="11668" s="107" customFormat="1" x14ac:dyDescent="0.2"/>
    <row r="11669" s="107" customFormat="1" x14ac:dyDescent="0.2"/>
    <row r="11670" s="107" customFormat="1" x14ac:dyDescent="0.2"/>
    <row r="11671" s="107" customFormat="1" x14ac:dyDescent="0.2"/>
    <row r="11672" s="107" customFormat="1" x14ac:dyDescent="0.2"/>
    <row r="11673" s="107" customFormat="1" x14ac:dyDescent="0.2"/>
    <row r="11674" s="107" customFormat="1" x14ac:dyDescent="0.2"/>
    <row r="11675" s="107" customFormat="1" x14ac:dyDescent="0.2"/>
    <row r="11676" s="107" customFormat="1" x14ac:dyDescent="0.2"/>
    <row r="11677" s="107" customFormat="1" x14ac:dyDescent="0.2"/>
    <row r="11678" s="107" customFormat="1" x14ac:dyDescent="0.2"/>
    <row r="11679" s="107" customFormat="1" x14ac:dyDescent="0.2"/>
    <row r="11680" s="107" customFormat="1" x14ac:dyDescent="0.2"/>
    <row r="11681" s="107" customFormat="1" x14ac:dyDescent="0.2"/>
    <row r="11682" s="107" customFormat="1" x14ac:dyDescent="0.2"/>
    <row r="11683" s="107" customFormat="1" x14ac:dyDescent="0.2"/>
    <row r="11684" s="107" customFormat="1" x14ac:dyDescent="0.2"/>
    <row r="11685" s="107" customFormat="1" x14ac:dyDescent="0.2"/>
    <row r="11686" s="107" customFormat="1" x14ac:dyDescent="0.2"/>
    <row r="11687" s="107" customFormat="1" x14ac:dyDescent="0.2"/>
    <row r="11688" s="107" customFormat="1" x14ac:dyDescent="0.2"/>
    <row r="11689" s="107" customFormat="1" x14ac:dyDescent="0.2"/>
    <row r="11690" s="107" customFormat="1" x14ac:dyDescent="0.2"/>
    <row r="11691" s="107" customFormat="1" x14ac:dyDescent="0.2"/>
    <row r="11692" s="107" customFormat="1" x14ac:dyDescent="0.2"/>
    <row r="11693" s="107" customFormat="1" x14ac:dyDescent="0.2"/>
    <row r="11694" s="107" customFormat="1" x14ac:dyDescent="0.2"/>
    <row r="11695" s="107" customFormat="1" x14ac:dyDescent="0.2"/>
    <row r="11696" s="107" customFormat="1" x14ac:dyDescent="0.2"/>
    <row r="11697" s="107" customFormat="1" x14ac:dyDescent="0.2"/>
    <row r="11698" s="107" customFormat="1" x14ac:dyDescent="0.2"/>
    <row r="11699" s="107" customFormat="1" x14ac:dyDescent="0.2"/>
    <row r="11700" s="107" customFormat="1" x14ac:dyDescent="0.2"/>
    <row r="11701" s="107" customFormat="1" x14ac:dyDescent="0.2"/>
    <row r="11702" s="107" customFormat="1" x14ac:dyDescent="0.2"/>
    <row r="11703" s="107" customFormat="1" x14ac:dyDescent="0.2"/>
    <row r="11704" s="107" customFormat="1" x14ac:dyDescent="0.2"/>
    <row r="11705" s="107" customFormat="1" x14ac:dyDescent="0.2"/>
    <row r="11706" s="107" customFormat="1" x14ac:dyDescent="0.2"/>
    <row r="11707" s="107" customFormat="1" x14ac:dyDescent="0.2"/>
    <row r="11708" s="107" customFormat="1" x14ac:dyDescent="0.2"/>
    <row r="11709" s="107" customFormat="1" x14ac:dyDescent="0.2"/>
    <row r="11710" s="107" customFormat="1" x14ac:dyDescent="0.2"/>
    <row r="11711" s="107" customFormat="1" x14ac:dyDescent="0.2"/>
    <row r="11712" s="107" customFormat="1" x14ac:dyDescent="0.2"/>
    <row r="11713" s="107" customFormat="1" x14ac:dyDescent="0.2"/>
    <row r="11714" s="107" customFormat="1" x14ac:dyDescent="0.2"/>
    <row r="11715" s="107" customFormat="1" x14ac:dyDescent="0.2"/>
    <row r="11716" s="107" customFormat="1" x14ac:dyDescent="0.2"/>
    <row r="11717" s="107" customFormat="1" x14ac:dyDescent="0.2"/>
    <row r="11718" s="107" customFormat="1" x14ac:dyDescent="0.2"/>
    <row r="11719" s="107" customFormat="1" x14ac:dyDescent="0.2"/>
    <row r="11720" s="107" customFormat="1" x14ac:dyDescent="0.2"/>
    <row r="11721" s="107" customFormat="1" x14ac:dyDescent="0.2"/>
    <row r="11722" s="107" customFormat="1" x14ac:dyDescent="0.2"/>
    <row r="11723" s="107" customFormat="1" x14ac:dyDescent="0.2"/>
    <row r="11724" s="107" customFormat="1" x14ac:dyDescent="0.2"/>
    <row r="11725" s="107" customFormat="1" x14ac:dyDescent="0.2"/>
    <row r="11726" s="107" customFormat="1" x14ac:dyDescent="0.2"/>
    <row r="11727" s="107" customFormat="1" x14ac:dyDescent="0.2"/>
    <row r="11728" s="107" customFormat="1" x14ac:dyDescent="0.2"/>
    <row r="11729" s="107" customFormat="1" x14ac:dyDescent="0.2"/>
    <row r="11730" s="107" customFormat="1" x14ac:dyDescent="0.2"/>
    <row r="11731" s="107" customFormat="1" x14ac:dyDescent="0.2"/>
    <row r="11732" s="107" customFormat="1" x14ac:dyDescent="0.2"/>
    <row r="11733" s="107" customFormat="1" x14ac:dyDescent="0.2"/>
    <row r="11734" s="107" customFormat="1" x14ac:dyDescent="0.2"/>
    <row r="11735" s="107" customFormat="1" x14ac:dyDescent="0.2"/>
    <row r="11736" s="107" customFormat="1" x14ac:dyDescent="0.2"/>
    <row r="11737" s="107" customFormat="1" x14ac:dyDescent="0.2"/>
    <row r="11738" s="107" customFormat="1" x14ac:dyDescent="0.2"/>
    <row r="11739" s="107" customFormat="1" x14ac:dyDescent="0.2"/>
    <row r="11740" s="107" customFormat="1" x14ac:dyDescent="0.2"/>
    <row r="11741" s="107" customFormat="1" x14ac:dyDescent="0.2"/>
    <row r="11742" s="107" customFormat="1" x14ac:dyDescent="0.2"/>
    <row r="11743" s="107" customFormat="1" x14ac:dyDescent="0.2"/>
    <row r="11744" s="107" customFormat="1" x14ac:dyDescent="0.2"/>
    <row r="11745" s="107" customFormat="1" x14ac:dyDescent="0.2"/>
    <row r="11746" s="107" customFormat="1" x14ac:dyDescent="0.2"/>
    <row r="11747" s="107" customFormat="1" x14ac:dyDescent="0.2"/>
    <row r="11748" s="107" customFormat="1" x14ac:dyDescent="0.2"/>
    <row r="11749" s="107" customFormat="1" x14ac:dyDescent="0.2"/>
    <row r="11750" s="107" customFormat="1" x14ac:dyDescent="0.2"/>
    <row r="11751" s="107" customFormat="1" x14ac:dyDescent="0.2"/>
    <row r="11752" s="107" customFormat="1" x14ac:dyDescent="0.2"/>
    <row r="11753" s="107" customFormat="1" x14ac:dyDescent="0.2"/>
    <row r="11754" s="107" customFormat="1" x14ac:dyDescent="0.2"/>
    <row r="11755" s="107" customFormat="1" x14ac:dyDescent="0.2"/>
    <row r="11756" s="107" customFormat="1" x14ac:dyDescent="0.2"/>
    <row r="11757" s="107" customFormat="1" x14ac:dyDescent="0.2"/>
    <row r="11758" s="107" customFormat="1" x14ac:dyDescent="0.2"/>
    <row r="11759" s="107" customFormat="1" x14ac:dyDescent="0.2"/>
    <row r="11760" s="107" customFormat="1" x14ac:dyDescent="0.2"/>
    <row r="11761" s="107" customFormat="1" x14ac:dyDescent="0.2"/>
    <row r="11762" s="107" customFormat="1" x14ac:dyDescent="0.2"/>
    <row r="11763" s="107" customFormat="1" x14ac:dyDescent="0.2"/>
    <row r="11764" s="107" customFormat="1" x14ac:dyDescent="0.2"/>
    <row r="11765" s="107" customFormat="1" x14ac:dyDescent="0.2"/>
    <row r="11766" s="107" customFormat="1" x14ac:dyDescent="0.2"/>
    <row r="11767" s="107" customFormat="1" x14ac:dyDescent="0.2"/>
    <row r="11768" s="107" customFormat="1" x14ac:dyDescent="0.2"/>
    <row r="11769" s="107" customFormat="1" x14ac:dyDescent="0.2"/>
    <row r="11770" s="107" customFormat="1" x14ac:dyDescent="0.2"/>
    <row r="11771" s="107" customFormat="1" x14ac:dyDescent="0.2"/>
    <row r="11772" s="107" customFormat="1" x14ac:dyDescent="0.2"/>
    <row r="11773" s="107" customFormat="1" x14ac:dyDescent="0.2"/>
    <row r="11774" s="107" customFormat="1" x14ac:dyDescent="0.2"/>
    <row r="11775" s="107" customFormat="1" x14ac:dyDescent="0.2"/>
    <row r="11776" s="107" customFormat="1" x14ac:dyDescent="0.2"/>
    <row r="11777" s="107" customFormat="1" x14ac:dyDescent="0.2"/>
    <row r="11778" s="107" customFormat="1" x14ac:dyDescent="0.2"/>
    <row r="11779" s="107" customFormat="1" x14ac:dyDescent="0.2"/>
    <row r="11780" s="107" customFormat="1" x14ac:dyDescent="0.2"/>
    <row r="11781" s="107" customFormat="1" x14ac:dyDescent="0.2"/>
    <row r="11782" s="107" customFormat="1" x14ac:dyDescent="0.2"/>
    <row r="11783" s="107" customFormat="1" x14ac:dyDescent="0.2"/>
    <row r="11784" s="107" customFormat="1" x14ac:dyDescent="0.2"/>
    <row r="11785" s="107" customFormat="1" x14ac:dyDescent="0.2"/>
    <row r="11786" s="107" customFormat="1" x14ac:dyDescent="0.2"/>
    <row r="11787" s="107" customFormat="1" x14ac:dyDescent="0.2"/>
    <row r="11788" s="107" customFormat="1" x14ac:dyDescent="0.2"/>
    <row r="11789" s="107" customFormat="1" x14ac:dyDescent="0.2"/>
    <row r="11790" s="107" customFormat="1" x14ac:dyDescent="0.2"/>
    <row r="11791" s="107" customFormat="1" x14ac:dyDescent="0.2"/>
    <row r="11792" s="107" customFormat="1" x14ac:dyDescent="0.2"/>
    <row r="11793" s="107" customFormat="1" x14ac:dyDescent="0.2"/>
    <row r="11794" s="107" customFormat="1" x14ac:dyDescent="0.2"/>
    <row r="11795" s="107" customFormat="1" x14ac:dyDescent="0.2"/>
    <row r="11796" s="107" customFormat="1" x14ac:dyDescent="0.2"/>
    <row r="11797" s="107" customFormat="1" x14ac:dyDescent="0.2"/>
    <row r="11798" s="107" customFormat="1" x14ac:dyDescent="0.2"/>
    <row r="11799" s="107" customFormat="1" x14ac:dyDescent="0.2"/>
    <row r="11800" s="107" customFormat="1" x14ac:dyDescent="0.2"/>
    <row r="11801" s="107" customFormat="1" x14ac:dyDescent="0.2"/>
    <row r="11802" s="107" customFormat="1" x14ac:dyDescent="0.2"/>
    <row r="11803" s="107" customFormat="1" x14ac:dyDescent="0.2"/>
    <row r="11804" s="107" customFormat="1" x14ac:dyDescent="0.2"/>
    <row r="11805" s="107" customFormat="1" x14ac:dyDescent="0.2"/>
    <row r="11806" s="107" customFormat="1" x14ac:dyDescent="0.2"/>
    <row r="11807" s="107" customFormat="1" x14ac:dyDescent="0.2"/>
    <row r="11808" s="107" customFormat="1" x14ac:dyDescent="0.2"/>
    <row r="11809" s="107" customFormat="1" x14ac:dyDescent="0.2"/>
    <row r="11810" s="107" customFormat="1" x14ac:dyDescent="0.2"/>
    <row r="11811" s="107" customFormat="1" x14ac:dyDescent="0.2"/>
    <row r="11812" s="107" customFormat="1" x14ac:dyDescent="0.2"/>
    <row r="11813" s="107" customFormat="1" x14ac:dyDescent="0.2"/>
    <row r="11814" s="107" customFormat="1" x14ac:dyDescent="0.2"/>
    <row r="11815" s="107" customFormat="1" x14ac:dyDescent="0.2"/>
    <row r="11816" s="107" customFormat="1" x14ac:dyDescent="0.2"/>
    <row r="11817" s="107" customFormat="1" x14ac:dyDescent="0.2"/>
    <row r="11818" s="107" customFormat="1" x14ac:dyDescent="0.2"/>
    <row r="11819" s="107" customFormat="1" x14ac:dyDescent="0.2"/>
    <row r="11820" s="107" customFormat="1" x14ac:dyDescent="0.2"/>
    <row r="11821" s="107" customFormat="1" x14ac:dyDescent="0.2"/>
    <row r="11822" s="107" customFormat="1" x14ac:dyDescent="0.2"/>
    <row r="11823" s="107" customFormat="1" x14ac:dyDescent="0.2"/>
    <row r="11824" s="107" customFormat="1" x14ac:dyDescent="0.2"/>
    <row r="11825" s="107" customFormat="1" x14ac:dyDescent="0.2"/>
    <row r="11826" s="107" customFormat="1" x14ac:dyDescent="0.2"/>
    <row r="11827" s="107" customFormat="1" x14ac:dyDescent="0.2"/>
    <row r="11828" s="107" customFormat="1" x14ac:dyDescent="0.2"/>
    <row r="11829" s="107" customFormat="1" x14ac:dyDescent="0.2"/>
    <row r="11830" s="107" customFormat="1" x14ac:dyDescent="0.2"/>
    <row r="11831" s="107" customFormat="1" x14ac:dyDescent="0.2"/>
    <row r="11832" s="107" customFormat="1" x14ac:dyDescent="0.2"/>
    <row r="11833" s="107" customFormat="1" x14ac:dyDescent="0.2"/>
    <row r="11834" s="107" customFormat="1" x14ac:dyDescent="0.2"/>
    <row r="11835" s="107" customFormat="1" x14ac:dyDescent="0.2"/>
    <row r="11836" s="107" customFormat="1" x14ac:dyDescent="0.2"/>
    <row r="11837" s="107" customFormat="1" x14ac:dyDescent="0.2"/>
    <row r="11838" s="107" customFormat="1" x14ac:dyDescent="0.2"/>
    <row r="11839" s="107" customFormat="1" x14ac:dyDescent="0.2"/>
    <row r="11840" s="107" customFormat="1" x14ac:dyDescent="0.2"/>
    <row r="11841" s="107" customFormat="1" x14ac:dyDescent="0.2"/>
    <row r="11842" s="107" customFormat="1" x14ac:dyDescent="0.2"/>
    <row r="11843" s="107" customFormat="1" x14ac:dyDescent="0.2"/>
    <row r="11844" s="107" customFormat="1" x14ac:dyDescent="0.2"/>
    <row r="11845" s="107" customFormat="1" x14ac:dyDescent="0.2"/>
    <row r="11846" s="107" customFormat="1" x14ac:dyDescent="0.2"/>
    <row r="11847" s="107" customFormat="1" x14ac:dyDescent="0.2"/>
    <row r="11848" s="107" customFormat="1" x14ac:dyDescent="0.2"/>
    <row r="11849" s="107" customFormat="1" x14ac:dyDescent="0.2"/>
    <row r="11850" s="107" customFormat="1" x14ac:dyDescent="0.2"/>
    <row r="11851" s="107" customFormat="1" x14ac:dyDescent="0.2"/>
    <row r="11852" s="107" customFormat="1" x14ac:dyDescent="0.2"/>
    <row r="11853" s="107" customFormat="1" x14ac:dyDescent="0.2"/>
    <row r="11854" s="107" customFormat="1" x14ac:dyDescent="0.2"/>
    <row r="11855" s="107" customFormat="1" x14ac:dyDescent="0.2"/>
    <row r="11856" s="107" customFormat="1" x14ac:dyDescent="0.2"/>
    <row r="11857" s="107" customFormat="1" x14ac:dyDescent="0.2"/>
    <row r="11858" s="107" customFormat="1" x14ac:dyDescent="0.2"/>
    <row r="11859" s="107" customFormat="1" x14ac:dyDescent="0.2"/>
    <row r="11860" s="107" customFormat="1" x14ac:dyDescent="0.2"/>
    <row r="11861" s="107" customFormat="1" x14ac:dyDescent="0.2"/>
    <row r="11862" s="107" customFormat="1" x14ac:dyDescent="0.2"/>
    <row r="11863" s="107" customFormat="1" x14ac:dyDescent="0.2"/>
    <row r="11864" s="107" customFormat="1" x14ac:dyDescent="0.2"/>
    <row r="11865" s="107" customFormat="1" x14ac:dyDescent="0.2"/>
    <row r="11866" s="107" customFormat="1" x14ac:dyDescent="0.2"/>
    <row r="11867" s="107" customFormat="1" x14ac:dyDescent="0.2"/>
    <row r="11868" s="107" customFormat="1" x14ac:dyDescent="0.2"/>
    <row r="11869" s="107" customFormat="1" x14ac:dyDescent="0.2"/>
    <row r="11870" s="107" customFormat="1" x14ac:dyDescent="0.2"/>
    <row r="11871" s="107" customFormat="1" x14ac:dyDescent="0.2"/>
    <row r="11872" s="107" customFormat="1" x14ac:dyDescent="0.2"/>
    <row r="11873" s="107" customFormat="1" x14ac:dyDescent="0.2"/>
    <row r="11874" s="107" customFormat="1" x14ac:dyDescent="0.2"/>
    <row r="11875" s="107" customFormat="1" x14ac:dyDescent="0.2"/>
    <row r="11876" s="107" customFormat="1" x14ac:dyDescent="0.2"/>
    <row r="11877" s="107" customFormat="1" x14ac:dyDescent="0.2"/>
    <row r="11878" s="107" customFormat="1" x14ac:dyDescent="0.2"/>
    <row r="11879" s="107" customFormat="1" x14ac:dyDescent="0.2"/>
    <row r="11880" s="107" customFormat="1" x14ac:dyDescent="0.2"/>
    <row r="11881" s="107" customFormat="1" x14ac:dyDescent="0.2"/>
    <row r="11882" s="107" customFormat="1" x14ac:dyDescent="0.2"/>
    <row r="11883" s="107" customFormat="1" x14ac:dyDescent="0.2"/>
    <row r="11884" s="107" customFormat="1" x14ac:dyDescent="0.2"/>
    <row r="11885" s="107" customFormat="1" x14ac:dyDescent="0.2"/>
    <row r="11886" s="107" customFormat="1" x14ac:dyDescent="0.2"/>
    <row r="11887" s="107" customFormat="1" x14ac:dyDescent="0.2"/>
    <row r="11888" s="107" customFormat="1" x14ac:dyDescent="0.2"/>
    <row r="11889" s="107" customFormat="1" x14ac:dyDescent="0.2"/>
    <row r="11890" s="107" customFormat="1" x14ac:dyDescent="0.2"/>
    <row r="11891" s="107" customFormat="1" x14ac:dyDescent="0.2"/>
    <row r="11892" s="107" customFormat="1" x14ac:dyDescent="0.2"/>
    <row r="11893" s="107" customFormat="1" x14ac:dyDescent="0.2"/>
    <row r="11894" s="107" customFormat="1" x14ac:dyDescent="0.2"/>
    <row r="11895" s="107" customFormat="1" x14ac:dyDescent="0.2"/>
    <row r="11896" s="107" customFormat="1" x14ac:dyDescent="0.2"/>
    <row r="11897" s="107" customFormat="1" x14ac:dyDescent="0.2"/>
    <row r="11898" s="107" customFormat="1" x14ac:dyDescent="0.2"/>
    <row r="11899" s="107" customFormat="1" x14ac:dyDescent="0.2"/>
    <row r="11900" s="107" customFormat="1" x14ac:dyDescent="0.2"/>
    <row r="11901" s="107" customFormat="1" x14ac:dyDescent="0.2"/>
    <row r="11902" s="107" customFormat="1" x14ac:dyDescent="0.2"/>
    <row r="11903" s="107" customFormat="1" x14ac:dyDescent="0.2"/>
    <row r="11904" s="107" customFormat="1" x14ac:dyDescent="0.2"/>
    <row r="11905" s="107" customFormat="1" x14ac:dyDescent="0.2"/>
    <row r="11906" s="107" customFormat="1" x14ac:dyDescent="0.2"/>
    <row r="11907" s="107" customFormat="1" x14ac:dyDescent="0.2"/>
    <row r="11908" s="107" customFormat="1" x14ac:dyDescent="0.2"/>
    <row r="11909" s="107" customFormat="1" x14ac:dyDescent="0.2"/>
    <row r="11910" s="107" customFormat="1" x14ac:dyDescent="0.2"/>
    <row r="11911" s="107" customFormat="1" x14ac:dyDescent="0.2"/>
    <row r="11912" s="107" customFormat="1" x14ac:dyDescent="0.2"/>
    <row r="11913" s="107" customFormat="1" x14ac:dyDescent="0.2"/>
    <row r="11914" s="107" customFormat="1" x14ac:dyDescent="0.2"/>
    <row r="11915" s="107" customFormat="1" x14ac:dyDescent="0.2"/>
    <row r="11916" s="107" customFormat="1" x14ac:dyDescent="0.2"/>
    <row r="11917" s="107" customFormat="1" x14ac:dyDescent="0.2"/>
    <row r="11918" s="107" customFormat="1" x14ac:dyDescent="0.2"/>
    <row r="11919" s="107" customFormat="1" x14ac:dyDescent="0.2"/>
    <row r="11920" s="107" customFormat="1" x14ac:dyDescent="0.2"/>
    <row r="11921" s="107" customFormat="1" x14ac:dyDescent="0.2"/>
    <row r="11922" s="107" customFormat="1" x14ac:dyDescent="0.2"/>
    <row r="11923" s="107" customFormat="1" x14ac:dyDescent="0.2"/>
    <row r="11924" s="107" customFormat="1" x14ac:dyDescent="0.2"/>
    <row r="11925" s="107" customFormat="1" x14ac:dyDescent="0.2"/>
    <row r="11926" s="107" customFormat="1" x14ac:dyDescent="0.2"/>
    <row r="11927" s="107" customFormat="1" x14ac:dyDescent="0.2"/>
    <row r="11928" s="107" customFormat="1" x14ac:dyDescent="0.2"/>
    <row r="11929" s="107" customFormat="1" x14ac:dyDescent="0.2"/>
    <row r="11930" s="107" customFormat="1" x14ac:dyDescent="0.2"/>
    <row r="11931" s="107" customFormat="1" x14ac:dyDescent="0.2"/>
    <row r="11932" s="107" customFormat="1" x14ac:dyDescent="0.2"/>
    <row r="11933" s="107" customFormat="1" x14ac:dyDescent="0.2"/>
    <row r="11934" s="107" customFormat="1" x14ac:dyDescent="0.2"/>
    <row r="11935" s="107" customFormat="1" x14ac:dyDescent="0.2"/>
    <row r="11936" s="107" customFormat="1" x14ac:dyDescent="0.2"/>
    <row r="11937" s="107" customFormat="1" x14ac:dyDescent="0.2"/>
    <row r="11938" s="107" customFormat="1" x14ac:dyDescent="0.2"/>
    <row r="11939" s="107" customFormat="1" x14ac:dyDescent="0.2"/>
    <row r="11940" s="107" customFormat="1" x14ac:dyDescent="0.2"/>
    <row r="11941" s="107" customFormat="1" x14ac:dyDescent="0.2"/>
    <row r="11942" s="107" customFormat="1" x14ac:dyDescent="0.2"/>
    <row r="11943" s="107" customFormat="1" x14ac:dyDescent="0.2"/>
    <row r="11944" s="107" customFormat="1" x14ac:dyDescent="0.2"/>
    <row r="11945" s="107" customFormat="1" x14ac:dyDescent="0.2"/>
    <row r="11946" s="107" customFormat="1" x14ac:dyDescent="0.2"/>
    <row r="11947" s="107" customFormat="1" x14ac:dyDescent="0.2"/>
    <row r="11948" s="107" customFormat="1" x14ac:dyDescent="0.2"/>
    <row r="11949" s="107" customFormat="1" x14ac:dyDescent="0.2"/>
    <row r="11950" s="107" customFormat="1" x14ac:dyDescent="0.2"/>
    <row r="11951" s="107" customFormat="1" x14ac:dyDescent="0.2"/>
    <row r="11952" s="107" customFormat="1" x14ac:dyDescent="0.2"/>
    <row r="11953" s="107" customFormat="1" x14ac:dyDescent="0.2"/>
    <row r="11954" s="107" customFormat="1" x14ac:dyDescent="0.2"/>
    <row r="11955" s="107" customFormat="1" x14ac:dyDescent="0.2"/>
    <row r="11956" s="107" customFormat="1" x14ac:dyDescent="0.2"/>
    <row r="11957" s="107" customFormat="1" x14ac:dyDescent="0.2"/>
    <row r="11958" s="107" customFormat="1" x14ac:dyDescent="0.2"/>
    <row r="11959" s="107" customFormat="1" x14ac:dyDescent="0.2"/>
    <row r="11960" s="107" customFormat="1" x14ac:dyDescent="0.2"/>
    <row r="11961" s="107" customFormat="1" x14ac:dyDescent="0.2"/>
    <row r="11962" s="107" customFormat="1" x14ac:dyDescent="0.2"/>
    <row r="11963" s="107" customFormat="1" x14ac:dyDescent="0.2"/>
    <row r="11964" s="107" customFormat="1" x14ac:dyDescent="0.2"/>
    <row r="11965" s="107" customFormat="1" x14ac:dyDescent="0.2"/>
    <row r="11966" s="107" customFormat="1" x14ac:dyDescent="0.2"/>
    <row r="11967" s="107" customFormat="1" x14ac:dyDescent="0.2"/>
    <row r="11968" s="107" customFormat="1" x14ac:dyDescent="0.2"/>
    <row r="11969" s="107" customFormat="1" x14ac:dyDescent="0.2"/>
    <row r="11970" s="107" customFormat="1" x14ac:dyDescent="0.2"/>
    <row r="11971" s="107" customFormat="1" x14ac:dyDescent="0.2"/>
    <row r="11972" s="107" customFormat="1" x14ac:dyDescent="0.2"/>
    <row r="11973" s="107" customFormat="1" x14ac:dyDescent="0.2"/>
    <row r="11974" s="107" customFormat="1" x14ac:dyDescent="0.2"/>
    <row r="11975" s="107" customFormat="1" x14ac:dyDescent="0.2"/>
    <row r="11976" s="107" customFormat="1" x14ac:dyDescent="0.2"/>
    <row r="11977" s="107" customFormat="1" x14ac:dyDescent="0.2"/>
    <row r="11978" s="107" customFormat="1" x14ac:dyDescent="0.2"/>
    <row r="11979" s="107" customFormat="1" x14ac:dyDescent="0.2"/>
    <row r="11980" s="107" customFormat="1" x14ac:dyDescent="0.2"/>
    <row r="11981" s="107" customFormat="1" x14ac:dyDescent="0.2"/>
    <row r="11982" s="107" customFormat="1" x14ac:dyDescent="0.2"/>
    <row r="11983" s="107" customFormat="1" x14ac:dyDescent="0.2"/>
    <row r="11984" s="107" customFormat="1" x14ac:dyDescent="0.2"/>
    <row r="11985" s="107" customFormat="1" x14ac:dyDescent="0.2"/>
    <row r="11986" s="107" customFormat="1" x14ac:dyDescent="0.2"/>
    <row r="11987" s="107" customFormat="1" x14ac:dyDescent="0.2"/>
    <row r="11988" s="107" customFormat="1" x14ac:dyDescent="0.2"/>
    <row r="11989" s="107" customFormat="1" x14ac:dyDescent="0.2"/>
    <row r="11990" s="107" customFormat="1" x14ac:dyDescent="0.2"/>
    <row r="11991" s="107" customFormat="1" x14ac:dyDescent="0.2"/>
    <row r="11992" s="107" customFormat="1" x14ac:dyDescent="0.2"/>
    <row r="11993" s="107" customFormat="1" x14ac:dyDescent="0.2"/>
    <row r="11994" s="107" customFormat="1" x14ac:dyDescent="0.2"/>
    <row r="11995" s="107" customFormat="1" x14ac:dyDescent="0.2"/>
    <row r="11996" s="107" customFormat="1" x14ac:dyDescent="0.2"/>
    <row r="11997" s="107" customFormat="1" x14ac:dyDescent="0.2"/>
    <row r="11998" s="107" customFormat="1" x14ac:dyDescent="0.2"/>
    <row r="11999" s="107" customFormat="1" x14ac:dyDescent="0.2"/>
    <row r="12000" s="107" customFormat="1" x14ac:dyDescent="0.2"/>
    <row r="12001" s="107" customFormat="1" x14ac:dyDescent="0.2"/>
    <row r="12002" s="107" customFormat="1" x14ac:dyDescent="0.2"/>
    <row r="12003" s="107" customFormat="1" x14ac:dyDescent="0.2"/>
    <row r="12004" s="107" customFormat="1" x14ac:dyDescent="0.2"/>
    <row r="12005" s="107" customFormat="1" x14ac:dyDescent="0.2"/>
    <row r="12006" s="107" customFormat="1" x14ac:dyDescent="0.2"/>
    <row r="12007" s="107" customFormat="1" x14ac:dyDescent="0.2"/>
    <row r="12008" s="107" customFormat="1" x14ac:dyDescent="0.2"/>
    <row r="12009" s="107" customFormat="1" x14ac:dyDescent="0.2"/>
    <row r="12010" s="107" customFormat="1" x14ac:dyDescent="0.2"/>
    <row r="12011" s="107" customFormat="1" x14ac:dyDescent="0.2"/>
    <row r="12012" s="107" customFormat="1" x14ac:dyDescent="0.2"/>
    <row r="12013" s="107" customFormat="1" x14ac:dyDescent="0.2"/>
    <row r="12014" s="107" customFormat="1" x14ac:dyDescent="0.2"/>
    <row r="12015" s="107" customFormat="1" x14ac:dyDescent="0.2"/>
    <row r="12016" s="107" customFormat="1" x14ac:dyDescent="0.2"/>
    <row r="12017" s="107" customFormat="1" x14ac:dyDescent="0.2"/>
    <row r="12018" s="107" customFormat="1" x14ac:dyDescent="0.2"/>
    <row r="12019" s="107" customFormat="1" x14ac:dyDescent="0.2"/>
    <row r="12020" s="107" customFormat="1" x14ac:dyDescent="0.2"/>
    <row r="12021" s="107" customFormat="1" x14ac:dyDescent="0.2"/>
    <row r="12022" s="107" customFormat="1" x14ac:dyDescent="0.2"/>
    <row r="12023" s="107" customFormat="1" x14ac:dyDescent="0.2"/>
    <row r="12024" s="107" customFormat="1" x14ac:dyDescent="0.2"/>
    <row r="12025" s="107" customFormat="1" x14ac:dyDescent="0.2"/>
    <row r="12026" s="107" customFormat="1" x14ac:dyDescent="0.2"/>
    <row r="12027" s="107" customFormat="1" x14ac:dyDescent="0.2"/>
    <row r="12028" s="107" customFormat="1" x14ac:dyDescent="0.2"/>
    <row r="12029" s="107" customFormat="1" x14ac:dyDescent="0.2"/>
    <row r="12030" s="107" customFormat="1" x14ac:dyDescent="0.2"/>
    <row r="12031" s="107" customFormat="1" x14ac:dyDescent="0.2"/>
    <row r="12032" s="107" customFormat="1" x14ac:dyDescent="0.2"/>
    <row r="12033" s="107" customFormat="1" x14ac:dyDescent="0.2"/>
    <row r="12034" s="107" customFormat="1" x14ac:dyDescent="0.2"/>
    <row r="12035" s="107" customFormat="1" x14ac:dyDescent="0.2"/>
    <row r="12036" s="107" customFormat="1" x14ac:dyDescent="0.2"/>
    <row r="12037" s="107" customFormat="1" x14ac:dyDescent="0.2"/>
    <row r="12038" s="107" customFormat="1" x14ac:dyDescent="0.2"/>
    <row r="12039" s="107" customFormat="1" x14ac:dyDescent="0.2"/>
    <row r="12040" s="107" customFormat="1" x14ac:dyDescent="0.2"/>
    <row r="12041" s="107" customFormat="1" x14ac:dyDescent="0.2"/>
    <row r="12042" s="107" customFormat="1" x14ac:dyDescent="0.2"/>
    <row r="12043" s="107" customFormat="1" x14ac:dyDescent="0.2"/>
    <row r="12044" s="107" customFormat="1" x14ac:dyDescent="0.2"/>
    <row r="12045" s="107" customFormat="1" x14ac:dyDescent="0.2"/>
    <row r="12046" s="107" customFormat="1" x14ac:dyDescent="0.2"/>
    <row r="12047" s="107" customFormat="1" x14ac:dyDescent="0.2"/>
    <row r="12048" s="107" customFormat="1" x14ac:dyDescent="0.2"/>
    <row r="12049" s="107" customFormat="1" x14ac:dyDescent="0.2"/>
    <row r="12050" s="107" customFormat="1" x14ac:dyDescent="0.2"/>
    <row r="12051" s="107" customFormat="1" x14ac:dyDescent="0.2"/>
    <row r="12052" s="107" customFormat="1" x14ac:dyDescent="0.2"/>
    <row r="12053" s="107" customFormat="1" x14ac:dyDescent="0.2"/>
    <row r="12054" s="107" customFormat="1" x14ac:dyDescent="0.2"/>
    <row r="12055" s="107" customFormat="1" x14ac:dyDescent="0.2"/>
    <row r="12056" s="107" customFormat="1" x14ac:dyDescent="0.2"/>
    <row r="12057" s="107" customFormat="1" x14ac:dyDescent="0.2"/>
    <row r="12058" s="107" customFormat="1" x14ac:dyDescent="0.2"/>
    <row r="12059" s="107" customFormat="1" x14ac:dyDescent="0.2"/>
    <row r="12060" s="107" customFormat="1" x14ac:dyDescent="0.2"/>
    <row r="12061" s="107" customFormat="1" x14ac:dyDescent="0.2"/>
    <row r="12062" s="107" customFormat="1" x14ac:dyDescent="0.2"/>
    <row r="12063" s="107" customFormat="1" x14ac:dyDescent="0.2"/>
    <row r="12064" s="107" customFormat="1" x14ac:dyDescent="0.2"/>
    <row r="12065" s="107" customFormat="1" x14ac:dyDescent="0.2"/>
    <row r="12066" s="107" customFormat="1" x14ac:dyDescent="0.2"/>
    <row r="12067" s="107" customFormat="1" x14ac:dyDescent="0.2"/>
    <row r="12068" s="107" customFormat="1" x14ac:dyDescent="0.2"/>
    <row r="12069" s="107" customFormat="1" x14ac:dyDescent="0.2"/>
    <row r="12070" s="107" customFormat="1" x14ac:dyDescent="0.2"/>
    <row r="12071" s="107" customFormat="1" x14ac:dyDescent="0.2"/>
    <row r="12072" s="107" customFormat="1" x14ac:dyDescent="0.2"/>
    <row r="12073" s="107" customFormat="1" x14ac:dyDescent="0.2"/>
    <row r="12074" s="107" customFormat="1" x14ac:dyDescent="0.2"/>
    <row r="12075" s="107" customFormat="1" x14ac:dyDescent="0.2"/>
    <row r="12076" s="107" customFormat="1" x14ac:dyDescent="0.2"/>
    <row r="12077" s="107" customFormat="1" x14ac:dyDescent="0.2"/>
    <row r="12078" s="107" customFormat="1" x14ac:dyDescent="0.2"/>
    <row r="12079" s="107" customFormat="1" x14ac:dyDescent="0.2"/>
    <row r="12080" s="107" customFormat="1" x14ac:dyDescent="0.2"/>
    <row r="12081" s="107" customFormat="1" x14ac:dyDescent="0.2"/>
    <row r="12082" s="107" customFormat="1" x14ac:dyDescent="0.2"/>
    <row r="12083" s="107" customFormat="1" x14ac:dyDescent="0.2"/>
    <row r="12084" s="107" customFormat="1" x14ac:dyDescent="0.2"/>
    <row r="12085" s="107" customFormat="1" x14ac:dyDescent="0.2"/>
    <row r="12086" s="107" customFormat="1" x14ac:dyDescent="0.2"/>
    <row r="12087" s="107" customFormat="1" x14ac:dyDescent="0.2"/>
    <row r="12088" s="107" customFormat="1" x14ac:dyDescent="0.2"/>
    <row r="12089" s="107" customFormat="1" x14ac:dyDescent="0.2"/>
    <row r="12090" s="107" customFormat="1" x14ac:dyDescent="0.2"/>
    <row r="12091" s="107" customFormat="1" x14ac:dyDescent="0.2"/>
    <row r="12092" s="107" customFormat="1" x14ac:dyDescent="0.2"/>
    <row r="12093" s="107" customFormat="1" x14ac:dyDescent="0.2"/>
    <row r="12094" s="107" customFormat="1" x14ac:dyDescent="0.2"/>
    <row r="12095" s="107" customFormat="1" x14ac:dyDescent="0.2"/>
    <row r="12096" s="107" customFormat="1" x14ac:dyDescent="0.2"/>
    <row r="12097" s="107" customFormat="1" x14ac:dyDescent="0.2"/>
    <row r="12098" s="107" customFormat="1" x14ac:dyDescent="0.2"/>
    <row r="12099" s="107" customFormat="1" x14ac:dyDescent="0.2"/>
    <row r="12100" s="107" customFormat="1" x14ac:dyDescent="0.2"/>
    <row r="12101" s="107" customFormat="1" x14ac:dyDescent="0.2"/>
    <row r="12102" s="107" customFormat="1" x14ac:dyDescent="0.2"/>
    <row r="12103" s="107" customFormat="1" x14ac:dyDescent="0.2"/>
    <row r="12104" s="107" customFormat="1" x14ac:dyDescent="0.2"/>
    <row r="12105" s="107" customFormat="1" x14ac:dyDescent="0.2"/>
    <row r="12106" s="107" customFormat="1" x14ac:dyDescent="0.2"/>
    <row r="12107" s="107" customFormat="1" x14ac:dyDescent="0.2"/>
    <row r="12108" s="107" customFormat="1" x14ac:dyDescent="0.2"/>
    <row r="12109" s="107" customFormat="1" x14ac:dyDescent="0.2"/>
    <row r="12110" s="107" customFormat="1" x14ac:dyDescent="0.2"/>
    <row r="12111" s="107" customFormat="1" x14ac:dyDescent="0.2"/>
    <row r="12112" s="107" customFormat="1" x14ac:dyDescent="0.2"/>
    <row r="12113" s="107" customFormat="1" x14ac:dyDescent="0.2"/>
    <row r="12114" s="107" customFormat="1" x14ac:dyDescent="0.2"/>
    <row r="12115" s="107" customFormat="1" x14ac:dyDescent="0.2"/>
    <row r="12116" s="107" customFormat="1" x14ac:dyDescent="0.2"/>
    <row r="12117" s="107" customFormat="1" x14ac:dyDescent="0.2"/>
    <row r="12118" s="107" customFormat="1" x14ac:dyDescent="0.2"/>
    <row r="12119" s="107" customFormat="1" x14ac:dyDescent="0.2"/>
    <row r="12120" s="107" customFormat="1" x14ac:dyDescent="0.2"/>
    <row r="12121" s="107" customFormat="1" x14ac:dyDescent="0.2"/>
    <row r="12122" s="107" customFormat="1" x14ac:dyDescent="0.2"/>
    <row r="12123" s="107" customFormat="1" x14ac:dyDescent="0.2"/>
    <row r="12124" s="107" customFormat="1" x14ac:dyDescent="0.2"/>
    <row r="12125" s="107" customFormat="1" x14ac:dyDescent="0.2"/>
    <row r="12126" s="107" customFormat="1" x14ac:dyDescent="0.2"/>
    <row r="12127" s="107" customFormat="1" x14ac:dyDescent="0.2"/>
    <row r="12128" s="107" customFormat="1" x14ac:dyDescent="0.2"/>
    <row r="12129" s="107" customFormat="1" x14ac:dyDescent="0.2"/>
    <row r="12130" s="107" customFormat="1" x14ac:dyDescent="0.2"/>
    <row r="12131" s="107" customFormat="1" x14ac:dyDescent="0.2"/>
    <row r="12132" s="107" customFormat="1" x14ac:dyDescent="0.2"/>
    <row r="12133" s="107" customFormat="1" x14ac:dyDescent="0.2"/>
    <row r="12134" s="107" customFormat="1" x14ac:dyDescent="0.2"/>
    <row r="12135" s="107" customFormat="1" x14ac:dyDescent="0.2"/>
    <row r="12136" s="107" customFormat="1" x14ac:dyDescent="0.2"/>
    <row r="12137" s="107" customFormat="1" x14ac:dyDescent="0.2"/>
    <row r="12138" s="107" customFormat="1" x14ac:dyDescent="0.2"/>
    <row r="12139" s="107" customFormat="1" x14ac:dyDescent="0.2"/>
    <row r="12140" s="107" customFormat="1" x14ac:dyDescent="0.2"/>
    <row r="12141" s="107" customFormat="1" x14ac:dyDescent="0.2"/>
    <row r="12142" s="107" customFormat="1" x14ac:dyDescent="0.2"/>
    <row r="12143" s="107" customFormat="1" x14ac:dyDescent="0.2"/>
    <row r="12144" s="107" customFormat="1" x14ac:dyDescent="0.2"/>
    <row r="12145" s="107" customFormat="1" x14ac:dyDescent="0.2"/>
    <row r="12146" s="107" customFormat="1" x14ac:dyDescent="0.2"/>
    <row r="12147" s="107" customFormat="1" x14ac:dyDescent="0.2"/>
    <row r="12148" s="107" customFormat="1" x14ac:dyDescent="0.2"/>
    <row r="12149" s="107" customFormat="1" x14ac:dyDescent="0.2"/>
    <row r="12150" s="107" customFormat="1" x14ac:dyDescent="0.2"/>
    <row r="12151" s="107" customFormat="1" x14ac:dyDescent="0.2"/>
    <row r="12152" s="107" customFormat="1" x14ac:dyDescent="0.2"/>
    <row r="12153" s="107" customFormat="1" x14ac:dyDescent="0.2"/>
    <row r="12154" s="107" customFormat="1" x14ac:dyDescent="0.2"/>
    <row r="12155" s="107" customFormat="1" x14ac:dyDescent="0.2"/>
    <row r="12156" s="107" customFormat="1" x14ac:dyDescent="0.2"/>
    <row r="12157" s="107" customFormat="1" x14ac:dyDescent="0.2"/>
    <row r="12158" s="107" customFormat="1" x14ac:dyDescent="0.2"/>
    <row r="12159" s="107" customFormat="1" x14ac:dyDescent="0.2"/>
    <row r="12160" s="107" customFormat="1" x14ac:dyDescent="0.2"/>
    <row r="12161" s="107" customFormat="1" x14ac:dyDescent="0.2"/>
    <row r="12162" s="107" customFormat="1" x14ac:dyDescent="0.2"/>
    <row r="12163" s="107" customFormat="1" x14ac:dyDescent="0.2"/>
    <row r="12164" s="107" customFormat="1" x14ac:dyDescent="0.2"/>
    <row r="12165" s="107" customFormat="1" x14ac:dyDescent="0.2"/>
    <row r="12166" s="107" customFormat="1" x14ac:dyDescent="0.2"/>
    <row r="12167" s="107" customFormat="1" x14ac:dyDescent="0.2"/>
    <row r="12168" s="107" customFormat="1" x14ac:dyDescent="0.2"/>
    <row r="12169" s="107" customFormat="1" x14ac:dyDescent="0.2"/>
    <row r="12170" s="107" customFormat="1" x14ac:dyDescent="0.2"/>
    <row r="12171" s="107" customFormat="1" x14ac:dyDescent="0.2"/>
    <row r="12172" s="107" customFormat="1" x14ac:dyDescent="0.2"/>
    <row r="12173" s="107" customFormat="1" x14ac:dyDescent="0.2"/>
    <row r="12174" s="107" customFormat="1" x14ac:dyDescent="0.2"/>
    <row r="12175" s="107" customFormat="1" x14ac:dyDescent="0.2"/>
    <row r="12176" s="107" customFormat="1" x14ac:dyDescent="0.2"/>
    <row r="12177" s="107" customFormat="1" x14ac:dyDescent="0.2"/>
    <row r="12178" s="107" customFormat="1" x14ac:dyDescent="0.2"/>
    <row r="12179" s="107" customFormat="1" x14ac:dyDescent="0.2"/>
    <row r="12180" s="107" customFormat="1" x14ac:dyDescent="0.2"/>
    <row r="12181" s="107" customFormat="1" x14ac:dyDescent="0.2"/>
    <row r="12182" s="107" customFormat="1" x14ac:dyDescent="0.2"/>
    <row r="12183" s="107" customFormat="1" x14ac:dyDescent="0.2"/>
    <row r="12184" s="107" customFormat="1" x14ac:dyDescent="0.2"/>
    <row r="12185" s="107" customFormat="1" x14ac:dyDescent="0.2"/>
    <row r="12186" s="107" customFormat="1" x14ac:dyDescent="0.2"/>
    <row r="12187" s="107" customFormat="1" x14ac:dyDescent="0.2"/>
    <row r="12188" s="107" customFormat="1" x14ac:dyDescent="0.2"/>
    <row r="12189" s="107" customFormat="1" x14ac:dyDescent="0.2"/>
    <row r="12190" s="107" customFormat="1" x14ac:dyDescent="0.2"/>
    <row r="12191" s="107" customFormat="1" x14ac:dyDescent="0.2"/>
    <row r="12192" s="107" customFormat="1" x14ac:dyDescent="0.2"/>
    <row r="12193" s="107" customFormat="1" x14ac:dyDescent="0.2"/>
    <row r="12194" s="107" customFormat="1" x14ac:dyDescent="0.2"/>
    <row r="12195" s="107" customFormat="1" x14ac:dyDescent="0.2"/>
    <row r="12196" s="107" customFormat="1" x14ac:dyDescent="0.2"/>
    <row r="12197" s="107" customFormat="1" x14ac:dyDescent="0.2"/>
    <row r="12198" s="107" customFormat="1" x14ac:dyDescent="0.2"/>
    <row r="12199" s="107" customFormat="1" x14ac:dyDescent="0.2"/>
    <row r="12200" s="107" customFormat="1" x14ac:dyDescent="0.2"/>
    <row r="12201" s="107" customFormat="1" x14ac:dyDescent="0.2"/>
    <row r="12202" s="107" customFormat="1" x14ac:dyDescent="0.2"/>
    <row r="12203" s="107" customFormat="1" x14ac:dyDescent="0.2"/>
    <row r="12204" s="107" customFormat="1" x14ac:dyDescent="0.2"/>
    <row r="12205" s="107" customFormat="1" x14ac:dyDescent="0.2"/>
    <row r="12206" s="107" customFormat="1" x14ac:dyDescent="0.2"/>
    <row r="12207" s="107" customFormat="1" x14ac:dyDescent="0.2"/>
    <row r="12208" s="107" customFormat="1" x14ac:dyDescent="0.2"/>
    <row r="12209" s="107" customFormat="1" x14ac:dyDescent="0.2"/>
    <row r="12210" s="107" customFormat="1" x14ac:dyDescent="0.2"/>
    <row r="12211" s="107" customFormat="1" x14ac:dyDescent="0.2"/>
    <row r="12212" s="107" customFormat="1" x14ac:dyDescent="0.2"/>
    <row r="12213" s="107" customFormat="1" x14ac:dyDescent="0.2"/>
    <row r="12214" s="107" customFormat="1" x14ac:dyDescent="0.2"/>
    <row r="12215" s="107" customFormat="1" x14ac:dyDescent="0.2"/>
    <row r="12216" s="107" customFormat="1" x14ac:dyDescent="0.2"/>
    <row r="12217" s="107" customFormat="1" x14ac:dyDescent="0.2"/>
    <row r="12218" s="107" customFormat="1" x14ac:dyDescent="0.2"/>
    <row r="12219" s="107" customFormat="1" x14ac:dyDescent="0.2"/>
    <row r="12220" s="107" customFormat="1" x14ac:dyDescent="0.2"/>
    <row r="12221" s="107" customFormat="1" x14ac:dyDescent="0.2"/>
    <row r="12222" s="107" customFormat="1" x14ac:dyDescent="0.2"/>
    <row r="12223" s="107" customFormat="1" x14ac:dyDescent="0.2"/>
    <row r="12224" s="107" customFormat="1" x14ac:dyDescent="0.2"/>
    <row r="12225" s="107" customFormat="1" x14ac:dyDescent="0.2"/>
    <row r="12226" s="107" customFormat="1" x14ac:dyDescent="0.2"/>
    <row r="12227" s="107" customFormat="1" x14ac:dyDescent="0.2"/>
    <row r="12228" s="107" customFormat="1" x14ac:dyDescent="0.2"/>
    <row r="12229" s="107" customFormat="1" x14ac:dyDescent="0.2"/>
    <row r="12230" s="107" customFormat="1" x14ac:dyDescent="0.2"/>
    <row r="12231" s="107" customFormat="1" x14ac:dyDescent="0.2"/>
    <row r="12232" s="107" customFormat="1" x14ac:dyDescent="0.2"/>
    <row r="12233" s="107" customFormat="1" x14ac:dyDescent="0.2"/>
    <row r="12234" s="107" customFormat="1" x14ac:dyDescent="0.2"/>
    <row r="12235" s="107" customFormat="1" x14ac:dyDescent="0.2"/>
    <row r="12236" s="107" customFormat="1" x14ac:dyDescent="0.2"/>
    <row r="12237" s="107" customFormat="1" x14ac:dyDescent="0.2"/>
    <row r="12238" s="107" customFormat="1" x14ac:dyDescent="0.2"/>
    <row r="12239" s="107" customFormat="1" x14ac:dyDescent="0.2"/>
    <row r="12240" s="107" customFormat="1" x14ac:dyDescent="0.2"/>
    <row r="12241" s="107" customFormat="1" x14ac:dyDescent="0.2"/>
    <row r="12242" s="107" customFormat="1" x14ac:dyDescent="0.2"/>
    <row r="12243" s="107" customFormat="1" x14ac:dyDescent="0.2"/>
    <row r="12244" s="107" customFormat="1" x14ac:dyDescent="0.2"/>
    <row r="12245" s="107" customFormat="1" x14ac:dyDescent="0.2"/>
    <row r="12246" s="107" customFormat="1" x14ac:dyDescent="0.2"/>
    <row r="12247" s="107" customFormat="1" x14ac:dyDescent="0.2"/>
    <row r="12248" s="107" customFormat="1" x14ac:dyDescent="0.2"/>
    <row r="12249" s="107" customFormat="1" x14ac:dyDescent="0.2"/>
    <row r="12250" s="107" customFormat="1" x14ac:dyDescent="0.2"/>
    <row r="12251" s="107" customFormat="1" x14ac:dyDescent="0.2"/>
    <row r="12252" s="107" customFormat="1" x14ac:dyDescent="0.2"/>
    <row r="12253" s="107" customFormat="1" x14ac:dyDescent="0.2"/>
    <row r="12254" s="107" customFormat="1" x14ac:dyDescent="0.2"/>
    <row r="12255" s="107" customFormat="1" x14ac:dyDescent="0.2"/>
    <row r="12256" s="107" customFormat="1" x14ac:dyDescent="0.2"/>
    <row r="12257" s="107" customFormat="1" x14ac:dyDescent="0.2"/>
    <row r="12258" s="107" customFormat="1" x14ac:dyDescent="0.2"/>
    <row r="12259" s="107" customFormat="1" x14ac:dyDescent="0.2"/>
    <row r="12260" s="107" customFormat="1" x14ac:dyDescent="0.2"/>
    <row r="12261" s="107" customFormat="1" x14ac:dyDescent="0.2"/>
    <row r="12262" s="107" customFormat="1" x14ac:dyDescent="0.2"/>
    <row r="12263" s="107" customFormat="1" x14ac:dyDescent="0.2"/>
    <row r="12264" s="107" customFormat="1" x14ac:dyDescent="0.2"/>
    <row r="12265" s="107" customFormat="1" x14ac:dyDescent="0.2"/>
    <row r="12266" s="107" customFormat="1" x14ac:dyDescent="0.2"/>
    <row r="12267" s="107" customFormat="1" x14ac:dyDescent="0.2"/>
    <row r="12268" s="107" customFormat="1" x14ac:dyDescent="0.2"/>
    <row r="12269" s="107" customFormat="1" x14ac:dyDescent="0.2"/>
    <row r="12270" s="107" customFormat="1" x14ac:dyDescent="0.2"/>
    <row r="12271" s="107" customFormat="1" x14ac:dyDescent="0.2"/>
    <row r="12272" s="107" customFormat="1" x14ac:dyDescent="0.2"/>
    <row r="12273" s="107" customFormat="1" x14ac:dyDescent="0.2"/>
    <row r="12274" s="107" customFormat="1" x14ac:dyDescent="0.2"/>
    <row r="12275" s="107" customFormat="1" x14ac:dyDescent="0.2"/>
    <row r="12276" s="107" customFormat="1" x14ac:dyDescent="0.2"/>
    <row r="12277" s="107" customFormat="1" x14ac:dyDescent="0.2"/>
    <row r="12278" s="107" customFormat="1" x14ac:dyDescent="0.2"/>
    <row r="12279" s="107" customFormat="1" x14ac:dyDescent="0.2"/>
    <row r="12280" s="107" customFormat="1" x14ac:dyDescent="0.2"/>
    <row r="12281" s="107" customFormat="1" x14ac:dyDescent="0.2"/>
    <row r="12282" s="107" customFormat="1" x14ac:dyDescent="0.2"/>
    <row r="12283" s="107" customFormat="1" x14ac:dyDescent="0.2"/>
    <row r="12284" s="107" customFormat="1" x14ac:dyDescent="0.2"/>
    <row r="12285" s="107" customFormat="1" x14ac:dyDescent="0.2"/>
    <row r="12286" s="107" customFormat="1" x14ac:dyDescent="0.2"/>
    <row r="12287" s="107" customFormat="1" x14ac:dyDescent="0.2"/>
    <row r="12288" s="107" customFormat="1" x14ac:dyDescent="0.2"/>
    <row r="12289" s="107" customFormat="1" x14ac:dyDescent="0.2"/>
    <row r="12290" s="107" customFormat="1" x14ac:dyDescent="0.2"/>
    <row r="12291" s="107" customFormat="1" x14ac:dyDescent="0.2"/>
    <row r="12292" s="107" customFormat="1" x14ac:dyDescent="0.2"/>
    <row r="12293" s="107" customFormat="1" x14ac:dyDescent="0.2"/>
    <row r="12294" s="107" customFormat="1" x14ac:dyDescent="0.2"/>
    <row r="12295" s="107" customFormat="1" x14ac:dyDescent="0.2"/>
    <row r="12296" s="107" customFormat="1" x14ac:dyDescent="0.2"/>
    <row r="12297" s="107" customFormat="1" x14ac:dyDescent="0.2"/>
    <row r="12298" s="107" customFormat="1" x14ac:dyDescent="0.2"/>
    <row r="12299" s="107" customFormat="1" x14ac:dyDescent="0.2"/>
    <row r="12300" s="107" customFormat="1" x14ac:dyDescent="0.2"/>
    <row r="12301" s="107" customFormat="1" x14ac:dyDescent="0.2"/>
    <row r="12302" s="107" customFormat="1" x14ac:dyDescent="0.2"/>
    <row r="12303" s="107" customFormat="1" x14ac:dyDescent="0.2"/>
    <row r="12304" s="107" customFormat="1" x14ac:dyDescent="0.2"/>
    <row r="12305" s="107" customFormat="1" x14ac:dyDescent="0.2"/>
    <row r="12306" s="107" customFormat="1" x14ac:dyDescent="0.2"/>
    <row r="12307" s="107" customFormat="1" x14ac:dyDescent="0.2"/>
    <row r="12308" s="107" customFormat="1" x14ac:dyDescent="0.2"/>
    <row r="12309" s="107" customFormat="1" x14ac:dyDescent="0.2"/>
    <row r="12310" s="107" customFormat="1" x14ac:dyDescent="0.2"/>
    <row r="12311" s="107" customFormat="1" x14ac:dyDescent="0.2"/>
    <row r="12312" s="107" customFormat="1" x14ac:dyDescent="0.2"/>
    <row r="12313" s="107" customFormat="1" x14ac:dyDescent="0.2"/>
    <row r="12314" s="107" customFormat="1" x14ac:dyDescent="0.2"/>
    <row r="12315" s="107" customFormat="1" x14ac:dyDescent="0.2"/>
    <row r="12316" s="107" customFormat="1" x14ac:dyDescent="0.2"/>
    <row r="12317" s="107" customFormat="1" x14ac:dyDescent="0.2"/>
    <row r="12318" s="107" customFormat="1" x14ac:dyDescent="0.2"/>
    <row r="12319" s="107" customFormat="1" x14ac:dyDescent="0.2"/>
    <row r="12320" s="107" customFormat="1" x14ac:dyDescent="0.2"/>
    <row r="12321" s="107" customFormat="1" x14ac:dyDescent="0.2"/>
    <row r="12322" s="107" customFormat="1" x14ac:dyDescent="0.2"/>
    <row r="12323" s="107" customFormat="1" x14ac:dyDescent="0.2"/>
    <row r="12324" s="107" customFormat="1" x14ac:dyDescent="0.2"/>
    <row r="12325" s="107" customFormat="1" x14ac:dyDescent="0.2"/>
    <row r="12326" s="107" customFormat="1" x14ac:dyDescent="0.2"/>
    <row r="12327" s="107" customFormat="1" x14ac:dyDescent="0.2"/>
    <row r="12328" s="107" customFormat="1" x14ac:dyDescent="0.2"/>
    <row r="12329" s="107" customFormat="1" x14ac:dyDescent="0.2"/>
    <row r="12330" s="107" customFormat="1" x14ac:dyDescent="0.2"/>
    <row r="12331" s="107" customFormat="1" x14ac:dyDescent="0.2"/>
    <row r="12332" s="107" customFormat="1" x14ac:dyDescent="0.2"/>
    <row r="12333" s="107" customFormat="1" x14ac:dyDescent="0.2"/>
    <row r="12334" s="107" customFormat="1" x14ac:dyDescent="0.2"/>
    <row r="12335" s="107" customFormat="1" x14ac:dyDescent="0.2"/>
    <row r="12336" s="107" customFormat="1" x14ac:dyDescent="0.2"/>
    <row r="12337" s="107" customFormat="1" x14ac:dyDescent="0.2"/>
    <row r="12338" s="107" customFormat="1" x14ac:dyDescent="0.2"/>
    <row r="12339" s="107" customFormat="1" x14ac:dyDescent="0.2"/>
    <row r="12340" s="107" customFormat="1" x14ac:dyDescent="0.2"/>
    <row r="12341" s="107" customFormat="1" x14ac:dyDescent="0.2"/>
    <row r="12342" s="107" customFormat="1" x14ac:dyDescent="0.2"/>
    <row r="12343" s="107" customFormat="1" x14ac:dyDescent="0.2"/>
    <row r="12344" s="107" customFormat="1" x14ac:dyDescent="0.2"/>
    <row r="12345" s="107" customFormat="1" x14ac:dyDescent="0.2"/>
    <row r="12346" s="107" customFormat="1" x14ac:dyDescent="0.2"/>
    <row r="12347" s="107" customFormat="1" x14ac:dyDescent="0.2"/>
    <row r="12348" s="107" customFormat="1" x14ac:dyDescent="0.2"/>
    <row r="12349" s="107" customFormat="1" x14ac:dyDescent="0.2"/>
    <row r="12350" s="107" customFormat="1" x14ac:dyDescent="0.2"/>
    <row r="12351" s="107" customFormat="1" x14ac:dyDescent="0.2"/>
    <row r="12352" s="107" customFormat="1" x14ac:dyDescent="0.2"/>
    <row r="12353" s="107" customFormat="1" x14ac:dyDescent="0.2"/>
    <row r="12354" s="107" customFormat="1" x14ac:dyDescent="0.2"/>
    <row r="12355" s="107" customFormat="1" x14ac:dyDescent="0.2"/>
    <row r="12356" s="107" customFormat="1" x14ac:dyDescent="0.2"/>
    <row r="12357" s="107" customFormat="1" x14ac:dyDescent="0.2"/>
    <row r="12358" s="107" customFormat="1" x14ac:dyDescent="0.2"/>
    <row r="12359" s="107" customFormat="1" x14ac:dyDescent="0.2"/>
    <row r="12360" s="107" customFormat="1" x14ac:dyDescent="0.2"/>
    <row r="12361" s="107" customFormat="1" x14ac:dyDescent="0.2"/>
    <row r="12362" s="107" customFormat="1" x14ac:dyDescent="0.2"/>
    <row r="12363" s="107" customFormat="1" x14ac:dyDescent="0.2"/>
    <row r="12364" s="107" customFormat="1" x14ac:dyDescent="0.2"/>
    <row r="12365" s="107" customFormat="1" x14ac:dyDescent="0.2"/>
    <row r="12366" s="107" customFormat="1" x14ac:dyDescent="0.2"/>
    <row r="12367" s="107" customFormat="1" x14ac:dyDescent="0.2"/>
    <row r="12368" s="107" customFormat="1" x14ac:dyDescent="0.2"/>
    <row r="12369" s="107" customFormat="1" x14ac:dyDescent="0.2"/>
    <row r="12370" s="107" customFormat="1" x14ac:dyDescent="0.2"/>
    <row r="12371" s="107" customFormat="1" x14ac:dyDescent="0.2"/>
    <row r="12372" s="107" customFormat="1" x14ac:dyDescent="0.2"/>
    <row r="12373" s="107" customFormat="1" x14ac:dyDescent="0.2"/>
    <row r="12374" s="107" customFormat="1" x14ac:dyDescent="0.2"/>
    <row r="12375" s="107" customFormat="1" x14ac:dyDescent="0.2"/>
    <row r="12376" s="107" customFormat="1" x14ac:dyDescent="0.2"/>
    <row r="12377" s="107" customFormat="1" x14ac:dyDescent="0.2"/>
    <row r="12378" s="107" customFormat="1" x14ac:dyDescent="0.2"/>
    <row r="12379" s="107" customFormat="1" x14ac:dyDescent="0.2"/>
    <row r="12380" s="107" customFormat="1" x14ac:dyDescent="0.2"/>
    <row r="12381" s="107" customFormat="1" x14ac:dyDescent="0.2"/>
    <row r="12382" s="107" customFormat="1" x14ac:dyDescent="0.2"/>
    <row r="12383" s="107" customFormat="1" x14ac:dyDescent="0.2"/>
    <row r="12384" s="107" customFormat="1" x14ac:dyDescent="0.2"/>
    <row r="12385" s="107" customFormat="1" x14ac:dyDescent="0.2"/>
    <row r="12386" s="107" customFormat="1" x14ac:dyDescent="0.2"/>
    <row r="12387" s="107" customFormat="1" x14ac:dyDescent="0.2"/>
    <row r="12388" s="107" customFormat="1" x14ac:dyDescent="0.2"/>
    <row r="12389" s="107" customFormat="1" x14ac:dyDescent="0.2"/>
    <row r="12390" s="107" customFormat="1" x14ac:dyDescent="0.2"/>
    <row r="12391" s="107" customFormat="1" x14ac:dyDescent="0.2"/>
    <row r="12392" s="107" customFormat="1" x14ac:dyDescent="0.2"/>
    <row r="12393" s="107" customFormat="1" x14ac:dyDescent="0.2"/>
    <row r="12394" s="107" customFormat="1" x14ac:dyDescent="0.2"/>
    <row r="12395" s="107" customFormat="1" x14ac:dyDescent="0.2"/>
    <row r="12396" s="107" customFormat="1" x14ac:dyDescent="0.2"/>
    <row r="12397" s="107" customFormat="1" x14ac:dyDescent="0.2"/>
    <row r="12398" s="107" customFormat="1" x14ac:dyDescent="0.2"/>
    <row r="12399" s="107" customFormat="1" x14ac:dyDescent="0.2"/>
    <row r="12400" s="107" customFormat="1" x14ac:dyDescent="0.2"/>
    <row r="12401" s="107" customFormat="1" x14ac:dyDescent="0.2"/>
    <row r="12402" s="107" customFormat="1" x14ac:dyDescent="0.2"/>
    <row r="12403" s="107" customFormat="1" x14ac:dyDescent="0.2"/>
    <row r="12404" s="107" customFormat="1" x14ac:dyDescent="0.2"/>
    <row r="12405" s="107" customFormat="1" x14ac:dyDescent="0.2"/>
    <row r="12406" s="107" customFormat="1" x14ac:dyDescent="0.2"/>
    <row r="12407" s="107" customFormat="1" x14ac:dyDescent="0.2"/>
    <row r="12408" s="107" customFormat="1" x14ac:dyDescent="0.2"/>
    <row r="12409" s="107" customFormat="1" x14ac:dyDescent="0.2"/>
    <row r="12410" s="107" customFormat="1" x14ac:dyDescent="0.2"/>
    <row r="12411" s="107" customFormat="1" x14ac:dyDescent="0.2"/>
    <row r="12412" s="107" customFormat="1" x14ac:dyDescent="0.2"/>
    <row r="12413" s="107" customFormat="1" x14ac:dyDescent="0.2"/>
    <row r="12414" s="107" customFormat="1" x14ac:dyDescent="0.2"/>
    <row r="12415" s="107" customFormat="1" x14ac:dyDescent="0.2"/>
    <row r="12416" s="107" customFormat="1" x14ac:dyDescent="0.2"/>
    <row r="12417" s="107" customFormat="1" x14ac:dyDescent="0.2"/>
    <row r="12418" s="107" customFormat="1" x14ac:dyDescent="0.2"/>
    <row r="12419" s="107" customFormat="1" x14ac:dyDescent="0.2"/>
    <row r="12420" s="107" customFormat="1" x14ac:dyDescent="0.2"/>
    <row r="12421" s="107" customFormat="1" x14ac:dyDescent="0.2"/>
    <row r="12422" s="107" customFormat="1" x14ac:dyDescent="0.2"/>
    <row r="12423" s="107" customFormat="1" x14ac:dyDescent="0.2"/>
    <row r="12424" s="107" customFormat="1" x14ac:dyDescent="0.2"/>
    <row r="12425" s="107" customFormat="1" x14ac:dyDescent="0.2"/>
    <row r="12426" s="107" customFormat="1" x14ac:dyDescent="0.2"/>
    <row r="12427" s="107" customFormat="1" x14ac:dyDescent="0.2"/>
    <row r="12428" s="107" customFormat="1" x14ac:dyDescent="0.2"/>
    <row r="12429" s="107" customFormat="1" x14ac:dyDescent="0.2"/>
    <row r="12430" s="107" customFormat="1" x14ac:dyDescent="0.2"/>
    <row r="12431" s="107" customFormat="1" x14ac:dyDescent="0.2"/>
    <row r="12432" s="107" customFormat="1" x14ac:dyDescent="0.2"/>
    <row r="12433" s="107" customFormat="1" x14ac:dyDescent="0.2"/>
    <row r="12434" s="107" customFormat="1" x14ac:dyDescent="0.2"/>
    <row r="12435" s="107" customFormat="1" x14ac:dyDescent="0.2"/>
    <row r="12436" s="107" customFormat="1" x14ac:dyDescent="0.2"/>
    <row r="12437" s="107" customFormat="1" x14ac:dyDescent="0.2"/>
    <row r="12438" s="107" customFormat="1" x14ac:dyDescent="0.2"/>
    <row r="12439" s="107" customFormat="1" x14ac:dyDescent="0.2"/>
    <row r="12440" s="107" customFormat="1" x14ac:dyDescent="0.2"/>
    <row r="12441" s="107" customFormat="1" x14ac:dyDescent="0.2"/>
    <row r="12442" s="107" customFormat="1" x14ac:dyDescent="0.2"/>
    <row r="12443" s="107" customFormat="1" x14ac:dyDescent="0.2"/>
    <row r="12444" s="107" customFormat="1" x14ac:dyDescent="0.2"/>
    <row r="12445" s="107" customFormat="1" x14ac:dyDescent="0.2"/>
    <row r="12446" s="107" customFormat="1" x14ac:dyDescent="0.2"/>
    <row r="12447" s="107" customFormat="1" x14ac:dyDescent="0.2"/>
    <row r="12448" s="107" customFormat="1" x14ac:dyDescent="0.2"/>
    <row r="12449" s="107" customFormat="1" x14ac:dyDescent="0.2"/>
    <row r="12450" s="107" customFormat="1" x14ac:dyDescent="0.2"/>
    <row r="12451" s="107" customFormat="1" x14ac:dyDescent="0.2"/>
    <row r="12452" s="107" customFormat="1" x14ac:dyDescent="0.2"/>
    <row r="12453" s="107" customFormat="1" x14ac:dyDescent="0.2"/>
    <row r="12454" s="107" customFormat="1" x14ac:dyDescent="0.2"/>
    <row r="12455" s="107" customFormat="1" x14ac:dyDescent="0.2"/>
    <row r="12456" s="107" customFormat="1" x14ac:dyDescent="0.2"/>
    <row r="12457" s="107" customFormat="1" x14ac:dyDescent="0.2"/>
    <row r="12458" s="107" customFormat="1" x14ac:dyDescent="0.2"/>
    <row r="12459" s="107" customFormat="1" x14ac:dyDescent="0.2"/>
    <row r="12460" s="107" customFormat="1" x14ac:dyDescent="0.2"/>
    <row r="12461" s="107" customFormat="1" x14ac:dyDescent="0.2"/>
    <row r="12462" s="107" customFormat="1" x14ac:dyDescent="0.2"/>
    <row r="12463" s="107" customFormat="1" x14ac:dyDescent="0.2"/>
    <row r="12464" s="107" customFormat="1" x14ac:dyDescent="0.2"/>
    <row r="12465" s="107" customFormat="1" x14ac:dyDescent="0.2"/>
    <row r="12466" s="107" customFormat="1" x14ac:dyDescent="0.2"/>
    <row r="12467" s="107" customFormat="1" x14ac:dyDescent="0.2"/>
    <row r="12468" s="107" customFormat="1" x14ac:dyDescent="0.2"/>
    <row r="12469" s="107" customFormat="1" x14ac:dyDescent="0.2"/>
    <row r="12470" s="107" customFormat="1" x14ac:dyDescent="0.2"/>
    <row r="12471" s="107" customFormat="1" x14ac:dyDescent="0.2"/>
    <row r="12472" s="107" customFormat="1" x14ac:dyDescent="0.2"/>
    <row r="12473" s="107" customFormat="1" x14ac:dyDescent="0.2"/>
    <row r="12474" s="107" customFormat="1" x14ac:dyDescent="0.2"/>
    <row r="12475" s="107" customFormat="1" x14ac:dyDescent="0.2"/>
    <row r="12476" s="107" customFormat="1" x14ac:dyDescent="0.2"/>
    <row r="12477" s="107" customFormat="1" x14ac:dyDescent="0.2"/>
    <row r="12478" s="107" customFormat="1" x14ac:dyDescent="0.2"/>
    <row r="12479" s="107" customFormat="1" x14ac:dyDescent="0.2"/>
    <row r="12480" s="107" customFormat="1" x14ac:dyDescent="0.2"/>
    <row r="12481" s="107" customFormat="1" x14ac:dyDescent="0.2"/>
    <row r="12482" s="107" customFormat="1" x14ac:dyDescent="0.2"/>
    <row r="12483" s="107" customFormat="1" x14ac:dyDescent="0.2"/>
    <row r="12484" s="107" customFormat="1" x14ac:dyDescent="0.2"/>
    <row r="12485" s="107" customFormat="1" x14ac:dyDescent="0.2"/>
    <row r="12486" s="107" customFormat="1" x14ac:dyDescent="0.2"/>
    <row r="12487" s="107" customFormat="1" x14ac:dyDescent="0.2"/>
    <row r="12488" s="107" customFormat="1" x14ac:dyDescent="0.2"/>
    <row r="12489" s="107" customFormat="1" x14ac:dyDescent="0.2"/>
    <row r="12490" s="107" customFormat="1" x14ac:dyDescent="0.2"/>
    <row r="12491" s="107" customFormat="1" x14ac:dyDescent="0.2"/>
    <row r="12492" s="107" customFormat="1" x14ac:dyDescent="0.2"/>
    <row r="12493" s="107" customFormat="1" x14ac:dyDescent="0.2"/>
    <row r="12494" s="107" customFormat="1" x14ac:dyDescent="0.2"/>
    <row r="12495" s="107" customFormat="1" x14ac:dyDescent="0.2"/>
    <row r="12496" s="107" customFormat="1" x14ac:dyDescent="0.2"/>
    <row r="12497" s="107" customFormat="1" x14ac:dyDescent="0.2"/>
    <row r="12498" s="107" customFormat="1" x14ac:dyDescent="0.2"/>
    <row r="12499" s="107" customFormat="1" x14ac:dyDescent="0.2"/>
    <row r="12500" s="107" customFormat="1" x14ac:dyDescent="0.2"/>
    <row r="12501" s="107" customFormat="1" x14ac:dyDescent="0.2"/>
    <row r="12502" s="107" customFormat="1" x14ac:dyDescent="0.2"/>
    <row r="12503" s="107" customFormat="1" x14ac:dyDescent="0.2"/>
    <row r="12504" s="107" customFormat="1" x14ac:dyDescent="0.2"/>
    <row r="12505" s="107" customFormat="1" x14ac:dyDescent="0.2"/>
    <row r="12506" s="107" customFormat="1" x14ac:dyDescent="0.2"/>
    <row r="12507" s="107" customFormat="1" x14ac:dyDescent="0.2"/>
    <row r="12508" s="107" customFormat="1" x14ac:dyDescent="0.2"/>
    <row r="12509" s="107" customFormat="1" x14ac:dyDescent="0.2"/>
    <row r="12510" s="107" customFormat="1" x14ac:dyDescent="0.2"/>
    <row r="12511" s="107" customFormat="1" x14ac:dyDescent="0.2"/>
    <row r="12512" s="107" customFormat="1" x14ac:dyDescent="0.2"/>
    <row r="12513" s="107" customFormat="1" x14ac:dyDescent="0.2"/>
    <row r="12514" s="107" customFormat="1" x14ac:dyDescent="0.2"/>
    <row r="12515" s="107" customFormat="1" x14ac:dyDescent="0.2"/>
    <row r="12516" s="107" customFormat="1" x14ac:dyDescent="0.2"/>
    <row r="12517" s="107" customFormat="1" x14ac:dyDescent="0.2"/>
    <row r="12518" s="107" customFormat="1" x14ac:dyDescent="0.2"/>
    <row r="12519" s="107" customFormat="1" x14ac:dyDescent="0.2"/>
    <row r="12520" s="107" customFormat="1" x14ac:dyDescent="0.2"/>
    <row r="12521" s="107" customFormat="1" x14ac:dyDescent="0.2"/>
    <row r="12522" s="107" customFormat="1" x14ac:dyDescent="0.2"/>
    <row r="12523" s="107" customFormat="1" x14ac:dyDescent="0.2"/>
    <row r="12524" s="107" customFormat="1" x14ac:dyDescent="0.2"/>
    <row r="12525" s="107" customFormat="1" x14ac:dyDescent="0.2"/>
    <row r="12526" s="107" customFormat="1" x14ac:dyDescent="0.2"/>
    <row r="12527" s="107" customFormat="1" x14ac:dyDescent="0.2"/>
    <row r="12528" s="107" customFormat="1" x14ac:dyDescent="0.2"/>
    <row r="12529" s="107" customFormat="1" x14ac:dyDescent="0.2"/>
    <row r="12530" s="107" customFormat="1" x14ac:dyDescent="0.2"/>
    <row r="12531" s="107" customFormat="1" x14ac:dyDescent="0.2"/>
    <row r="12532" s="107" customFormat="1" x14ac:dyDescent="0.2"/>
    <row r="12533" s="107" customFormat="1" x14ac:dyDescent="0.2"/>
    <row r="12534" s="107" customFormat="1" x14ac:dyDescent="0.2"/>
    <row r="12535" s="107" customFormat="1" x14ac:dyDescent="0.2"/>
    <row r="12536" s="107" customFormat="1" x14ac:dyDescent="0.2"/>
    <row r="12537" s="107" customFormat="1" x14ac:dyDescent="0.2"/>
    <row r="12538" s="107" customFormat="1" x14ac:dyDescent="0.2"/>
    <row r="12539" s="107" customFormat="1" x14ac:dyDescent="0.2"/>
    <row r="12540" s="107" customFormat="1" x14ac:dyDescent="0.2"/>
    <row r="12541" s="107" customFormat="1" x14ac:dyDescent="0.2"/>
    <row r="12542" s="107" customFormat="1" x14ac:dyDescent="0.2"/>
    <row r="12543" s="107" customFormat="1" x14ac:dyDescent="0.2"/>
    <row r="12544" s="107" customFormat="1" x14ac:dyDescent="0.2"/>
    <row r="12545" s="107" customFormat="1" x14ac:dyDescent="0.2"/>
    <row r="12546" s="107" customFormat="1" x14ac:dyDescent="0.2"/>
    <row r="12547" s="107" customFormat="1" x14ac:dyDescent="0.2"/>
    <row r="12548" s="107" customFormat="1" x14ac:dyDescent="0.2"/>
    <row r="12549" s="107" customFormat="1" x14ac:dyDescent="0.2"/>
    <row r="12550" s="107" customFormat="1" x14ac:dyDescent="0.2"/>
    <row r="12551" s="107" customFormat="1" x14ac:dyDescent="0.2"/>
    <row r="12552" s="107" customFormat="1" x14ac:dyDescent="0.2"/>
    <row r="12553" s="107" customFormat="1" x14ac:dyDescent="0.2"/>
    <row r="12554" s="107" customFormat="1" x14ac:dyDescent="0.2"/>
    <row r="12555" s="107" customFormat="1" x14ac:dyDescent="0.2"/>
    <row r="12556" s="107" customFormat="1" x14ac:dyDescent="0.2"/>
    <row r="12557" s="107" customFormat="1" x14ac:dyDescent="0.2"/>
    <row r="12558" s="107" customFormat="1" x14ac:dyDescent="0.2"/>
    <row r="12559" s="107" customFormat="1" x14ac:dyDescent="0.2"/>
    <row r="12560" s="107" customFormat="1" x14ac:dyDescent="0.2"/>
    <row r="12561" s="107" customFormat="1" x14ac:dyDescent="0.2"/>
    <row r="12562" s="107" customFormat="1" x14ac:dyDescent="0.2"/>
    <row r="12563" s="107" customFormat="1" x14ac:dyDescent="0.2"/>
    <row r="12564" s="107" customFormat="1" x14ac:dyDescent="0.2"/>
    <row r="12565" s="107" customFormat="1" x14ac:dyDescent="0.2"/>
    <row r="12566" s="107" customFormat="1" x14ac:dyDescent="0.2"/>
    <row r="12567" s="107" customFormat="1" x14ac:dyDescent="0.2"/>
    <row r="12568" s="107" customFormat="1" x14ac:dyDescent="0.2"/>
    <row r="12569" s="107" customFormat="1" x14ac:dyDescent="0.2"/>
    <row r="12570" s="107" customFormat="1" x14ac:dyDescent="0.2"/>
    <row r="12571" s="107" customFormat="1" x14ac:dyDescent="0.2"/>
    <row r="12572" s="107" customFormat="1" x14ac:dyDescent="0.2"/>
    <row r="12573" s="107" customFormat="1" x14ac:dyDescent="0.2"/>
    <row r="12574" s="107" customFormat="1" x14ac:dyDescent="0.2"/>
    <row r="12575" s="107" customFormat="1" x14ac:dyDescent="0.2"/>
    <row r="12576" s="107" customFormat="1" x14ac:dyDescent="0.2"/>
    <row r="12577" s="107" customFormat="1" x14ac:dyDescent="0.2"/>
    <row r="12578" s="107" customFormat="1" x14ac:dyDescent="0.2"/>
    <row r="12579" s="107" customFormat="1" x14ac:dyDescent="0.2"/>
    <row r="12580" s="107" customFormat="1" x14ac:dyDescent="0.2"/>
    <row r="12581" s="107" customFormat="1" x14ac:dyDescent="0.2"/>
    <row r="12582" s="107" customFormat="1" x14ac:dyDescent="0.2"/>
    <row r="12583" s="107" customFormat="1" x14ac:dyDescent="0.2"/>
    <row r="12584" s="107" customFormat="1" x14ac:dyDescent="0.2"/>
    <row r="12585" s="107" customFormat="1" x14ac:dyDescent="0.2"/>
    <row r="12586" s="107" customFormat="1" x14ac:dyDescent="0.2"/>
    <row r="12587" s="107" customFormat="1" x14ac:dyDescent="0.2"/>
    <row r="12588" s="107" customFormat="1" x14ac:dyDescent="0.2"/>
    <row r="12589" s="107" customFormat="1" x14ac:dyDescent="0.2"/>
    <row r="12590" s="107" customFormat="1" x14ac:dyDescent="0.2"/>
    <row r="12591" s="107" customFormat="1" x14ac:dyDescent="0.2"/>
    <row r="12592" s="107" customFormat="1" x14ac:dyDescent="0.2"/>
    <row r="12593" s="107" customFormat="1" x14ac:dyDescent="0.2"/>
    <row r="12594" s="107" customFormat="1" x14ac:dyDescent="0.2"/>
    <row r="12595" s="107" customFormat="1" x14ac:dyDescent="0.2"/>
    <row r="12596" s="107" customFormat="1" x14ac:dyDescent="0.2"/>
    <row r="12597" s="107" customFormat="1" x14ac:dyDescent="0.2"/>
    <row r="12598" s="107" customFormat="1" x14ac:dyDescent="0.2"/>
    <row r="12599" s="107" customFormat="1" x14ac:dyDescent="0.2"/>
    <row r="12600" s="107" customFormat="1" x14ac:dyDescent="0.2"/>
    <row r="12601" s="107" customFormat="1" x14ac:dyDescent="0.2"/>
    <row r="12602" s="107" customFormat="1" x14ac:dyDescent="0.2"/>
    <row r="12603" s="107" customFormat="1" x14ac:dyDescent="0.2"/>
    <row r="12604" s="107" customFormat="1" x14ac:dyDescent="0.2"/>
    <row r="12605" s="107" customFormat="1" x14ac:dyDescent="0.2"/>
    <row r="12606" s="107" customFormat="1" x14ac:dyDescent="0.2"/>
    <row r="12607" s="107" customFormat="1" x14ac:dyDescent="0.2"/>
    <row r="12608" s="107" customFormat="1" x14ac:dyDescent="0.2"/>
    <row r="12609" s="107" customFormat="1" x14ac:dyDescent="0.2"/>
    <row r="12610" s="107" customFormat="1" x14ac:dyDescent="0.2"/>
    <row r="12611" s="107" customFormat="1" x14ac:dyDescent="0.2"/>
    <row r="12612" s="107" customFormat="1" x14ac:dyDescent="0.2"/>
    <row r="12613" s="107" customFormat="1" x14ac:dyDescent="0.2"/>
    <row r="12614" s="107" customFormat="1" x14ac:dyDescent="0.2"/>
    <row r="12615" s="107" customFormat="1" x14ac:dyDescent="0.2"/>
    <row r="12616" s="107" customFormat="1" x14ac:dyDescent="0.2"/>
    <row r="12617" s="107" customFormat="1" x14ac:dyDescent="0.2"/>
    <row r="12618" s="107" customFormat="1" x14ac:dyDescent="0.2"/>
    <row r="12619" s="107" customFormat="1" x14ac:dyDescent="0.2"/>
    <row r="12620" s="107" customFormat="1" x14ac:dyDescent="0.2"/>
    <row r="12621" s="107" customFormat="1" x14ac:dyDescent="0.2"/>
    <row r="12622" s="107" customFormat="1" x14ac:dyDescent="0.2"/>
    <row r="12623" s="107" customFormat="1" x14ac:dyDescent="0.2"/>
    <row r="12624" s="107" customFormat="1" x14ac:dyDescent="0.2"/>
    <row r="12625" s="107" customFormat="1" x14ac:dyDescent="0.2"/>
    <row r="12626" s="107" customFormat="1" x14ac:dyDescent="0.2"/>
    <row r="12627" s="107" customFormat="1" x14ac:dyDescent="0.2"/>
    <row r="12628" s="107" customFormat="1" x14ac:dyDescent="0.2"/>
    <row r="12629" s="107" customFormat="1" x14ac:dyDescent="0.2"/>
    <row r="12630" s="107" customFormat="1" x14ac:dyDescent="0.2"/>
    <row r="12631" s="107" customFormat="1" x14ac:dyDescent="0.2"/>
    <row r="12632" s="107" customFormat="1" x14ac:dyDescent="0.2"/>
    <row r="12633" s="107" customFormat="1" x14ac:dyDescent="0.2"/>
    <row r="12634" s="107" customFormat="1" x14ac:dyDescent="0.2"/>
    <row r="12635" s="107" customFormat="1" x14ac:dyDescent="0.2"/>
    <row r="12636" s="107" customFormat="1" x14ac:dyDescent="0.2"/>
    <row r="12637" s="107" customFormat="1" x14ac:dyDescent="0.2"/>
    <row r="12638" s="107" customFormat="1" x14ac:dyDescent="0.2"/>
    <row r="12639" s="107" customFormat="1" x14ac:dyDescent="0.2"/>
    <row r="12640" s="107" customFormat="1" x14ac:dyDescent="0.2"/>
    <row r="12641" s="107" customFormat="1" x14ac:dyDescent="0.2"/>
    <row r="12642" s="107" customFormat="1" x14ac:dyDescent="0.2"/>
    <row r="12643" s="107" customFormat="1" x14ac:dyDescent="0.2"/>
    <row r="12644" s="107" customFormat="1" x14ac:dyDescent="0.2"/>
    <row r="12645" s="107" customFormat="1" x14ac:dyDescent="0.2"/>
    <row r="12646" s="107" customFormat="1" x14ac:dyDescent="0.2"/>
    <row r="12647" s="107" customFormat="1" x14ac:dyDescent="0.2"/>
    <row r="12648" s="107" customFormat="1" x14ac:dyDescent="0.2"/>
    <row r="12649" s="107" customFormat="1" x14ac:dyDescent="0.2"/>
    <row r="12650" s="107" customFormat="1" x14ac:dyDescent="0.2"/>
    <row r="12651" s="107" customFormat="1" x14ac:dyDescent="0.2"/>
    <row r="12652" s="107" customFormat="1" x14ac:dyDescent="0.2"/>
    <row r="12653" s="107" customFormat="1" x14ac:dyDescent="0.2"/>
    <row r="12654" s="107" customFormat="1" x14ac:dyDescent="0.2"/>
    <row r="12655" s="107" customFormat="1" x14ac:dyDescent="0.2"/>
    <row r="12656" s="107" customFormat="1" x14ac:dyDescent="0.2"/>
    <row r="12657" s="107" customFormat="1" x14ac:dyDescent="0.2"/>
    <row r="12658" s="107" customFormat="1" x14ac:dyDescent="0.2"/>
    <row r="12659" s="107" customFormat="1" x14ac:dyDescent="0.2"/>
    <row r="12660" s="107" customFormat="1" x14ac:dyDescent="0.2"/>
    <row r="12661" s="107" customFormat="1" x14ac:dyDescent="0.2"/>
    <row r="12662" s="107" customFormat="1" x14ac:dyDescent="0.2"/>
    <row r="12663" s="107" customFormat="1" x14ac:dyDescent="0.2"/>
    <row r="12664" s="107" customFormat="1" x14ac:dyDescent="0.2"/>
    <row r="12665" s="107" customFormat="1" x14ac:dyDescent="0.2"/>
    <row r="12666" s="107" customFormat="1" x14ac:dyDescent="0.2"/>
    <row r="12667" s="107" customFormat="1" x14ac:dyDescent="0.2"/>
    <row r="12668" s="107" customFormat="1" x14ac:dyDescent="0.2"/>
    <row r="12669" s="107" customFormat="1" x14ac:dyDescent="0.2"/>
    <row r="12670" s="107" customFormat="1" x14ac:dyDescent="0.2"/>
    <row r="12671" s="107" customFormat="1" x14ac:dyDescent="0.2"/>
    <row r="12672" s="107" customFormat="1" x14ac:dyDescent="0.2"/>
    <row r="12673" s="107" customFormat="1" x14ac:dyDescent="0.2"/>
    <row r="12674" s="107" customFormat="1" x14ac:dyDescent="0.2"/>
    <row r="12675" s="107" customFormat="1" x14ac:dyDescent="0.2"/>
    <row r="12676" s="107" customFormat="1" x14ac:dyDescent="0.2"/>
    <row r="12677" s="107" customFormat="1" x14ac:dyDescent="0.2"/>
    <row r="12678" s="107" customFormat="1" x14ac:dyDescent="0.2"/>
    <row r="12679" s="107" customFormat="1" x14ac:dyDescent="0.2"/>
    <row r="12680" s="107" customFormat="1" x14ac:dyDescent="0.2"/>
    <row r="12681" s="107" customFormat="1" x14ac:dyDescent="0.2"/>
    <row r="12682" s="107" customFormat="1" x14ac:dyDescent="0.2"/>
    <row r="12683" s="107" customFormat="1" x14ac:dyDescent="0.2"/>
    <row r="12684" s="107" customFormat="1" x14ac:dyDescent="0.2"/>
    <row r="12685" s="107" customFormat="1" x14ac:dyDescent="0.2"/>
    <row r="12686" s="107" customFormat="1" x14ac:dyDescent="0.2"/>
    <row r="12687" s="107" customFormat="1" x14ac:dyDescent="0.2"/>
    <row r="12688" s="107" customFormat="1" x14ac:dyDescent="0.2"/>
    <row r="12689" s="107" customFormat="1" x14ac:dyDescent="0.2"/>
    <row r="12690" s="107" customFormat="1" x14ac:dyDescent="0.2"/>
    <row r="12691" s="107" customFormat="1" x14ac:dyDescent="0.2"/>
    <row r="12692" s="107" customFormat="1" x14ac:dyDescent="0.2"/>
    <row r="12693" s="107" customFormat="1" x14ac:dyDescent="0.2"/>
    <row r="12694" s="107" customFormat="1" x14ac:dyDescent="0.2"/>
    <row r="12695" s="107" customFormat="1" x14ac:dyDescent="0.2"/>
    <row r="12696" s="107" customFormat="1" x14ac:dyDescent="0.2"/>
    <row r="12697" s="107" customFormat="1" x14ac:dyDescent="0.2"/>
    <row r="12698" s="107" customFormat="1" x14ac:dyDescent="0.2"/>
    <row r="12699" s="107" customFormat="1" x14ac:dyDescent="0.2"/>
    <row r="12700" s="107" customFormat="1" x14ac:dyDescent="0.2"/>
    <row r="12701" s="107" customFormat="1" x14ac:dyDescent="0.2"/>
    <row r="12702" s="107" customFormat="1" x14ac:dyDescent="0.2"/>
    <row r="12703" s="107" customFormat="1" x14ac:dyDescent="0.2"/>
    <row r="12704" s="107" customFormat="1" x14ac:dyDescent="0.2"/>
    <row r="12705" s="107" customFormat="1" x14ac:dyDescent="0.2"/>
    <row r="12706" s="107" customFormat="1" x14ac:dyDescent="0.2"/>
    <row r="12707" s="107" customFormat="1" x14ac:dyDescent="0.2"/>
    <row r="12708" s="107" customFormat="1" x14ac:dyDescent="0.2"/>
    <row r="12709" s="107" customFormat="1" x14ac:dyDescent="0.2"/>
    <row r="12710" s="107" customFormat="1" x14ac:dyDescent="0.2"/>
    <row r="12711" s="107" customFormat="1" x14ac:dyDescent="0.2"/>
    <row r="12712" s="107" customFormat="1" x14ac:dyDescent="0.2"/>
    <row r="12713" s="107" customFormat="1" x14ac:dyDescent="0.2"/>
    <row r="12714" s="107" customFormat="1" x14ac:dyDescent="0.2"/>
    <row r="12715" s="107" customFormat="1" x14ac:dyDescent="0.2"/>
    <row r="12716" s="107" customFormat="1" x14ac:dyDescent="0.2"/>
    <row r="12717" s="107" customFormat="1" x14ac:dyDescent="0.2"/>
    <row r="12718" s="107" customFormat="1" x14ac:dyDescent="0.2"/>
    <row r="12719" s="107" customFormat="1" x14ac:dyDescent="0.2"/>
    <row r="12720" s="107" customFormat="1" x14ac:dyDescent="0.2"/>
    <row r="12721" s="107" customFormat="1" x14ac:dyDescent="0.2"/>
    <row r="12722" s="107" customFormat="1" x14ac:dyDescent="0.2"/>
    <row r="12723" s="107" customFormat="1" x14ac:dyDescent="0.2"/>
    <row r="12724" s="107" customFormat="1" x14ac:dyDescent="0.2"/>
    <row r="12725" s="107" customFormat="1" x14ac:dyDescent="0.2"/>
    <row r="12726" s="107" customFormat="1" x14ac:dyDescent="0.2"/>
    <row r="12727" s="107" customFormat="1" x14ac:dyDescent="0.2"/>
    <row r="12728" s="107" customFormat="1" x14ac:dyDescent="0.2"/>
    <row r="12729" s="107" customFormat="1" x14ac:dyDescent="0.2"/>
    <row r="12730" s="107" customFormat="1" x14ac:dyDescent="0.2"/>
    <row r="12731" s="107" customFormat="1" x14ac:dyDescent="0.2"/>
    <row r="12732" s="107" customFormat="1" x14ac:dyDescent="0.2"/>
    <row r="12733" s="107" customFormat="1" x14ac:dyDescent="0.2"/>
    <row r="12734" s="107" customFormat="1" x14ac:dyDescent="0.2"/>
    <row r="12735" s="107" customFormat="1" x14ac:dyDescent="0.2"/>
    <row r="12736" s="107" customFormat="1" x14ac:dyDescent="0.2"/>
    <row r="12737" s="107" customFormat="1" x14ac:dyDescent="0.2"/>
    <row r="12738" s="107" customFormat="1" x14ac:dyDescent="0.2"/>
    <row r="12739" s="107" customFormat="1" x14ac:dyDescent="0.2"/>
    <row r="12740" s="107" customFormat="1" x14ac:dyDescent="0.2"/>
    <row r="12741" s="107" customFormat="1" x14ac:dyDescent="0.2"/>
    <row r="12742" s="107" customFormat="1" x14ac:dyDescent="0.2"/>
    <row r="12743" s="107" customFormat="1" x14ac:dyDescent="0.2"/>
    <row r="12744" s="107" customFormat="1" x14ac:dyDescent="0.2"/>
    <row r="12745" s="107" customFormat="1" x14ac:dyDescent="0.2"/>
    <row r="12746" s="107" customFormat="1" x14ac:dyDescent="0.2"/>
    <row r="12747" s="107" customFormat="1" x14ac:dyDescent="0.2"/>
    <row r="12748" s="107" customFormat="1" x14ac:dyDescent="0.2"/>
    <row r="12749" s="107" customFormat="1" x14ac:dyDescent="0.2"/>
    <row r="12750" s="107" customFormat="1" x14ac:dyDescent="0.2"/>
    <row r="12751" s="107" customFormat="1" x14ac:dyDescent="0.2"/>
    <row r="12752" s="107" customFormat="1" x14ac:dyDescent="0.2"/>
    <row r="12753" s="107" customFormat="1" x14ac:dyDescent="0.2"/>
    <row r="12754" s="107" customFormat="1" x14ac:dyDescent="0.2"/>
    <row r="12755" s="107" customFormat="1" x14ac:dyDescent="0.2"/>
    <row r="12756" s="107" customFormat="1" x14ac:dyDescent="0.2"/>
    <row r="12757" s="107" customFormat="1" x14ac:dyDescent="0.2"/>
    <row r="12758" s="107" customFormat="1" x14ac:dyDescent="0.2"/>
    <row r="12759" s="107" customFormat="1" x14ac:dyDescent="0.2"/>
    <row r="12760" s="107" customFormat="1" x14ac:dyDescent="0.2"/>
    <row r="12761" s="107" customFormat="1" x14ac:dyDescent="0.2"/>
    <row r="12762" s="107" customFormat="1" x14ac:dyDescent="0.2"/>
    <row r="12763" s="107" customFormat="1" x14ac:dyDescent="0.2"/>
    <row r="12764" s="107" customFormat="1" x14ac:dyDescent="0.2"/>
    <row r="12765" s="107" customFormat="1" x14ac:dyDescent="0.2"/>
    <row r="12766" s="107" customFormat="1" x14ac:dyDescent="0.2"/>
    <row r="12767" s="107" customFormat="1" x14ac:dyDescent="0.2"/>
    <row r="12768" s="107" customFormat="1" x14ac:dyDescent="0.2"/>
    <row r="12769" s="107" customFormat="1" x14ac:dyDescent="0.2"/>
    <row r="12770" s="107" customFormat="1" x14ac:dyDescent="0.2"/>
    <row r="12771" s="107" customFormat="1" x14ac:dyDescent="0.2"/>
    <row r="12772" s="107" customFormat="1" x14ac:dyDescent="0.2"/>
    <row r="12773" s="107" customFormat="1" x14ac:dyDescent="0.2"/>
    <row r="12774" s="107" customFormat="1" x14ac:dyDescent="0.2"/>
    <row r="12775" s="107" customFormat="1" x14ac:dyDescent="0.2"/>
    <row r="12776" s="107" customFormat="1" x14ac:dyDescent="0.2"/>
    <row r="12777" s="107" customFormat="1" x14ac:dyDescent="0.2"/>
    <row r="12778" s="107" customFormat="1" x14ac:dyDescent="0.2"/>
    <row r="12779" s="107" customFormat="1" x14ac:dyDescent="0.2"/>
    <row r="12780" s="107" customFormat="1" x14ac:dyDescent="0.2"/>
    <row r="12781" s="107" customFormat="1" x14ac:dyDescent="0.2"/>
    <row r="12782" s="107" customFormat="1" x14ac:dyDescent="0.2"/>
    <row r="12783" s="107" customFormat="1" x14ac:dyDescent="0.2"/>
    <row r="12784" s="107" customFormat="1" x14ac:dyDescent="0.2"/>
    <row r="12785" s="107" customFormat="1" x14ac:dyDescent="0.2"/>
    <row r="12786" s="107" customFormat="1" x14ac:dyDescent="0.2"/>
    <row r="12787" s="107" customFormat="1" x14ac:dyDescent="0.2"/>
    <row r="12788" s="107" customFormat="1" x14ac:dyDescent="0.2"/>
    <row r="12789" s="107" customFormat="1" x14ac:dyDescent="0.2"/>
    <row r="12790" s="107" customFormat="1" x14ac:dyDescent="0.2"/>
    <row r="12791" s="107" customFormat="1" x14ac:dyDescent="0.2"/>
    <row r="12792" s="107" customFormat="1" x14ac:dyDescent="0.2"/>
    <row r="12793" s="107" customFormat="1" x14ac:dyDescent="0.2"/>
    <row r="12794" s="107" customFormat="1" x14ac:dyDescent="0.2"/>
    <row r="12795" s="107" customFormat="1" x14ac:dyDescent="0.2"/>
    <row r="12796" s="107" customFormat="1" x14ac:dyDescent="0.2"/>
    <row r="12797" s="107" customFormat="1" x14ac:dyDescent="0.2"/>
    <row r="12798" s="107" customFormat="1" x14ac:dyDescent="0.2"/>
    <row r="12799" s="107" customFormat="1" x14ac:dyDescent="0.2"/>
    <row r="12800" s="107" customFormat="1" x14ac:dyDescent="0.2"/>
    <row r="12801" s="107" customFormat="1" x14ac:dyDescent="0.2"/>
    <row r="12802" s="107" customFormat="1" x14ac:dyDescent="0.2"/>
    <row r="12803" s="107" customFormat="1" x14ac:dyDescent="0.2"/>
    <row r="12804" s="107" customFormat="1" x14ac:dyDescent="0.2"/>
    <row r="12805" s="107" customFormat="1" x14ac:dyDescent="0.2"/>
    <row r="12806" s="107" customFormat="1" x14ac:dyDescent="0.2"/>
    <row r="12807" s="107" customFormat="1" x14ac:dyDescent="0.2"/>
    <row r="12808" s="107" customFormat="1" x14ac:dyDescent="0.2"/>
    <row r="12809" s="107" customFormat="1" x14ac:dyDescent="0.2"/>
    <row r="12810" s="107" customFormat="1" x14ac:dyDescent="0.2"/>
    <row r="12811" s="107" customFormat="1" x14ac:dyDescent="0.2"/>
    <row r="12812" s="107" customFormat="1" x14ac:dyDescent="0.2"/>
    <row r="12813" s="107" customFormat="1" x14ac:dyDescent="0.2"/>
    <row r="12814" s="107" customFormat="1" x14ac:dyDescent="0.2"/>
    <row r="12815" s="107" customFormat="1" x14ac:dyDescent="0.2"/>
    <row r="12816" s="107" customFormat="1" x14ac:dyDescent="0.2"/>
    <row r="12817" s="107" customFormat="1" x14ac:dyDescent="0.2"/>
    <row r="12818" s="107" customFormat="1" x14ac:dyDescent="0.2"/>
    <row r="12819" s="107" customFormat="1" x14ac:dyDescent="0.2"/>
    <row r="12820" s="107" customFormat="1" x14ac:dyDescent="0.2"/>
    <row r="12821" s="107" customFormat="1" x14ac:dyDescent="0.2"/>
    <row r="12822" s="107" customFormat="1" x14ac:dyDescent="0.2"/>
    <row r="12823" s="107" customFormat="1" x14ac:dyDescent="0.2"/>
    <row r="12824" s="107" customFormat="1" x14ac:dyDescent="0.2"/>
    <row r="12825" s="107" customFormat="1" x14ac:dyDescent="0.2"/>
    <row r="12826" s="107" customFormat="1" x14ac:dyDescent="0.2"/>
    <row r="12827" s="107" customFormat="1" x14ac:dyDescent="0.2"/>
    <row r="12828" s="107" customFormat="1" x14ac:dyDescent="0.2"/>
    <row r="12829" s="107" customFormat="1" x14ac:dyDescent="0.2"/>
    <row r="12830" s="107" customFormat="1" x14ac:dyDescent="0.2"/>
    <row r="12831" s="107" customFormat="1" x14ac:dyDescent="0.2"/>
    <row r="12832" s="107" customFormat="1" x14ac:dyDescent="0.2"/>
    <row r="12833" s="107" customFormat="1" x14ac:dyDescent="0.2"/>
    <row r="12834" s="107" customFormat="1" x14ac:dyDescent="0.2"/>
    <row r="12835" s="107" customFormat="1" x14ac:dyDescent="0.2"/>
    <row r="12836" s="107" customFormat="1" x14ac:dyDescent="0.2"/>
    <row r="12837" s="107" customFormat="1" x14ac:dyDescent="0.2"/>
    <row r="12838" s="107" customFormat="1" x14ac:dyDescent="0.2"/>
    <row r="12839" s="107" customFormat="1" x14ac:dyDescent="0.2"/>
    <row r="12840" s="107" customFormat="1" x14ac:dyDescent="0.2"/>
    <row r="12841" s="107" customFormat="1" x14ac:dyDescent="0.2"/>
    <row r="12842" s="107" customFormat="1" x14ac:dyDescent="0.2"/>
    <row r="12843" s="107" customFormat="1" x14ac:dyDescent="0.2"/>
    <row r="12844" s="107" customFormat="1" x14ac:dyDescent="0.2"/>
    <row r="12845" s="107" customFormat="1" x14ac:dyDescent="0.2"/>
    <row r="12846" s="107" customFormat="1" x14ac:dyDescent="0.2"/>
    <row r="12847" s="107" customFormat="1" x14ac:dyDescent="0.2"/>
    <row r="12848" s="107" customFormat="1" x14ac:dyDescent="0.2"/>
    <row r="12849" s="107" customFormat="1" x14ac:dyDescent="0.2"/>
    <row r="12850" s="107" customFormat="1" x14ac:dyDescent="0.2"/>
    <row r="12851" s="107" customFormat="1" x14ac:dyDescent="0.2"/>
    <row r="12852" s="107" customFormat="1" x14ac:dyDescent="0.2"/>
    <row r="12853" s="107" customFormat="1" x14ac:dyDescent="0.2"/>
    <row r="12854" s="107" customFormat="1" x14ac:dyDescent="0.2"/>
    <row r="12855" s="107" customFormat="1" x14ac:dyDescent="0.2"/>
    <row r="12856" s="107" customFormat="1" x14ac:dyDescent="0.2"/>
    <row r="12857" s="107" customFormat="1" x14ac:dyDescent="0.2"/>
    <row r="12858" s="107" customFormat="1" x14ac:dyDescent="0.2"/>
    <row r="12859" s="107" customFormat="1" x14ac:dyDescent="0.2"/>
    <row r="12860" s="107" customFormat="1" x14ac:dyDescent="0.2"/>
    <row r="12861" s="107" customFormat="1" x14ac:dyDescent="0.2"/>
    <row r="12862" s="107" customFormat="1" x14ac:dyDescent="0.2"/>
    <row r="12863" s="107" customFormat="1" x14ac:dyDescent="0.2"/>
    <row r="12864" s="107" customFormat="1" x14ac:dyDescent="0.2"/>
    <row r="12865" s="107" customFormat="1" x14ac:dyDescent="0.2"/>
    <row r="12866" s="107" customFormat="1" x14ac:dyDescent="0.2"/>
    <row r="12867" s="107" customFormat="1" x14ac:dyDescent="0.2"/>
    <row r="12868" s="107" customFormat="1" x14ac:dyDescent="0.2"/>
    <row r="12869" s="107" customFormat="1" x14ac:dyDescent="0.2"/>
    <row r="12870" s="107" customFormat="1" x14ac:dyDescent="0.2"/>
    <row r="12871" s="107" customFormat="1" x14ac:dyDescent="0.2"/>
    <row r="12872" s="107" customFormat="1" x14ac:dyDescent="0.2"/>
    <row r="12873" s="107" customFormat="1" x14ac:dyDescent="0.2"/>
    <row r="12874" s="107" customFormat="1" x14ac:dyDescent="0.2"/>
    <row r="12875" s="107" customFormat="1" x14ac:dyDescent="0.2"/>
    <row r="12876" s="107" customFormat="1" x14ac:dyDescent="0.2"/>
    <row r="12877" s="107" customFormat="1" x14ac:dyDescent="0.2"/>
    <row r="12878" s="107" customFormat="1" x14ac:dyDescent="0.2"/>
    <row r="12879" s="107" customFormat="1" x14ac:dyDescent="0.2"/>
    <row r="12880" s="107" customFormat="1" x14ac:dyDescent="0.2"/>
    <row r="12881" s="107" customFormat="1" x14ac:dyDescent="0.2"/>
    <row r="12882" s="107" customFormat="1" x14ac:dyDescent="0.2"/>
    <row r="12883" s="107" customFormat="1" x14ac:dyDescent="0.2"/>
    <row r="12884" s="107" customFormat="1" x14ac:dyDescent="0.2"/>
    <row r="12885" s="107" customFormat="1" x14ac:dyDescent="0.2"/>
    <row r="12886" s="107" customFormat="1" x14ac:dyDescent="0.2"/>
    <row r="12887" s="107" customFormat="1" x14ac:dyDescent="0.2"/>
    <row r="12888" s="107" customFormat="1" x14ac:dyDescent="0.2"/>
    <row r="12889" s="107" customFormat="1" x14ac:dyDescent="0.2"/>
    <row r="12890" s="107" customFormat="1" x14ac:dyDescent="0.2"/>
    <row r="12891" s="107" customFormat="1" x14ac:dyDescent="0.2"/>
    <row r="12892" s="107" customFormat="1" x14ac:dyDescent="0.2"/>
    <row r="12893" s="107" customFormat="1" x14ac:dyDescent="0.2"/>
    <row r="12894" s="107" customFormat="1" x14ac:dyDescent="0.2"/>
    <row r="12895" s="107" customFormat="1" x14ac:dyDescent="0.2"/>
    <row r="12896" s="107" customFormat="1" x14ac:dyDescent="0.2"/>
    <row r="12897" s="107" customFormat="1" x14ac:dyDescent="0.2"/>
    <row r="12898" s="107" customFormat="1" x14ac:dyDescent="0.2"/>
    <row r="12899" s="107" customFormat="1" x14ac:dyDescent="0.2"/>
    <row r="12900" s="107" customFormat="1" x14ac:dyDescent="0.2"/>
    <row r="12901" s="107" customFormat="1" x14ac:dyDescent="0.2"/>
    <row r="12902" s="107" customFormat="1" x14ac:dyDescent="0.2"/>
    <row r="12903" s="107" customFormat="1" x14ac:dyDescent="0.2"/>
    <row r="12904" s="107" customFormat="1" x14ac:dyDescent="0.2"/>
    <row r="12905" s="107" customFormat="1" x14ac:dyDescent="0.2"/>
    <row r="12906" s="107" customFormat="1" x14ac:dyDescent="0.2"/>
    <row r="12907" s="107" customFormat="1" x14ac:dyDescent="0.2"/>
    <row r="12908" s="107" customFormat="1" x14ac:dyDescent="0.2"/>
    <row r="12909" s="107" customFormat="1" x14ac:dyDescent="0.2"/>
    <row r="12910" s="107" customFormat="1" x14ac:dyDescent="0.2"/>
    <row r="12911" s="107" customFormat="1" x14ac:dyDescent="0.2"/>
    <row r="12912" s="107" customFormat="1" x14ac:dyDescent="0.2"/>
    <row r="12913" s="107" customFormat="1" x14ac:dyDescent="0.2"/>
    <row r="12914" s="107" customFormat="1" x14ac:dyDescent="0.2"/>
    <row r="12915" s="107" customFormat="1" x14ac:dyDescent="0.2"/>
    <row r="12916" s="107" customFormat="1" x14ac:dyDescent="0.2"/>
    <row r="12917" s="107" customFormat="1" x14ac:dyDescent="0.2"/>
    <row r="12918" s="107" customFormat="1" x14ac:dyDescent="0.2"/>
    <row r="12919" s="107" customFormat="1" x14ac:dyDescent="0.2"/>
    <row r="12920" s="107" customFormat="1" x14ac:dyDescent="0.2"/>
    <row r="12921" s="107" customFormat="1" x14ac:dyDescent="0.2"/>
    <row r="12922" s="107" customFormat="1" x14ac:dyDescent="0.2"/>
    <row r="12923" s="107" customFormat="1" x14ac:dyDescent="0.2"/>
    <row r="12924" s="107" customFormat="1" x14ac:dyDescent="0.2"/>
    <row r="12925" s="107" customFormat="1" x14ac:dyDescent="0.2"/>
    <row r="12926" s="107" customFormat="1" x14ac:dyDescent="0.2"/>
    <row r="12927" s="107" customFormat="1" x14ac:dyDescent="0.2"/>
    <row r="12928" s="107" customFormat="1" x14ac:dyDescent="0.2"/>
    <row r="12929" s="107" customFormat="1" x14ac:dyDescent="0.2"/>
    <row r="12930" s="107" customFormat="1" x14ac:dyDescent="0.2"/>
    <row r="12931" s="107" customFormat="1" x14ac:dyDescent="0.2"/>
    <row r="12932" s="107" customFormat="1" x14ac:dyDescent="0.2"/>
    <row r="12933" s="107" customFormat="1" x14ac:dyDescent="0.2"/>
    <row r="12934" s="107" customFormat="1" x14ac:dyDescent="0.2"/>
    <row r="12935" s="107" customFormat="1" x14ac:dyDescent="0.2"/>
    <row r="12936" s="107" customFormat="1" x14ac:dyDescent="0.2"/>
    <row r="12937" s="107" customFormat="1" x14ac:dyDescent="0.2"/>
    <row r="12938" s="107" customFormat="1" x14ac:dyDescent="0.2"/>
    <row r="12939" s="107" customFormat="1" x14ac:dyDescent="0.2"/>
    <row r="12940" s="107" customFormat="1" x14ac:dyDescent="0.2"/>
    <row r="12941" s="107" customFormat="1" x14ac:dyDescent="0.2"/>
    <row r="12942" s="107" customFormat="1" x14ac:dyDescent="0.2"/>
    <row r="12943" s="107" customFormat="1" x14ac:dyDescent="0.2"/>
    <row r="12944" s="107" customFormat="1" x14ac:dyDescent="0.2"/>
    <row r="12945" s="107" customFormat="1" x14ac:dyDescent="0.2"/>
    <row r="12946" s="107" customFormat="1" x14ac:dyDescent="0.2"/>
    <row r="12947" s="107" customFormat="1" x14ac:dyDescent="0.2"/>
    <row r="12948" s="107" customFormat="1" x14ac:dyDescent="0.2"/>
    <row r="12949" s="107" customFormat="1" x14ac:dyDescent="0.2"/>
    <row r="12950" s="107" customFormat="1" x14ac:dyDescent="0.2"/>
    <row r="12951" s="107" customFormat="1" x14ac:dyDescent="0.2"/>
    <row r="12952" s="107" customFormat="1" x14ac:dyDescent="0.2"/>
    <row r="12953" s="107" customFormat="1" x14ac:dyDescent="0.2"/>
    <row r="12954" s="107" customFormat="1" x14ac:dyDescent="0.2"/>
    <row r="12955" s="107" customFormat="1" x14ac:dyDescent="0.2"/>
    <row r="12956" s="107" customFormat="1" x14ac:dyDescent="0.2"/>
    <row r="12957" s="107" customFormat="1" x14ac:dyDescent="0.2"/>
    <row r="12958" s="107" customFormat="1" x14ac:dyDescent="0.2"/>
    <row r="12959" s="107" customFormat="1" x14ac:dyDescent="0.2"/>
    <row r="12960" s="107" customFormat="1" x14ac:dyDescent="0.2"/>
    <row r="12961" s="107" customFormat="1" x14ac:dyDescent="0.2"/>
    <row r="12962" s="107" customFormat="1" x14ac:dyDescent="0.2"/>
    <row r="12963" s="107" customFormat="1" x14ac:dyDescent="0.2"/>
    <row r="12964" s="107" customFormat="1" x14ac:dyDescent="0.2"/>
    <row r="12965" s="107" customFormat="1" x14ac:dyDescent="0.2"/>
    <row r="12966" s="107" customFormat="1" x14ac:dyDescent="0.2"/>
    <row r="12967" s="107" customFormat="1" x14ac:dyDescent="0.2"/>
    <row r="12968" s="107" customFormat="1" x14ac:dyDescent="0.2"/>
    <row r="12969" s="107" customFormat="1" x14ac:dyDescent="0.2"/>
    <row r="12970" s="107" customFormat="1" x14ac:dyDescent="0.2"/>
    <row r="12971" s="107" customFormat="1" x14ac:dyDescent="0.2"/>
    <row r="12972" s="107" customFormat="1" x14ac:dyDescent="0.2"/>
    <row r="12973" s="107" customFormat="1" x14ac:dyDescent="0.2"/>
    <row r="12974" s="107" customFormat="1" x14ac:dyDescent="0.2"/>
    <row r="12975" s="107" customFormat="1" x14ac:dyDescent="0.2"/>
    <row r="12976" s="107" customFormat="1" x14ac:dyDescent="0.2"/>
    <row r="12977" s="107" customFormat="1" x14ac:dyDescent="0.2"/>
    <row r="12978" s="107" customFormat="1" x14ac:dyDescent="0.2"/>
    <row r="12979" s="107" customFormat="1" x14ac:dyDescent="0.2"/>
    <row r="12980" s="107" customFormat="1" x14ac:dyDescent="0.2"/>
    <row r="12981" s="107" customFormat="1" x14ac:dyDescent="0.2"/>
    <row r="12982" s="107" customFormat="1" x14ac:dyDescent="0.2"/>
    <row r="12983" s="107" customFormat="1" x14ac:dyDescent="0.2"/>
    <row r="12984" s="107" customFormat="1" x14ac:dyDescent="0.2"/>
    <row r="12985" s="107" customFormat="1" x14ac:dyDescent="0.2"/>
    <row r="12986" s="107" customFormat="1" x14ac:dyDescent="0.2"/>
    <row r="12987" s="107" customFormat="1" x14ac:dyDescent="0.2"/>
    <row r="12988" s="107" customFormat="1" x14ac:dyDescent="0.2"/>
    <row r="12989" s="107" customFormat="1" x14ac:dyDescent="0.2"/>
    <row r="12990" s="107" customFormat="1" x14ac:dyDescent="0.2"/>
    <row r="12991" s="107" customFormat="1" x14ac:dyDescent="0.2"/>
    <row r="12992" s="107" customFormat="1" x14ac:dyDescent="0.2"/>
    <row r="12993" s="107" customFormat="1" x14ac:dyDescent="0.2"/>
    <row r="12994" s="107" customFormat="1" x14ac:dyDescent="0.2"/>
    <row r="12995" s="107" customFormat="1" x14ac:dyDescent="0.2"/>
    <row r="12996" s="107" customFormat="1" x14ac:dyDescent="0.2"/>
    <row r="12997" s="107" customFormat="1" x14ac:dyDescent="0.2"/>
    <row r="12998" s="107" customFormat="1" x14ac:dyDescent="0.2"/>
    <row r="12999" s="107" customFormat="1" x14ac:dyDescent="0.2"/>
    <row r="13000" s="107" customFormat="1" x14ac:dyDescent="0.2"/>
    <row r="13001" s="107" customFormat="1" x14ac:dyDescent="0.2"/>
    <row r="13002" s="107" customFormat="1" x14ac:dyDescent="0.2"/>
    <row r="13003" s="107" customFormat="1" x14ac:dyDescent="0.2"/>
    <row r="13004" s="107" customFormat="1" x14ac:dyDescent="0.2"/>
    <row r="13005" s="107" customFormat="1" x14ac:dyDescent="0.2"/>
    <row r="13006" s="107" customFormat="1" x14ac:dyDescent="0.2"/>
    <row r="13007" s="107" customFormat="1" x14ac:dyDescent="0.2"/>
    <row r="13008" s="107" customFormat="1" x14ac:dyDescent="0.2"/>
    <row r="13009" s="107" customFormat="1" x14ac:dyDescent="0.2"/>
    <row r="13010" s="107" customFormat="1" x14ac:dyDescent="0.2"/>
    <row r="13011" s="107" customFormat="1" x14ac:dyDescent="0.2"/>
    <row r="13012" s="107" customFormat="1" x14ac:dyDescent="0.2"/>
    <row r="13013" s="107" customFormat="1" x14ac:dyDescent="0.2"/>
    <row r="13014" s="107" customFormat="1" x14ac:dyDescent="0.2"/>
    <row r="13015" s="107" customFormat="1" x14ac:dyDescent="0.2"/>
    <row r="13016" s="107" customFormat="1" x14ac:dyDescent="0.2"/>
    <row r="13017" s="107" customFormat="1" x14ac:dyDescent="0.2"/>
    <row r="13018" s="107" customFormat="1" x14ac:dyDescent="0.2"/>
    <row r="13019" s="107" customFormat="1" x14ac:dyDescent="0.2"/>
    <row r="13020" s="107" customFormat="1" x14ac:dyDescent="0.2"/>
    <row r="13021" s="107" customFormat="1" x14ac:dyDescent="0.2"/>
    <row r="13022" s="107" customFormat="1" x14ac:dyDescent="0.2"/>
    <row r="13023" s="107" customFormat="1" x14ac:dyDescent="0.2"/>
    <row r="13024" s="107" customFormat="1" x14ac:dyDescent="0.2"/>
    <row r="13025" s="107" customFormat="1" x14ac:dyDescent="0.2"/>
    <row r="13026" s="107" customFormat="1" x14ac:dyDescent="0.2"/>
    <row r="13027" s="107" customFormat="1" x14ac:dyDescent="0.2"/>
    <row r="13028" s="107" customFormat="1" x14ac:dyDescent="0.2"/>
    <row r="13029" s="107" customFormat="1" x14ac:dyDescent="0.2"/>
    <row r="13030" s="107" customFormat="1" x14ac:dyDescent="0.2"/>
    <row r="13031" s="107" customFormat="1" x14ac:dyDescent="0.2"/>
    <row r="13032" s="107" customFormat="1" x14ac:dyDescent="0.2"/>
    <row r="13033" s="107" customFormat="1" x14ac:dyDescent="0.2"/>
    <row r="13034" s="107" customFormat="1" x14ac:dyDescent="0.2"/>
    <row r="13035" s="107" customFormat="1" x14ac:dyDescent="0.2"/>
    <row r="13036" s="107" customFormat="1" x14ac:dyDescent="0.2"/>
    <row r="13037" s="107" customFormat="1" x14ac:dyDescent="0.2"/>
    <row r="13038" s="107" customFormat="1" x14ac:dyDescent="0.2"/>
    <row r="13039" s="107" customFormat="1" x14ac:dyDescent="0.2"/>
    <row r="13040" s="107" customFormat="1" x14ac:dyDescent="0.2"/>
    <row r="13041" s="107" customFormat="1" x14ac:dyDescent="0.2"/>
    <row r="13042" s="107" customFormat="1" x14ac:dyDescent="0.2"/>
    <row r="13043" s="107" customFormat="1" x14ac:dyDescent="0.2"/>
    <row r="13044" s="107" customFormat="1" x14ac:dyDescent="0.2"/>
    <row r="13045" s="107" customFormat="1" x14ac:dyDescent="0.2"/>
    <row r="13046" s="107" customFormat="1" x14ac:dyDescent="0.2"/>
    <row r="13047" s="107" customFormat="1" x14ac:dyDescent="0.2"/>
    <row r="13048" s="107" customFormat="1" x14ac:dyDescent="0.2"/>
    <row r="13049" s="107" customFormat="1" x14ac:dyDescent="0.2"/>
    <row r="13050" s="107" customFormat="1" x14ac:dyDescent="0.2"/>
    <row r="13051" s="107" customFormat="1" x14ac:dyDescent="0.2"/>
    <row r="13052" s="107" customFormat="1" x14ac:dyDescent="0.2"/>
    <row r="13053" s="107" customFormat="1" x14ac:dyDescent="0.2"/>
    <row r="13054" s="107" customFormat="1" x14ac:dyDescent="0.2"/>
    <row r="13055" s="107" customFormat="1" x14ac:dyDescent="0.2"/>
    <row r="13056" s="107" customFormat="1" x14ac:dyDescent="0.2"/>
    <row r="13057" s="107" customFormat="1" x14ac:dyDescent="0.2"/>
    <row r="13058" s="107" customFormat="1" x14ac:dyDescent="0.2"/>
    <row r="13059" s="107" customFormat="1" x14ac:dyDescent="0.2"/>
    <row r="13060" s="107" customFormat="1" x14ac:dyDescent="0.2"/>
    <row r="13061" s="107" customFormat="1" x14ac:dyDescent="0.2"/>
    <row r="13062" s="107" customFormat="1" x14ac:dyDescent="0.2"/>
    <row r="13063" s="107" customFormat="1" x14ac:dyDescent="0.2"/>
    <row r="13064" s="107" customFormat="1" x14ac:dyDescent="0.2"/>
    <row r="13065" s="107" customFormat="1" x14ac:dyDescent="0.2"/>
    <row r="13066" s="107" customFormat="1" x14ac:dyDescent="0.2"/>
    <row r="13067" s="107" customFormat="1" x14ac:dyDescent="0.2"/>
    <row r="13068" s="107" customFormat="1" x14ac:dyDescent="0.2"/>
    <row r="13069" s="107" customFormat="1" x14ac:dyDescent="0.2"/>
    <row r="13070" s="107" customFormat="1" x14ac:dyDescent="0.2"/>
    <row r="13071" s="107" customFormat="1" x14ac:dyDescent="0.2"/>
    <row r="13072" s="107" customFormat="1" x14ac:dyDescent="0.2"/>
    <row r="13073" s="107" customFormat="1" x14ac:dyDescent="0.2"/>
    <row r="13074" s="107" customFormat="1" x14ac:dyDescent="0.2"/>
    <row r="13075" s="107" customFormat="1" x14ac:dyDescent="0.2"/>
    <row r="13076" s="107" customFormat="1" x14ac:dyDescent="0.2"/>
    <row r="13077" s="107" customFormat="1" x14ac:dyDescent="0.2"/>
    <row r="13078" s="107" customFormat="1" x14ac:dyDescent="0.2"/>
    <row r="13079" s="107" customFormat="1" x14ac:dyDescent="0.2"/>
    <row r="13080" s="107" customFormat="1" x14ac:dyDescent="0.2"/>
    <row r="13081" s="107" customFormat="1" x14ac:dyDescent="0.2"/>
    <row r="13082" s="107" customFormat="1" x14ac:dyDescent="0.2"/>
    <row r="13083" s="107" customFormat="1" x14ac:dyDescent="0.2"/>
    <row r="13084" s="107" customFormat="1" x14ac:dyDescent="0.2"/>
    <row r="13085" s="107" customFormat="1" x14ac:dyDescent="0.2"/>
    <row r="13086" s="107" customFormat="1" x14ac:dyDescent="0.2"/>
    <row r="13087" s="107" customFormat="1" x14ac:dyDescent="0.2"/>
    <row r="13088" s="107" customFormat="1" x14ac:dyDescent="0.2"/>
    <row r="13089" s="107" customFormat="1" x14ac:dyDescent="0.2"/>
    <row r="13090" s="107" customFormat="1" x14ac:dyDescent="0.2"/>
    <row r="13091" s="107" customFormat="1" x14ac:dyDescent="0.2"/>
    <row r="13092" s="107" customFormat="1" x14ac:dyDescent="0.2"/>
    <row r="13093" s="107" customFormat="1" x14ac:dyDescent="0.2"/>
    <row r="13094" s="107" customFormat="1" x14ac:dyDescent="0.2"/>
    <row r="13095" s="107" customFormat="1" x14ac:dyDescent="0.2"/>
    <row r="13096" s="107" customFormat="1" x14ac:dyDescent="0.2"/>
    <row r="13097" s="107" customFormat="1" x14ac:dyDescent="0.2"/>
    <row r="13098" s="107" customFormat="1" x14ac:dyDescent="0.2"/>
    <row r="13099" s="107" customFormat="1" x14ac:dyDescent="0.2"/>
    <row r="13100" s="107" customFormat="1" x14ac:dyDescent="0.2"/>
    <row r="13101" s="107" customFormat="1" x14ac:dyDescent="0.2"/>
    <row r="13102" s="107" customFormat="1" x14ac:dyDescent="0.2"/>
    <row r="13103" s="107" customFormat="1" x14ac:dyDescent="0.2"/>
    <row r="13104" s="107" customFormat="1" x14ac:dyDescent="0.2"/>
    <row r="13105" s="107" customFormat="1" x14ac:dyDescent="0.2"/>
    <row r="13106" s="107" customFormat="1" x14ac:dyDescent="0.2"/>
    <row r="13107" s="107" customFormat="1" x14ac:dyDescent="0.2"/>
    <row r="13108" s="107" customFormat="1" x14ac:dyDescent="0.2"/>
    <row r="13109" s="107" customFormat="1" x14ac:dyDescent="0.2"/>
    <row r="13110" s="107" customFormat="1" x14ac:dyDescent="0.2"/>
    <row r="13111" s="107" customFormat="1" x14ac:dyDescent="0.2"/>
    <row r="13112" s="107" customFormat="1" x14ac:dyDescent="0.2"/>
    <row r="13113" s="107" customFormat="1" x14ac:dyDescent="0.2"/>
    <row r="13114" s="107" customFormat="1" x14ac:dyDescent="0.2"/>
    <row r="13115" s="107" customFormat="1" x14ac:dyDescent="0.2"/>
    <row r="13116" s="107" customFormat="1" x14ac:dyDescent="0.2"/>
    <row r="13117" s="107" customFormat="1" x14ac:dyDescent="0.2"/>
    <row r="13118" s="107" customFormat="1" x14ac:dyDescent="0.2"/>
    <row r="13119" s="107" customFormat="1" x14ac:dyDescent="0.2"/>
    <row r="13120" s="107" customFormat="1" x14ac:dyDescent="0.2"/>
    <row r="13121" s="107" customFormat="1" x14ac:dyDescent="0.2"/>
    <row r="13122" s="107" customFormat="1" x14ac:dyDescent="0.2"/>
    <row r="13123" s="107" customFormat="1" x14ac:dyDescent="0.2"/>
    <row r="13124" s="107" customFormat="1" x14ac:dyDescent="0.2"/>
    <row r="13125" s="107" customFormat="1" x14ac:dyDescent="0.2"/>
    <row r="13126" s="107" customFormat="1" x14ac:dyDescent="0.2"/>
    <row r="13127" s="107" customFormat="1" x14ac:dyDescent="0.2"/>
    <row r="13128" s="107" customFormat="1" x14ac:dyDescent="0.2"/>
    <row r="13129" s="107" customFormat="1" x14ac:dyDescent="0.2"/>
    <row r="13130" s="107" customFormat="1" x14ac:dyDescent="0.2"/>
    <row r="13131" s="107" customFormat="1" x14ac:dyDescent="0.2"/>
    <row r="13132" s="107" customFormat="1" x14ac:dyDescent="0.2"/>
    <row r="13133" s="107" customFormat="1" x14ac:dyDescent="0.2"/>
    <row r="13134" s="107" customFormat="1" x14ac:dyDescent="0.2"/>
    <row r="13135" s="107" customFormat="1" x14ac:dyDescent="0.2"/>
    <row r="13136" s="107" customFormat="1" x14ac:dyDescent="0.2"/>
    <row r="13137" s="107" customFormat="1" x14ac:dyDescent="0.2"/>
    <row r="13138" s="107" customFormat="1" x14ac:dyDescent="0.2"/>
    <row r="13139" s="107" customFormat="1" x14ac:dyDescent="0.2"/>
    <row r="13140" s="107" customFormat="1" x14ac:dyDescent="0.2"/>
    <row r="13141" s="107" customFormat="1" x14ac:dyDescent="0.2"/>
    <row r="13142" s="107" customFormat="1" x14ac:dyDescent="0.2"/>
    <row r="13143" s="107" customFormat="1" x14ac:dyDescent="0.2"/>
    <row r="13144" s="107" customFormat="1" x14ac:dyDescent="0.2"/>
    <row r="13145" s="107" customFormat="1" x14ac:dyDescent="0.2"/>
    <row r="13146" s="107" customFormat="1" x14ac:dyDescent="0.2"/>
    <row r="13147" s="107" customFormat="1" x14ac:dyDescent="0.2"/>
    <row r="13148" s="107" customFormat="1" x14ac:dyDescent="0.2"/>
    <row r="13149" s="107" customFormat="1" x14ac:dyDescent="0.2"/>
    <row r="13150" s="107" customFormat="1" x14ac:dyDescent="0.2"/>
    <row r="13151" s="107" customFormat="1" x14ac:dyDescent="0.2"/>
    <row r="13152" s="107" customFormat="1" x14ac:dyDescent="0.2"/>
    <row r="13153" s="107" customFormat="1" x14ac:dyDescent="0.2"/>
    <row r="13154" s="107" customFormat="1" x14ac:dyDescent="0.2"/>
    <row r="13155" s="107" customFormat="1" x14ac:dyDescent="0.2"/>
    <row r="13156" s="107" customFormat="1" x14ac:dyDescent="0.2"/>
    <row r="13157" s="107" customFormat="1" x14ac:dyDescent="0.2"/>
    <row r="13158" s="107" customFormat="1" x14ac:dyDescent="0.2"/>
    <row r="13159" s="107" customFormat="1" x14ac:dyDescent="0.2"/>
    <row r="13160" s="107" customFormat="1" x14ac:dyDescent="0.2"/>
    <row r="13161" s="107" customFormat="1" x14ac:dyDescent="0.2"/>
    <row r="13162" s="107" customFormat="1" x14ac:dyDescent="0.2"/>
    <row r="13163" s="107" customFormat="1" x14ac:dyDescent="0.2"/>
    <row r="13164" s="107" customFormat="1" x14ac:dyDescent="0.2"/>
    <row r="13165" s="107" customFormat="1" x14ac:dyDescent="0.2"/>
    <row r="13166" s="107" customFormat="1" x14ac:dyDescent="0.2"/>
    <row r="13167" s="107" customFormat="1" x14ac:dyDescent="0.2"/>
    <row r="13168" s="107" customFormat="1" x14ac:dyDescent="0.2"/>
    <row r="13169" s="107" customFormat="1" x14ac:dyDescent="0.2"/>
    <row r="13170" s="107" customFormat="1" x14ac:dyDescent="0.2"/>
    <row r="13171" s="107" customFormat="1" x14ac:dyDescent="0.2"/>
    <row r="13172" s="107" customFormat="1" x14ac:dyDescent="0.2"/>
    <row r="13173" s="107" customFormat="1" x14ac:dyDescent="0.2"/>
    <row r="13174" s="107" customFormat="1" x14ac:dyDescent="0.2"/>
    <row r="13175" s="107" customFormat="1" x14ac:dyDescent="0.2"/>
    <row r="13176" s="107" customFormat="1" x14ac:dyDescent="0.2"/>
    <row r="13177" s="107" customFormat="1" x14ac:dyDescent="0.2"/>
    <row r="13178" s="107" customFormat="1" x14ac:dyDescent="0.2"/>
    <row r="13179" s="107" customFormat="1" x14ac:dyDescent="0.2"/>
    <row r="13180" s="107" customFormat="1" x14ac:dyDescent="0.2"/>
    <row r="13181" s="107" customFormat="1" x14ac:dyDescent="0.2"/>
    <row r="13182" s="107" customFormat="1" x14ac:dyDescent="0.2"/>
    <row r="13183" s="107" customFormat="1" x14ac:dyDescent="0.2"/>
    <row r="13184" s="107" customFormat="1" x14ac:dyDescent="0.2"/>
    <row r="13185" s="107" customFormat="1" x14ac:dyDescent="0.2"/>
    <row r="13186" s="107" customFormat="1" x14ac:dyDescent="0.2"/>
    <row r="13187" s="107" customFormat="1" x14ac:dyDescent="0.2"/>
    <row r="13188" s="107" customFormat="1" x14ac:dyDescent="0.2"/>
    <row r="13189" s="107" customFormat="1" x14ac:dyDescent="0.2"/>
    <row r="13190" s="107" customFormat="1" x14ac:dyDescent="0.2"/>
    <row r="13191" s="107" customFormat="1" x14ac:dyDescent="0.2"/>
    <row r="13192" s="107" customFormat="1" x14ac:dyDescent="0.2"/>
    <row r="13193" s="107" customFormat="1" x14ac:dyDescent="0.2"/>
    <row r="13194" s="107" customFormat="1" x14ac:dyDescent="0.2"/>
    <row r="13195" s="107" customFormat="1" x14ac:dyDescent="0.2"/>
    <row r="13196" s="107" customFormat="1" x14ac:dyDescent="0.2"/>
    <row r="13197" s="107" customFormat="1" x14ac:dyDescent="0.2"/>
    <row r="13198" s="107" customFormat="1" x14ac:dyDescent="0.2"/>
    <row r="13199" s="107" customFormat="1" x14ac:dyDescent="0.2"/>
    <row r="13200" s="107" customFormat="1" x14ac:dyDescent="0.2"/>
    <row r="13201" s="107" customFormat="1" x14ac:dyDescent="0.2"/>
    <row r="13202" s="107" customFormat="1" x14ac:dyDescent="0.2"/>
    <row r="13203" s="107" customFormat="1" x14ac:dyDescent="0.2"/>
    <row r="13204" s="107" customFormat="1" x14ac:dyDescent="0.2"/>
    <row r="13205" s="107" customFormat="1" x14ac:dyDescent="0.2"/>
    <row r="13206" s="107" customFormat="1" x14ac:dyDescent="0.2"/>
    <row r="13207" s="107" customFormat="1" x14ac:dyDescent="0.2"/>
    <row r="13208" s="107" customFormat="1" x14ac:dyDescent="0.2"/>
    <row r="13209" s="107" customFormat="1" x14ac:dyDescent="0.2"/>
    <row r="13210" s="107" customFormat="1" x14ac:dyDescent="0.2"/>
    <row r="13211" s="107" customFormat="1" x14ac:dyDescent="0.2"/>
    <row r="13212" s="107" customFormat="1" x14ac:dyDescent="0.2"/>
    <row r="13213" s="107" customFormat="1" x14ac:dyDescent="0.2"/>
    <row r="13214" s="107" customFormat="1" x14ac:dyDescent="0.2"/>
    <row r="13215" s="107" customFormat="1" x14ac:dyDescent="0.2"/>
    <row r="13216" s="107" customFormat="1" x14ac:dyDescent="0.2"/>
    <row r="13217" s="107" customFormat="1" x14ac:dyDescent="0.2"/>
    <row r="13218" s="107" customFormat="1" x14ac:dyDescent="0.2"/>
    <row r="13219" s="107" customFormat="1" x14ac:dyDescent="0.2"/>
    <row r="13220" s="107" customFormat="1" x14ac:dyDescent="0.2"/>
    <row r="13221" s="107" customFormat="1" x14ac:dyDescent="0.2"/>
    <row r="13222" s="107" customFormat="1" x14ac:dyDescent="0.2"/>
    <row r="13223" s="107" customFormat="1" x14ac:dyDescent="0.2"/>
    <row r="13224" s="107" customFormat="1" x14ac:dyDescent="0.2"/>
    <row r="13225" s="107" customFormat="1" x14ac:dyDescent="0.2"/>
    <row r="13226" s="107" customFormat="1" x14ac:dyDescent="0.2"/>
    <row r="13227" s="107" customFormat="1" x14ac:dyDescent="0.2"/>
    <row r="13228" s="107" customFormat="1" x14ac:dyDescent="0.2"/>
    <row r="13229" s="107" customFormat="1" x14ac:dyDescent="0.2"/>
    <row r="13230" s="107" customFormat="1" x14ac:dyDescent="0.2"/>
    <row r="13231" s="107" customFormat="1" x14ac:dyDescent="0.2"/>
    <row r="13232" s="107" customFormat="1" x14ac:dyDescent="0.2"/>
    <row r="13233" s="107" customFormat="1" x14ac:dyDescent="0.2"/>
    <row r="13234" s="107" customFormat="1" x14ac:dyDescent="0.2"/>
    <row r="13235" s="107" customFormat="1" x14ac:dyDescent="0.2"/>
    <row r="13236" s="107" customFormat="1" x14ac:dyDescent="0.2"/>
    <row r="13237" s="107" customFormat="1" x14ac:dyDescent="0.2"/>
    <row r="13238" s="107" customFormat="1" x14ac:dyDescent="0.2"/>
    <row r="13239" s="107" customFormat="1" x14ac:dyDescent="0.2"/>
    <row r="13240" s="107" customFormat="1" x14ac:dyDescent="0.2"/>
    <row r="13241" s="107" customFormat="1" x14ac:dyDescent="0.2"/>
    <row r="13242" s="107" customFormat="1" x14ac:dyDescent="0.2"/>
    <row r="13243" s="107" customFormat="1" x14ac:dyDescent="0.2"/>
    <row r="13244" s="107" customFormat="1" x14ac:dyDescent="0.2"/>
    <row r="13245" s="107" customFormat="1" x14ac:dyDescent="0.2"/>
    <row r="13246" s="107" customFormat="1" x14ac:dyDescent="0.2"/>
    <row r="13247" s="107" customFormat="1" x14ac:dyDescent="0.2"/>
    <row r="13248" s="107" customFormat="1" x14ac:dyDescent="0.2"/>
    <row r="13249" s="107" customFormat="1" x14ac:dyDescent="0.2"/>
    <row r="13250" s="107" customFormat="1" x14ac:dyDescent="0.2"/>
    <row r="13251" s="107" customFormat="1" x14ac:dyDescent="0.2"/>
    <row r="13252" s="107" customFormat="1" x14ac:dyDescent="0.2"/>
    <row r="13253" s="107" customFormat="1" x14ac:dyDescent="0.2"/>
    <row r="13254" s="107" customFormat="1" x14ac:dyDescent="0.2"/>
    <row r="13255" s="107" customFormat="1" x14ac:dyDescent="0.2"/>
    <row r="13256" s="107" customFormat="1" x14ac:dyDescent="0.2"/>
    <row r="13257" s="107" customFormat="1" x14ac:dyDescent="0.2"/>
    <row r="13258" s="107" customFormat="1" x14ac:dyDescent="0.2"/>
    <row r="13259" s="107" customFormat="1" x14ac:dyDescent="0.2"/>
    <row r="13260" s="107" customFormat="1" x14ac:dyDescent="0.2"/>
    <row r="13261" s="107" customFormat="1" x14ac:dyDescent="0.2"/>
    <row r="13262" s="107" customFormat="1" x14ac:dyDescent="0.2"/>
    <row r="13263" s="107" customFormat="1" x14ac:dyDescent="0.2"/>
    <row r="13264" s="107" customFormat="1" x14ac:dyDescent="0.2"/>
    <row r="13265" s="107" customFormat="1" x14ac:dyDescent="0.2"/>
    <row r="13266" s="107" customFormat="1" x14ac:dyDescent="0.2"/>
    <row r="13267" s="107" customFormat="1" x14ac:dyDescent="0.2"/>
    <row r="13268" s="107" customFormat="1" x14ac:dyDescent="0.2"/>
    <row r="13269" s="107" customFormat="1" x14ac:dyDescent="0.2"/>
    <row r="13270" s="107" customFormat="1" x14ac:dyDescent="0.2"/>
    <row r="13271" s="107" customFormat="1" x14ac:dyDescent="0.2"/>
    <row r="13272" s="107" customFormat="1" x14ac:dyDescent="0.2"/>
    <row r="13273" s="107" customFormat="1" x14ac:dyDescent="0.2"/>
    <row r="13274" s="107" customFormat="1" x14ac:dyDescent="0.2"/>
    <row r="13275" s="107" customFormat="1" x14ac:dyDescent="0.2"/>
    <row r="13276" s="107" customFormat="1" x14ac:dyDescent="0.2"/>
    <row r="13277" s="107" customFormat="1" x14ac:dyDescent="0.2"/>
    <row r="13278" s="107" customFormat="1" x14ac:dyDescent="0.2"/>
    <row r="13279" s="107" customFormat="1" x14ac:dyDescent="0.2"/>
    <row r="13280" s="107" customFormat="1" x14ac:dyDescent="0.2"/>
    <row r="13281" s="107" customFormat="1" x14ac:dyDescent="0.2"/>
    <row r="13282" s="107" customFormat="1" x14ac:dyDescent="0.2"/>
    <row r="13283" s="107" customFormat="1" x14ac:dyDescent="0.2"/>
    <row r="13284" s="107" customFormat="1" x14ac:dyDescent="0.2"/>
    <row r="13285" s="107" customFormat="1" x14ac:dyDescent="0.2"/>
    <row r="13286" s="107" customFormat="1" x14ac:dyDescent="0.2"/>
    <row r="13287" s="107" customFormat="1" x14ac:dyDescent="0.2"/>
    <row r="13288" s="107" customFormat="1" x14ac:dyDescent="0.2"/>
    <row r="13289" s="107" customFormat="1" x14ac:dyDescent="0.2"/>
    <row r="13290" s="107" customFormat="1" x14ac:dyDescent="0.2"/>
    <row r="13291" s="107" customFormat="1" x14ac:dyDescent="0.2"/>
    <row r="13292" s="107" customFormat="1" x14ac:dyDescent="0.2"/>
    <row r="13293" s="107" customFormat="1" x14ac:dyDescent="0.2"/>
    <row r="13294" s="107" customFormat="1" x14ac:dyDescent="0.2"/>
    <row r="13295" s="107" customFormat="1" x14ac:dyDescent="0.2"/>
    <row r="13296" s="107" customFormat="1" x14ac:dyDescent="0.2"/>
    <row r="13297" s="107" customFormat="1" x14ac:dyDescent="0.2"/>
    <row r="13298" s="107" customFormat="1" x14ac:dyDescent="0.2"/>
    <row r="13299" s="107" customFormat="1" x14ac:dyDescent="0.2"/>
    <row r="13300" s="107" customFormat="1" x14ac:dyDescent="0.2"/>
    <row r="13301" s="107" customFormat="1" x14ac:dyDescent="0.2"/>
    <row r="13302" s="107" customFormat="1" x14ac:dyDescent="0.2"/>
    <row r="13303" s="107" customFormat="1" x14ac:dyDescent="0.2"/>
    <row r="13304" s="107" customFormat="1" x14ac:dyDescent="0.2"/>
    <row r="13305" s="107" customFormat="1" x14ac:dyDescent="0.2"/>
    <row r="13306" s="107" customFormat="1" x14ac:dyDescent="0.2"/>
    <row r="13307" s="107" customFormat="1" x14ac:dyDescent="0.2"/>
    <row r="13308" s="107" customFormat="1" x14ac:dyDescent="0.2"/>
    <row r="13309" s="107" customFormat="1" x14ac:dyDescent="0.2"/>
    <row r="13310" s="107" customFormat="1" x14ac:dyDescent="0.2"/>
    <row r="13311" s="107" customFormat="1" x14ac:dyDescent="0.2"/>
    <row r="13312" s="107" customFormat="1" x14ac:dyDescent="0.2"/>
    <row r="13313" s="107" customFormat="1" x14ac:dyDescent="0.2"/>
    <row r="13314" s="107" customFormat="1" x14ac:dyDescent="0.2"/>
    <row r="13315" s="107" customFormat="1" x14ac:dyDescent="0.2"/>
    <row r="13316" s="107" customFormat="1" x14ac:dyDescent="0.2"/>
    <row r="13317" s="107" customFormat="1" x14ac:dyDescent="0.2"/>
    <row r="13318" s="107" customFormat="1" x14ac:dyDescent="0.2"/>
    <row r="13319" s="107" customFormat="1" x14ac:dyDescent="0.2"/>
    <row r="13320" s="107" customFormat="1" x14ac:dyDescent="0.2"/>
    <row r="13321" s="107" customFormat="1" x14ac:dyDescent="0.2"/>
    <row r="13322" s="107" customFormat="1" x14ac:dyDescent="0.2"/>
    <row r="13323" s="107" customFormat="1" x14ac:dyDescent="0.2"/>
    <row r="13324" s="107" customFormat="1" x14ac:dyDescent="0.2"/>
    <row r="13325" s="107" customFormat="1" x14ac:dyDescent="0.2"/>
    <row r="13326" s="107" customFormat="1" x14ac:dyDescent="0.2"/>
    <row r="13327" s="107" customFormat="1" x14ac:dyDescent="0.2"/>
    <row r="13328" s="107" customFormat="1" x14ac:dyDescent="0.2"/>
    <row r="13329" s="107" customFormat="1" x14ac:dyDescent="0.2"/>
    <row r="13330" s="107" customFormat="1" x14ac:dyDescent="0.2"/>
    <row r="13331" s="107" customFormat="1" x14ac:dyDescent="0.2"/>
    <row r="13332" s="107" customFormat="1" x14ac:dyDescent="0.2"/>
    <row r="13333" s="107" customFormat="1" x14ac:dyDescent="0.2"/>
    <row r="13334" s="107" customFormat="1" x14ac:dyDescent="0.2"/>
    <row r="13335" s="107" customFormat="1" x14ac:dyDescent="0.2"/>
    <row r="13336" s="107" customFormat="1" x14ac:dyDescent="0.2"/>
    <row r="13337" s="107" customFormat="1" x14ac:dyDescent="0.2"/>
    <row r="13338" s="107" customFormat="1" x14ac:dyDescent="0.2"/>
    <row r="13339" s="107" customFormat="1" x14ac:dyDescent="0.2"/>
    <row r="13340" s="107" customFormat="1" x14ac:dyDescent="0.2"/>
    <row r="13341" s="107" customFormat="1" x14ac:dyDescent="0.2"/>
    <row r="13342" s="107" customFormat="1" x14ac:dyDescent="0.2"/>
    <row r="13343" s="107" customFormat="1" x14ac:dyDescent="0.2"/>
    <row r="13344" s="107" customFormat="1" x14ac:dyDescent="0.2"/>
    <row r="13345" s="107" customFormat="1" x14ac:dyDescent="0.2"/>
    <row r="13346" s="107" customFormat="1" x14ac:dyDescent="0.2"/>
    <row r="13347" s="107" customFormat="1" x14ac:dyDescent="0.2"/>
    <row r="13348" s="107" customFormat="1" x14ac:dyDescent="0.2"/>
    <row r="13349" s="107" customFormat="1" x14ac:dyDescent="0.2"/>
    <row r="13350" s="107" customFormat="1" x14ac:dyDescent="0.2"/>
    <row r="13351" s="107" customFormat="1" x14ac:dyDescent="0.2"/>
    <row r="13352" s="107" customFormat="1" x14ac:dyDescent="0.2"/>
    <row r="13353" s="107" customFormat="1" x14ac:dyDescent="0.2"/>
    <row r="13354" s="107" customFormat="1" x14ac:dyDescent="0.2"/>
    <row r="13355" s="107" customFormat="1" x14ac:dyDescent="0.2"/>
    <row r="13356" s="107" customFormat="1" x14ac:dyDescent="0.2"/>
    <row r="13357" s="107" customFormat="1" x14ac:dyDescent="0.2"/>
    <row r="13358" s="107" customFormat="1" x14ac:dyDescent="0.2"/>
    <row r="13359" s="107" customFormat="1" x14ac:dyDescent="0.2"/>
    <row r="13360" s="107" customFormat="1" x14ac:dyDescent="0.2"/>
    <row r="13361" s="107" customFormat="1" x14ac:dyDescent="0.2"/>
    <row r="13362" s="107" customFormat="1" x14ac:dyDescent="0.2"/>
    <row r="13363" s="107" customFormat="1" x14ac:dyDescent="0.2"/>
    <row r="13364" s="107" customFormat="1" x14ac:dyDescent="0.2"/>
    <row r="13365" s="107" customFormat="1" x14ac:dyDescent="0.2"/>
    <row r="13366" s="107" customFormat="1" x14ac:dyDescent="0.2"/>
    <row r="13367" s="107" customFormat="1" x14ac:dyDescent="0.2"/>
    <row r="13368" s="107" customFormat="1" x14ac:dyDescent="0.2"/>
    <row r="13369" s="107" customFormat="1" x14ac:dyDescent="0.2"/>
    <row r="13370" s="107" customFormat="1" x14ac:dyDescent="0.2"/>
    <row r="13371" s="107" customFormat="1" x14ac:dyDescent="0.2"/>
    <row r="13372" s="107" customFormat="1" x14ac:dyDescent="0.2"/>
    <row r="13373" s="107" customFormat="1" x14ac:dyDescent="0.2"/>
    <row r="13374" s="107" customFormat="1" x14ac:dyDescent="0.2"/>
    <row r="13375" s="107" customFormat="1" x14ac:dyDescent="0.2"/>
    <row r="13376" s="107" customFormat="1" x14ac:dyDescent="0.2"/>
    <row r="13377" s="107" customFormat="1" x14ac:dyDescent="0.2"/>
    <row r="13378" s="107" customFormat="1" x14ac:dyDescent="0.2"/>
    <row r="13379" s="107" customFormat="1" x14ac:dyDescent="0.2"/>
    <row r="13380" s="107" customFormat="1" x14ac:dyDescent="0.2"/>
    <row r="13381" s="107" customFormat="1" x14ac:dyDescent="0.2"/>
    <row r="13382" s="107" customFormat="1" x14ac:dyDescent="0.2"/>
    <row r="13383" s="107" customFormat="1" x14ac:dyDescent="0.2"/>
    <row r="13384" s="107" customFormat="1" x14ac:dyDescent="0.2"/>
    <row r="13385" s="107" customFormat="1" x14ac:dyDescent="0.2"/>
    <row r="13386" s="107" customFormat="1" x14ac:dyDescent="0.2"/>
    <row r="13387" s="107" customFormat="1" x14ac:dyDescent="0.2"/>
    <row r="13388" s="107" customFormat="1" x14ac:dyDescent="0.2"/>
    <row r="13389" s="107" customFormat="1" x14ac:dyDescent="0.2"/>
    <row r="13390" s="107" customFormat="1" x14ac:dyDescent="0.2"/>
    <row r="13391" s="107" customFormat="1" x14ac:dyDescent="0.2"/>
    <row r="13392" s="107" customFormat="1" x14ac:dyDescent="0.2"/>
    <row r="13393" s="107" customFormat="1" x14ac:dyDescent="0.2"/>
    <row r="13394" s="107" customFormat="1" x14ac:dyDescent="0.2"/>
    <row r="13395" s="107" customFormat="1" x14ac:dyDescent="0.2"/>
    <row r="13396" s="107" customFormat="1" x14ac:dyDescent="0.2"/>
    <row r="13397" s="107" customFormat="1" x14ac:dyDescent="0.2"/>
    <row r="13398" s="107" customFormat="1" x14ac:dyDescent="0.2"/>
    <row r="13399" s="107" customFormat="1" x14ac:dyDescent="0.2"/>
    <row r="13400" s="107" customFormat="1" x14ac:dyDescent="0.2"/>
    <row r="13401" s="107" customFormat="1" x14ac:dyDescent="0.2"/>
    <row r="13402" s="107" customFormat="1" x14ac:dyDescent="0.2"/>
    <row r="13403" s="107" customFormat="1" x14ac:dyDescent="0.2"/>
    <row r="13404" s="107" customFormat="1" x14ac:dyDescent="0.2"/>
    <row r="13405" s="107" customFormat="1" x14ac:dyDescent="0.2"/>
    <row r="13406" s="107" customFormat="1" x14ac:dyDescent="0.2"/>
    <row r="13407" s="107" customFormat="1" x14ac:dyDescent="0.2"/>
    <row r="13408" s="107" customFormat="1" x14ac:dyDescent="0.2"/>
    <row r="13409" s="107" customFormat="1" x14ac:dyDescent="0.2"/>
    <row r="13410" s="107" customFormat="1" x14ac:dyDescent="0.2"/>
    <row r="13411" s="107" customFormat="1" x14ac:dyDescent="0.2"/>
    <row r="13412" s="107" customFormat="1" x14ac:dyDescent="0.2"/>
    <row r="13413" s="107" customFormat="1" x14ac:dyDescent="0.2"/>
    <row r="13414" s="107" customFormat="1" x14ac:dyDescent="0.2"/>
    <row r="13415" s="107" customFormat="1" x14ac:dyDescent="0.2"/>
    <row r="13416" s="107" customFormat="1" x14ac:dyDescent="0.2"/>
    <row r="13417" s="107" customFormat="1" x14ac:dyDescent="0.2"/>
    <row r="13418" s="107" customFormat="1" x14ac:dyDescent="0.2"/>
    <row r="13419" s="107" customFormat="1" x14ac:dyDescent="0.2"/>
    <row r="13420" s="107" customFormat="1" x14ac:dyDescent="0.2"/>
    <row r="13421" s="107" customFormat="1" x14ac:dyDescent="0.2"/>
    <row r="13422" s="107" customFormat="1" x14ac:dyDescent="0.2"/>
    <row r="13423" s="107" customFormat="1" x14ac:dyDescent="0.2"/>
    <row r="13424" s="107" customFormat="1" x14ac:dyDescent="0.2"/>
    <row r="13425" s="107" customFormat="1" x14ac:dyDescent="0.2"/>
    <row r="13426" s="107" customFormat="1" x14ac:dyDescent="0.2"/>
    <row r="13427" s="107" customFormat="1" x14ac:dyDescent="0.2"/>
    <row r="13428" s="107" customFormat="1" x14ac:dyDescent="0.2"/>
    <row r="13429" s="107" customFormat="1" x14ac:dyDescent="0.2"/>
    <row r="13430" s="107" customFormat="1" x14ac:dyDescent="0.2"/>
    <row r="13431" s="107" customFormat="1" x14ac:dyDescent="0.2"/>
    <row r="13432" s="107" customFormat="1" x14ac:dyDescent="0.2"/>
    <row r="13433" s="107" customFormat="1" x14ac:dyDescent="0.2"/>
    <row r="13434" s="107" customFormat="1" x14ac:dyDescent="0.2"/>
    <row r="13435" s="107" customFormat="1" x14ac:dyDescent="0.2"/>
    <row r="13436" s="107" customFormat="1" x14ac:dyDescent="0.2"/>
    <row r="13437" s="107" customFormat="1" x14ac:dyDescent="0.2"/>
    <row r="13438" s="107" customFormat="1" x14ac:dyDescent="0.2"/>
    <row r="13439" s="107" customFormat="1" x14ac:dyDescent="0.2"/>
    <row r="13440" s="107" customFormat="1" x14ac:dyDescent="0.2"/>
    <row r="13441" s="107" customFormat="1" x14ac:dyDescent="0.2"/>
    <row r="13442" s="107" customFormat="1" x14ac:dyDescent="0.2"/>
    <row r="13443" s="107" customFormat="1" x14ac:dyDescent="0.2"/>
    <row r="13444" s="107" customFormat="1" x14ac:dyDescent="0.2"/>
    <row r="13445" s="107" customFormat="1" x14ac:dyDescent="0.2"/>
    <row r="13446" s="107" customFormat="1" x14ac:dyDescent="0.2"/>
    <row r="13447" s="107" customFormat="1" x14ac:dyDescent="0.2"/>
    <row r="13448" s="107" customFormat="1" x14ac:dyDescent="0.2"/>
    <row r="13449" s="107" customFormat="1" x14ac:dyDescent="0.2"/>
    <row r="13450" s="107" customFormat="1" x14ac:dyDescent="0.2"/>
    <row r="13451" s="107" customFormat="1" x14ac:dyDescent="0.2"/>
    <row r="13452" s="107" customFormat="1" x14ac:dyDescent="0.2"/>
    <row r="13453" s="107" customFormat="1" x14ac:dyDescent="0.2"/>
    <row r="13454" s="107" customFormat="1" x14ac:dyDescent="0.2"/>
    <row r="13455" s="107" customFormat="1" x14ac:dyDescent="0.2"/>
    <row r="13456" s="107" customFormat="1" x14ac:dyDescent="0.2"/>
    <row r="13457" s="107" customFormat="1" x14ac:dyDescent="0.2"/>
    <row r="13458" s="107" customFormat="1" x14ac:dyDescent="0.2"/>
    <row r="13459" s="107" customFormat="1" x14ac:dyDescent="0.2"/>
    <row r="13460" s="107" customFormat="1" x14ac:dyDescent="0.2"/>
    <row r="13461" s="107" customFormat="1" x14ac:dyDescent="0.2"/>
    <row r="13462" s="107" customFormat="1" x14ac:dyDescent="0.2"/>
    <row r="13463" s="107" customFormat="1" x14ac:dyDescent="0.2"/>
    <row r="13464" s="107" customFormat="1" x14ac:dyDescent="0.2"/>
    <row r="13465" s="107" customFormat="1" x14ac:dyDescent="0.2"/>
    <row r="13466" s="107" customFormat="1" x14ac:dyDescent="0.2"/>
    <row r="13467" s="107" customFormat="1" x14ac:dyDescent="0.2"/>
    <row r="13468" s="107" customFormat="1" x14ac:dyDescent="0.2"/>
    <row r="13469" s="107" customFormat="1" x14ac:dyDescent="0.2"/>
    <row r="13470" s="107" customFormat="1" x14ac:dyDescent="0.2"/>
    <row r="13471" s="107" customFormat="1" x14ac:dyDescent="0.2"/>
    <row r="13472" s="107" customFormat="1" x14ac:dyDescent="0.2"/>
    <row r="13473" s="107" customFormat="1" x14ac:dyDescent="0.2"/>
    <row r="13474" s="107" customFormat="1" x14ac:dyDescent="0.2"/>
    <row r="13475" s="107" customFormat="1" x14ac:dyDescent="0.2"/>
    <row r="13476" s="107" customFormat="1" x14ac:dyDescent="0.2"/>
    <row r="13477" s="107" customFormat="1" x14ac:dyDescent="0.2"/>
    <row r="13478" s="107" customFormat="1" x14ac:dyDescent="0.2"/>
    <row r="13479" s="107" customFormat="1" x14ac:dyDescent="0.2"/>
    <row r="13480" s="107" customFormat="1" x14ac:dyDescent="0.2"/>
    <row r="13481" s="107" customFormat="1" x14ac:dyDescent="0.2"/>
    <row r="13482" s="107" customFormat="1" x14ac:dyDescent="0.2"/>
    <row r="13483" s="107" customFormat="1" x14ac:dyDescent="0.2"/>
    <row r="13484" s="107" customFormat="1" x14ac:dyDescent="0.2"/>
    <row r="13485" s="107" customFormat="1" x14ac:dyDescent="0.2"/>
    <row r="13486" s="107" customFormat="1" x14ac:dyDescent="0.2"/>
    <row r="13487" s="107" customFormat="1" x14ac:dyDescent="0.2"/>
    <row r="13488" s="107" customFormat="1" x14ac:dyDescent="0.2"/>
    <row r="13489" s="107" customFormat="1" x14ac:dyDescent="0.2"/>
    <row r="13490" s="107" customFormat="1" x14ac:dyDescent="0.2"/>
    <row r="13491" s="107" customFormat="1" x14ac:dyDescent="0.2"/>
    <row r="13492" s="107" customFormat="1" x14ac:dyDescent="0.2"/>
    <row r="13493" s="107" customFormat="1" x14ac:dyDescent="0.2"/>
    <row r="13494" s="107" customFormat="1" x14ac:dyDescent="0.2"/>
    <row r="13495" s="107" customFormat="1" x14ac:dyDescent="0.2"/>
    <row r="13496" s="107" customFormat="1" x14ac:dyDescent="0.2"/>
    <row r="13497" s="107" customFormat="1" x14ac:dyDescent="0.2"/>
    <row r="13498" s="107" customFormat="1" x14ac:dyDescent="0.2"/>
    <row r="13499" s="107" customFormat="1" x14ac:dyDescent="0.2"/>
    <row r="13500" s="107" customFormat="1" x14ac:dyDescent="0.2"/>
    <row r="13501" s="107" customFormat="1" x14ac:dyDescent="0.2"/>
    <row r="13502" s="107" customFormat="1" x14ac:dyDescent="0.2"/>
    <row r="13503" s="107" customFormat="1" x14ac:dyDescent="0.2"/>
    <row r="13504" s="107" customFormat="1" x14ac:dyDescent="0.2"/>
    <row r="13505" s="107" customFormat="1" x14ac:dyDescent="0.2"/>
    <row r="13506" s="107" customFormat="1" x14ac:dyDescent="0.2"/>
    <row r="13507" s="107" customFormat="1" x14ac:dyDescent="0.2"/>
    <row r="13508" s="107" customFormat="1" x14ac:dyDescent="0.2"/>
    <row r="13509" s="107" customFormat="1" x14ac:dyDescent="0.2"/>
    <row r="13510" s="107" customFormat="1" x14ac:dyDescent="0.2"/>
    <row r="13511" s="107" customFormat="1" x14ac:dyDescent="0.2"/>
    <row r="13512" s="107" customFormat="1" x14ac:dyDescent="0.2"/>
    <row r="13513" s="107" customFormat="1" x14ac:dyDescent="0.2"/>
    <row r="13514" s="107" customFormat="1" x14ac:dyDescent="0.2"/>
    <row r="13515" s="107" customFormat="1" x14ac:dyDescent="0.2"/>
    <row r="13516" s="107" customFormat="1" x14ac:dyDescent="0.2"/>
    <row r="13517" s="107" customFormat="1" x14ac:dyDescent="0.2"/>
    <row r="13518" s="107" customFormat="1" x14ac:dyDescent="0.2"/>
    <row r="13519" s="107" customFormat="1" x14ac:dyDescent="0.2"/>
    <row r="13520" s="107" customFormat="1" x14ac:dyDescent="0.2"/>
    <row r="13521" s="107" customFormat="1" x14ac:dyDescent="0.2"/>
    <row r="13522" s="107" customFormat="1" x14ac:dyDescent="0.2"/>
    <row r="13523" s="107" customFormat="1" x14ac:dyDescent="0.2"/>
    <row r="13524" s="107" customFormat="1" x14ac:dyDescent="0.2"/>
    <row r="13525" s="107" customFormat="1" x14ac:dyDescent="0.2"/>
    <row r="13526" s="107" customFormat="1" x14ac:dyDescent="0.2"/>
    <row r="13527" s="107" customFormat="1" x14ac:dyDescent="0.2"/>
    <row r="13528" s="107" customFormat="1" x14ac:dyDescent="0.2"/>
    <row r="13529" s="107" customFormat="1" x14ac:dyDescent="0.2"/>
    <row r="13530" s="107" customFormat="1" x14ac:dyDescent="0.2"/>
    <row r="13531" s="107" customFormat="1" x14ac:dyDescent="0.2"/>
    <row r="13532" s="107" customFormat="1" x14ac:dyDescent="0.2"/>
    <row r="13533" s="107" customFormat="1" x14ac:dyDescent="0.2"/>
    <row r="13534" s="107" customFormat="1" x14ac:dyDescent="0.2"/>
    <row r="13535" s="107" customFormat="1" x14ac:dyDescent="0.2"/>
    <row r="13536" s="107" customFormat="1" x14ac:dyDescent="0.2"/>
    <row r="13537" s="107" customFormat="1" x14ac:dyDescent="0.2"/>
    <row r="13538" s="107" customFormat="1" x14ac:dyDescent="0.2"/>
    <row r="13539" s="107" customFormat="1" x14ac:dyDescent="0.2"/>
    <row r="13540" s="107" customFormat="1" x14ac:dyDescent="0.2"/>
    <row r="13541" s="107" customFormat="1" x14ac:dyDescent="0.2"/>
    <row r="13542" s="107" customFormat="1" x14ac:dyDescent="0.2"/>
    <row r="13543" s="107" customFormat="1" x14ac:dyDescent="0.2"/>
    <row r="13544" s="107" customFormat="1" x14ac:dyDescent="0.2"/>
    <row r="13545" s="107" customFormat="1" x14ac:dyDescent="0.2"/>
    <row r="13546" s="107" customFormat="1" x14ac:dyDescent="0.2"/>
    <row r="13547" s="107" customFormat="1" x14ac:dyDescent="0.2"/>
    <row r="13548" s="107" customFormat="1" x14ac:dyDescent="0.2"/>
    <row r="13549" s="107" customFormat="1" x14ac:dyDescent="0.2"/>
    <row r="13550" s="107" customFormat="1" x14ac:dyDescent="0.2"/>
    <row r="13551" s="107" customFormat="1" x14ac:dyDescent="0.2"/>
    <row r="13552" s="107" customFormat="1" x14ac:dyDescent="0.2"/>
    <row r="13553" s="107" customFormat="1" x14ac:dyDescent="0.2"/>
    <row r="13554" s="107" customFormat="1" x14ac:dyDescent="0.2"/>
    <row r="13555" s="107" customFormat="1" x14ac:dyDescent="0.2"/>
    <row r="13556" s="107" customFormat="1" x14ac:dyDescent="0.2"/>
    <row r="13557" s="107" customFormat="1" x14ac:dyDescent="0.2"/>
    <row r="13558" s="107" customFormat="1" x14ac:dyDescent="0.2"/>
    <row r="13559" s="107" customFormat="1" x14ac:dyDescent="0.2"/>
    <row r="13560" s="107" customFormat="1" x14ac:dyDescent="0.2"/>
    <row r="13561" s="107" customFormat="1" x14ac:dyDescent="0.2"/>
    <row r="13562" s="107" customFormat="1" x14ac:dyDescent="0.2"/>
    <row r="13563" s="107" customFormat="1" x14ac:dyDescent="0.2"/>
    <row r="13564" s="107" customFormat="1" x14ac:dyDescent="0.2"/>
    <row r="13565" s="107" customFormat="1" x14ac:dyDescent="0.2"/>
    <row r="13566" s="107" customFormat="1" x14ac:dyDescent="0.2"/>
    <row r="13567" s="107" customFormat="1" x14ac:dyDescent="0.2"/>
    <row r="13568" s="107" customFormat="1" x14ac:dyDescent="0.2"/>
    <row r="13569" s="107" customFormat="1" x14ac:dyDescent="0.2"/>
    <row r="13570" s="107" customFormat="1" x14ac:dyDescent="0.2"/>
    <row r="13571" s="107" customFormat="1" x14ac:dyDescent="0.2"/>
    <row r="13572" s="107" customFormat="1" x14ac:dyDescent="0.2"/>
    <row r="13573" s="107" customFormat="1" x14ac:dyDescent="0.2"/>
    <row r="13574" s="107" customFormat="1" x14ac:dyDescent="0.2"/>
    <row r="13575" s="107" customFormat="1" x14ac:dyDescent="0.2"/>
    <row r="13576" s="107" customFormat="1" x14ac:dyDescent="0.2"/>
    <row r="13577" s="107" customFormat="1" x14ac:dyDescent="0.2"/>
    <row r="13578" s="107" customFormat="1" x14ac:dyDescent="0.2"/>
    <row r="13579" s="107" customFormat="1" x14ac:dyDescent="0.2"/>
    <row r="13580" s="107" customFormat="1" x14ac:dyDescent="0.2"/>
    <row r="13581" s="107" customFormat="1" x14ac:dyDescent="0.2"/>
    <row r="13582" s="107" customFormat="1" x14ac:dyDescent="0.2"/>
    <row r="13583" s="107" customFormat="1" x14ac:dyDescent="0.2"/>
    <row r="13584" s="107" customFormat="1" x14ac:dyDescent="0.2"/>
    <row r="13585" s="107" customFormat="1" x14ac:dyDescent="0.2"/>
    <row r="13586" s="107" customFormat="1" x14ac:dyDescent="0.2"/>
    <row r="13587" s="107" customFormat="1" x14ac:dyDescent="0.2"/>
    <row r="13588" s="107" customFormat="1" x14ac:dyDescent="0.2"/>
    <row r="13589" s="107" customFormat="1" x14ac:dyDescent="0.2"/>
    <row r="13590" s="107" customFormat="1" x14ac:dyDescent="0.2"/>
    <row r="13591" s="107" customFormat="1" x14ac:dyDescent="0.2"/>
    <row r="13592" s="107" customFormat="1" x14ac:dyDescent="0.2"/>
    <row r="13593" s="107" customFormat="1" x14ac:dyDescent="0.2"/>
    <row r="13594" s="107" customFormat="1" x14ac:dyDescent="0.2"/>
    <row r="13595" s="107" customFormat="1" x14ac:dyDescent="0.2"/>
    <row r="13596" s="107" customFormat="1" x14ac:dyDescent="0.2"/>
    <row r="13597" s="107" customFormat="1" x14ac:dyDescent="0.2"/>
    <row r="13598" s="107" customFormat="1" x14ac:dyDescent="0.2"/>
    <row r="13599" s="107" customFormat="1" x14ac:dyDescent="0.2"/>
    <row r="13600" s="107" customFormat="1" x14ac:dyDescent="0.2"/>
    <row r="13601" s="107" customFormat="1" x14ac:dyDescent="0.2"/>
    <row r="13602" s="107" customFormat="1" x14ac:dyDescent="0.2"/>
    <row r="13603" s="107" customFormat="1" x14ac:dyDescent="0.2"/>
    <row r="13604" s="107" customFormat="1" x14ac:dyDescent="0.2"/>
    <row r="13605" s="107" customFormat="1" x14ac:dyDescent="0.2"/>
    <row r="13606" s="107" customFormat="1" x14ac:dyDescent="0.2"/>
    <row r="13607" s="107" customFormat="1" x14ac:dyDescent="0.2"/>
    <row r="13608" s="107" customFormat="1" x14ac:dyDescent="0.2"/>
    <row r="13609" s="107" customFormat="1" x14ac:dyDescent="0.2"/>
    <row r="13610" s="107" customFormat="1" x14ac:dyDescent="0.2"/>
    <row r="13611" s="107" customFormat="1" x14ac:dyDescent="0.2"/>
    <row r="13612" s="107" customFormat="1" x14ac:dyDescent="0.2"/>
    <row r="13613" s="107" customFormat="1" x14ac:dyDescent="0.2"/>
    <row r="13614" s="107" customFormat="1" x14ac:dyDescent="0.2"/>
    <row r="13615" s="107" customFormat="1" x14ac:dyDescent="0.2"/>
    <row r="13616" s="107" customFormat="1" x14ac:dyDescent="0.2"/>
    <row r="13617" s="107" customFormat="1" x14ac:dyDescent="0.2"/>
    <row r="13618" s="107" customFormat="1" x14ac:dyDescent="0.2"/>
    <row r="13619" s="107" customFormat="1" x14ac:dyDescent="0.2"/>
    <row r="13620" s="107" customFormat="1" x14ac:dyDescent="0.2"/>
    <row r="13621" s="107" customFormat="1" x14ac:dyDescent="0.2"/>
    <row r="13622" s="107" customFormat="1" x14ac:dyDescent="0.2"/>
    <row r="13623" s="107" customFormat="1" x14ac:dyDescent="0.2"/>
    <row r="13624" s="107" customFormat="1" x14ac:dyDescent="0.2"/>
    <row r="13625" s="107" customFormat="1" x14ac:dyDescent="0.2"/>
    <row r="13626" s="107" customFormat="1" x14ac:dyDescent="0.2"/>
    <row r="13627" s="107" customFormat="1" x14ac:dyDescent="0.2"/>
    <row r="13628" s="107" customFormat="1" x14ac:dyDescent="0.2"/>
    <row r="13629" s="107" customFormat="1" x14ac:dyDescent="0.2"/>
    <row r="13630" s="107" customFormat="1" x14ac:dyDescent="0.2"/>
    <row r="13631" s="107" customFormat="1" x14ac:dyDescent="0.2"/>
    <row r="13632" s="107" customFormat="1" x14ac:dyDescent="0.2"/>
    <row r="13633" s="107" customFormat="1" x14ac:dyDescent="0.2"/>
    <row r="13634" s="107" customFormat="1" x14ac:dyDescent="0.2"/>
    <row r="13635" s="107" customFormat="1" x14ac:dyDescent="0.2"/>
    <row r="13636" s="107" customFormat="1" x14ac:dyDescent="0.2"/>
    <row r="13637" s="107" customFormat="1" x14ac:dyDescent="0.2"/>
    <row r="13638" s="107" customFormat="1" x14ac:dyDescent="0.2"/>
    <row r="13639" s="107" customFormat="1" x14ac:dyDescent="0.2"/>
    <row r="13640" s="107" customFormat="1" x14ac:dyDescent="0.2"/>
    <row r="13641" s="107" customFormat="1" x14ac:dyDescent="0.2"/>
    <row r="13642" s="107" customFormat="1" x14ac:dyDescent="0.2"/>
    <row r="13643" s="107" customFormat="1" x14ac:dyDescent="0.2"/>
    <row r="13644" s="107" customFormat="1" x14ac:dyDescent="0.2"/>
    <row r="13645" s="107" customFormat="1" x14ac:dyDescent="0.2"/>
    <row r="13646" s="107" customFormat="1" x14ac:dyDescent="0.2"/>
    <row r="13647" s="107" customFormat="1" x14ac:dyDescent="0.2"/>
    <row r="13648" s="107" customFormat="1" x14ac:dyDescent="0.2"/>
    <row r="13649" s="107" customFormat="1" x14ac:dyDescent="0.2"/>
    <row r="13650" s="107" customFormat="1" x14ac:dyDescent="0.2"/>
    <row r="13651" s="107" customFormat="1" x14ac:dyDescent="0.2"/>
    <row r="13652" s="107" customFormat="1" x14ac:dyDescent="0.2"/>
    <row r="13653" s="107" customFormat="1" x14ac:dyDescent="0.2"/>
    <row r="13654" s="107" customFormat="1" x14ac:dyDescent="0.2"/>
    <row r="13655" s="107" customFormat="1" x14ac:dyDescent="0.2"/>
    <row r="13656" s="107" customFormat="1" x14ac:dyDescent="0.2"/>
    <row r="13657" s="107" customFormat="1" x14ac:dyDescent="0.2"/>
    <row r="13658" s="107" customFormat="1" x14ac:dyDescent="0.2"/>
    <row r="13659" s="107" customFormat="1" x14ac:dyDescent="0.2"/>
    <row r="13660" s="107" customFormat="1" x14ac:dyDescent="0.2"/>
    <row r="13661" s="107" customFormat="1" x14ac:dyDescent="0.2"/>
    <row r="13662" s="107" customFormat="1" x14ac:dyDescent="0.2"/>
    <row r="13663" s="107" customFormat="1" x14ac:dyDescent="0.2"/>
    <row r="13664" s="107" customFormat="1" x14ac:dyDescent="0.2"/>
    <row r="13665" s="107" customFormat="1" x14ac:dyDescent="0.2"/>
    <row r="13666" s="107" customFormat="1" x14ac:dyDescent="0.2"/>
    <row r="13667" s="107" customFormat="1" x14ac:dyDescent="0.2"/>
    <row r="13668" s="107" customFormat="1" x14ac:dyDescent="0.2"/>
    <row r="13669" s="107" customFormat="1" x14ac:dyDescent="0.2"/>
    <row r="13670" s="107" customFormat="1" x14ac:dyDescent="0.2"/>
    <row r="13671" s="107" customFormat="1" x14ac:dyDescent="0.2"/>
    <row r="13672" s="107" customFormat="1" x14ac:dyDescent="0.2"/>
    <row r="13673" s="107" customFormat="1" x14ac:dyDescent="0.2"/>
    <row r="13674" s="107" customFormat="1" x14ac:dyDescent="0.2"/>
    <row r="13675" s="107" customFormat="1" x14ac:dyDescent="0.2"/>
    <row r="13676" s="107" customFormat="1" x14ac:dyDescent="0.2"/>
    <row r="13677" s="107" customFormat="1" x14ac:dyDescent="0.2"/>
    <row r="13678" s="107" customFormat="1" x14ac:dyDescent="0.2"/>
    <row r="13679" s="107" customFormat="1" x14ac:dyDescent="0.2"/>
    <row r="13680" s="107" customFormat="1" x14ac:dyDescent="0.2"/>
    <row r="13681" s="107" customFormat="1" x14ac:dyDescent="0.2"/>
    <row r="13682" s="107" customFormat="1" x14ac:dyDescent="0.2"/>
    <row r="13683" s="107" customFormat="1" x14ac:dyDescent="0.2"/>
    <row r="13684" s="107" customFormat="1" x14ac:dyDescent="0.2"/>
    <row r="13685" s="107" customFormat="1" x14ac:dyDescent="0.2"/>
    <row r="13686" s="107" customFormat="1" x14ac:dyDescent="0.2"/>
    <row r="13687" s="107" customFormat="1" x14ac:dyDescent="0.2"/>
    <row r="13688" s="107" customFormat="1" x14ac:dyDescent="0.2"/>
    <row r="13689" s="107" customFormat="1" x14ac:dyDescent="0.2"/>
    <row r="13690" s="107" customFormat="1" x14ac:dyDescent="0.2"/>
    <row r="13691" s="107" customFormat="1" x14ac:dyDescent="0.2"/>
    <row r="13692" s="107" customFormat="1" x14ac:dyDescent="0.2"/>
    <row r="13693" s="107" customFormat="1" x14ac:dyDescent="0.2"/>
    <row r="13694" s="107" customFormat="1" x14ac:dyDescent="0.2"/>
    <row r="13695" s="107" customFormat="1" x14ac:dyDescent="0.2"/>
    <row r="13696" s="107" customFormat="1" x14ac:dyDescent="0.2"/>
    <row r="13697" s="107" customFormat="1" x14ac:dyDescent="0.2"/>
    <row r="13698" s="107" customFormat="1" x14ac:dyDescent="0.2"/>
    <row r="13699" s="107" customFormat="1" x14ac:dyDescent="0.2"/>
    <row r="13700" s="107" customFormat="1" x14ac:dyDescent="0.2"/>
    <row r="13701" s="107" customFormat="1" x14ac:dyDescent="0.2"/>
    <row r="13702" s="107" customFormat="1" x14ac:dyDescent="0.2"/>
    <row r="13703" s="107" customFormat="1" x14ac:dyDescent="0.2"/>
    <row r="13704" s="107" customFormat="1" x14ac:dyDescent="0.2"/>
    <row r="13705" s="107" customFormat="1" x14ac:dyDescent="0.2"/>
    <row r="13706" s="107" customFormat="1" x14ac:dyDescent="0.2"/>
    <row r="13707" s="107" customFormat="1" x14ac:dyDescent="0.2"/>
    <row r="13708" s="107" customFormat="1" x14ac:dyDescent="0.2"/>
    <row r="13709" s="107" customFormat="1" x14ac:dyDescent="0.2"/>
    <row r="13710" s="107" customFormat="1" x14ac:dyDescent="0.2"/>
    <row r="13711" s="107" customFormat="1" x14ac:dyDescent="0.2"/>
    <row r="13712" s="107" customFormat="1" x14ac:dyDescent="0.2"/>
    <row r="13713" s="107" customFormat="1" x14ac:dyDescent="0.2"/>
    <row r="13714" s="107" customFormat="1" x14ac:dyDescent="0.2"/>
    <row r="13715" s="107" customFormat="1" x14ac:dyDescent="0.2"/>
    <row r="13716" s="107" customFormat="1" x14ac:dyDescent="0.2"/>
    <row r="13717" s="107" customFormat="1" x14ac:dyDescent="0.2"/>
    <row r="13718" s="107" customFormat="1" x14ac:dyDescent="0.2"/>
    <row r="13719" s="107" customFormat="1" x14ac:dyDescent="0.2"/>
    <row r="13720" s="107" customFormat="1" x14ac:dyDescent="0.2"/>
    <row r="13721" s="107" customFormat="1" x14ac:dyDescent="0.2"/>
    <row r="13722" s="107" customFormat="1" x14ac:dyDescent="0.2"/>
    <row r="13723" s="107" customFormat="1" x14ac:dyDescent="0.2"/>
    <row r="13724" s="107" customFormat="1" x14ac:dyDescent="0.2"/>
    <row r="13725" s="107" customFormat="1" x14ac:dyDescent="0.2"/>
    <row r="13726" s="107" customFormat="1" x14ac:dyDescent="0.2"/>
    <row r="13727" s="107" customFormat="1" x14ac:dyDescent="0.2"/>
    <row r="13728" s="107" customFormat="1" x14ac:dyDescent="0.2"/>
    <row r="13729" s="107" customFormat="1" x14ac:dyDescent="0.2"/>
    <row r="13730" s="107" customFormat="1" x14ac:dyDescent="0.2"/>
    <row r="13731" s="107" customFormat="1" x14ac:dyDescent="0.2"/>
    <row r="13732" s="107" customFormat="1" x14ac:dyDescent="0.2"/>
    <row r="13733" s="107" customFormat="1" x14ac:dyDescent="0.2"/>
    <row r="13734" s="107" customFormat="1" x14ac:dyDescent="0.2"/>
    <row r="13735" s="107" customFormat="1" x14ac:dyDescent="0.2"/>
    <row r="13736" s="107" customFormat="1" x14ac:dyDescent="0.2"/>
    <row r="13737" s="107" customFormat="1" x14ac:dyDescent="0.2"/>
    <row r="13738" s="107" customFormat="1" x14ac:dyDescent="0.2"/>
    <row r="13739" s="107" customFormat="1" x14ac:dyDescent="0.2"/>
    <row r="13740" s="107" customFormat="1" x14ac:dyDescent="0.2"/>
    <row r="13741" s="107" customFormat="1" x14ac:dyDescent="0.2"/>
    <row r="13742" s="107" customFormat="1" x14ac:dyDescent="0.2"/>
    <row r="13743" s="107" customFormat="1" x14ac:dyDescent="0.2"/>
    <row r="13744" s="107" customFormat="1" x14ac:dyDescent="0.2"/>
    <row r="13745" s="107" customFormat="1" x14ac:dyDescent="0.2"/>
    <row r="13746" s="107" customFormat="1" x14ac:dyDescent="0.2"/>
    <row r="13747" s="107" customFormat="1" x14ac:dyDescent="0.2"/>
    <row r="13748" s="107" customFormat="1" x14ac:dyDescent="0.2"/>
    <row r="13749" s="107" customFormat="1" x14ac:dyDescent="0.2"/>
    <row r="13750" s="107" customFormat="1" x14ac:dyDescent="0.2"/>
    <row r="13751" s="107" customFormat="1" x14ac:dyDescent="0.2"/>
    <row r="13752" s="107" customFormat="1" x14ac:dyDescent="0.2"/>
    <row r="13753" s="107" customFormat="1" x14ac:dyDescent="0.2"/>
    <row r="13754" s="107" customFormat="1" x14ac:dyDescent="0.2"/>
    <row r="13755" s="107" customFormat="1" x14ac:dyDescent="0.2"/>
    <row r="13756" s="107" customFormat="1" x14ac:dyDescent="0.2"/>
    <row r="13757" s="107" customFormat="1" x14ac:dyDescent="0.2"/>
    <row r="13758" s="107" customFormat="1" x14ac:dyDescent="0.2"/>
    <row r="13759" s="107" customFormat="1" x14ac:dyDescent="0.2"/>
    <row r="13760" s="107" customFormat="1" x14ac:dyDescent="0.2"/>
    <row r="13761" s="107" customFormat="1" x14ac:dyDescent="0.2"/>
    <row r="13762" s="107" customFormat="1" x14ac:dyDescent="0.2"/>
    <row r="13763" s="107" customFormat="1" x14ac:dyDescent="0.2"/>
    <row r="13764" s="107" customFormat="1" x14ac:dyDescent="0.2"/>
    <row r="13765" s="107" customFormat="1" x14ac:dyDescent="0.2"/>
    <row r="13766" s="107" customFormat="1" x14ac:dyDescent="0.2"/>
    <row r="13767" s="107" customFormat="1" x14ac:dyDescent="0.2"/>
    <row r="13768" s="107" customFormat="1" x14ac:dyDescent="0.2"/>
    <row r="13769" s="107" customFormat="1" x14ac:dyDescent="0.2"/>
    <row r="13770" s="107" customFormat="1" x14ac:dyDescent="0.2"/>
    <row r="13771" s="107" customFormat="1" x14ac:dyDescent="0.2"/>
    <row r="13772" s="107" customFormat="1" x14ac:dyDescent="0.2"/>
    <row r="13773" s="107" customFormat="1" x14ac:dyDescent="0.2"/>
    <row r="13774" s="107" customFormat="1" x14ac:dyDescent="0.2"/>
    <row r="13775" s="107" customFormat="1" x14ac:dyDescent="0.2"/>
    <row r="13776" s="107" customFormat="1" x14ac:dyDescent="0.2"/>
    <row r="13777" s="107" customFormat="1" x14ac:dyDescent="0.2"/>
    <row r="13778" s="107" customFormat="1" x14ac:dyDescent="0.2"/>
    <row r="13779" s="107" customFormat="1" x14ac:dyDescent="0.2"/>
    <row r="13780" s="107" customFormat="1" x14ac:dyDescent="0.2"/>
    <row r="13781" s="107" customFormat="1" x14ac:dyDescent="0.2"/>
    <row r="13782" s="107" customFormat="1" x14ac:dyDescent="0.2"/>
    <row r="13783" s="107" customFormat="1" x14ac:dyDescent="0.2"/>
    <row r="13784" s="107" customFormat="1" x14ac:dyDescent="0.2"/>
    <row r="13785" s="107" customFormat="1" x14ac:dyDescent="0.2"/>
    <row r="13786" s="107" customFormat="1" x14ac:dyDescent="0.2"/>
    <row r="13787" s="107" customFormat="1" x14ac:dyDescent="0.2"/>
    <row r="13788" s="107" customFormat="1" x14ac:dyDescent="0.2"/>
    <row r="13789" s="107" customFormat="1" x14ac:dyDescent="0.2"/>
    <row r="13790" s="107" customFormat="1" x14ac:dyDescent="0.2"/>
    <row r="13791" s="107" customFormat="1" x14ac:dyDescent="0.2"/>
    <row r="13792" s="107" customFormat="1" x14ac:dyDescent="0.2"/>
    <row r="13793" s="107" customFormat="1" x14ac:dyDescent="0.2"/>
    <row r="13794" s="107" customFormat="1" x14ac:dyDescent="0.2"/>
    <row r="13795" s="107" customFormat="1" x14ac:dyDescent="0.2"/>
    <row r="13796" s="107" customFormat="1" x14ac:dyDescent="0.2"/>
    <row r="13797" s="107" customFormat="1" x14ac:dyDescent="0.2"/>
    <row r="13798" s="107" customFormat="1" x14ac:dyDescent="0.2"/>
    <row r="13799" s="107" customFormat="1" x14ac:dyDescent="0.2"/>
    <row r="13800" s="107" customFormat="1" x14ac:dyDescent="0.2"/>
    <row r="13801" s="107" customFormat="1" x14ac:dyDescent="0.2"/>
    <row r="13802" s="107" customFormat="1" x14ac:dyDescent="0.2"/>
    <row r="13803" s="107" customFormat="1" x14ac:dyDescent="0.2"/>
    <row r="13804" s="107" customFormat="1" x14ac:dyDescent="0.2"/>
    <row r="13805" s="107" customFormat="1" x14ac:dyDescent="0.2"/>
    <row r="13806" s="107" customFormat="1" x14ac:dyDescent="0.2"/>
    <row r="13807" s="107" customFormat="1" x14ac:dyDescent="0.2"/>
    <row r="13808" s="107" customFormat="1" x14ac:dyDescent="0.2"/>
    <row r="13809" s="107" customFormat="1" x14ac:dyDescent="0.2"/>
    <row r="13810" s="107" customFormat="1" x14ac:dyDescent="0.2"/>
    <row r="13811" s="107" customFormat="1" x14ac:dyDescent="0.2"/>
    <row r="13812" s="107" customFormat="1" x14ac:dyDescent="0.2"/>
    <row r="13813" s="107" customFormat="1" x14ac:dyDescent="0.2"/>
    <row r="13814" s="107" customFormat="1" x14ac:dyDescent="0.2"/>
    <row r="13815" s="107" customFormat="1" x14ac:dyDescent="0.2"/>
    <row r="13816" s="107" customFormat="1" x14ac:dyDescent="0.2"/>
    <row r="13817" s="107" customFormat="1" x14ac:dyDescent="0.2"/>
    <row r="13818" s="107" customFormat="1" x14ac:dyDescent="0.2"/>
    <row r="13819" s="107" customFormat="1" x14ac:dyDescent="0.2"/>
    <row r="13820" s="107" customFormat="1" x14ac:dyDescent="0.2"/>
    <row r="13821" s="107" customFormat="1" x14ac:dyDescent="0.2"/>
    <row r="13822" s="107" customFormat="1" x14ac:dyDescent="0.2"/>
    <row r="13823" s="107" customFormat="1" x14ac:dyDescent="0.2"/>
    <row r="13824" s="107" customFormat="1" x14ac:dyDescent="0.2"/>
    <row r="13825" s="107" customFormat="1" x14ac:dyDescent="0.2"/>
    <row r="13826" s="107" customFormat="1" x14ac:dyDescent="0.2"/>
    <row r="13827" s="107" customFormat="1" x14ac:dyDescent="0.2"/>
    <row r="13828" s="107" customFormat="1" x14ac:dyDescent="0.2"/>
    <row r="13829" s="107" customFormat="1" x14ac:dyDescent="0.2"/>
    <row r="13830" s="107" customFormat="1" x14ac:dyDescent="0.2"/>
    <row r="13831" s="107" customFormat="1" x14ac:dyDescent="0.2"/>
    <row r="13832" s="107" customFormat="1" x14ac:dyDescent="0.2"/>
    <row r="13833" s="107" customFormat="1" x14ac:dyDescent="0.2"/>
    <row r="13834" s="107" customFormat="1" x14ac:dyDescent="0.2"/>
    <row r="13835" s="107" customFormat="1" x14ac:dyDescent="0.2"/>
    <row r="13836" s="107" customFormat="1" x14ac:dyDescent="0.2"/>
    <row r="13837" s="107" customFormat="1" x14ac:dyDescent="0.2"/>
    <row r="13838" s="107" customFormat="1" x14ac:dyDescent="0.2"/>
    <row r="13839" s="107" customFormat="1" x14ac:dyDescent="0.2"/>
    <row r="13840" s="107" customFormat="1" x14ac:dyDescent="0.2"/>
    <row r="13841" s="107" customFormat="1" x14ac:dyDescent="0.2"/>
    <row r="13842" s="107" customFormat="1" x14ac:dyDescent="0.2"/>
    <row r="13843" s="107" customFormat="1" x14ac:dyDescent="0.2"/>
    <row r="13844" s="107" customFormat="1" x14ac:dyDescent="0.2"/>
    <row r="13845" s="107" customFormat="1" x14ac:dyDescent="0.2"/>
    <row r="13846" s="107" customFormat="1" x14ac:dyDescent="0.2"/>
    <row r="13847" s="107" customFormat="1" x14ac:dyDescent="0.2"/>
    <row r="13848" s="107" customFormat="1" x14ac:dyDescent="0.2"/>
    <row r="13849" s="107" customFormat="1" x14ac:dyDescent="0.2"/>
    <row r="13850" s="107" customFormat="1" x14ac:dyDescent="0.2"/>
    <row r="13851" s="107" customFormat="1" x14ac:dyDescent="0.2"/>
    <row r="13852" s="107" customFormat="1" x14ac:dyDescent="0.2"/>
    <row r="13853" s="107" customFormat="1" x14ac:dyDescent="0.2"/>
    <row r="13854" s="107" customFormat="1" x14ac:dyDescent="0.2"/>
    <row r="13855" s="107" customFormat="1" x14ac:dyDescent="0.2"/>
    <row r="13856" s="107" customFormat="1" x14ac:dyDescent="0.2"/>
    <row r="13857" s="107" customFormat="1" x14ac:dyDescent="0.2"/>
    <row r="13858" s="107" customFormat="1" x14ac:dyDescent="0.2"/>
    <row r="13859" s="107" customFormat="1" x14ac:dyDescent="0.2"/>
    <row r="13860" s="107" customFormat="1" x14ac:dyDescent="0.2"/>
    <row r="13861" s="107" customFormat="1" x14ac:dyDescent="0.2"/>
    <row r="13862" s="107" customFormat="1" x14ac:dyDescent="0.2"/>
    <row r="13863" s="107" customFormat="1" x14ac:dyDescent="0.2"/>
    <row r="13864" s="107" customFormat="1" x14ac:dyDescent="0.2"/>
    <row r="13865" s="107" customFormat="1" x14ac:dyDescent="0.2"/>
    <row r="13866" s="107" customFormat="1" x14ac:dyDescent="0.2"/>
    <row r="13867" s="107" customFormat="1" x14ac:dyDescent="0.2"/>
    <row r="13868" s="107" customFormat="1" x14ac:dyDescent="0.2"/>
    <row r="13869" s="107" customFormat="1" x14ac:dyDescent="0.2"/>
    <row r="13870" s="107" customFormat="1" x14ac:dyDescent="0.2"/>
    <row r="13871" s="107" customFormat="1" x14ac:dyDescent="0.2"/>
    <row r="13872" s="107" customFormat="1" x14ac:dyDescent="0.2"/>
    <row r="13873" s="107" customFormat="1" x14ac:dyDescent="0.2"/>
    <row r="13874" s="107" customFormat="1" x14ac:dyDescent="0.2"/>
    <row r="13875" s="107" customFormat="1" x14ac:dyDescent="0.2"/>
    <row r="13876" s="107" customFormat="1" x14ac:dyDescent="0.2"/>
    <row r="13877" s="107" customFormat="1" x14ac:dyDescent="0.2"/>
    <row r="13878" s="107" customFormat="1" x14ac:dyDescent="0.2"/>
    <row r="13879" s="107" customFormat="1" x14ac:dyDescent="0.2"/>
    <row r="13880" s="107" customFormat="1" x14ac:dyDescent="0.2"/>
    <row r="13881" s="107" customFormat="1" x14ac:dyDescent="0.2"/>
    <row r="13882" s="107" customFormat="1" x14ac:dyDescent="0.2"/>
    <row r="13883" s="107" customFormat="1" x14ac:dyDescent="0.2"/>
    <row r="13884" s="107" customFormat="1" x14ac:dyDescent="0.2"/>
    <row r="13885" s="107" customFormat="1" x14ac:dyDescent="0.2"/>
    <row r="13886" s="107" customFormat="1" x14ac:dyDescent="0.2"/>
    <row r="13887" s="107" customFormat="1" x14ac:dyDescent="0.2"/>
    <row r="13888" s="107" customFormat="1" x14ac:dyDescent="0.2"/>
    <row r="13889" s="107" customFormat="1" x14ac:dyDescent="0.2"/>
    <row r="13890" s="107" customFormat="1" x14ac:dyDescent="0.2"/>
    <row r="13891" s="107" customFormat="1" x14ac:dyDescent="0.2"/>
    <row r="13892" s="107" customFormat="1" x14ac:dyDescent="0.2"/>
    <row r="13893" s="107" customFormat="1" x14ac:dyDescent="0.2"/>
    <row r="13894" s="107" customFormat="1" x14ac:dyDescent="0.2"/>
    <row r="13895" s="107" customFormat="1" x14ac:dyDescent="0.2"/>
    <row r="13896" s="107" customFormat="1" x14ac:dyDescent="0.2"/>
    <row r="13897" s="107" customFormat="1" x14ac:dyDescent="0.2"/>
    <row r="13898" s="107" customFormat="1" x14ac:dyDescent="0.2"/>
    <row r="13899" s="107" customFormat="1" x14ac:dyDescent="0.2"/>
    <row r="13900" s="107" customFormat="1" x14ac:dyDescent="0.2"/>
    <row r="13901" s="107" customFormat="1" x14ac:dyDescent="0.2"/>
    <row r="13902" s="107" customFormat="1" x14ac:dyDescent="0.2"/>
    <row r="13903" s="107" customFormat="1" x14ac:dyDescent="0.2"/>
    <row r="13904" s="107" customFormat="1" x14ac:dyDescent="0.2"/>
    <row r="13905" s="107" customFormat="1" x14ac:dyDescent="0.2"/>
    <row r="13906" s="107" customFormat="1" x14ac:dyDescent="0.2"/>
    <row r="13907" s="107" customFormat="1" x14ac:dyDescent="0.2"/>
    <row r="13908" s="107" customFormat="1" x14ac:dyDescent="0.2"/>
    <row r="13909" s="107" customFormat="1" x14ac:dyDescent="0.2"/>
    <row r="13910" s="107" customFormat="1" x14ac:dyDescent="0.2"/>
    <row r="13911" s="107" customFormat="1" x14ac:dyDescent="0.2"/>
    <row r="13912" s="107" customFormat="1" x14ac:dyDescent="0.2"/>
    <row r="13913" s="107" customFormat="1" x14ac:dyDescent="0.2"/>
    <row r="13914" s="107" customFormat="1" x14ac:dyDescent="0.2"/>
    <row r="13915" s="107" customFormat="1" x14ac:dyDescent="0.2"/>
    <row r="13916" s="107" customFormat="1" x14ac:dyDescent="0.2"/>
    <row r="13917" s="107" customFormat="1" x14ac:dyDescent="0.2"/>
    <row r="13918" s="107" customFormat="1" x14ac:dyDescent="0.2"/>
    <row r="13919" s="107" customFormat="1" x14ac:dyDescent="0.2"/>
    <row r="13920" s="107" customFormat="1" x14ac:dyDescent="0.2"/>
    <row r="13921" s="107" customFormat="1" x14ac:dyDescent="0.2"/>
    <row r="13922" s="107" customFormat="1" x14ac:dyDescent="0.2"/>
    <row r="13923" s="107" customFormat="1" x14ac:dyDescent="0.2"/>
    <row r="13924" s="107" customFormat="1" x14ac:dyDescent="0.2"/>
    <row r="13925" s="107" customFormat="1" x14ac:dyDescent="0.2"/>
    <row r="13926" s="107" customFormat="1" x14ac:dyDescent="0.2"/>
    <row r="13927" s="107" customFormat="1" x14ac:dyDescent="0.2"/>
    <row r="13928" s="107" customFormat="1" x14ac:dyDescent="0.2"/>
    <row r="13929" s="107" customFormat="1" x14ac:dyDescent="0.2"/>
    <row r="13930" s="107" customFormat="1" x14ac:dyDescent="0.2"/>
    <row r="13931" s="107" customFormat="1" x14ac:dyDescent="0.2"/>
    <row r="13932" s="107" customFormat="1" x14ac:dyDescent="0.2"/>
    <row r="13933" s="107" customFormat="1" x14ac:dyDescent="0.2"/>
    <row r="13934" s="107" customFormat="1" x14ac:dyDescent="0.2"/>
    <row r="13935" s="107" customFormat="1" x14ac:dyDescent="0.2"/>
    <row r="13936" s="107" customFormat="1" x14ac:dyDescent="0.2"/>
    <row r="13937" s="107" customFormat="1" x14ac:dyDescent="0.2"/>
    <row r="13938" s="107" customFormat="1" x14ac:dyDescent="0.2"/>
    <row r="13939" s="107" customFormat="1" x14ac:dyDescent="0.2"/>
    <row r="13940" s="107" customFormat="1" x14ac:dyDescent="0.2"/>
    <row r="13941" s="107" customFormat="1" x14ac:dyDescent="0.2"/>
    <row r="13942" s="107" customFormat="1" x14ac:dyDescent="0.2"/>
    <row r="13943" s="107" customFormat="1" x14ac:dyDescent="0.2"/>
    <row r="13944" s="107" customFormat="1" x14ac:dyDescent="0.2"/>
    <row r="13945" s="107" customFormat="1" x14ac:dyDescent="0.2"/>
    <row r="13946" s="107" customFormat="1" x14ac:dyDescent="0.2"/>
    <row r="13947" s="107" customFormat="1" x14ac:dyDescent="0.2"/>
    <row r="13948" s="107" customFormat="1" x14ac:dyDescent="0.2"/>
    <row r="13949" s="107" customFormat="1" x14ac:dyDescent="0.2"/>
    <row r="13950" s="107" customFormat="1" x14ac:dyDescent="0.2"/>
    <row r="13951" s="107" customFormat="1" x14ac:dyDescent="0.2"/>
    <row r="13952" s="107" customFormat="1" x14ac:dyDescent="0.2"/>
    <row r="13953" s="107" customFormat="1" x14ac:dyDescent="0.2"/>
    <row r="13954" s="107" customFormat="1" x14ac:dyDescent="0.2"/>
    <row r="13955" s="107" customFormat="1" x14ac:dyDescent="0.2"/>
    <row r="13956" s="107" customFormat="1" x14ac:dyDescent="0.2"/>
    <row r="13957" s="107" customFormat="1" x14ac:dyDescent="0.2"/>
    <row r="13958" s="107" customFormat="1" x14ac:dyDescent="0.2"/>
    <row r="13959" s="107" customFormat="1" x14ac:dyDescent="0.2"/>
    <row r="13960" s="107" customFormat="1" x14ac:dyDescent="0.2"/>
    <row r="13961" s="107" customFormat="1" x14ac:dyDescent="0.2"/>
    <row r="13962" s="107" customFormat="1" x14ac:dyDescent="0.2"/>
    <row r="13963" s="107" customFormat="1" x14ac:dyDescent="0.2"/>
    <row r="13964" s="107" customFormat="1" x14ac:dyDescent="0.2"/>
    <row r="13965" s="107" customFormat="1" x14ac:dyDescent="0.2"/>
    <row r="13966" s="107" customFormat="1" x14ac:dyDescent="0.2"/>
    <row r="13967" s="107" customFormat="1" x14ac:dyDescent="0.2"/>
    <row r="13968" s="107" customFormat="1" x14ac:dyDescent="0.2"/>
    <row r="13969" s="107" customFormat="1" x14ac:dyDescent="0.2"/>
    <row r="13970" s="107" customFormat="1" x14ac:dyDescent="0.2"/>
    <row r="13971" s="107" customFormat="1" x14ac:dyDescent="0.2"/>
    <row r="13972" s="107" customFormat="1" x14ac:dyDescent="0.2"/>
    <row r="13973" s="107" customFormat="1" x14ac:dyDescent="0.2"/>
    <row r="13974" s="107" customFormat="1" x14ac:dyDescent="0.2"/>
    <row r="13975" s="107" customFormat="1" x14ac:dyDescent="0.2"/>
    <row r="13976" s="107" customFormat="1" x14ac:dyDescent="0.2"/>
    <row r="13977" s="107" customFormat="1" x14ac:dyDescent="0.2"/>
    <row r="13978" s="107" customFormat="1" x14ac:dyDescent="0.2"/>
    <row r="13979" s="107" customFormat="1" x14ac:dyDescent="0.2"/>
    <row r="13980" s="107" customFormat="1" x14ac:dyDescent="0.2"/>
    <row r="13981" s="107" customFormat="1" x14ac:dyDescent="0.2"/>
    <row r="13982" s="107" customFormat="1" x14ac:dyDescent="0.2"/>
    <row r="13983" s="107" customFormat="1" x14ac:dyDescent="0.2"/>
    <row r="13984" s="107" customFormat="1" x14ac:dyDescent="0.2"/>
    <row r="13985" s="107" customFormat="1" x14ac:dyDescent="0.2"/>
    <row r="13986" s="107" customFormat="1" x14ac:dyDescent="0.2"/>
    <row r="13987" s="107" customFormat="1" x14ac:dyDescent="0.2"/>
    <row r="13988" s="107" customFormat="1" x14ac:dyDescent="0.2"/>
    <row r="13989" s="107" customFormat="1" x14ac:dyDescent="0.2"/>
    <row r="13990" s="107" customFormat="1" x14ac:dyDescent="0.2"/>
    <row r="13991" s="107" customFormat="1" x14ac:dyDescent="0.2"/>
    <row r="13992" s="107" customFormat="1" x14ac:dyDescent="0.2"/>
    <row r="13993" s="107" customFormat="1" x14ac:dyDescent="0.2"/>
    <row r="13994" s="107" customFormat="1" x14ac:dyDescent="0.2"/>
    <row r="13995" s="107" customFormat="1" x14ac:dyDescent="0.2"/>
    <row r="13996" s="107" customFormat="1" x14ac:dyDescent="0.2"/>
    <row r="13997" s="107" customFormat="1" x14ac:dyDescent="0.2"/>
    <row r="13998" s="107" customFormat="1" x14ac:dyDescent="0.2"/>
    <row r="13999" s="107" customFormat="1" x14ac:dyDescent="0.2"/>
    <row r="14000" s="107" customFormat="1" x14ac:dyDescent="0.2"/>
    <row r="14001" s="107" customFormat="1" x14ac:dyDescent="0.2"/>
    <row r="14002" s="107" customFormat="1" x14ac:dyDescent="0.2"/>
    <row r="14003" s="107" customFormat="1" x14ac:dyDescent="0.2"/>
    <row r="14004" s="107" customFormat="1" x14ac:dyDescent="0.2"/>
    <row r="14005" s="107" customFormat="1" x14ac:dyDescent="0.2"/>
    <row r="14006" s="107" customFormat="1" x14ac:dyDescent="0.2"/>
    <row r="14007" s="107" customFormat="1" x14ac:dyDescent="0.2"/>
    <row r="14008" s="107" customFormat="1" x14ac:dyDescent="0.2"/>
    <row r="14009" s="107" customFormat="1" x14ac:dyDescent="0.2"/>
    <row r="14010" s="107" customFormat="1" x14ac:dyDescent="0.2"/>
    <row r="14011" s="107" customFormat="1" x14ac:dyDescent="0.2"/>
    <row r="14012" s="107" customFormat="1" x14ac:dyDescent="0.2"/>
    <row r="14013" s="107" customFormat="1" x14ac:dyDescent="0.2"/>
    <row r="14014" s="107" customFormat="1" x14ac:dyDescent="0.2"/>
    <row r="14015" s="107" customFormat="1" x14ac:dyDescent="0.2"/>
    <row r="14016" s="107" customFormat="1" x14ac:dyDescent="0.2"/>
    <row r="14017" s="107" customFormat="1" x14ac:dyDescent="0.2"/>
    <row r="14018" s="107" customFormat="1" x14ac:dyDescent="0.2"/>
    <row r="14019" s="107" customFormat="1" x14ac:dyDescent="0.2"/>
    <row r="14020" s="107" customFormat="1" x14ac:dyDescent="0.2"/>
    <row r="14021" s="107" customFormat="1" x14ac:dyDescent="0.2"/>
    <row r="14022" s="107" customFormat="1" x14ac:dyDescent="0.2"/>
    <row r="14023" s="107" customFormat="1" x14ac:dyDescent="0.2"/>
    <row r="14024" s="107" customFormat="1" x14ac:dyDescent="0.2"/>
    <row r="14025" s="107" customFormat="1" x14ac:dyDescent="0.2"/>
    <row r="14026" s="107" customFormat="1" x14ac:dyDescent="0.2"/>
    <row r="14027" s="107" customFormat="1" x14ac:dyDescent="0.2"/>
    <row r="14028" s="107" customFormat="1" x14ac:dyDescent="0.2"/>
    <row r="14029" s="107" customFormat="1" x14ac:dyDescent="0.2"/>
    <row r="14030" s="107" customFormat="1" x14ac:dyDescent="0.2"/>
    <row r="14031" s="107" customFormat="1" x14ac:dyDescent="0.2"/>
    <row r="14032" s="107" customFormat="1" x14ac:dyDescent="0.2"/>
    <row r="14033" s="107" customFormat="1" x14ac:dyDescent="0.2"/>
    <row r="14034" s="107" customFormat="1" x14ac:dyDescent="0.2"/>
    <row r="14035" s="107" customFormat="1" x14ac:dyDescent="0.2"/>
    <row r="14036" s="107" customFormat="1" x14ac:dyDescent="0.2"/>
    <row r="14037" s="107" customFormat="1" x14ac:dyDescent="0.2"/>
    <row r="14038" s="107" customFormat="1" x14ac:dyDescent="0.2"/>
    <row r="14039" s="107" customFormat="1" x14ac:dyDescent="0.2"/>
    <row r="14040" s="107" customFormat="1" x14ac:dyDescent="0.2"/>
    <row r="14041" s="107" customFormat="1" x14ac:dyDescent="0.2"/>
    <row r="14042" s="107" customFormat="1" x14ac:dyDescent="0.2"/>
    <row r="14043" s="107" customFormat="1" x14ac:dyDescent="0.2"/>
    <row r="14044" s="107" customFormat="1" x14ac:dyDescent="0.2"/>
    <row r="14045" s="107" customFormat="1" x14ac:dyDescent="0.2"/>
    <row r="14046" s="107" customFormat="1" x14ac:dyDescent="0.2"/>
    <row r="14047" s="107" customFormat="1" x14ac:dyDescent="0.2"/>
    <row r="14048" s="107" customFormat="1" x14ac:dyDescent="0.2"/>
    <row r="14049" s="107" customFormat="1" x14ac:dyDescent="0.2"/>
    <row r="14050" s="107" customFormat="1" x14ac:dyDescent="0.2"/>
    <row r="14051" s="107" customFormat="1" x14ac:dyDescent="0.2"/>
    <row r="14052" s="107" customFormat="1" x14ac:dyDescent="0.2"/>
    <row r="14053" s="107" customFormat="1" x14ac:dyDescent="0.2"/>
    <row r="14054" s="107" customFormat="1" x14ac:dyDescent="0.2"/>
    <row r="14055" s="107" customFormat="1" x14ac:dyDescent="0.2"/>
    <row r="14056" s="107" customFormat="1" x14ac:dyDescent="0.2"/>
    <row r="14057" s="107" customFormat="1" x14ac:dyDescent="0.2"/>
    <row r="14058" s="107" customFormat="1" x14ac:dyDescent="0.2"/>
    <row r="14059" s="107" customFormat="1" x14ac:dyDescent="0.2"/>
    <row r="14060" s="107" customFormat="1" x14ac:dyDescent="0.2"/>
    <row r="14061" s="107" customFormat="1" x14ac:dyDescent="0.2"/>
    <row r="14062" s="107" customFormat="1" x14ac:dyDescent="0.2"/>
    <row r="14063" s="107" customFormat="1" x14ac:dyDescent="0.2"/>
    <row r="14064" s="107" customFormat="1" x14ac:dyDescent="0.2"/>
    <row r="14065" s="107" customFormat="1" x14ac:dyDescent="0.2"/>
    <row r="14066" s="107" customFormat="1" x14ac:dyDescent="0.2"/>
    <row r="14067" s="107" customFormat="1" x14ac:dyDescent="0.2"/>
    <row r="14068" s="107" customFormat="1" x14ac:dyDescent="0.2"/>
    <row r="14069" s="107" customFormat="1" x14ac:dyDescent="0.2"/>
    <row r="14070" s="107" customFormat="1" x14ac:dyDescent="0.2"/>
    <row r="14071" s="107" customFormat="1" x14ac:dyDescent="0.2"/>
    <row r="14072" s="107" customFormat="1" x14ac:dyDescent="0.2"/>
    <row r="14073" s="107" customFormat="1" x14ac:dyDescent="0.2"/>
    <row r="14074" s="107" customFormat="1" x14ac:dyDescent="0.2"/>
    <row r="14075" s="107" customFormat="1" x14ac:dyDescent="0.2"/>
    <row r="14076" s="107" customFormat="1" x14ac:dyDescent="0.2"/>
    <row r="14077" s="107" customFormat="1" x14ac:dyDescent="0.2"/>
    <row r="14078" s="107" customFormat="1" x14ac:dyDescent="0.2"/>
    <row r="14079" s="107" customFormat="1" x14ac:dyDescent="0.2"/>
    <row r="14080" s="107" customFormat="1" x14ac:dyDescent="0.2"/>
    <row r="14081" s="107" customFormat="1" x14ac:dyDescent="0.2"/>
    <row r="14082" s="107" customFormat="1" x14ac:dyDescent="0.2"/>
    <row r="14083" s="107" customFormat="1" x14ac:dyDescent="0.2"/>
    <row r="14084" s="107" customFormat="1" x14ac:dyDescent="0.2"/>
    <row r="14085" s="107" customFormat="1" x14ac:dyDescent="0.2"/>
    <row r="14086" s="107" customFormat="1" x14ac:dyDescent="0.2"/>
    <row r="14087" s="107" customFormat="1" x14ac:dyDescent="0.2"/>
    <row r="14088" s="107" customFormat="1" x14ac:dyDescent="0.2"/>
    <row r="14089" s="107" customFormat="1" x14ac:dyDescent="0.2"/>
    <row r="14090" s="107" customFormat="1" x14ac:dyDescent="0.2"/>
    <row r="14091" s="107" customFormat="1" x14ac:dyDescent="0.2"/>
    <row r="14092" s="107" customFormat="1" x14ac:dyDescent="0.2"/>
    <row r="14093" s="107" customFormat="1" x14ac:dyDescent="0.2"/>
    <row r="14094" s="107" customFormat="1" x14ac:dyDescent="0.2"/>
    <row r="14095" s="107" customFormat="1" x14ac:dyDescent="0.2"/>
    <row r="14096" s="107" customFormat="1" x14ac:dyDescent="0.2"/>
    <row r="14097" s="107" customFormat="1" x14ac:dyDescent="0.2"/>
    <row r="14098" s="107" customFormat="1" x14ac:dyDescent="0.2"/>
    <row r="14099" s="107" customFormat="1" x14ac:dyDescent="0.2"/>
    <row r="14100" s="107" customFormat="1" x14ac:dyDescent="0.2"/>
    <row r="14101" s="107" customFormat="1" x14ac:dyDescent="0.2"/>
    <row r="14102" s="107" customFormat="1" x14ac:dyDescent="0.2"/>
    <row r="14103" s="107" customFormat="1" x14ac:dyDescent="0.2"/>
    <row r="14104" s="107" customFormat="1" x14ac:dyDescent="0.2"/>
    <row r="14105" s="107" customFormat="1" x14ac:dyDescent="0.2"/>
    <row r="14106" s="107" customFormat="1" x14ac:dyDescent="0.2"/>
    <row r="14107" s="107" customFormat="1" x14ac:dyDescent="0.2"/>
    <row r="14108" s="107" customFormat="1" x14ac:dyDescent="0.2"/>
    <row r="14109" s="107" customFormat="1" x14ac:dyDescent="0.2"/>
    <row r="14110" s="107" customFormat="1" x14ac:dyDescent="0.2"/>
    <row r="14111" s="107" customFormat="1" x14ac:dyDescent="0.2"/>
    <row r="14112" s="107" customFormat="1" x14ac:dyDescent="0.2"/>
    <row r="14113" s="107" customFormat="1" x14ac:dyDescent="0.2"/>
    <row r="14114" s="107" customFormat="1" x14ac:dyDescent="0.2"/>
    <row r="14115" s="107" customFormat="1" x14ac:dyDescent="0.2"/>
    <row r="14116" s="107" customFormat="1" x14ac:dyDescent="0.2"/>
    <row r="14117" s="107" customFormat="1" x14ac:dyDescent="0.2"/>
    <row r="14118" s="107" customFormat="1" x14ac:dyDescent="0.2"/>
    <row r="14119" s="107" customFormat="1" x14ac:dyDescent="0.2"/>
    <row r="14120" s="107" customFormat="1" x14ac:dyDescent="0.2"/>
    <row r="14121" s="107" customFormat="1" x14ac:dyDescent="0.2"/>
    <row r="14122" s="107" customFormat="1" x14ac:dyDescent="0.2"/>
    <row r="14123" s="107" customFormat="1" x14ac:dyDescent="0.2"/>
    <row r="14124" s="107" customFormat="1" x14ac:dyDescent="0.2"/>
    <row r="14125" s="107" customFormat="1" x14ac:dyDescent="0.2"/>
    <row r="14126" s="107" customFormat="1" x14ac:dyDescent="0.2"/>
    <row r="14127" s="107" customFormat="1" x14ac:dyDescent="0.2"/>
    <row r="14128" s="107" customFormat="1" x14ac:dyDescent="0.2"/>
    <row r="14129" s="107" customFormat="1" x14ac:dyDescent="0.2"/>
    <row r="14130" s="107" customFormat="1" x14ac:dyDescent="0.2"/>
    <row r="14131" s="107" customFormat="1" x14ac:dyDescent="0.2"/>
    <row r="14132" s="107" customFormat="1" x14ac:dyDescent="0.2"/>
    <row r="14133" s="107" customFormat="1" x14ac:dyDescent="0.2"/>
    <row r="14134" s="107" customFormat="1" x14ac:dyDescent="0.2"/>
    <row r="14135" s="107" customFormat="1" x14ac:dyDescent="0.2"/>
    <row r="14136" s="107" customFormat="1" x14ac:dyDescent="0.2"/>
    <row r="14137" s="107" customFormat="1" x14ac:dyDescent="0.2"/>
    <row r="14138" s="107" customFormat="1" x14ac:dyDescent="0.2"/>
    <row r="14139" s="107" customFormat="1" x14ac:dyDescent="0.2"/>
    <row r="14140" s="107" customFormat="1" x14ac:dyDescent="0.2"/>
    <row r="14141" s="107" customFormat="1" x14ac:dyDescent="0.2"/>
    <row r="14142" s="107" customFormat="1" x14ac:dyDescent="0.2"/>
    <row r="14143" s="107" customFormat="1" x14ac:dyDescent="0.2"/>
    <row r="14144" s="107" customFormat="1" x14ac:dyDescent="0.2"/>
    <row r="14145" s="107" customFormat="1" x14ac:dyDescent="0.2"/>
    <row r="14146" s="107" customFormat="1" x14ac:dyDescent="0.2"/>
    <row r="14147" s="107" customFormat="1" x14ac:dyDescent="0.2"/>
    <row r="14148" s="107" customFormat="1" x14ac:dyDescent="0.2"/>
    <row r="14149" s="107" customFormat="1" x14ac:dyDescent="0.2"/>
    <row r="14150" s="107" customFormat="1" x14ac:dyDescent="0.2"/>
    <row r="14151" s="107" customFormat="1" x14ac:dyDescent="0.2"/>
    <row r="14152" s="107" customFormat="1" x14ac:dyDescent="0.2"/>
    <row r="14153" s="107" customFormat="1" x14ac:dyDescent="0.2"/>
    <row r="14154" s="107" customFormat="1" x14ac:dyDescent="0.2"/>
    <row r="14155" s="107" customFormat="1" x14ac:dyDescent="0.2"/>
    <row r="14156" s="107" customFormat="1" x14ac:dyDescent="0.2"/>
    <row r="14157" s="107" customFormat="1" x14ac:dyDescent="0.2"/>
    <row r="14158" s="107" customFormat="1" x14ac:dyDescent="0.2"/>
    <row r="14159" s="107" customFormat="1" x14ac:dyDescent="0.2"/>
    <row r="14160" s="107" customFormat="1" x14ac:dyDescent="0.2"/>
    <row r="14161" s="107" customFormat="1" x14ac:dyDescent="0.2"/>
    <row r="14162" s="107" customFormat="1" x14ac:dyDescent="0.2"/>
    <row r="14163" s="107" customFormat="1" x14ac:dyDescent="0.2"/>
    <row r="14164" s="107" customFormat="1" x14ac:dyDescent="0.2"/>
    <row r="14165" s="107" customFormat="1" x14ac:dyDescent="0.2"/>
    <row r="14166" s="107" customFormat="1" x14ac:dyDescent="0.2"/>
    <row r="14167" s="107" customFormat="1" x14ac:dyDescent="0.2"/>
    <row r="14168" s="107" customFormat="1" x14ac:dyDescent="0.2"/>
    <row r="14169" s="107" customFormat="1" x14ac:dyDescent="0.2"/>
    <row r="14170" s="107" customFormat="1" x14ac:dyDescent="0.2"/>
    <row r="14171" s="107" customFormat="1" x14ac:dyDescent="0.2"/>
    <row r="14172" s="107" customFormat="1" x14ac:dyDescent="0.2"/>
    <row r="14173" s="107" customFormat="1" x14ac:dyDescent="0.2"/>
    <row r="14174" s="107" customFormat="1" x14ac:dyDescent="0.2"/>
    <row r="14175" s="107" customFormat="1" x14ac:dyDescent="0.2"/>
    <row r="14176" s="107" customFormat="1" x14ac:dyDescent="0.2"/>
    <row r="14177" s="107" customFormat="1" x14ac:dyDescent="0.2"/>
    <row r="14178" s="107" customFormat="1" x14ac:dyDescent="0.2"/>
    <row r="14179" s="107" customFormat="1" x14ac:dyDescent="0.2"/>
    <row r="14180" s="107" customFormat="1" x14ac:dyDescent="0.2"/>
    <row r="14181" s="107" customFormat="1" x14ac:dyDescent="0.2"/>
    <row r="14182" s="107" customFormat="1" x14ac:dyDescent="0.2"/>
    <row r="14183" s="107" customFormat="1" x14ac:dyDescent="0.2"/>
    <row r="14184" s="107" customFormat="1" x14ac:dyDescent="0.2"/>
    <row r="14185" s="107" customFormat="1" x14ac:dyDescent="0.2"/>
    <row r="14186" s="107" customFormat="1" x14ac:dyDescent="0.2"/>
    <row r="14187" s="107" customFormat="1" x14ac:dyDescent="0.2"/>
    <row r="14188" s="107" customFormat="1" x14ac:dyDescent="0.2"/>
    <row r="14189" s="107" customFormat="1" x14ac:dyDescent="0.2"/>
    <row r="14190" s="107" customFormat="1" x14ac:dyDescent="0.2"/>
    <row r="14191" s="107" customFormat="1" x14ac:dyDescent="0.2"/>
    <row r="14192" s="107" customFormat="1" x14ac:dyDescent="0.2"/>
    <row r="14193" s="107" customFormat="1" x14ac:dyDescent="0.2"/>
    <row r="14194" s="107" customFormat="1" x14ac:dyDescent="0.2"/>
    <row r="14195" s="107" customFormat="1" x14ac:dyDescent="0.2"/>
    <row r="14196" s="107" customFormat="1" x14ac:dyDescent="0.2"/>
    <row r="14197" s="107" customFormat="1" x14ac:dyDescent="0.2"/>
    <row r="14198" s="107" customFormat="1" x14ac:dyDescent="0.2"/>
    <row r="14199" s="107" customFormat="1" x14ac:dyDescent="0.2"/>
    <row r="14200" s="107" customFormat="1" x14ac:dyDescent="0.2"/>
    <row r="14201" s="107" customFormat="1" x14ac:dyDescent="0.2"/>
    <row r="14202" s="107" customFormat="1" x14ac:dyDescent="0.2"/>
    <row r="14203" s="107" customFormat="1" x14ac:dyDescent="0.2"/>
    <row r="14204" s="107" customFormat="1" x14ac:dyDescent="0.2"/>
    <row r="14205" s="107" customFormat="1" x14ac:dyDescent="0.2"/>
    <row r="14206" s="107" customFormat="1" x14ac:dyDescent="0.2"/>
    <row r="14207" s="107" customFormat="1" x14ac:dyDescent="0.2"/>
    <row r="14208" s="107" customFormat="1" x14ac:dyDescent="0.2"/>
    <row r="14209" s="107" customFormat="1" x14ac:dyDescent="0.2"/>
    <row r="14210" s="107" customFormat="1" x14ac:dyDescent="0.2"/>
    <row r="14211" s="107" customFormat="1" x14ac:dyDescent="0.2"/>
    <row r="14212" s="107" customFormat="1" x14ac:dyDescent="0.2"/>
    <row r="14213" s="107" customFormat="1" x14ac:dyDescent="0.2"/>
    <row r="14214" s="107" customFormat="1" x14ac:dyDescent="0.2"/>
    <row r="14215" s="107" customFormat="1" x14ac:dyDescent="0.2"/>
    <row r="14216" s="107" customFormat="1" x14ac:dyDescent="0.2"/>
    <row r="14217" s="107" customFormat="1" x14ac:dyDescent="0.2"/>
    <row r="14218" s="107" customFormat="1" x14ac:dyDescent="0.2"/>
    <row r="14219" s="107" customFormat="1" x14ac:dyDescent="0.2"/>
    <row r="14220" s="107" customFormat="1" x14ac:dyDescent="0.2"/>
    <row r="14221" s="107" customFormat="1" x14ac:dyDescent="0.2"/>
    <row r="14222" s="107" customFormat="1" x14ac:dyDescent="0.2"/>
    <row r="14223" s="107" customFormat="1" x14ac:dyDescent="0.2"/>
    <row r="14224" s="107" customFormat="1" x14ac:dyDescent="0.2"/>
    <row r="14225" s="107" customFormat="1" x14ac:dyDescent="0.2"/>
    <row r="14226" s="107" customFormat="1" x14ac:dyDescent="0.2"/>
    <row r="14227" s="107" customFormat="1" x14ac:dyDescent="0.2"/>
    <row r="14228" s="107" customFormat="1" x14ac:dyDescent="0.2"/>
    <row r="14229" s="107" customFormat="1" x14ac:dyDescent="0.2"/>
    <row r="14230" s="107" customFormat="1" x14ac:dyDescent="0.2"/>
    <row r="14231" s="107" customFormat="1" x14ac:dyDescent="0.2"/>
    <row r="14232" s="107" customFormat="1" x14ac:dyDescent="0.2"/>
    <row r="14233" s="107" customFormat="1" x14ac:dyDescent="0.2"/>
    <row r="14234" s="107" customFormat="1" x14ac:dyDescent="0.2"/>
    <row r="14235" s="107" customFormat="1" x14ac:dyDescent="0.2"/>
    <row r="14236" s="107" customFormat="1" x14ac:dyDescent="0.2"/>
    <row r="14237" s="107" customFormat="1" x14ac:dyDescent="0.2"/>
    <row r="14238" s="107" customFormat="1" x14ac:dyDescent="0.2"/>
    <row r="14239" s="107" customFormat="1" x14ac:dyDescent="0.2"/>
    <row r="14240" s="107" customFormat="1" x14ac:dyDescent="0.2"/>
    <row r="14241" s="107" customFormat="1" x14ac:dyDescent="0.2"/>
    <row r="14242" s="107" customFormat="1" x14ac:dyDescent="0.2"/>
    <row r="14243" s="107" customFormat="1" x14ac:dyDescent="0.2"/>
    <row r="14244" s="107" customFormat="1" x14ac:dyDescent="0.2"/>
    <row r="14245" s="107" customFormat="1" x14ac:dyDescent="0.2"/>
    <row r="14246" s="107" customFormat="1" x14ac:dyDescent="0.2"/>
    <row r="14247" s="107" customFormat="1" x14ac:dyDescent="0.2"/>
    <row r="14248" s="107" customFormat="1" x14ac:dyDescent="0.2"/>
    <row r="14249" s="107" customFormat="1" x14ac:dyDescent="0.2"/>
    <row r="14250" s="107" customFormat="1" x14ac:dyDescent="0.2"/>
    <row r="14251" s="107" customFormat="1" x14ac:dyDescent="0.2"/>
    <row r="14252" s="107" customFormat="1" x14ac:dyDescent="0.2"/>
    <row r="14253" s="107" customFormat="1" x14ac:dyDescent="0.2"/>
    <row r="14254" s="107" customFormat="1" x14ac:dyDescent="0.2"/>
    <row r="14255" s="107" customFormat="1" x14ac:dyDescent="0.2"/>
    <row r="14256" s="107" customFormat="1" x14ac:dyDescent="0.2"/>
    <row r="14257" s="107" customFormat="1" x14ac:dyDescent="0.2"/>
    <row r="14258" s="107" customFormat="1" x14ac:dyDescent="0.2"/>
    <row r="14259" s="107" customFormat="1" x14ac:dyDescent="0.2"/>
    <row r="14260" s="107" customFormat="1" x14ac:dyDescent="0.2"/>
    <row r="14261" s="107" customFormat="1" x14ac:dyDescent="0.2"/>
    <row r="14262" s="107" customFormat="1" x14ac:dyDescent="0.2"/>
    <row r="14263" s="107" customFormat="1" x14ac:dyDescent="0.2"/>
    <row r="14264" s="107" customFormat="1" x14ac:dyDescent="0.2"/>
    <row r="14265" s="107" customFormat="1" x14ac:dyDescent="0.2"/>
    <row r="14266" s="107" customFormat="1" x14ac:dyDescent="0.2"/>
    <row r="14267" s="107" customFormat="1" x14ac:dyDescent="0.2"/>
    <row r="14268" s="107" customFormat="1" x14ac:dyDescent="0.2"/>
    <row r="14269" s="107" customFormat="1" x14ac:dyDescent="0.2"/>
    <row r="14270" s="107" customFormat="1" x14ac:dyDescent="0.2"/>
    <row r="14271" s="107" customFormat="1" x14ac:dyDescent="0.2"/>
    <row r="14272" s="107" customFormat="1" x14ac:dyDescent="0.2"/>
    <row r="14273" s="107" customFormat="1" x14ac:dyDescent="0.2"/>
    <row r="14274" s="107" customFormat="1" x14ac:dyDescent="0.2"/>
    <row r="14275" s="107" customFormat="1" x14ac:dyDescent="0.2"/>
    <row r="14276" s="107" customFormat="1" x14ac:dyDescent="0.2"/>
    <row r="14277" s="107" customFormat="1" x14ac:dyDescent="0.2"/>
    <row r="14278" s="107" customFormat="1" x14ac:dyDescent="0.2"/>
    <row r="14279" s="107" customFormat="1" x14ac:dyDescent="0.2"/>
    <row r="14280" s="107" customFormat="1" x14ac:dyDescent="0.2"/>
    <row r="14281" s="107" customFormat="1" x14ac:dyDescent="0.2"/>
    <row r="14282" s="107" customFormat="1" x14ac:dyDescent="0.2"/>
    <row r="14283" s="107" customFormat="1" x14ac:dyDescent="0.2"/>
    <row r="14284" s="107" customFormat="1" x14ac:dyDescent="0.2"/>
    <row r="14285" s="107" customFormat="1" x14ac:dyDescent="0.2"/>
    <row r="14286" s="107" customFormat="1" x14ac:dyDescent="0.2"/>
    <row r="14287" s="107" customFormat="1" x14ac:dyDescent="0.2"/>
    <row r="14288" s="107" customFormat="1" x14ac:dyDescent="0.2"/>
    <row r="14289" s="107" customFormat="1" x14ac:dyDescent="0.2"/>
    <row r="14290" s="107" customFormat="1" x14ac:dyDescent="0.2"/>
    <row r="14291" s="107" customFormat="1" x14ac:dyDescent="0.2"/>
    <row r="14292" s="107" customFormat="1" x14ac:dyDescent="0.2"/>
    <row r="14293" s="107" customFormat="1" x14ac:dyDescent="0.2"/>
    <row r="14294" s="107" customFormat="1" x14ac:dyDescent="0.2"/>
    <row r="14295" s="107" customFormat="1" x14ac:dyDescent="0.2"/>
    <row r="14296" s="107" customFormat="1" x14ac:dyDescent="0.2"/>
    <row r="14297" s="107" customFormat="1" x14ac:dyDescent="0.2"/>
    <row r="14298" s="107" customFormat="1" x14ac:dyDescent="0.2"/>
    <row r="14299" s="107" customFormat="1" x14ac:dyDescent="0.2"/>
    <row r="14300" s="107" customFormat="1" x14ac:dyDescent="0.2"/>
    <row r="14301" s="107" customFormat="1" x14ac:dyDescent="0.2"/>
    <row r="14302" s="107" customFormat="1" x14ac:dyDescent="0.2"/>
    <row r="14303" s="107" customFormat="1" x14ac:dyDescent="0.2"/>
    <row r="14304" s="107" customFormat="1" x14ac:dyDescent="0.2"/>
    <row r="14305" s="107" customFormat="1" x14ac:dyDescent="0.2"/>
    <row r="14306" s="107" customFormat="1" x14ac:dyDescent="0.2"/>
    <row r="14307" s="107" customFormat="1" x14ac:dyDescent="0.2"/>
    <row r="14308" s="107" customFormat="1" x14ac:dyDescent="0.2"/>
    <row r="14309" s="107" customFormat="1" x14ac:dyDescent="0.2"/>
    <row r="14310" s="107" customFormat="1" x14ac:dyDescent="0.2"/>
    <row r="14311" s="107" customFormat="1" x14ac:dyDescent="0.2"/>
    <row r="14312" s="107" customFormat="1" x14ac:dyDescent="0.2"/>
    <row r="14313" s="107" customFormat="1" x14ac:dyDescent="0.2"/>
    <row r="14314" s="107" customFormat="1" x14ac:dyDescent="0.2"/>
    <row r="14315" s="107" customFormat="1" x14ac:dyDescent="0.2"/>
    <row r="14316" s="107" customFormat="1" x14ac:dyDescent="0.2"/>
    <row r="14317" s="107" customFormat="1" x14ac:dyDescent="0.2"/>
    <row r="14318" s="107" customFormat="1" x14ac:dyDescent="0.2"/>
    <row r="14319" s="107" customFormat="1" x14ac:dyDescent="0.2"/>
    <row r="14320" s="107" customFormat="1" x14ac:dyDescent="0.2"/>
    <row r="14321" s="107" customFormat="1" x14ac:dyDescent="0.2"/>
    <row r="14322" s="107" customFormat="1" x14ac:dyDescent="0.2"/>
    <row r="14323" s="107" customFormat="1" x14ac:dyDescent="0.2"/>
    <row r="14324" s="107" customFormat="1" x14ac:dyDescent="0.2"/>
    <row r="14325" s="107" customFormat="1" x14ac:dyDescent="0.2"/>
    <row r="14326" s="107" customFormat="1" x14ac:dyDescent="0.2"/>
    <row r="14327" s="107" customFormat="1" x14ac:dyDescent="0.2"/>
    <row r="14328" s="107" customFormat="1" x14ac:dyDescent="0.2"/>
    <row r="14329" s="107" customFormat="1" x14ac:dyDescent="0.2"/>
    <row r="14330" s="107" customFormat="1" x14ac:dyDescent="0.2"/>
    <row r="14331" s="107" customFormat="1" x14ac:dyDescent="0.2"/>
    <row r="14332" s="107" customFormat="1" x14ac:dyDescent="0.2"/>
    <row r="14333" s="107" customFormat="1" x14ac:dyDescent="0.2"/>
    <row r="14334" s="107" customFormat="1" x14ac:dyDescent="0.2"/>
    <row r="14335" s="107" customFormat="1" x14ac:dyDescent="0.2"/>
    <row r="14336" s="107" customFormat="1" x14ac:dyDescent="0.2"/>
    <row r="14337" s="107" customFormat="1" x14ac:dyDescent="0.2"/>
    <row r="14338" s="107" customFormat="1" x14ac:dyDescent="0.2"/>
    <row r="14339" s="107" customFormat="1" x14ac:dyDescent="0.2"/>
    <row r="14340" s="107" customFormat="1" x14ac:dyDescent="0.2"/>
    <row r="14341" s="107" customFormat="1" x14ac:dyDescent="0.2"/>
    <row r="14342" s="107" customFormat="1" x14ac:dyDescent="0.2"/>
    <row r="14343" s="107" customFormat="1" x14ac:dyDescent="0.2"/>
    <row r="14344" s="107" customFormat="1" x14ac:dyDescent="0.2"/>
    <row r="14345" s="107" customFormat="1" x14ac:dyDescent="0.2"/>
    <row r="14346" s="107" customFormat="1" x14ac:dyDescent="0.2"/>
    <row r="14347" s="107" customFormat="1" x14ac:dyDescent="0.2"/>
    <row r="14348" s="107" customFormat="1" x14ac:dyDescent="0.2"/>
    <row r="14349" s="107" customFormat="1" x14ac:dyDescent="0.2"/>
    <row r="14350" s="107" customFormat="1" x14ac:dyDescent="0.2"/>
    <row r="14351" s="107" customFormat="1" x14ac:dyDescent="0.2"/>
    <row r="14352" s="107" customFormat="1" x14ac:dyDescent="0.2"/>
    <row r="14353" s="107" customFormat="1" x14ac:dyDescent="0.2"/>
    <row r="14354" s="107" customFormat="1" x14ac:dyDescent="0.2"/>
    <row r="14355" s="107" customFormat="1" x14ac:dyDescent="0.2"/>
    <row r="14356" s="107" customFormat="1" x14ac:dyDescent="0.2"/>
    <row r="14357" s="107" customFormat="1" x14ac:dyDescent="0.2"/>
    <row r="14358" s="107" customFormat="1" x14ac:dyDescent="0.2"/>
    <row r="14359" s="107" customFormat="1" x14ac:dyDescent="0.2"/>
    <row r="14360" s="107" customFormat="1" x14ac:dyDescent="0.2"/>
    <row r="14361" s="107" customFormat="1" x14ac:dyDescent="0.2"/>
    <row r="14362" s="107" customFormat="1" x14ac:dyDescent="0.2"/>
    <row r="14363" s="107" customFormat="1" x14ac:dyDescent="0.2"/>
    <row r="14364" s="107" customFormat="1" x14ac:dyDescent="0.2"/>
    <row r="14365" s="107" customFormat="1" x14ac:dyDescent="0.2"/>
    <row r="14366" s="107" customFormat="1" x14ac:dyDescent="0.2"/>
    <row r="14367" s="107" customFormat="1" x14ac:dyDescent="0.2"/>
    <row r="14368" s="107" customFormat="1" x14ac:dyDescent="0.2"/>
    <row r="14369" s="107" customFormat="1" x14ac:dyDescent="0.2"/>
    <row r="14370" s="107" customFormat="1" x14ac:dyDescent="0.2"/>
    <row r="14371" s="107" customFormat="1" x14ac:dyDescent="0.2"/>
    <row r="14372" s="107" customFormat="1" x14ac:dyDescent="0.2"/>
    <row r="14373" s="107" customFormat="1" x14ac:dyDescent="0.2"/>
    <row r="14374" s="107" customFormat="1" x14ac:dyDescent="0.2"/>
    <row r="14375" s="107" customFormat="1" x14ac:dyDescent="0.2"/>
    <row r="14376" s="107" customFormat="1" x14ac:dyDescent="0.2"/>
    <row r="14377" s="107" customFormat="1" x14ac:dyDescent="0.2"/>
    <row r="14378" s="107" customFormat="1" x14ac:dyDescent="0.2"/>
    <row r="14379" s="107" customFormat="1" x14ac:dyDescent="0.2"/>
    <row r="14380" s="107" customFormat="1" x14ac:dyDescent="0.2"/>
    <row r="14381" s="107" customFormat="1" x14ac:dyDescent="0.2"/>
    <row r="14382" s="107" customFormat="1" x14ac:dyDescent="0.2"/>
    <row r="14383" s="107" customFormat="1" x14ac:dyDescent="0.2"/>
    <row r="14384" s="107" customFormat="1" x14ac:dyDescent="0.2"/>
    <row r="14385" s="107" customFormat="1" x14ac:dyDescent="0.2"/>
    <row r="14386" s="107" customFormat="1" x14ac:dyDescent="0.2"/>
    <row r="14387" s="107" customFormat="1" x14ac:dyDescent="0.2"/>
    <row r="14388" s="107" customFormat="1" x14ac:dyDescent="0.2"/>
    <row r="14389" s="107" customFormat="1" x14ac:dyDescent="0.2"/>
    <row r="14390" s="107" customFormat="1" x14ac:dyDescent="0.2"/>
    <row r="14391" s="107" customFormat="1" x14ac:dyDescent="0.2"/>
    <row r="14392" s="107" customFormat="1" x14ac:dyDescent="0.2"/>
    <row r="14393" s="107" customFormat="1" x14ac:dyDescent="0.2"/>
    <row r="14394" s="107" customFormat="1" x14ac:dyDescent="0.2"/>
    <row r="14395" s="107" customFormat="1" x14ac:dyDescent="0.2"/>
    <row r="14396" s="107" customFormat="1" x14ac:dyDescent="0.2"/>
    <row r="14397" s="107" customFormat="1" x14ac:dyDescent="0.2"/>
    <row r="14398" s="107" customFormat="1" x14ac:dyDescent="0.2"/>
    <row r="14399" s="107" customFormat="1" x14ac:dyDescent="0.2"/>
    <row r="14400" s="107" customFormat="1" x14ac:dyDescent="0.2"/>
    <row r="14401" s="107" customFormat="1" x14ac:dyDescent="0.2"/>
    <row r="14402" s="107" customFormat="1" x14ac:dyDescent="0.2"/>
    <row r="14403" s="107" customFormat="1" x14ac:dyDescent="0.2"/>
    <row r="14404" s="107" customFormat="1" x14ac:dyDescent="0.2"/>
    <row r="14405" s="107" customFormat="1" x14ac:dyDescent="0.2"/>
    <row r="14406" s="107" customFormat="1" x14ac:dyDescent="0.2"/>
    <row r="14407" s="107" customFormat="1" x14ac:dyDescent="0.2"/>
    <row r="14408" s="107" customFormat="1" x14ac:dyDescent="0.2"/>
    <row r="14409" s="107" customFormat="1" x14ac:dyDescent="0.2"/>
    <row r="14410" s="107" customFormat="1" x14ac:dyDescent="0.2"/>
    <row r="14411" s="107" customFormat="1" x14ac:dyDescent="0.2"/>
    <row r="14412" s="107" customFormat="1" x14ac:dyDescent="0.2"/>
    <row r="14413" s="107" customFormat="1" x14ac:dyDescent="0.2"/>
    <row r="14414" s="107" customFormat="1" x14ac:dyDescent="0.2"/>
    <row r="14415" s="107" customFormat="1" x14ac:dyDescent="0.2"/>
    <row r="14416" s="107" customFormat="1" x14ac:dyDescent="0.2"/>
    <row r="14417" s="107" customFormat="1" x14ac:dyDescent="0.2"/>
    <row r="14418" s="107" customFormat="1" x14ac:dyDescent="0.2"/>
    <row r="14419" s="107" customFormat="1" x14ac:dyDescent="0.2"/>
    <row r="14420" s="107" customFormat="1" x14ac:dyDescent="0.2"/>
    <row r="14421" s="107" customFormat="1" x14ac:dyDescent="0.2"/>
    <row r="14422" s="107" customFormat="1" x14ac:dyDescent="0.2"/>
    <row r="14423" s="107" customFormat="1" x14ac:dyDescent="0.2"/>
    <row r="14424" s="107" customFormat="1" x14ac:dyDescent="0.2"/>
    <row r="14425" s="107" customFormat="1" x14ac:dyDescent="0.2"/>
    <row r="14426" s="107" customFormat="1" x14ac:dyDescent="0.2"/>
    <row r="14427" s="107" customFormat="1" x14ac:dyDescent="0.2"/>
    <row r="14428" s="107" customFormat="1" x14ac:dyDescent="0.2"/>
    <row r="14429" s="107" customFormat="1" x14ac:dyDescent="0.2"/>
    <row r="14430" s="107" customFormat="1" x14ac:dyDescent="0.2"/>
    <row r="14431" s="107" customFormat="1" x14ac:dyDescent="0.2"/>
    <row r="14432" s="107" customFormat="1" x14ac:dyDescent="0.2"/>
    <row r="14433" s="107" customFormat="1" x14ac:dyDescent="0.2"/>
    <row r="14434" s="107" customFormat="1" x14ac:dyDescent="0.2"/>
    <row r="14435" s="107" customFormat="1" x14ac:dyDescent="0.2"/>
    <row r="14436" s="107" customFormat="1" x14ac:dyDescent="0.2"/>
    <row r="14437" s="107" customFormat="1" x14ac:dyDescent="0.2"/>
    <row r="14438" s="107" customFormat="1" x14ac:dyDescent="0.2"/>
    <row r="14439" s="107" customFormat="1" x14ac:dyDescent="0.2"/>
    <row r="14440" s="107" customFormat="1" x14ac:dyDescent="0.2"/>
    <row r="14441" s="107" customFormat="1" x14ac:dyDescent="0.2"/>
    <row r="14442" s="107" customFormat="1" x14ac:dyDescent="0.2"/>
    <row r="14443" s="107" customFormat="1" x14ac:dyDescent="0.2"/>
    <row r="14444" s="107" customFormat="1" x14ac:dyDescent="0.2"/>
    <row r="14445" s="107" customFormat="1" x14ac:dyDescent="0.2"/>
    <row r="14446" s="107" customFormat="1" x14ac:dyDescent="0.2"/>
    <row r="14447" s="107" customFormat="1" x14ac:dyDescent="0.2"/>
    <row r="14448" s="107" customFormat="1" x14ac:dyDescent="0.2"/>
    <row r="14449" s="107" customFormat="1" x14ac:dyDescent="0.2"/>
    <row r="14450" s="107" customFormat="1" x14ac:dyDescent="0.2"/>
    <row r="14451" s="107" customFormat="1" x14ac:dyDescent="0.2"/>
    <row r="14452" s="107" customFormat="1" x14ac:dyDescent="0.2"/>
    <row r="14453" s="107" customFormat="1" x14ac:dyDescent="0.2"/>
    <row r="14454" s="107" customFormat="1" x14ac:dyDescent="0.2"/>
    <row r="14455" s="107" customFormat="1" x14ac:dyDescent="0.2"/>
    <row r="14456" s="107" customFormat="1" x14ac:dyDescent="0.2"/>
    <row r="14457" s="107" customFormat="1" x14ac:dyDescent="0.2"/>
    <row r="14458" s="107" customFormat="1" x14ac:dyDescent="0.2"/>
    <row r="14459" s="107" customFormat="1" x14ac:dyDescent="0.2"/>
    <row r="14460" s="107" customFormat="1" x14ac:dyDescent="0.2"/>
    <row r="14461" s="107" customFormat="1" x14ac:dyDescent="0.2"/>
    <row r="14462" s="107" customFormat="1" x14ac:dyDescent="0.2"/>
    <row r="14463" s="107" customFormat="1" x14ac:dyDescent="0.2"/>
    <row r="14464" s="107" customFormat="1" x14ac:dyDescent="0.2"/>
    <row r="14465" s="107" customFormat="1" x14ac:dyDescent="0.2"/>
    <row r="14466" s="107" customFormat="1" x14ac:dyDescent="0.2"/>
    <row r="14467" s="107" customFormat="1" x14ac:dyDescent="0.2"/>
    <row r="14468" s="107" customFormat="1" x14ac:dyDescent="0.2"/>
    <row r="14469" s="107" customFormat="1" x14ac:dyDescent="0.2"/>
    <row r="14470" s="107" customFormat="1" x14ac:dyDescent="0.2"/>
    <row r="14471" s="107" customFormat="1" x14ac:dyDescent="0.2"/>
    <row r="14472" s="107" customFormat="1" x14ac:dyDescent="0.2"/>
    <row r="14473" s="107" customFormat="1" x14ac:dyDescent="0.2"/>
    <row r="14474" s="107" customFormat="1" x14ac:dyDescent="0.2"/>
    <row r="14475" s="107" customFormat="1" x14ac:dyDescent="0.2"/>
    <row r="14476" s="107" customFormat="1" x14ac:dyDescent="0.2"/>
    <row r="14477" s="107" customFormat="1" x14ac:dyDescent="0.2"/>
    <row r="14478" s="107" customFormat="1" x14ac:dyDescent="0.2"/>
    <row r="14479" s="107" customFormat="1" x14ac:dyDescent="0.2"/>
    <row r="14480" s="107" customFormat="1" x14ac:dyDescent="0.2"/>
    <row r="14481" s="107" customFormat="1" x14ac:dyDescent="0.2"/>
    <row r="14482" s="107" customFormat="1" x14ac:dyDescent="0.2"/>
    <row r="14483" s="107" customFormat="1" x14ac:dyDescent="0.2"/>
    <row r="14484" s="107" customFormat="1" x14ac:dyDescent="0.2"/>
    <row r="14485" s="107" customFormat="1" x14ac:dyDescent="0.2"/>
    <row r="14486" s="107" customFormat="1" x14ac:dyDescent="0.2"/>
    <row r="14487" s="107" customFormat="1" x14ac:dyDescent="0.2"/>
    <row r="14488" s="107" customFormat="1" x14ac:dyDescent="0.2"/>
    <row r="14489" s="107" customFormat="1" x14ac:dyDescent="0.2"/>
    <row r="14490" s="107" customFormat="1" x14ac:dyDescent="0.2"/>
    <row r="14491" s="107" customFormat="1" x14ac:dyDescent="0.2"/>
    <row r="14492" s="107" customFormat="1" x14ac:dyDescent="0.2"/>
    <row r="14493" s="107" customFormat="1" x14ac:dyDescent="0.2"/>
    <row r="14494" s="107" customFormat="1" x14ac:dyDescent="0.2"/>
    <row r="14495" s="107" customFormat="1" x14ac:dyDescent="0.2"/>
    <row r="14496" s="107" customFormat="1" x14ac:dyDescent="0.2"/>
    <row r="14497" s="107" customFormat="1" x14ac:dyDescent="0.2"/>
    <row r="14498" s="107" customFormat="1" x14ac:dyDescent="0.2"/>
    <row r="14499" s="107" customFormat="1" x14ac:dyDescent="0.2"/>
    <row r="14500" s="107" customFormat="1" x14ac:dyDescent="0.2"/>
    <row r="14501" s="107" customFormat="1" x14ac:dyDescent="0.2"/>
    <row r="14502" s="107" customFormat="1" x14ac:dyDescent="0.2"/>
    <row r="14503" s="107" customFormat="1" x14ac:dyDescent="0.2"/>
    <row r="14504" s="107" customFormat="1" x14ac:dyDescent="0.2"/>
    <row r="14505" s="107" customFormat="1" x14ac:dyDescent="0.2"/>
    <row r="14506" s="107" customFormat="1" x14ac:dyDescent="0.2"/>
    <row r="14507" s="107" customFormat="1" x14ac:dyDescent="0.2"/>
    <row r="14508" s="107" customFormat="1" x14ac:dyDescent="0.2"/>
    <row r="14509" s="107" customFormat="1" x14ac:dyDescent="0.2"/>
    <row r="14510" s="107" customFormat="1" x14ac:dyDescent="0.2"/>
    <row r="14511" s="107" customFormat="1" x14ac:dyDescent="0.2"/>
    <row r="14512" s="107" customFormat="1" x14ac:dyDescent="0.2"/>
    <row r="14513" s="107" customFormat="1" x14ac:dyDescent="0.2"/>
    <row r="14514" s="107" customFormat="1" x14ac:dyDescent="0.2"/>
    <row r="14515" s="107" customFormat="1" x14ac:dyDescent="0.2"/>
    <row r="14516" s="107" customFormat="1" x14ac:dyDescent="0.2"/>
    <row r="14517" s="107" customFormat="1" x14ac:dyDescent="0.2"/>
    <row r="14518" s="107" customFormat="1" x14ac:dyDescent="0.2"/>
    <row r="14519" s="107" customFormat="1" x14ac:dyDescent="0.2"/>
    <row r="14520" s="107" customFormat="1" x14ac:dyDescent="0.2"/>
    <row r="14521" s="107" customFormat="1" x14ac:dyDescent="0.2"/>
    <row r="14522" s="107" customFormat="1" x14ac:dyDescent="0.2"/>
    <row r="14523" s="107" customFormat="1" x14ac:dyDescent="0.2"/>
    <row r="14524" s="107" customFormat="1" x14ac:dyDescent="0.2"/>
    <row r="14525" s="107" customFormat="1" x14ac:dyDescent="0.2"/>
    <row r="14526" s="107" customFormat="1" x14ac:dyDescent="0.2"/>
    <row r="14527" s="107" customFormat="1" x14ac:dyDescent="0.2"/>
    <row r="14528" s="107" customFormat="1" x14ac:dyDescent="0.2"/>
    <row r="14529" s="107" customFormat="1" x14ac:dyDescent="0.2"/>
    <row r="14530" s="107" customFormat="1" x14ac:dyDescent="0.2"/>
    <row r="14531" s="107" customFormat="1" x14ac:dyDescent="0.2"/>
    <row r="14532" s="107" customFormat="1" x14ac:dyDescent="0.2"/>
    <row r="14533" s="107" customFormat="1" x14ac:dyDescent="0.2"/>
    <row r="14534" s="107" customFormat="1" x14ac:dyDescent="0.2"/>
    <row r="14535" s="107" customFormat="1" x14ac:dyDescent="0.2"/>
    <row r="14536" s="107" customFormat="1" x14ac:dyDescent="0.2"/>
    <row r="14537" s="107" customFormat="1" x14ac:dyDescent="0.2"/>
    <row r="14538" s="107" customFormat="1" x14ac:dyDescent="0.2"/>
    <row r="14539" s="107" customFormat="1" x14ac:dyDescent="0.2"/>
    <row r="14540" s="107" customFormat="1" x14ac:dyDescent="0.2"/>
    <row r="14541" s="107" customFormat="1" x14ac:dyDescent="0.2"/>
    <row r="14542" s="107" customFormat="1" x14ac:dyDescent="0.2"/>
    <row r="14543" s="107" customFormat="1" x14ac:dyDescent="0.2"/>
    <row r="14544" s="107" customFormat="1" x14ac:dyDescent="0.2"/>
    <row r="14545" s="107" customFormat="1" x14ac:dyDescent="0.2"/>
    <row r="14546" s="107" customFormat="1" x14ac:dyDescent="0.2"/>
    <row r="14547" s="107" customFormat="1" x14ac:dyDescent="0.2"/>
    <row r="14548" s="107" customFormat="1" x14ac:dyDescent="0.2"/>
    <row r="14549" s="107" customFormat="1" x14ac:dyDescent="0.2"/>
    <row r="14550" s="107" customFormat="1" x14ac:dyDescent="0.2"/>
    <row r="14551" s="107" customFormat="1" x14ac:dyDescent="0.2"/>
    <row r="14552" s="107" customFormat="1" x14ac:dyDescent="0.2"/>
    <row r="14553" s="107" customFormat="1" x14ac:dyDescent="0.2"/>
    <row r="14554" s="107" customFormat="1" x14ac:dyDescent="0.2"/>
    <row r="14555" s="107" customFormat="1" x14ac:dyDescent="0.2"/>
    <row r="14556" s="107" customFormat="1" x14ac:dyDescent="0.2"/>
    <row r="14557" s="107" customFormat="1" x14ac:dyDescent="0.2"/>
    <row r="14558" s="107" customFormat="1" x14ac:dyDescent="0.2"/>
    <row r="14559" s="107" customFormat="1" x14ac:dyDescent="0.2"/>
    <row r="14560" s="107" customFormat="1" x14ac:dyDescent="0.2"/>
    <row r="14561" s="107" customFormat="1" x14ac:dyDescent="0.2"/>
    <row r="14562" s="107" customFormat="1" x14ac:dyDescent="0.2"/>
    <row r="14563" s="107" customFormat="1" x14ac:dyDescent="0.2"/>
    <row r="14564" s="107" customFormat="1" x14ac:dyDescent="0.2"/>
    <row r="14565" s="107" customFormat="1" x14ac:dyDescent="0.2"/>
    <row r="14566" s="107" customFormat="1" x14ac:dyDescent="0.2"/>
    <row r="14567" s="107" customFormat="1" x14ac:dyDescent="0.2"/>
    <row r="14568" s="107" customFormat="1" x14ac:dyDescent="0.2"/>
    <row r="14569" s="107" customFormat="1" x14ac:dyDescent="0.2"/>
    <row r="14570" s="107" customFormat="1" x14ac:dyDescent="0.2"/>
    <row r="14571" s="107" customFormat="1" x14ac:dyDescent="0.2"/>
    <row r="14572" s="107" customFormat="1" x14ac:dyDescent="0.2"/>
    <row r="14573" s="107" customFormat="1" x14ac:dyDescent="0.2"/>
    <row r="14574" s="107" customFormat="1" x14ac:dyDescent="0.2"/>
    <row r="14575" s="107" customFormat="1" x14ac:dyDescent="0.2"/>
    <row r="14576" s="107" customFormat="1" x14ac:dyDescent="0.2"/>
    <row r="14577" s="107" customFormat="1" x14ac:dyDescent="0.2"/>
    <row r="14578" s="107" customFormat="1" x14ac:dyDescent="0.2"/>
    <row r="14579" s="107" customFormat="1" x14ac:dyDescent="0.2"/>
    <row r="14580" s="107" customFormat="1" x14ac:dyDescent="0.2"/>
    <row r="14581" s="107" customFormat="1" x14ac:dyDescent="0.2"/>
    <row r="14582" s="107" customFormat="1" x14ac:dyDescent="0.2"/>
    <row r="14583" s="107" customFormat="1" x14ac:dyDescent="0.2"/>
    <row r="14584" s="107" customFormat="1" x14ac:dyDescent="0.2"/>
    <row r="14585" s="107" customFormat="1" x14ac:dyDescent="0.2"/>
    <row r="14586" s="107" customFormat="1" x14ac:dyDescent="0.2"/>
    <row r="14587" s="107" customFormat="1" x14ac:dyDescent="0.2"/>
    <row r="14588" s="107" customFormat="1" x14ac:dyDescent="0.2"/>
    <row r="14589" s="107" customFormat="1" x14ac:dyDescent="0.2"/>
    <row r="14590" s="107" customFormat="1" x14ac:dyDescent="0.2"/>
    <row r="14591" s="107" customFormat="1" x14ac:dyDescent="0.2"/>
    <row r="14592" s="107" customFormat="1" x14ac:dyDescent="0.2"/>
    <row r="14593" s="107" customFormat="1" x14ac:dyDescent="0.2"/>
    <row r="14594" s="107" customFormat="1" x14ac:dyDescent="0.2"/>
    <row r="14595" s="107" customFormat="1" x14ac:dyDescent="0.2"/>
    <row r="14596" s="107" customFormat="1" x14ac:dyDescent="0.2"/>
    <row r="14597" s="107" customFormat="1" x14ac:dyDescent="0.2"/>
    <row r="14598" s="107" customFormat="1" x14ac:dyDescent="0.2"/>
    <row r="14599" s="107" customFormat="1" x14ac:dyDescent="0.2"/>
    <row r="14600" s="107" customFormat="1" x14ac:dyDescent="0.2"/>
    <row r="14601" s="107" customFormat="1" x14ac:dyDescent="0.2"/>
    <row r="14602" s="107" customFormat="1" x14ac:dyDescent="0.2"/>
    <row r="14603" s="107" customFormat="1" x14ac:dyDescent="0.2"/>
    <row r="14604" s="107" customFormat="1" x14ac:dyDescent="0.2"/>
    <row r="14605" s="107" customFormat="1" x14ac:dyDescent="0.2"/>
    <row r="14606" s="107" customFormat="1" x14ac:dyDescent="0.2"/>
    <row r="14607" s="107" customFormat="1" x14ac:dyDescent="0.2"/>
    <row r="14608" s="107" customFormat="1" x14ac:dyDescent="0.2"/>
    <row r="14609" s="107" customFormat="1" x14ac:dyDescent="0.2"/>
    <row r="14610" s="107" customFormat="1" x14ac:dyDescent="0.2"/>
    <row r="14611" s="107" customFormat="1" x14ac:dyDescent="0.2"/>
    <row r="14612" s="107" customFormat="1" x14ac:dyDescent="0.2"/>
    <row r="14613" s="107" customFormat="1" x14ac:dyDescent="0.2"/>
    <row r="14614" s="107" customFormat="1" x14ac:dyDescent="0.2"/>
    <row r="14615" s="107" customFormat="1" x14ac:dyDescent="0.2"/>
    <row r="14616" s="107" customFormat="1" x14ac:dyDescent="0.2"/>
    <row r="14617" s="107" customFormat="1" x14ac:dyDescent="0.2"/>
    <row r="14618" s="107" customFormat="1" x14ac:dyDescent="0.2"/>
    <row r="14619" s="107" customFormat="1" x14ac:dyDescent="0.2"/>
    <row r="14620" s="107" customFormat="1" x14ac:dyDescent="0.2"/>
    <row r="14621" s="107" customFormat="1" x14ac:dyDescent="0.2"/>
    <row r="14622" s="107" customFormat="1" x14ac:dyDescent="0.2"/>
    <row r="14623" s="107" customFormat="1" x14ac:dyDescent="0.2"/>
    <row r="14624" s="107" customFormat="1" x14ac:dyDescent="0.2"/>
    <row r="14625" s="107" customFormat="1" x14ac:dyDescent="0.2"/>
    <row r="14626" s="107" customFormat="1" x14ac:dyDescent="0.2"/>
    <row r="14627" s="107" customFormat="1" x14ac:dyDescent="0.2"/>
    <row r="14628" s="107" customFormat="1" x14ac:dyDescent="0.2"/>
    <row r="14629" s="107" customFormat="1" x14ac:dyDescent="0.2"/>
    <row r="14630" s="107" customFormat="1" x14ac:dyDescent="0.2"/>
    <row r="14631" s="107" customFormat="1" x14ac:dyDescent="0.2"/>
    <row r="14632" s="107" customFormat="1" x14ac:dyDescent="0.2"/>
    <row r="14633" s="107" customFormat="1" x14ac:dyDescent="0.2"/>
    <row r="14634" s="107" customFormat="1" x14ac:dyDescent="0.2"/>
    <row r="14635" s="107" customFormat="1" x14ac:dyDescent="0.2"/>
    <row r="14636" s="107" customFormat="1" x14ac:dyDescent="0.2"/>
    <row r="14637" s="107" customFormat="1" x14ac:dyDescent="0.2"/>
    <row r="14638" s="107" customFormat="1" x14ac:dyDescent="0.2"/>
    <row r="14639" s="107" customFormat="1" x14ac:dyDescent="0.2"/>
    <row r="14640" s="107" customFormat="1" x14ac:dyDescent="0.2"/>
    <row r="14641" s="107" customFormat="1" x14ac:dyDescent="0.2"/>
    <row r="14642" s="107" customFormat="1" x14ac:dyDescent="0.2"/>
    <row r="14643" s="107" customFormat="1" x14ac:dyDescent="0.2"/>
    <row r="14644" s="107" customFormat="1" x14ac:dyDescent="0.2"/>
    <row r="14645" s="107" customFormat="1" x14ac:dyDescent="0.2"/>
    <row r="14646" s="107" customFormat="1" x14ac:dyDescent="0.2"/>
    <row r="14647" s="107" customFormat="1" x14ac:dyDescent="0.2"/>
    <row r="14648" s="107" customFormat="1" x14ac:dyDescent="0.2"/>
    <row r="14649" s="107" customFormat="1" x14ac:dyDescent="0.2"/>
    <row r="14650" s="107" customFormat="1" x14ac:dyDescent="0.2"/>
    <row r="14651" s="107" customFormat="1" x14ac:dyDescent="0.2"/>
    <row r="14652" s="107" customFormat="1" x14ac:dyDescent="0.2"/>
    <row r="14653" s="107" customFormat="1" x14ac:dyDescent="0.2"/>
    <row r="14654" s="107" customFormat="1" x14ac:dyDescent="0.2"/>
    <row r="14655" s="107" customFormat="1" x14ac:dyDescent="0.2"/>
    <row r="14656" s="107" customFormat="1" x14ac:dyDescent="0.2"/>
    <row r="14657" s="107" customFormat="1" x14ac:dyDescent="0.2"/>
    <row r="14658" s="107" customFormat="1" x14ac:dyDescent="0.2"/>
    <row r="14659" s="107" customFormat="1" x14ac:dyDescent="0.2"/>
    <row r="14660" s="107" customFormat="1" x14ac:dyDescent="0.2"/>
    <row r="14661" s="107" customFormat="1" x14ac:dyDescent="0.2"/>
    <row r="14662" s="107" customFormat="1" x14ac:dyDescent="0.2"/>
    <row r="14663" s="107" customFormat="1" x14ac:dyDescent="0.2"/>
    <row r="14664" s="107" customFormat="1" x14ac:dyDescent="0.2"/>
    <row r="14665" s="107" customFormat="1" x14ac:dyDescent="0.2"/>
    <row r="14666" s="107" customFormat="1" x14ac:dyDescent="0.2"/>
    <row r="14667" s="107" customFormat="1" x14ac:dyDescent="0.2"/>
    <row r="14668" s="107" customFormat="1" x14ac:dyDescent="0.2"/>
    <row r="14669" s="107" customFormat="1" x14ac:dyDescent="0.2"/>
    <row r="14670" s="107" customFormat="1" x14ac:dyDescent="0.2"/>
    <row r="14671" s="107" customFormat="1" x14ac:dyDescent="0.2"/>
    <row r="14672" s="107" customFormat="1" x14ac:dyDescent="0.2"/>
    <row r="14673" s="107" customFormat="1" x14ac:dyDescent="0.2"/>
    <row r="14674" s="107" customFormat="1" x14ac:dyDescent="0.2"/>
    <row r="14675" s="107" customFormat="1" x14ac:dyDescent="0.2"/>
    <row r="14676" s="107" customFormat="1" x14ac:dyDescent="0.2"/>
    <row r="14677" s="107" customFormat="1" x14ac:dyDescent="0.2"/>
    <row r="14678" s="107" customFormat="1" x14ac:dyDescent="0.2"/>
    <row r="14679" s="107" customFormat="1" x14ac:dyDescent="0.2"/>
    <row r="14680" s="107" customFormat="1" x14ac:dyDescent="0.2"/>
    <row r="14681" s="107" customFormat="1" x14ac:dyDescent="0.2"/>
    <row r="14682" s="107" customFormat="1" x14ac:dyDescent="0.2"/>
    <row r="14683" s="107" customFormat="1" x14ac:dyDescent="0.2"/>
    <row r="14684" s="107" customFormat="1" x14ac:dyDescent="0.2"/>
    <row r="14685" s="107" customFormat="1" x14ac:dyDescent="0.2"/>
    <row r="14686" s="107" customFormat="1" x14ac:dyDescent="0.2"/>
    <row r="14687" s="107" customFormat="1" x14ac:dyDescent="0.2"/>
    <row r="14688" s="107" customFormat="1" x14ac:dyDescent="0.2"/>
    <row r="14689" s="107" customFormat="1" x14ac:dyDescent="0.2"/>
    <row r="14690" s="107" customFormat="1" x14ac:dyDescent="0.2"/>
    <row r="14691" s="107" customFormat="1" x14ac:dyDescent="0.2"/>
    <row r="14692" s="107" customFormat="1" x14ac:dyDescent="0.2"/>
    <row r="14693" s="107" customFormat="1" x14ac:dyDescent="0.2"/>
    <row r="14694" s="107" customFormat="1" x14ac:dyDescent="0.2"/>
    <row r="14695" s="107" customFormat="1" x14ac:dyDescent="0.2"/>
    <row r="14696" s="107" customFormat="1" x14ac:dyDescent="0.2"/>
    <row r="14697" s="107" customFormat="1" x14ac:dyDescent="0.2"/>
    <row r="14698" s="107" customFormat="1" x14ac:dyDescent="0.2"/>
    <row r="14699" s="107" customFormat="1" x14ac:dyDescent="0.2"/>
    <row r="14700" s="107" customFormat="1" x14ac:dyDescent="0.2"/>
    <row r="14701" s="107" customFormat="1" x14ac:dyDescent="0.2"/>
    <row r="14702" s="107" customFormat="1" x14ac:dyDescent="0.2"/>
    <row r="14703" s="107" customFormat="1" x14ac:dyDescent="0.2"/>
    <row r="14704" s="107" customFormat="1" x14ac:dyDescent="0.2"/>
    <row r="14705" s="107" customFormat="1" x14ac:dyDescent="0.2"/>
    <row r="14706" s="107" customFormat="1" x14ac:dyDescent="0.2"/>
    <row r="14707" s="107" customFormat="1" x14ac:dyDescent="0.2"/>
    <row r="14708" s="107" customFormat="1" x14ac:dyDescent="0.2"/>
    <row r="14709" s="107" customFormat="1" x14ac:dyDescent="0.2"/>
    <row r="14710" s="107" customFormat="1" x14ac:dyDescent="0.2"/>
    <row r="14711" s="107" customFormat="1" x14ac:dyDescent="0.2"/>
    <row r="14712" s="107" customFormat="1" x14ac:dyDescent="0.2"/>
    <row r="14713" s="107" customFormat="1" x14ac:dyDescent="0.2"/>
    <row r="14714" s="107" customFormat="1" x14ac:dyDescent="0.2"/>
    <row r="14715" s="107" customFormat="1" x14ac:dyDescent="0.2"/>
    <row r="14716" s="107" customFormat="1" x14ac:dyDescent="0.2"/>
    <row r="14717" s="107" customFormat="1" x14ac:dyDescent="0.2"/>
    <row r="14718" s="107" customFormat="1" x14ac:dyDescent="0.2"/>
    <row r="14719" s="107" customFormat="1" x14ac:dyDescent="0.2"/>
    <row r="14720" s="107" customFormat="1" x14ac:dyDescent="0.2"/>
    <row r="14721" s="107" customFormat="1" x14ac:dyDescent="0.2"/>
    <row r="14722" s="107" customFormat="1" x14ac:dyDescent="0.2"/>
    <row r="14723" s="107" customFormat="1" x14ac:dyDescent="0.2"/>
    <row r="14724" s="107" customFormat="1" x14ac:dyDescent="0.2"/>
    <row r="14725" s="107" customFormat="1" x14ac:dyDescent="0.2"/>
    <row r="14726" s="107" customFormat="1" x14ac:dyDescent="0.2"/>
    <row r="14727" s="107" customFormat="1" x14ac:dyDescent="0.2"/>
    <row r="14728" s="107" customFormat="1" x14ac:dyDescent="0.2"/>
    <row r="14729" s="107" customFormat="1" x14ac:dyDescent="0.2"/>
    <row r="14730" s="107" customFormat="1" x14ac:dyDescent="0.2"/>
    <row r="14731" s="107" customFormat="1" x14ac:dyDescent="0.2"/>
    <row r="14732" s="107" customFormat="1" x14ac:dyDescent="0.2"/>
    <row r="14733" s="107" customFormat="1" x14ac:dyDescent="0.2"/>
    <row r="14734" s="107" customFormat="1" x14ac:dyDescent="0.2"/>
    <row r="14735" s="107" customFormat="1" x14ac:dyDescent="0.2"/>
    <row r="14736" s="107" customFormat="1" x14ac:dyDescent="0.2"/>
    <row r="14737" s="107" customFormat="1" x14ac:dyDescent="0.2"/>
    <row r="14738" s="107" customFormat="1" x14ac:dyDescent="0.2"/>
    <row r="14739" s="107" customFormat="1" x14ac:dyDescent="0.2"/>
    <row r="14740" s="107" customFormat="1" x14ac:dyDescent="0.2"/>
    <row r="14741" s="107" customFormat="1" x14ac:dyDescent="0.2"/>
    <row r="14742" s="107" customFormat="1" x14ac:dyDescent="0.2"/>
    <row r="14743" s="107" customFormat="1" x14ac:dyDescent="0.2"/>
    <row r="14744" s="107" customFormat="1" x14ac:dyDescent="0.2"/>
    <row r="14745" s="107" customFormat="1" x14ac:dyDescent="0.2"/>
    <row r="14746" s="107" customFormat="1" x14ac:dyDescent="0.2"/>
    <row r="14747" s="107" customFormat="1" x14ac:dyDescent="0.2"/>
    <row r="14748" s="107" customFormat="1" x14ac:dyDescent="0.2"/>
    <row r="14749" s="107" customFormat="1" x14ac:dyDescent="0.2"/>
    <row r="14750" s="107" customFormat="1" x14ac:dyDescent="0.2"/>
    <row r="14751" s="107" customFormat="1" x14ac:dyDescent="0.2"/>
    <row r="14752" s="107" customFormat="1" x14ac:dyDescent="0.2"/>
    <row r="14753" s="107" customFormat="1" x14ac:dyDescent="0.2"/>
    <row r="14754" s="107" customFormat="1" x14ac:dyDescent="0.2"/>
    <row r="14755" s="107" customFormat="1" x14ac:dyDescent="0.2"/>
    <row r="14756" s="107" customFormat="1" x14ac:dyDescent="0.2"/>
    <row r="14757" s="107" customFormat="1" x14ac:dyDescent="0.2"/>
    <row r="14758" s="107" customFormat="1" x14ac:dyDescent="0.2"/>
    <row r="14759" s="107" customFormat="1" x14ac:dyDescent="0.2"/>
    <row r="14760" s="107" customFormat="1" x14ac:dyDescent="0.2"/>
    <row r="14761" s="107" customFormat="1" x14ac:dyDescent="0.2"/>
    <row r="14762" s="107" customFormat="1" x14ac:dyDescent="0.2"/>
    <row r="14763" s="107" customFormat="1" x14ac:dyDescent="0.2"/>
    <row r="14764" s="107" customFormat="1" x14ac:dyDescent="0.2"/>
    <row r="14765" s="107" customFormat="1" x14ac:dyDescent="0.2"/>
    <row r="14766" s="107" customFormat="1" x14ac:dyDescent="0.2"/>
    <row r="14767" s="107" customFormat="1" x14ac:dyDescent="0.2"/>
    <row r="14768" s="107" customFormat="1" x14ac:dyDescent="0.2"/>
    <row r="14769" s="107" customFormat="1" x14ac:dyDescent="0.2"/>
    <row r="14770" s="107" customFormat="1" x14ac:dyDescent="0.2"/>
    <row r="14771" s="107" customFormat="1" x14ac:dyDescent="0.2"/>
    <row r="14772" s="107" customFormat="1" x14ac:dyDescent="0.2"/>
    <row r="14773" s="107" customFormat="1" x14ac:dyDescent="0.2"/>
    <row r="14774" s="107" customFormat="1" x14ac:dyDescent="0.2"/>
    <row r="14775" s="107" customFormat="1" x14ac:dyDescent="0.2"/>
    <row r="14776" s="107" customFormat="1" x14ac:dyDescent="0.2"/>
    <row r="14777" s="107" customFormat="1" x14ac:dyDescent="0.2"/>
    <row r="14778" s="107" customFormat="1" x14ac:dyDescent="0.2"/>
    <row r="14779" s="107" customFormat="1" x14ac:dyDescent="0.2"/>
    <row r="14780" s="107" customFormat="1" x14ac:dyDescent="0.2"/>
    <row r="14781" s="107" customFormat="1" x14ac:dyDescent="0.2"/>
    <row r="14782" s="107" customFormat="1" x14ac:dyDescent="0.2"/>
    <row r="14783" s="107" customFormat="1" x14ac:dyDescent="0.2"/>
    <row r="14784" s="107" customFormat="1" x14ac:dyDescent="0.2"/>
    <row r="14785" s="107" customFormat="1" x14ac:dyDescent="0.2"/>
    <row r="14786" s="107" customFormat="1" x14ac:dyDescent="0.2"/>
    <row r="14787" s="107" customFormat="1" x14ac:dyDescent="0.2"/>
    <row r="14788" s="107" customFormat="1" x14ac:dyDescent="0.2"/>
    <row r="14789" s="107" customFormat="1" x14ac:dyDescent="0.2"/>
    <row r="14790" s="107" customFormat="1" x14ac:dyDescent="0.2"/>
    <row r="14791" s="107" customFormat="1" x14ac:dyDescent="0.2"/>
    <row r="14792" s="107" customFormat="1" x14ac:dyDescent="0.2"/>
    <row r="14793" s="107" customFormat="1" x14ac:dyDescent="0.2"/>
    <row r="14794" s="107" customFormat="1" x14ac:dyDescent="0.2"/>
    <row r="14795" s="107" customFormat="1" x14ac:dyDescent="0.2"/>
    <row r="14796" s="107" customFormat="1" x14ac:dyDescent="0.2"/>
    <row r="14797" s="107" customFormat="1" x14ac:dyDescent="0.2"/>
    <row r="14798" s="107" customFormat="1" x14ac:dyDescent="0.2"/>
    <row r="14799" s="107" customFormat="1" x14ac:dyDescent="0.2"/>
    <row r="14800" s="107" customFormat="1" x14ac:dyDescent="0.2"/>
    <row r="14801" s="107" customFormat="1" x14ac:dyDescent="0.2"/>
    <row r="14802" s="107" customFormat="1" x14ac:dyDescent="0.2"/>
    <row r="14803" s="107" customFormat="1" x14ac:dyDescent="0.2"/>
    <row r="14804" s="107" customFormat="1" x14ac:dyDescent="0.2"/>
    <row r="14805" s="107" customFormat="1" x14ac:dyDescent="0.2"/>
    <row r="14806" s="107" customFormat="1" x14ac:dyDescent="0.2"/>
    <row r="14807" s="107" customFormat="1" x14ac:dyDescent="0.2"/>
    <row r="14808" s="107" customFormat="1" x14ac:dyDescent="0.2"/>
    <row r="14809" s="107" customFormat="1" x14ac:dyDescent="0.2"/>
    <row r="14810" s="107" customFormat="1" x14ac:dyDescent="0.2"/>
    <row r="14811" s="107" customFormat="1" x14ac:dyDescent="0.2"/>
    <row r="14812" s="107" customFormat="1" x14ac:dyDescent="0.2"/>
    <row r="14813" s="107" customFormat="1" x14ac:dyDescent="0.2"/>
    <row r="14814" s="107" customFormat="1" x14ac:dyDescent="0.2"/>
    <row r="14815" s="107" customFormat="1" x14ac:dyDescent="0.2"/>
    <row r="14816" s="107" customFormat="1" x14ac:dyDescent="0.2"/>
    <row r="14817" s="107" customFormat="1" x14ac:dyDescent="0.2"/>
    <row r="14818" s="107" customFormat="1" x14ac:dyDescent="0.2"/>
    <row r="14819" s="107" customFormat="1" x14ac:dyDescent="0.2"/>
    <row r="14820" s="107" customFormat="1" x14ac:dyDescent="0.2"/>
    <row r="14821" s="107" customFormat="1" x14ac:dyDescent="0.2"/>
    <row r="14822" s="107" customFormat="1" x14ac:dyDescent="0.2"/>
    <row r="14823" s="107" customFormat="1" x14ac:dyDescent="0.2"/>
    <row r="14824" s="107" customFormat="1" x14ac:dyDescent="0.2"/>
    <row r="14825" s="107" customFormat="1" x14ac:dyDescent="0.2"/>
    <row r="14826" s="107" customFormat="1" x14ac:dyDescent="0.2"/>
    <row r="14827" s="107" customFormat="1" x14ac:dyDescent="0.2"/>
    <row r="14828" s="107" customFormat="1" x14ac:dyDescent="0.2"/>
    <row r="14829" s="107" customFormat="1" x14ac:dyDescent="0.2"/>
    <row r="14830" s="107" customFormat="1" x14ac:dyDescent="0.2"/>
    <row r="14831" s="107" customFormat="1" x14ac:dyDescent="0.2"/>
    <row r="14832" s="107" customFormat="1" x14ac:dyDescent="0.2"/>
    <row r="14833" s="107" customFormat="1" x14ac:dyDescent="0.2"/>
    <row r="14834" s="107" customFormat="1" x14ac:dyDescent="0.2"/>
    <row r="14835" s="107" customFormat="1" x14ac:dyDescent="0.2"/>
    <row r="14836" s="107" customFormat="1" x14ac:dyDescent="0.2"/>
    <row r="14837" s="107" customFormat="1" x14ac:dyDescent="0.2"/>
    <row r="14838" s="107" customFormat="1" x14ac:dyDescent="0.2"/>
    <row r="14839" s="107" customFormat="1" x14ac:dyDescent="0.2"/>
    <row r="14840" s="107" customFormat="1" x14ac:dyDescent="0.2"/>
    <row r="14841" s="107" customFormat="1" x14ac:dyDescent="0.2"/>
    <row r="14842" s="107" customFormat="1" x14ac:dyDescent="0.2"/>
    <row r="14843" s="107" customFormat="1" x14ac:dyDescent="0.2"/>
    <row r="14844" s="107" customFormat="1" x14ac:dyDescent="0.2"/>
    <row r="14845" s="107" customFormat="1" x14ac:dyDescent="0.2"/>
    <row r="14846" s="107" customFormat="1" x14ac:dyDescent="0.2"/>
    <row r="14847" s="107" customFormat="1" x14ac:dyDescent="0.2"/>
    <row r="14848" s="107" customFormat="1" x14ac:dyDescent="0.2"/>
    <row r="14849" s="107" customFormat="1" x14ac:dyDescent="0.2"/>
    <row r="14850" s="107" customFormat="1" x14ac:dyDescent="0.2"/>
    <row r="14851" s="107" customFormat="1" x14ac:dyDescent="0.2"/>
    <row r="14852" s="107" customFormat="1" x14ac:dyDescent="0.2"/>
    <row r="14853" s="107" customFormat="1" x14ac:dyDescent="0.2"/>
    <row r="14854" s="107" customFormat="1" x14ac:dyDescent="0.2"/>
    <row r="14855" s="107" customFormat="1" x14ac:dyDescent="0.2"/>
    <row r="14856" s="107" customFormat="1" x14ac:dyDescent="0.2"/>
    <row r="14857" s="107" customFormat="1" x14ac:dyDescent="0.2"/>
    <row r="14858" s="107" customFormat="1" x14ac:dyDescent="0.2"/>
    <row r="14859" s="107" customFormat="1" x14ac:dyDescent="0.2"/>
    <row r="14860" s="107" customFormat="1" x14ac:dyDescent="0.2"/>
    <row r="14861" s="107" customFormat="1" x14ac:dyDescent="0.2"/>
    <row r="14862" s="107" customFormat="1" x14ac:dyDescent="0.2"/>
    <row r="14863" s="107" customFormat="1" x14ac:dyDescent="0.2"/>
    <row r="14864" s="107" customFormat="1" x14ac:dyDescent="0.2"/>
    <row r="14865" s="107" customFormat="1" x14ac:dyDescent="0.2"/>
    <row r="14866" s="107" customFormat="1" x14ac:dyDescent="0.2"/>
    <row r="14867" s="107" customFormat="1" x14ac:dyDescent="0.2"/>
    <row r="14868" s="107" customFormat="1" x14ac:dyDescent="0.2"/>
    <row r="14869" s="107" customFormat="1" x14ac:dyDescent="0.2"/>
    <row r="14870" s="107" customFormat="1" x14ac:dyDescent="0.2"/>
    <row r="14871" s="107" customFormat="1" x14ac:dyDescent="0.2"/>
    <row r="14872" s="107" customFormat="1" x14ac:dyDescent="0.2"/>
    <row r="14873" s="107" customFormat="1" x14ac:dyDescent="0.2"/>
    <row r="14874" s="107" customFormat="1" x14ac:dyDescent="0.2"/>
    <row r="14875" s="107" customFormat="1" x14ac:dyDescent="0.2"/>
    <row r="14876" s="107" customFormat="1" x14ac:dyDescent="0.2"/>
    <row r="14877" s="107" customFormat="1" x14ac:dyDescent="0.2"/>
    <row r="14878" s="107" customFormat="1" x14ac:dyDescent="0.2"/>
    <row r="14879" s="107" customFormat="1" x14ac:dyDescent="0.2"/>
    <row r="14880" s="107" customFormat="1" x14ac:dyDescent="0.2"/>
    <row r="14881" s="107" customFormat="1" x14ac:dyDescent="0.2"/>
    <row r="14882" s="107" customFormat="1" x14ac:dyDescent="0.2"/>
    <row r="14883" s="107" customFormat="1" x14ac:dyDescent="0.2"/>
    <row r="14884" s="107" customFormat="1" x14ac:dyDescent="0.2"/>
    <row r="14885" s="107" customFormat="1" x14ac:dyDescent="0.2"/>
    <row r="14886" s="107" customFormat="1" x14ac:dyDescent="0.2"/>
    <row r="14887" s="107" customFormat="1" x14ac:dyDescent="0.2"/>
    <row r="14888" s="107" customFormat="1" x14ac:dyDescent="0.2"/>
    <row r="14889" s="107" customFormat="1" x14ac:dyDescent="0.2"/>
    <row r="14890" s="107" customFormat="1" x14ac:dyDescent="0.2"/>
    <row r="14891" s="107" customFormat="1" x14ac:dyDescent="0.2"/>
    <row r="14892" s="107" customFormat="1" x14ac:dyDescent="0.2"/>
    <row r="14893" s="107" customFormat="1" x14ac:dyDescent="0.2"/>
    <row r="14894" s="107" customFormat="1" x14ac:dyDescent="0.2"/>
    <row r="14895" s="107" customFormat="1" x14ac:dyDescent="0.2"/>
    <row r="14896" s="107" customFormat="1" x14ac:dyDescent="0.2"/>
    <row r="14897" s="107" customFormat="1" x14ac:dyDescent="0.2"/>
    <row r="14898" s="107" customFormat="1" x14ac:dyDescent="0.2"/>
    <row r="14899" s="107" customFormat="1" x14ac:dyDescent="0.2"/>
    <row r="14900" s="107" customFormat="1" x14ac:dyDescent="0.2"/>
    <row r="14901" s="107" customFormat="1" x14ac:dyDescent="0.2"/>
    <row r="14902" s="107" customFormat="1" x14ac:dyDescent="0.2"/>
    <row r="14903" s="107" customFormat="1" x14ac:dyDescent="0.2"/>
    <row r="14904" s="107" customFormat="1" x14ac:dyDescent="0.2"/>
    <row r="14905" s="107" customFormat="1" x14ac:dyDescent="0.2"/>
    <row r="14906" s="107" customFormat="1" x14ac:dyDescent="0.2"/>
    <row r="14907" s="107" customFormat="1" x14ac:dyDescent="0.2"/>
    <row r="14908" s="107" customFormat="1" x14ac:dyDescent="0.2"/>
    <row r="14909" s="107" customFormat="1" x14ac:dyDescent="0.2"/>
    <row r="14910" s="107" customFormat="1" x14ac:dyDescent="0.2"/>
    <row r="14911" s="107" customFormat="1" x14ac:dyDescent="0.2"/>
    <row r="14912" s="107" customFormat="1" x14ac:dyDescent="0.2"/>
    <row r="14913" s="107" customFormat="1" x14ac:dyDescent="0.2"/>
    <row r="14914" s="107" customFormat="1" x14ac:dyDescent="0.2"/>
    <row r="14915" s="107" customFormat="1" x14ac:dyDescent="0.2"/>
    <row r="14916" s="107" customFormat="1" x14ac:dyDescent="0.2"/>
    <row r="14917" s="107" customFormat="1" x14ac:dyDescent="0.2"/>
    <row r="14918" s="107" customFormat="1" x14ac:dyDescent="0.2"/>
    <row r="14919" s="107" customFormat="1" x14ac:dyDescent="0.2"/>
    <row r="14920" s="107" customFormat="1" x14ac:dyDescent="0.2"/>
    <row r="14921" s="107" customFormat="1" x14ac:dyDescent="0.2"/>
    <row r="14922" s="107" customFormat="1" x14ac:dyDescent="0.2"/>
    <row r="14923" s="107" customFormat="1" x14ac:dyDescent="0.2"/>
    <row r="14924" s="107" customFormat="1" x14ac:dyDescent="0.2"/>
    <row r="14925" s="107" customFormat="1" x14ac:dyDescent="0.2"/>
    <row r="14926" s="107" customFormat="1" x14ac:dyDescent="0.2"/>
    <row r="14927" s="107" customFormat="1" x14ac:dyDescent="0.2"/>
    <row r="14928" s="107" customFormat="1" x14ac:dyDescent="0.2"/>
    <row r="14929" s="107" customFormat="1" x14ac:dyDescent="0.2"/>
    <row r="14930" s="107" customFormat="1" x14ac:dyDescent="0.2"/>
    <row r="14931" s="107" customFormat="1" x14ac:dyDescent="0.2"/>
    <row r="14932" s="107" customFormat="1" x14ac:dyDescent="0.2"/>
    <row r="14933" s="107" customFormat="1" x14ac:dyDescent="0.2"/>
    <row r="14934" s="107" customFormat="1" x14ac:dyDescent="0.2"/>
    <row r="14935" s="107" customFormat="1" x14ac:dyDescent="0.2"/>
    <row r="14936" s="107" customFormat="1" x14ac:dyDescent="0.2"/>
    <row r="14937" s="107" customFormat="1" x14ac:dyDescent="0.2"/>
    <row r="14938" s="107" customFormat="1" x14ac:dyDescent="0.2"/>
    <row r="14939" s="107" customFormat="1" x14ac:dyDescent="0.2"/>
    <row r="14940" s="107" customFormat="1" x14ac:dyDescent="0.2"/>
    <row r="14941" s="107" customFormat="1" x14ac:dyDescent="0.2"/>
    <row r="14942" s="107" customFormat="1" x14ac:dyDescent="0.2"/>
    <row r="14943" s="107" customFormat="1" x14ac:dyDescent="0.2"/>
    <row r="14944" s="107" customFormat="1" x14ac:dyDescent="0.2"/>
    <row r="14945" s="107" customFormat="1" x14ac:dyDescent="0.2"/>
    <row r="14946" s="107" customFormat="1" x14ac:dyDescent="0.2"/>
    <row r="14947" s="107" customFormat="1" x14ac:dyDescent="0.2"/>
    <row r="14948" s="107" customFormat="1" x14ac:dyDescent="0.2"/>
    <row r="14949" s="107" customFormat="1" x14ac:dyDescent="0.2"/>
    <row r="14950" s="107" customFormat="1" x14ac:dyDescent="0.2"/>
    <row r="14951" s="107" customFormat="1" x14ac:dyDescent="0.2"/>
    <row r="14952" s="107" customFormat="1" x14ac:dyDescent="0.2"/>
    <row r="14953" s="107" customFormat="1" x14ac:dyDescent="0.2"/>
    <row r="14954" s="107" customFormat="1" x14ac:dyDescent="0.2"/>
    <row r="14955" s="107" customFormat="1" x14ac:dyDescent="0.2"/>
    <row r="14956" s="107" customFormat="1" x14ac:dyDescent="0.2"/>
    <row r="14957" s="107" customFormat="1" x14ac:dyDescent="0.2"/>
    <row r="14958" s="107" customFormat="1" x14ac:dyDescent="0.2"/>
    <row r="14959" s="107" customFormat="1" x14ac:dyDescent="0.2"/>
    <row r="14960" s="107" customFormat="1" x14ac:dyDescent="0.2"/>
    <row r="14961" s="107" customFormat="1" x14ac:dyDescent="0.2"/>
    <row r="14962" s="107" customFormat="1" x14ac:dyDescent="0.2"/>
    <row r="14963" s="107" customFormat="1" x14ac:dyDescent="0.2"/>
    <row r="14964" s="107" customFormat="1" x14ac:dyDescent="0.2"/>
    <row r="14965" s="107" customFormat="1" x14ac:dyDescent="0.2"/>
    <row r="14966" s="107" customFormat="1" x14ac:dyDescent="0.2"/>
    <row r="14967" s="107" customFormat="1" x14ac:dyDescent="0.2"/>
    <row r="14968" s="107" customFormat="1" x14ac:dyDescent="0.2"/>
    <row r="14969" s="107" customFormat="1" x14ac:dyDescent="0.2"/>
    <row r="14970" s="107" customFormat="1" x14ac:dyDescent="0.2"/>
    <row r="14971" s="107" customFormat="1" x14ac:dyDescent="0.2"/>
    <row r="14972" s="107" customFormat="1" x14ac:dyDescent="0.2"/>
    <row r="14973" s="107" customFormat="1" x14ac:dyDescent="0.2"/>
    <row r="14974" s="107" customFormat="1" x14ac:dyDescent="0.2"/>
    <row r="14975" s="107" customFormat="1" x14ac:dyDescent="0.2"/>
    <row r="14976" s="107" customFormat="1" x14ac:dyDescent="0.2"/>
    <row r="14977" s="107" customFormat="1" x14ac:dyDescent="0.2"/>
    <row r="14978" s="107" customFormat="1" x14ac:dyDescent="0.2"/>
    <row r="14979" s="107" customFormat="1" x14ac:dyDescent="0.2"/>
    <row r="14980" s="107" customFormat="1" x14ac:dyDescent="0.2"/>
    <row r="14981" s="107" customFormat="1" x14ac:dyDescent="0.2"/>
    <row r="14982" s="107" customFormat="1" x14ac:dyDescent="0.2"/>
    <row r="14983" s="107" customFormat="1" x14ac:dyDescent="0.2"/>
    <row r="14984" s="107" customFormat="1" x14ac:dyDescent="0.2"/>
    <row r="14985" s="107" customFormat="1" x14ac:dyDescent="0.2"/>
    <row r="14986" s="107" customFormat="1" x14ac:dyDescent="0.2"/>
    <row r="14987" s="107" customFormat="1" x14ac:dyDescent="0.2"/>
    <row r="14988" s="107" customFormat="1" x14ac:dyDescent="0.2"/>
    <row r="14989" s="107" customFormat="1" x14ac:dyDescent="0.2"/>
    <row r="14990" s="107" customFormat="1" x14ac:dyDescent="0.2"/>
    <row r="14991" s="107" customFormat="1" x14ac:dyDescent="0.2"/>
    <row r="14992" s="107" customFormat="1" x14ac:dyDescent="0.2"/>
    <row r="14993" s="107" customFormat="1" x14ac:dyDescent="0.2"/>
    <row r="14994" s="107" customFormat="1" x14ac:dyDescent="0.2"/>
    <row r="14995" s="107" customFormat="1" x14ac:dyDescent="0.2"/>
    <row r="14996" s="107" customFormat="1" x14ac:dyDescent="0.2"/>
    <row r="14997" s="107" customFormat="1" x14ac:dyDescent="0.2"/>
    <row r="14998" s="107" customFormat="1" x14ac:dyDescent="0.2"/>
    <row r="14999" s="107" customFormat="1" x14ac:dyDescent="0.2"/>
    <row r="15000" s="107" customFormat="1" x14ac:dyDescent="0.2"/>
    <row r="15001" s="107" customFormat="1" x14ac:dyDescent="0.2"/>
    <row r="15002" s="107" customFormat="1" x14ac:dyDescent="0.2"/>
    <row r="15003" s="107" customFormat="1" x14ac:dyDescent="0.2"/>
    <row r="15004" s="107" customFormat="1" x14ac:dyDescent="0.2"/>
    <row r="15005" s="107" customFormat="1" x14ac:dyDescent="0.2"/>
    <row r="15006" s="107" customFormat="1" x14ac:dyDescent="0.2"/>
    <row r="15007" s="107" customFormat="1" x14ac:dyDescent="0.2"/>
    <row r="15008" s="107" customFormat="1" x14ac:dyDescent="0.2"/>
    <row r="15009" s="107" customFormat="1" x14ac:dyDescent="0.2"/>
    <row r="15010" s="107" customFormat="1" x14ac:dyDescent="0.2"/>
    <row r="15011" s="107" customFormat="1" x14ac:dyDescent="0.2"/>
    <row r="15012" s="107" customFormat="1" x14ac:dyDescent="0.2"/>
    <row r="15013" s="107" customFormat="1" x14ac:dyDescent="0.2"/>
    <row r="15014" s="107" customFormat="1" x14ac:dyDescent="0.2"/>
    <row r="15015" s="107" customFormat="1" x14ac:dyDescent="0.2"/>
    <row r="15016" s="107" customFormat="1" x14ac:dyDescent="0.2"/>
    <row r="15017" s="107" customFormat="1" x14ac:dyDescent="0.2"/>
    <row r="15018" s="107" customFormat="1" x14ac:dyDescent="0.2"/>
    <row r="15019" s="107" customFormat="1" x14ac:dyDescent="0.2"/>
    <row r="15020" s="107" customFormat="1" x14ac:dyDescent="0.2"/>
    <row r="15021" s="107" customFormat="1" x14ac:dyDescent="0.2"/>
    <row r="15022" s="107" customFormat="1" x14ac:dyDescent="0.2"/>
    <row r="15023" s="107" customFormat="1" x14ac:dyDescent="0.2"/>
    <row r="15024" s="107" customFormat="1" x14ac:dyDescent="0.2"/>
    <row r="15025" s="107" customFormat="1" x14ac:dyDescent="0.2"/>
    <row r="15026" s="107" customFormat="1" x14ac:dyDescent="0.2"/>
    <row r="15027" s="107" customFormat="1" x14ac:dyDescent="0.2"/>
    <row r="15028" s="107" customFormat="1" x14ac:dyDescent="0.2"/>
    <row r="15029" s="107" customFormat="1" x14ac:dyDescent="0.2"/>
    <row r="15030" s="107" customFormat="1" x14ac:dyDescent="0.2"/>
    <row r="15031" s="107" customFormat="1" x14ac:dyDescent="0.2"/>
    <row r="15032" s="107" customFormat="1" x14ac:dyDescent="0.2"/>
    <row r="15033" s="107" customFormat="1" x14ac:dyDescent="0.2"/>
    <row r="15034" s="107" customFormat="1" x14ac:dyDescent="0.2"/>
    <row r="15035" s="107" customFormat="1" x14ac:dyDescent="0.2"/>
    <row r="15036" s="107" customFormat="1" x14ac:dyDescent="0.2"/>
    <row r="15037" s="107" customFormat="1" x14ac:dyDescent="0.2"/>
    <row r="15038" s="107" customFormat="1" x14ac:dyDescent="0.2"/>
    <row r="15039" s="107" customFormat="1" x14ac:dyDescent="0.2"/>
    <row r="15040" s="107" customFormat="1" x14ac:dyDescent="0.2"/>
    <row r="15041" s="107" customFormat="1" x14ac:dyDescent="0.2"/>
    <row r="15042" s="107" customFormat="1" x14ac:dyDescent="0.2"/>
    <row r="15043" s="107" customFormat="1" x14ac:dyDescent="0.2"/>
    <row r="15044" s="107" customFormat="1" x14ac:dyDescent="0.2"/>
    <row r="15045" s="107" customFormat="1" x14ac:dyDescent="0.2"/>
    <row r="15046" s="107" customFormat="1" x14ac:dyDescent="0.2"/>
    <row r="15047" s="107" customFormat="1" x14ac:dyDescent="0.2"/>
    <row r="15048" s="107" customFormat="1" x14ac:dyDescent="0.2"/>
    <row r="15049" s="107" customFormat="1" x14ac:dyDescent="0.2"/>
    <row r="15050" s="107" customFormat="1" x14ac:dyDescent="0.2"/>
    <row r="15051" s="107" customFormat="1" x14ac:dyDescent="0.2"/>
    <row r="15052" s="107" customFormat="1" x14ac:dyDescent="0.2"/>
    <row r="15053" s="107" customFormat="1" x14ac:dyDescent="0.2"/>
    <row r="15054" s="107" customFormat="1" x14ac:dyDescent="0.2"/>
    <row r="15055" s="107" customFormat="1" x14ac:dyDescent="0.2"/>
    <row r="15056" s="107" customFormat="1" x14ac:dyDescent="0.2"/>
    <row r="15057" s="107" customFormat="1" x14ac:dyDescent="0.2"/>
    <row r="15058" s="107" customFormat="1" x14ac:dyDescent="0.2"/>
    <row r="15059" s="107" customFormat="1" x14ac:dyDescent="0.2"/>
    <row r="15060" s="107" customFormat="1" x14ac:dyDescent="0.2"/>
    <row r="15061" s="107" customFormat="1" x14ac:dyDescent="0.2"/>
    <row r="15062" s="107" customFormat="1" x14ac:dyDescent="0.2"/>
    <row r="15063" s="107" customFormat="1" x14ac:dyDescent="0.2"/>
    <row r="15064" s="107" customFormat="1" x14ac:dyDescent="0.2"/>
    <row r="15065" s="107" customFormat="1" x14ac:dyDescent="0.2"/>
    <row r="15066" s="107" customFormat="1" x14ac:dyDescent="0.2"/>
    <row r="15067" s="107" customFormat="1" x14ac:dyDescent="0.2"/>
    <row r="15068" s="107" customFormat="1" x14ac:dyDescent="0.2"/>
    <row r="15069" s="107" customFormat="1" x14ac:dyDescent="0.2"/>
    <row r="15070" s="107" customFormat="1" x14ac:dyDescent="0.2"/>
    <row r="15071" s="107" customFormat="1" x14ac:dyDescent="0.2"/>
    <row r="15072" s="107" customFormat="1" x14ac:dyDescent="0.2"/>
    <row r="15073" s="107" customFormat="1" x14ac:dyDescent="0.2"/>
    <row r="15074" s="107" customFormat="1" x14ac:dyDescent="0.2"/>
    <row r="15075" s="107" customFormat="1" x14ac:dyDescent="0.2"/>
    <row r="15076" s="107" customFormat="1" x14ac:dyDescent="0.2"/>
    <row r="15077" s="107" customFormat="1" x14ac:dyDescent="0.2"/>
    <row r="15078" s="107" customFormat="1" x14ac:dyDescent="0.2"/>
    <row r="15079" s="107" customFormat="1" x14ac:dyDescent="0.2"/>
    <row r="15080" s="107" customFormat="1" x14ac:dyDescent="0.2"/>
    <row r="15081" s="107" customFormat="1" x14ac:dyDescent="0.2"/>
    <row r="15082" s="107" customFormat="1" x14ac:dyDescent="0.2"/>
    <row r="15083" s="107" customFormat="1" x14ac:dyDescent="0.2"/>
    <row r="15084" s="107" customFormat="1" x14ac:dyDescent="0.2"/>
    <row r="15085" s="107" customFormat="1" x14ac:dyDescent="0.2"/>
    <row r="15086" s="107" customFormat="1" x14ac:dyDescent="0.2"/>
    <row r="15087" s="107" customFormat="1" x14ac:dyDescent="0.2"/>
    <row r="15088" s="107" customFormat="1" x14ac:dyDescent="0.2"/>
    <row r="15089" s="107" customFormat="1" x14ac:dyDescent="0.2"/>
    <row r="15090" s="107" customFormat="1" x14ac:dyDescent="0.2"/>
    <row r="15091" s="107" customFormat="1" x14ac:dyDescent="0.2"/>
    <row r="15092" s="107" customFormat="1" x14ac:dyDescent="0.2"/>
    <row r="15093" s="107" customFormat="1" x14ac:dyDescent="0.2"/>
    <row r="15094" s="107" customFormat="1" x14ac:dyDescent="0.2"/>
    <row r="15095" s="107" customFormat="1" x14ac:dyDescent="0.2"/>
    <row r="15096" s="107" customFormat="1" x14ac:dyDescent="0.2"/>
    <row r="15097" s="107" customFormat="1" x14ac:dyDescent="0.2"/>
    <row r="15098" s="107" customFormat="1" x14ac:dyDescent="0.2"/>
    <row r="15099" s="107" customFormat="1" x14ac:dyDescent="0.2"/>
    <row r="15100" s="107" customFormat="1" x14ac:dyDescent="0.2"/>
    <row r="15101" s="107" customFormat="1" x14ac:dyDescent="0.2"/>
    <row r="15102" s="107" customFormat="1" x14ac:dyDescent="0.2"/>
    <row r="15103" s="107" customFormat="1" x14ac:dyDescent="0.2"/>
    <row r="15104" s="107" customFormat="1" x14ac:dyDescent="0.2"/>
    <row r="15105" s="107" customFormat="1" x14ac:dyDescent="0.2"/>
    <row r="15106" s="107" customFormat="1" x14ac:dyDescent="0.2"/>
    <row r="15107" s="107" customFormat="1" x14ac:dyDescent="0.2"/>
    <row r="15108" s="107" customFormat="1" x14ac:dyDescent="0.2"/>
    <row r="15109" s="107" customFormat="1" x14ac:dyDescent="0.2"/>
    <row r="15110" s="107" customFormat="1" x14ac:dyDescent="0.2"/>
    <row r="15111" s="107" customFormat="1" x14ac:dyDescent="0.2"/>
    <row r="15112" s="107" customFormat="1" x14ac:dyDescent="0.2"/>
    <row r="15113" s="107" customFormat="1" x14ac:dyDescent="0.2"/>
    <row r="15114" s="107" customFormat="1" x14ac:dyDescent="0.2"/>
    <row r="15115" s="107" customFormat="1" x14ac:dyDescent="0.2"/>
    <row r="15116" s="107" customFormat="1" x14ac:dyDescent="0.2"/>
    <row r="15117" s="107" customFormat="1" x14ac:dyDescent="0.2"/>
    <row r="15118" s="107" customFormat="1" x14ac:dyDescent="0.2"/>
    <row r="15119" s="107" customFormat="1" x14ac:dyDescent="0.2"/>
    <row r="15120" s="107" customFormat="1" x14ac:dyDescent="0.2"/>
    <row r="15121" s="107" customFormat="1" x14ac:dyDescent="0.2"/>
    <row r="15122" s="107" customFormat="1" x14ac:dyDescent="0.2"/>
    <row r="15123" s="107" customFormat="1" x14ac:dyDescent="0.2"/>
    <row r="15124" s="107" customFormat="1" x14ac:dyDescent="0.2"/>
    <row r="15125" s="107" customFormat="1" x14ac:dyDescent="0.2"/>
    <row r="15126" s="107" customFormat="1" x14ac:dyDescent="0.2"/>
    <row r="15127" s="107" customFormat="1" x14ac:dyDescent="0.2"/>
    <row r="15128" s="107" customFormat="1" x14ac:dyDescent="0.2"/>
    <row r="15129" s="107" customFormat="1" x14ac:dyDescent="0.2"/>
    <row r="15130" s="107" customFormat="1" x14ac:dyDescent="0.2"/>
    <row r="15131" s="107" customFormat="1" x14ac:dyDescent="0.2"/>
    <row r="15132" s="107" customFormat="1" x14ac:dyDescent="0.2"/>
    <row r="15133" s="107" customFormat="1" x14ac:dyDescent="0.2"/>
    <row r="15134" s="107" customFormat="1" x14ac:dyDescent="0.2"/>
    <row r="15135" s="107" customFormat="1" x14ac:dyDescent="0.2"/>
    <row r="15136" s="107" customFormat="1" x14ac:dyDescent="0.2"/>
    <row r="15137" s="107" customFormat="1" x14ac:dyDescent="0.2"/>
    <row r="15138" s="107" customFormat="1" x14ac:dyDescent="0.2"/>
    <row r="15139" s="107" customFormat="1" x14ac:dyDescent="0.2"/>
    <row r="15140" s="107" customFormat="1" x14ac:dyDescent="0.2"/>
    <row r="15141" s="107" customFormat="1" x14ac:dyDescent="0.2"/>
    <row r="15142" s="107" customFormat="1" x14ac:dyDescent="0.2"/>
    <row r="15143" s="107" customFormat="1" x14ac:dyDescent="0.2"/>
    <row r="15144" s="107" customFormat="1" x14ac:dyDescent="0.2"/>
    <row r="15145" s="107" customFormat="1" x14ac:dyDescent="0.2"/>
    <row r="15146" s="107" customFormat="1" x14ac:dyDescent="0.2"/>
    <row r="15147" s="107" customFormat="1" x14ac:dyDescent="0.2"/>
    <row r="15148" s="107" customFormat="1" x14ac:dyDescent="0.2"/>
    <row r="15149" s="107" customFormat="1" x14ac:dyDescent="0.2"/>
    <row r="15150" s="107" customFormat="1" x14ac:dyDescent="0.2"/>
    <row r="15151" s="107" customFormat="1" x14ac:dyDescent="0.2"/>
    <row r="15152" s="107" customFormat="1" x14ac:dyDescent="0.2"/>
    <row r="15153" s="107" customFormat="1" x14ac:dyDescent="0.2"/>
    <row r="15154" s="107" customFormat="1" x14ac:dyDescent="0.2"/>
    <row r="15155" s="107" customFormat="1" x14ac:dyDescent="0.2"/>
    <row r="15156" s="107" customFormat="1" x14ac:dyDescent="0.2"/>
    <row r="15157" s="107" customFormat="1" x14ac:dyDescent="0.2"/>
    <row r="15158" s="107" customFormat="1" x14ac:dyDescent="0.2"/>
    <row r="15159" s="107" customFormat="1" x14ac:dyDescent="0.2"/>
    <row r="15160" s="107" customFormat="1" x14ac:dyDescent="0.2"/>
    <row r="15161" s="107" customFormat="1" x14ac:dyDescent="0.2"/>
    <row r="15162" s="107" customFormat="1" x14ac:dyDescent="0.2"/>
    <row r="15163" s="107" customFormat="1" x14ac:dyDescent="0.2"/>
    <row r="15164" s="107" customFormat="1" x14ac:dyDescent="0.2"/>
    <row r="15165" s="107" customFormat="1" x14ac:dyDescent="0.2"/>
    <row r="15166" s="107" customFormat="1" x14ac:dyDescent="0.2"/>
    <row r="15167" s="107" customFormat="1" x14ac:dyDescent="0.2"/>
    <row r="15168" s="107" customFormat="1" x14ac:dyDescent="0.2"/>
    <row r="15169" s="107" customFormat="1" x14ac:dyDescent="0.2"/>
    <row r="15170" s="107" customFormat="1" x14ac:dyDescent="0.2"/>
    <row r="15171" s="107" customFormat="1" x14ac:dyDescent="0.2"/>
    <row r="15172" s="107" customFormat="1" x14ac:dyDescent="0.2"/>
    <row r="15173" s="107" customFormat="1" x14ac:dyDescent="0.2"/>
    <row r="15174" s="107" customFormat="1" x14ac:dyDescent="0.2"/>
    <row r="15175" s="107" customFormat="1" x14ac:dyDescent="0.2"/>
    <row r="15176" s="107" customFormat="1" x14ac:dyDescent="0.2"/>
    <row r="15177" s="107" customFormat="1" x14ac:dyDescent="0.2"/>
    <row r="15178" s="107" customFormat="1" x14ac:dyDescent="0.2"/>
    <row r="15179" s="107" customFormat="1" x14ac:dyDescent="0.2"/>
    <row r="15180" s="107" customFormat="1" x14ac:dyDescent="0.2"/>
    <row r="15181" s="107" customFormat="1" x14ac:dyDescent="0.2"/>
    <row r="15182" s="107" customFormat="1" x14ac:dyDescent="0.2"/>
    <row r="15183" s="107" customFormat="1" x14ac:dyDescent="0.2"/>
    <row r="15184" s="107" customFormat="1" x14ac:dyDescent="0.2"/>
    <row r="15185" s="107" customFormat="1" x14ac:dyDescent="0.2"/>
    <row r="15186" s="107" customFormat="1" x14ac:dyDescent="0.2"/>
    <row r="15187" s="107" customFormat="1" x14ac:dyDescent="0.2"/>
    <row r="15188" s="107" customFormat="1" x14ac:dyDescent="0.2"/>
    <row r="15189" s="107" customFormat="1" x14ac:dyDescent="0.2"/>
    <row r="15190" s="107" customFormat="1" x14ac:dyDescent="0.2"/>
    <row r="15191" s="107" customFormat="1" x14ac:dyDescent="0.2"/>
    <row r="15192" s="107" customFormat="1" x14ac:dyDescent="0.2"/>
    <row r="15193" s="107" customFormat="1" x14ac:dyDescent="0.2"/>
    <row r="15194" s="107" customFormat="1" x14ac:dyDescent="0.2"/>
    <row r="15195" s="107" customFormat="1" x14ac:dyDescent="0.2"/>
    <row r="15196" s="107" customFormat="1" x14ac:dyDescent="0.2"/>
    <row r="15197" s="107" customFormat="1" x14ac:dyDescent="0.2"/>
    <row r="15198" s="107" customFormat="1" x14ac:dyDescent="0.2"/>
    <row r="15199" s="107" customFormat="1" x14ac:dyDescent="0.2"/>
    <row r="15200" s="107" customFormat="1" x14ac:dyDescent="0.2"/>
    <row r="15201" s="107" customFormat="1" x14ac:dyDescent="0.2"/>
    <row r="15202" s="107" customFormat="1" x14ac:dyDescent="0.2"/>
    <row r="15203" s="107" customFormat="1" x14ac:dyDescent="0.2"/>
    <row r="15204" s="107" customFormat="1" x14ac:dyDescent="0.2"/>
    <row r="15205" s="107" customFormat="1" x14ac:dyDescent="0.2"/>
    <row r="15206" s="107" customFormat="1" x14ac:dyDescent="0.2"/>
    <row r="15207" s="107" customFormat="1" x14ac:dyDescent="0.2"/>
    <row r="15208" s="107" customFormat="1" x14ac:dyDescent="0.2"/>
    <row r="15209" s="107" customFormat="1" x14ac:dyDescent="0.2"/>
    <row r="15210" s="107" customFormat="1" x14ac:dyDescent="0.2"/>
    <row r="15211" s="107" customFormat="1" x14ac:dyDescent="0.2"/>
    <row r="15212" s="107" customFormat="1" x14ac:dyDescent="0.2"/>
    <row r="15213" s="107" customFormat="1" x14ac:dyDescent="0.2"/>
    <row r="15214" s="107" customFormat="1" x14ac:dyDescent="0.2"/>
    <row r="15215" s="107" customFormat="1" x14ac:dyDescent="0.2"/>
    <row r="15216" s="107" customFormat="1" x14ac:dyDescent="0.2"/>
    <row r="15217" s="107" customFormat="1" x14ac:dyDescent="0.2"/>
    <row r="15218" s="107" customFormat="1" x14ac:dyDescent="0.2"/>
    <row r="15219" s="107" customFormat="1" x14ac:dyDescent="0.2"/>
    <row r="15220" s="107" customFormat="1" x14ac:dyDescent="0.2"/>
    <row r="15221" s="107" customFormat="1" x14ac:dyDescent="0.2"/>
    <row r="15222" s="107" customFormat="1" x14ac:dyDescent="0.2"/>
    <row r="15223" s="107" customFormat="1" x14ac:dyDescent="0.2"/>
    <row r="15224" s="107" customFormat="1" x14ac:dyDescent="0.2"/>
    <row r="15225" s="107" customFormat="1" x14ac:dyDescent="0.2"/>
    <row r="15226" s="107" customFormat="1" x14ac:dyDescent="0.2"/>
    <row r="15227" s="107" customFormat="1" x14ac:dyDescent="0.2"/>
    <row r="15228" s="107" customFormat="1" x14ac:dyDescent="0.2"/>
    <row r="15229" s="107" customFormat="1" x14ac:dyDescent="0.2"/>
    <row r="15230" s="107" customFormat="1" x14ac:dyDescent="0.2"/>
    <row r="15231" s="107" customFormat="1" x14ac:dyDescent="0.2"/>
    <row r="15232" s="107" customFormat="1" x14ac:dyDescent="0.2"/>
    <row r="15233" s="107" customFormat="1" x14ac:dyDescent="0.2"/>
    <row r="15234" s="107" customFormat="1" x14ac:dyDescent="0.2"/>
    <row r="15235" s="107" customFormat="1" x14ac:dyDescent="0.2"/>
    <row r="15236" s="107" customFormat="1" x14ac:dyDescent="0.2"/>
    <row r="15237" s="107" customFormat="1" x14ac:dyDescent="0.2"/>
    <row r="15238" s="107" customFormat="1" x14ac:dyDescent="0.2"/>
    <row r="15239" s="107" customFormat="1" x14ac:dyDescent="0.2"/>
    <row r="15240" s="107" customFormat="1" x14ac:dyDescent="0.2"/>
    <row r="15241" s="107" customFormat="1" x14ac:dyDescent="0.2"/>
    <row r="15242" s="107" customFormat="1" x14ac:dyDescent="0.2"/>
    <row r="15243" s="107" customFormat="1" x14ac:dyDescent="0.2"/>
    <row r="15244" s="107" customFormat="1" x14ac:dyDescent="0.2"/>
    <row r="15245" s="107" customFormat="1" x14ac:dyDescent="0.2"/>
    <row r="15246" s="107" customFormat="1" x14ac:dyDescent="0.2"/>
    <row r="15247" s="107" customFormat="1" x14ac:dyDescent="0.2"/>
    <row r="15248" s="107" customFormat="1" x14ac:dyDescent="0.2"/>
    <row r="15249" s="107" customFormat="1" x14ac:dyDescent="0.2"/>
    <row r="15250" s="107" customFormat="1" x14ac:dyDescent="0.2"/>
    <row r="15251" s="107" customFormat="1" x14ac:dyDescent="0.2"/>
    <row r="15252" s="107" customFormat="1" x14ac:dyDescent="0.2"/>
    <row r="15253" s="107" customFormat="1" x14ac:dyDescent="0.2"/>
    <row r="15254" s="107" customFormat="1" x14ac:dyDescent="0.2"/>
    <row r="15255" s="107" customFormat="1" x14ac:dyDescent="0.2"/>
    <row r="15256" s="107" customFormat="1" x14ac:dyDescent="0.2"/>
    <row r="15257" s="107" customFormat="1" x14ac:dyDescent="0.2"/>
    <row r="15258" s="107" customFormat="1" x14ac:dyDescent="0.2"/>
    <row r="15259" s="107" customFormat="1" x14ac:dyDescent="0.2"/>
    <row r="15260" s="107" customFormat="1" x14ac:dyDescent="0.2"/>
    <row r="15261" s="107" customFormat="1" x14ac:dyDescent="0.2"/>
    <row r="15262" s="107" customFormat="1" x14ac:dyDescent="0.2"/>
    <row r="15263" s="107" customFormat="1" x14ac:dyDescent="0.2"/>
    <row r="15264" s="107" customFormat="1" x14ac:dyDescent="0.2"/>
    <row r="15265" s="107" customFormat="1" x14ac:dyDescent="0.2"/>
    <row r="15266" s="107" customFormat="1" x14ac:dyDescent="0.2"/>
    <row r="15267" s="107" customFormat="1" x14ac:dyDescent="0.2"/>
    <row r="15268" s="107" customFormat="1" x14ac:dyDescent="0.2"/>
    <row r="15269" s="107" customFormat="1" x14ac:dyDescent="0.2"/>
    <row r="15270" s="107" customFormat="1" x14ac:dyDescent="0.2"/>
    <row r="15271" s="107" customFormat="1" x14ac:dyDescent="0.2"/>
    <row r="15272" s="107" customFormat="1" x14ac:dyDescent="0.2"/>
    <row r="15273" s="107" customFormat="1" x14ac:dyDescent="0.2"/>
    <row r="15274" s="107" customFormat="1" x14ac:dyDescent="0.2"/>
    <row r="15275" s="107" customFormat="1" x14ac:dyDescent="0.2"/>
    <row r="15276" s="107" customFormat="1" x14ac:dyDescent="0.2"/>
    <row r="15277" s="107" customFormat="1" x14ac:dyDescent="0.2"/>
    <row r="15278" s="107" customFormat="1" x14ac:dyDescent="0.2"/>
    <row r="15279" s="107" customFormat="1" x14ac:dyDescent="0.2"/>
    <row r="15280" s="107" customFormat="1" x14ac:dyDescent="0.2"/>
    <row r="15281" s="107" customFormat="1" x14ac:dyDescent="0.2"/>
    <row r="15282" s="107" customFormat="1" x14ac:dyDescent="0.2"/>
    <row r="15283" s="107" customFormat="1" x14ac:dyDescent="0.2"/>
    <row r="15284" s="107" customFormat="1" x14ac:dyDescent="0.2"/>
    <row r="15285" s="107" customFormat="1" x14ac:dyDescent="0.2"/>
    <row r="15286" s="107" customFormat="1" x14ac:dyDescent="0.2"/>
    <row r="15287" s="107" customFormat="1" x14ac:dyDescent="0.2"/>
    <row r="15288" s="107" customFormat="1" x14ac:dyDescent="0.2"/>
    <row r="15289" s="107" customFormat="1" x14ac:dyDescent="0.2"/>
    <row r="15290" s="107" customFormat="1" x14ac:dyDescent="0.2"/>
    <row r="15291" s="107" customFormat="1" x14ac:dyDescent="0.2"/>
    <row r="15292" s="107" customFormat="1" x14ac:dyDescent="0.2"/>
    <row r="15293" s="107" customFormat="1" x14ac:dyDescent="0.2"/>
    <row r="15294" s="107" customFormat="1" x14ac:dyDescent="0.2"/>
    <row r="15295" s="107" customFormat="1" x14ac:dyDescent="0.2"/>
    <row r="15296" s="107" customFormat="1" x14ac:dyDescent="0.2"/>
    <row r="15297" s="107" customFormat="1" x14ac:dyDescent="0.2"/>
    <row r="15298" s="107" customFormat="1" x14ac:dyDescent="0.2"/>
    <row r="15299" s="107" customFormat="1" x14ac:dyDescent="0.2"/>
    <row r="15300" s="107" customFormat="1" x14ac:dyDescent="0.2"/>
    <row r="15301" s="107" customFormat="1" x14ac:dyDescent="0.2"/>
    <row r="15302" s="107" customFormat="1" x14ac:dyDescent="0.2"/>
    <row r="15303" s="107" customFormat="1" x14ac:dyDescent="0.2"/>
    <row r="15304" s="107" customFormat="1" x14ac:dyDescent="0.2"/>
    <row r="15305" s="107" customFormat="1" x14ac:dyDescent="0.2"/>
    <row r="15306" s="107" customFormat="1" x14ac:dyDescent="0.2"/>
    <row r="15307" s="107" customFormat="1" x14ac:dyDescent="0.2"/>
    <row r="15308" s="107" customFormat="1" x14ac:dyDescent="0.2"/>
    <row r="15309" s="107" customFormat="1" x14ac:dyDescent="0.2"/>
    <row r="15310" s="107" customFormat="1" x14ac:dyDescent="0.2"/>
    <row r="15311" s="107" customFormat="1" x14ac:dyDescent="0.2"/>
    <row r="15312" s="107" customFormat="1" x14ac:dyDescent="0.2"/>
    <row r="15313" s="107" customFormat="1" x14ac:dyDescent="0.2"/>
    <row r="15314" s="107" customFormat="1" x14ac:dyDescent="0.2"/>
    <row r="15315" s="107" customFormat="1" x14ac:dyDescent="0.2"/>
    <row r="15316" s="107" customFormat="1" x14ac:dyDescent="0.2"/>
    <row r="15317" s="107" customFormat="1" x14ac:dyDescent="0.2"/>
    <row r="15318" s="107" customFormat="1" x14ac:dyDescent="0.2"/>
    <row r="15319" s="107" customFormat="1" x14ac:dyDescent="0.2"/>
    <row r="15320" s="107" customFormat="1" x14ac:dyDescent="0.2"/>
    <row r="15321" s="107" customFormat="1" x14ac:dyDescent="0.2"/>
    <row r="15322" s="107" customFormat="1" x14ac:dyDescent="0.2"/>
    <row r="15323" s="107" customFormat="1" x14ac:dyDescent="0.2"/>
    <row r="15324" s="107" customFormat="1" x14ac:dyDescent="0.2"/>
    <row r="15325" s="107" customFormat="1" x14ac:dyDescent="0.2"/>
    <row r="15326" s="107" customFormat="1" x14ac:dyDescent="0.2"/>
    <row r="15327" s="107" customFormat="1" x14ac:dyDescent="0.2"/>
    <row r="15328" s="107" customFormat="1" x14ac:dyDescent="0.2"/>
    <row r="15329" s="107" customFormat="1" x14ac:dyDescent="0.2"/>
    <row r="15330" s="107" customFormat="1" x14ac:dyDescent="0.2"/>
    <row r="15331" s="107" customFormat="1" x14ac:dyDescent="0.2"/>
    <row r="15332" s="107" customFormat="1" x14ac:dyDescent="0.2"/>
    <row r="15333" s="107" customFormat="1" x14ac:dyDescent="0.2"/>
    <row r="15334" s="107" customFormat="1" x14ac:dyDescent="0.2"/>
    <row r="15335" s="107" customFormat="1" x14ac:dyDescent="0.2"/>
    <row r="15336" s="107" customFormat="1" x14ac:dyDescent="0.2"/>
    <row r="15337" s="107" customFormat="1" x14ac:dyDescent="0.2"/>
    <row r="15338" s="107" customFormat="1" x14ac:dyDescent="0.2"/>
    <row r="15339" s="107" customFormat="1" x14ac:dyDescent="0.2"/>
    <row r="15340" s="107" customFormat="1" x14ac:dyDescent="0.2"/>
    <row r="15341" s="107" customFormat="1" x14ac:dyDescent="0.2"/>
    <row r="15342" s="107" customFormat="1" x14ac:dyDescent="0.2"/>
    <row r="15343" s="107" customFormat="1" x14ac:dyDescent="0.2"/>
    <row r="15344" s="107" customFormat="1" x14ac:dyDescent="0.2"/>
    <row r="15345" s="107" customFormat="1" x14ac:dyDescent="0.2"/>
    <row r="15346" s="107" customFormat="1" x14ac:dyDescent="0.2"/>
    <row r="15347" s="107" customFormat="1" x14ac:dyDescent="0.2"/>
    <row r="15348" s="107" customFormat="1" x14ac:dyDescent="0.2"/>
    <row r="15349" s="107" customFormat="1" x14ac:dyDescent="0.2"/>
    <row r="15350" s="107" customFormat="1" x14ac:dyDescent="0.2"/>
    <row r="15351" s="107" customFormat="1" x14ac:dyDescent="0.2"/>
    <row r="15352" s="107" customFormat="1" x14ac:dyDescent="0.2"/>
    <row r="15353" s="107" customFormat="1" x14ac:dyDescent="0.2"/>
    <row r="15354" s="107" customFormat="1" x14ac:dyDescent="0.2"/>
    <row r="15355" s="107" customFormat="1" x14ac:dyDescent="0.2"/>
    <row r="15356" s="107" customFormat="1" x14ac:dyDescent="0.2"/>
    <row r="15357" s="107" customFormat="1" x14ac:dyDescent="0.2"/>
    <row r="15358" s="107" customFormat="1" x14ac:dyDescent="0.2"/>
    <row r="15359" s="107" customFormat="1" x14ac:dyDescent="0.2"/>
    <row r="15360" s="107" customFormat="1" x14ac:dyDescent="0.2"/>
    <row r="15361" s="107" customFormat="1" x14ac:dyDescent="0.2"/>
    <row r="15362" s="107" customFormat="1" x14ac:dyDescent="0.2"/>
    <row r="15363" s="107" customFormat="1" x14ac:dyDescent="0.2"/>
    <row r="15364" s="107" customFormat="1" x14ac:dyDescent="0.2"/>
    <row r="15365" s="107" customFormat="1" x14ac:dyDescent="0.2"/>
    <row r="15366" s="107" customFormat="1" x14ac:dyDescent="0.2"/>
    <row r="15367" s="107" customFormat="1" x14ac:dyDescent="0.2"/>
    <row r="15368" s="107" customFormat="1" x14ac:dyDescent="0.2"/>
    <row r="15369" s="107" customFormat="1" x14ac:dyDescent="0.2"/>
    <row r="15370" s="107" customFormat="1" x14ac:dyDescent="0.2"/>
    <row r="15371" s="107" customFormat="1" x14ac:dyDescent="0.2"/>
    <row r="15372" s="107" customFormat="1" x14ac:dyDescent="0.2"/>
    <row r="15373" s="107" customFormat="1" x14ac:dyDescent="0.2"/>
    <row r="15374" s="107" customFormat="1" x14ac:dyDescent="0.2"/>
    <row r="15375" s="107" customFormat="1" x14ac:dyDescent="0.2"/>
    <row r="15376" s="107" customFormat="1" x14ac:dyDescent="0.2"/>
    <row r="15377" s="107" customFormat="1" x14ac:dyDescent="0.2"/>
    <row r="15378" s="107" customFormat="1" x14ac:dyDescent="0.2"/>
    <row r="15379" s="107" customFormat="1" x14ac:dyDescent="0.2"/>
    <row r="15380" s="107" customFormat="1" x14ac:dyDescent="0.2"/>
    <row r="15381" s="107" customFormat="1" x14ac:dyDescent="0.2"/>
    <row r="15382" s="107" customFormat="1" x14ac:dyDescent="0.2"/>
    <row r="15383" s="107" customFormat="1" x14ac:dyDescent="0.2"/>
    <row r="15384" s="107" customFormat="1" x14ac:dyDescent="0.2"/>
    <row r="15385" s="107" customFormat="1" x14ac:dyDescent="0.2"/>
    <row r="15386" s="107" customFormat="1" x14ac:dyDescent="0.2"/>
    <row r="15387" s="107" customFormat="1" x14ac:dyDescent="0.2"/>
    <row r="15388" s="107" customFormat="1" x14ac:dyDescent="0.2"/>
    <row r="15389" s="107" customFormat="1" x14ac:dyDescent="0.2"/>
    <row r="15390" s="107" customFormat="1" x14ac:dyDescent="0.2"/>
    <row r="15391" s="107" customFormat="1" x14ac:dyDescent="0.2"/>
    <row r="15392" s="107" customFormat="1" x14ac:dyDescent="0.2"/>
    <row r="15393" s="107" customFormat="1" x14ac:dyDescent="0.2"/>
    <row r="15394" s="107" customFormat="1" x14ac:dyDescent="0.2"/>
    <row r="15395" s="107" customFormat="1" x14ac:dyDescent="0.2"/>
    <row r="15396" s="107" customFormat="1" x14ac:dyDescent="0.2"/>
    <row r="15397" s="107" customFormat="1" x14ac:dyDescent="0.2"/>
    <row r="15398" s="107" customFormat="1" x14ac:dyDescent="0.2"/>
    <row r="15399" s="107" customFormat="1" x14ac:dyDescent="0.2"/>
    <row r="15400" s="107" customFormat="1" x14ac:dyDescent="0.2"/>
    <row r="15401" s="107" customFormat="1" x14ac:dyDescent="0.2"/>
    <row r="15402" s="107" customFormat="1" x14ac:dyDescent="0.2"/>
    <row r="15403" s="107" customFormat="1" x14ac:dyDescent="0.2"/>
    <row r="15404" s="107" customFormat="1" x14ac:dyDescent="0.2"/>
    <row r="15405" s="107" customFormat="1" x14ac:dyDescent="0.2"/>
    <row r="15406" s="107" customFormat="1" x14ac:dyDescent="0.2"/>
    <row r="15407" s="107" customFormat="1" x14ac:dyDescent="0.2"/>
    <row r="15408" s="107" customFormat="1" x14ac:dyDescent="0.2"/>
    <row r="15409" s="107" customFormat="1" x14ac:dyDescent="0.2"/>
    <row r="15410" s="107" customFormat="1" x14ac:dyDescent="0.2"/>
    <row r="15411" s="107" customFormat="1" x14ac:dyDescent="0.2"/>
    <row r="15412" s="107" customFormat="1" x14ac:dyDescent="0.2"/>
    <row r="15413" s="107" customFormat="1" x14ac:dyDescent="0.2"/>
    <row r="15414" s="107" customFormat="1" x14ac:dyDescent="0.2"/>
    <row r="15415" s="107" customFormat="1" x14ac:dyDescent="0.2"/>
    <row r="15416" s="107" customFormat="1" x14ac:dyDescent="0.2"/>
    <row r="15417" s="107" customFormat="1" x14ac:dyDescent="0.2"/>
    <row r="15418" s="107" customFormat="1" x14ac:dyDescent="0.2"/>
    <row r="15419" s="107" customFormat="1" x14ac:dyDescent="0.2"/>
    <row r="15420" s="107" customFormat="1" x14ac:dyDescent="0.2"/>
    <row r="15421" s="107" customFormat="1" x14ac:dyDescent="0.2"/>
    <row r="15422" s="107" customFormat="1" x14ac:dyDescent="0.2"/>
    <row r="15423" s="107" customFormat="1" x14ac:dyDescent="0.2"/>
    <row r="15424" s="107" customFormat="1" x14ac:dyDescent="0.2"/>
    <row r="15425" s="107" customFormat="1" x14ac:dyDescent="0.2"/>
    <row r="15426" s="107" customFormat="1" x14ac:dyDescent="0.2"/>
    <row r="15427" s="107" customFormat="1" x14ac:dyDescent="0.2"/>
    <row r="15428" s="107" customFormat="1" x14ac:dyDescent="0.2"/>
    <row r="15429" s="107" customFormat="1" x14ac:dyDescent="0.2"/>
    <row r="15430" s="107" customFormat="1" x14ac:dyDescent="0.2"/>
    <row r="15431" s="107" customFormat="1" x14ac:dyDescent="0.2"/>
    <row r="15432" s="107" customFormat="1" x14ac:dyDescent="0.2"/>
    <row r="15433" s="107" customFormat="1" x14ac:dyDescent="0.2"/>
    <row r="15434" s="107" customFormat="1" x14ac:dyDescent="0.2"/>
    <row r="15435" s="107" customFormat="1" x14ac:dyDescent="0.2"/>
    <row r="15436" s="107" customFormat="1" x14ac:dyDescent="0.2"/>
    <row r="15437" s="107" customFormat="1" x14ac:dyDescent="0.2"/>
    <row r="15438" s="107" customFormat="1" x14ac:dyDescent="0.2"/>
    <row r="15439" s="107" customFormat="1" x14ac:dyDescent="0.2"/>
    <row r="15440" s="107" customFormat="1" x14ac:dyDescent="0.2"/>
    <row r="15441" s="107" customFormat="1" x14ac:dyDescent="0.2"/>
    <row r="15442" s="107" customFormat="1" x14ac:dyDescent="0.2"/>
    <row r="15443" s="107" customFormat="1" x14ac:dyDescent="0.2"/>
    <row r="15444" s="107" customFormat="1" x14ac:dyDescent="0.2"/>
    <row r="15445" s="107" customFormat="1" x14ac:dyDescent="0.2"/>
    <row r="15446" s="107" customFormat="1" x14ac:dyDescent="0.2"/>
    <row r="15447" s="107" customFormat="1" x14ac:dyDescent="0.2"/>
    <row r="15448" s="107" customFormat="1" x14ac:dyDescent="0.2"/>
    <row r="15449" s="107" customFormat="1" x14ac:dyDescent="0.2"/>
    <row r="15450" s="107" customFormat="1" x14ac:dyDescent="0.2"/>
    <row r="15451" s="107" customFormat="1" x14ac:dyDescent="0.2"/>
    <row r="15452" s="107" customFormat="1" x14ac:dyDescent="0.2"/>
    <row r="15453" s="107" customFormat="1" x14ac:dyDescent="0.2"/>
    <row r="15454" s="107" customFormat="1" x14ac:dyDescent="0.2"/>
    <row r="15455" s="107" customFormat="1" x14ac:dyDescent="0.2"/>
    <row r="15456" s="107" customFormat="1" x14ac:dyDescent="0.2"/>
    <row r="15457" s="107" customFormat="1" x14ac:dyDescent="0.2"/>
    <row r="15458" s="107" customFormat="1" x14ac:dyDescent="0.2"/>
    <row r="15459" s="107" customFormat="1" x14ac:dyDescent="0.2"/>
    <row r="15460" s="107" customFormat="1" x14ac:dyDescent="0.2"/>
    <row r="15461" s="107" customFormat="1" x14ac:dyDescent="0.2"/>
    <row r="15462" s="107" customFormat="1" x14ac:dyDescent="0.2"/>
    <row r="15463" s="107" customFormat="1" x14ac:dyDescent="0.2"/>
    <row r="15464" s="107" customFormat="1" x14ac:dyDescent="0.2"/>
    <row r="15465" s="107" customFormat="1" x14ac:dyDescent="0.2"/>
    <row r="15466" s="107" customFormat="1" x14ac:dyDescent="0.2"/>
    <row r="15467" s="107" customFormat="1" x14ac:dyDescent="0.2"/>
    <row r="15468" s="107" customFormat="1" x14ac:dyDescent="0.2"/>
    <row r="15469" s="107" customFormat="1" x14ac:dyDescent="0.2"/>
    <row r="15470" s="107" customFormat="1" x14ac:dyDescent="0.2"/>
    <row r="15471" s="107" customFormat="1" x14ac:dyDescent="0.2"/>
    <row r="15472" s="107" customFormat="1" x14ac:dyDescent="0.2"/>
    <row r="15473" s="107" customFormat="1" x14ac:dyDescent="0.2"/>
    <row r="15474" s="107" customFormat="1" x14ac:dyDescent="0.2"/>
    <row r="15475" s="107" customFormat="1" x14ac:dyDescent="0.2"/>
    <row r="15476" s="107" customFormat="1" x14ac:dyDescent="0.2"/>
    <row r="15477" s="107" customFormat="1" x14ac:dyDescent="0.2"/>
    <row r="15478" s="107" customFormat="1" x14ac:dyDescent="0.2"/>
    <row r="15479" s="107" customFormat="1" x14ac:dyDescent="0.2"/>
    <row r="15480" s="107" customFormat="1" x14ac:dyDescent="0.2"/>
    <row r="15481" s="107" customFormat="1" x14ac:dyDescent="0.2"/>
    <row r="15482" s="107" customFormat="1" x14ac:dyDescent="0.2"/>
    <row r="15483" s="107" customFormat="1" x14ac:dyDescent="0.2"/>
    <row r="15484" s="107" customFormat="1" x14ac:dyDescent="0.2"/>
    <row r="15485" s="107" customFormat="1" x14ac:dyDescent="0.2"/>
    <row r="15486" s="107" customFormat="1" x14ac:dyDescent="0.2"/>
    <row r="15487" s="107" customFormat="1" x14ac:dyDescent="0.2"/>
    <row r="15488" s="107" customFormat="1" x14ac:dyDescent="0.2"/>
    <row r="15489" s="107" customFormat="1" x14ac:dyDescent="0.2"/>
    <row r="15490" s="107" customFormat="1" x14ac:dyDescent="0.2"/>
    <row r="15491" s="107" customFormat="1" x14ac:dyDescent="0.2"/>
    <row r="15492" s="107" customFormat="1" x14ac:dyDescent="0.2"/>
    <row r="15493" s="107" customFormat="1" x14ac:dyDescent="0.2"/>
    <row r="15494" s="107" customFormat="1" x14ac:dyDescent="0.2"/>
    <row r="15495" s="107" customFormat="1" x14ac:dyDescent="0.2"/>
    <row r="15496" s="107" customFormat="1" x14ac:dyDescent="0.2"/>
    <row r="15497" s="107" customFormat="1" x14ac:dyDescent="0.2"/>
    <row r="15498" s="107" customFormat="1" x14ac:dyDescent="0.2"/>
    <row r="15499" s="107" customFormat="1" x14ac:dyDescent="0.2"/>
    <row r="15500" s="107" customFormat="1" x14ac:dyDescent="0.2"/>
    <row r="15501" s="107" customFormat="1" x14ac:dyDescent="0.2"/>
    <row r="15502" s="107" customFormat="1" x14ac:dyDescent="0.2"/>
    <row r="15503" s="107" customFormat="1" x14ac:dyDescent="0.2"/>
    <row r="15504" s="107" customFormat="1" x14ac:dyDescent="0.2"/>
    <row r="15505" s="107" customFormat="1" x14ac:dyDescent="0.2"/>
    <row r="15506" s="107" customFormat="1" x14ac:dyDescent="0.2"/>
    <row r="15507" s="107" customFormat="1" x14ac:dyDescent="0.2"/>
    <row r="15508" s="107" customFormat="1" x14ac:dyDescent="0.2"/>
    <row r="15509" s="107" customFormat="1" x14ac:dyDescent="0.2"/>
    <row r="15510" s="107" customFormat="1" x14ac:dyDescent="0.2"/>
    <row r="15511" s="107" customFormat="1" x14ac:dyDescent="0.2"/>
    <row r="15512" s="107" customFormat="1" x14ac:dyDescent="0.2"/>
    <row r="15513" s="107" customFormat="1" x14ac:dyDescent="0.2"/>
    <row r="15514" s="107" customFormat="1" x14ac:dyDescent="0.2"/>
    <row r="15515" s="107" customFormat="1" x14ac:dyDescent="0.2"/>
    <row r="15516" s="107" customFormat="1" x14ac:dyDescent="0.2"/>
    <row r="15517" s="107" customFormat="1" x14ac:dyDescent="0.2"/>
    <row r="15518" s="107" customFormat="1" x14ac:dyDescent="0.2"/>
    <row r="15519" s="107" customFormat="1" x14ac:dyDescent="0.2"/>
    <row r="15520" s="107" customFormat="1" x14ac:dyDescent="0.2"/>
    <row r="15521" s="107" customFormat="1" x14ac:dyDescent="0.2"/>
    <row r="15522" s="107" customFormat="1" x14ac:dyDescent="0.2"/>
    <row r="15523" s="107" customFormat="1" x14ac:dyDescent="0.2"/>
    <row r="15524" s="107" customFormat="1" x14ac:dyDescent="0.2"/>
    <row r="15525" s="107" customFormat="1" x14ac:dyDescent="0.2"/>
    <row r="15526" s="107" customFormat="1" x14ac:dyDescent="0.2"/>
    <row r="15527" s="107" customFormat="1" x14ac:dyDescent="0.2"/>
    <row r="15528" s="107" customFormat="1" x14ac:dyDescent="0.2"/>
    <row r="15529" s="107" customFormat="1" x14ac:dyDescent="0.2"/>
    <row r="15530" s="107" customFormat="1" x14ac:dyDescent="0.2"/>
    <row r="15531" s="107" customFormat="1" x14ac:dyDescent="0.2"/>
    <row r="15532" s="107" customFormat="1" x14ac:dyDescent="0.2"/>
    <row r="15533" s="107" customFormat="1" x14ac:dyDescent="0.2"/>
    <row r="15534" s="107" customFormat="1" x14ac:dyDescent="0.2"/>
    <row r="15535" s="107" customFormat="1" x14ac:dyDescent="0.2"/>
    <row r="15536" s="107" customFormat="1" x14ac:dyDescent="0.2"/>
    <row r="15537" s="107" customFormat="1" x14ac:dyDescent="0.2"/>
    <row r="15538" s="107" customFormat="1" x14ac:dyDescent="0.2"/>
    <row r="15539" s="107" customFormat="1" x14ac:dyDescent="0.2"/>
    <row r="15540" s="107" customFormat="1" x14ac:dyDescent="0.2"/>
    <row r="15541" s="107" customFormat="1" x14ac:dyDescent="0.2"/>
    <row r="15542" s="107" customFormat="1" x14ac:dyDescent="0.2"/>
    <row r="15543" s="107" customFormat="1" x14ac:dyDescent="0.2"/>
    <row r="15544" s="107" customFormat="1" x14ac:dyDescent="0.2"/>
    <row r="15545" s="107" customFormat="1" x14ac:dyDescent="0.2"/>
    <row r="15546" s="107" customFormat="1" x14ac:dyDescent="0.2"/>
    <row r="15547" s="107" customFormat="1" x14ac:dyDescent="0.2"/>
    <row r="15548" s="107" customFormat="1" x14ac:dyDescent="0.2"/>
    <row r="15549" s="107" customFormat="1" x14ac:dyDescent="0.2"/>
    <row r="15550" s="107" customFormat="1" x14ac:dyDescent="0.2"/>
    <row r="15551" s="107" customFormat="1" x14ac:dyDescent="0.2"/>
    <row r="15552" s="107" customFormat="1" x14ac:dyDescent="0.2"/>
    <row r="15553" s="107" customFormat="1" x14ac:dyDescent="0.2"/>
    <row r="15554" s="107" customFormat="1" x14ac:dyDescent="0.2"/>
    <row r="15555" s="107" customFormat="1" x14ac:dyDescent="0.2"/>
    <row r="15556" s="107" customFormat="1" x14ac:dyDescent="0.2"/>
    <row r="15557" s="107" customFormat="1" x14ac:dyDescent="0.2"/>
    <row r="15558" s="107" customFormat="1" x14ac:dyDescent="0.2"/>
    <row r="15559" s="107" customFormat="1" x14ac:dyDescent="0.2"/>
    <row r="15560" s="107" customFormat="1" x14ac:dyDescent="0.2"/>
    <row r="15561" s="107" customFormat="1" x14ac:dyDescent="0.2"/>
    <row r="15562" s="107" customFormat="1" x14ac:dyDescent="0.2"/>
    <row r="15563" s="107" customFormat="1" x14ac:dyDescent="0.2"/>
    <row r="15564" s="107" customFormat="1" x14ac:dyDescent="0.2"/>
    <row r="15565" s="107" customFormat="1" x14ac:dyDescent="0.2"/>
    <row r="15566" s="107" customFormat="1" x14ac:dyDescent="0.2"/>
    <row r="15567" s="107" customFormat="1" x14ac:dyDescent="0.2"/>
    <row r="15568" s="107" customFormat="1" x14ac:dyDescent="0.2"/>
    <row r="15569" s="107" customFormat="1" x14ac:dyDescent="0.2"/>
    <row r="15570" s="107" customFormat="1" x14ac:dyDescent="0.2"/>
    <row r="15571" s="107" customFormat="1" x14ac:dyDescent="0.2"/>
    <row r="15572" s="107" customFormat="1" x14ac:dyDescent="0.2"/>
    <row r="15573" s="107" customFormat="1" x14ac:dyDescent="0.2"/>
    <row r="15574" s="107" customFormat="1" x14ac:dyDescent="0.2"/>
    <row r="15575" s="107" customFormat="1" x14ac:dyDescent="0.2"/>
    <row r="15576" s="107" customFormat="1" x14ac:dyDescent="0.2"/>
    <row r="15577" s="107" customFormat="1" x14ac:dyDescent="0.2"/>
    <row r="15578" s="107" customFormat="1" x14ac:dyDescent="0.2"/>
    <row r="15579" s="107" customFormat="1" x14ac:dyDescent="0.2"/>
    <row r="15580" s="107" customFormat="1" x14ac:dyDescent="0.2"/>
    <row r="15581" s="107" customFormat="1" x14ac:dyDescent="0.2"/>
    <row r="15582" s="107" customFormat="1" x14ac:dyDescent="0.2"/>
    <row r="15583" s="107" customFormat="1" x14ac:dyDescent="0.2"/>
    <row r="15584" s="107" customFormat="1" x14ac:dyDescent="0.2"/>
    <row r="15585" s="107" customFormat="1" x14ac:dyDescent="0.2"/>
    <row r="15586" s="107" customFormat="1" x14ac:dyDescent="0.2"/>
    <row r="15587" s="107" customFormat="1" x14ac:dyDescent="0.2"/>
    <row r="15588" s="107" customFormat="1" x14ac:dyDescent="0.2"/>
    <row r="15589" s="107" customFormat="1" x14ac:dyDescent="0.2"/>
    <row r="15590" s="107" customFormat="1" x14ac:dyDescent="0.2"/>
    <row r="15591" s="107" customFormat="1" x14ac:dyDescent="0.2"/>
    <row r="15592" s="107" customFormat="1" x14ac:dyDescent="0.2"/>
    <row r="15593" s="107" customFormat="1" x14ac:dyDescent="0.2"/>
    <row r="15594" s="107" customFormat="1" x14ac:dyDescent="0.2"/>
    <row r="15595" s="107" customFormat="1" x14ac:dyDescent="0.2"/>
    <row r="15596" s="107" customFormat="1" x14ac:dyDescent="0.2"/>
    <row r="15597" s="107" customFormat="1" x14ac:dyDescent="0.2"/>
    <row r="15598" s="107" customFormat="1" x14ac:dyDescent="0.2"/>
    <row r="15599" s="107" customFormat="1" x14ac:dyDescent="0.2"/>
    <row r="15600" s="107" customFormat="1" x14ac:dyDescent="0.2"/>
    <row r="15601" s="107" customFormat="1" x14ac:dyDescent="0.2"/>
    <row r="15602" s="107" customFormat="1" x14ac:dyDescent="0.2"/>
    <row r="15603" s="107" customFormat="1" x14ac:dyDescent="0.2"/>
    <row r="15604" s="107" customFormat="1" x14ac:dyDescent="0.2"/>
    <row r="15605" s="107" customFormat="1" x14ac:dyDescent="0.2"/>
    <row r="15606" s="107" customFormat="1" x14ac:dyDescent="0.2"/>
    <row r="15607" s="107" customFormat="1" x14ac:dyDescent="0.2"/>
    <row r="15608" s="107" customFormat="1" x14ac:dyDescent="0.2"/>
    <row r="15609" s="107" customFormat="1" x14ac:dyDescent="0.2"/>
    <row r="15610" s="107" customFormat="1" x14ac:dyDescent="0.2"/>
    <row r="15611" s="107" customFormat="1" x14ac:dyDescent="0.2"/>
    <row r="15612" s="107" customFormat="1" x14ac:dyDescent="0.2"/>
    <row r="15613" s="107" customFormat="1" x14ac:dyDescent="0.2"/>
    <row r="15614" s="107" customFormat="1" x14ac:dyDescent="0.2"/>
    <row r="15615" s="107" customFormat="1" x14ac:dyDescent="0.2"/>
    <row r="15616" s="107" customFormat="1" x14ac:dyDescent="0.2"/>
    <row r="15617" s="107" customFormat="1" x14ac:dyDescent="0.2"/>
    <row r="15618" s="107" customFormat="1" x14ac:dyDescent="0.2"/>
    <row r="15619" s="107" customFormat="1" x14ac:dyDescent="0.2"/>
    <row r="15620" s="107" customFormat="1" x14ac:dyDescent="0.2"/>
    <row r="15621" s="107" customFormat="1" x14ac:dyDescent="0.2"/>
    <row r="15622" s="107" customFormat="1" x14ac:dyDescent="0.2"/>
    <row r="15623" s="107" customFormat="1" x14ac:dyDescent="0.2"/>
    <row r="15624" s="107" customFormat="1" x14ac:dyDescent="0.2"/>
    <row r="15625" s="107" customFormat="1" x14ac:dyDescent="0.2"/>
    <row r="15626" s="107" customFormat="1" x14ac:dyDescent="0.2"/>
    <row r="15627" s="107" customFormat="1" x14ac:dyDescent="0.2"/>
    <row r="15628" s="107" customFormat="1" x14ac:dyDescent="0.2"/>
    <row r="15629" s="107" customFormat="1" x14ac:dyDescent="0.2"/>
    <row r="15630" s="107" customFormat="1" x14ac:dyDescent="0.2"/>
    <row r="15631" s="107" customFormat="1" x14ac:dyDescent="0.2"/>
    <row r="15632" s="107" customFormat="1" x14ac:dyDescent="0.2"/>
    <row r="15633" s="107" customFormat="1" x14ac:dyDescent="0.2"/>
    <row r="15634" s="107" customFormat="1" x14ac:dyDescent="0.2"/>
    <row r="15635" s="107" customFormat="1" x14ac:dyDescent="0.2"/>
    <row r="15636" s="107" customFormat="1" x14ac:dyDescent="0.2"/>
    <row r="15637" s="107" customFormat="1" x14ac:dyDescent="0.2"/>
    <row r="15638" s="107" customFormat="1" x14ac:dyDescent="0.2"/>
    <row r="15639" s="107" customFormat="1" x14ac:dyDescent="0.2"/>
    <row r="15640" s="107" customFormat="1" x14ac:dyDescent="0.2"/>
    <row r="15641" s="107" customFormat="1" x14ac:dyDescent="0.2"/>
    <row r="15642" s="107" customFormat="1" x14ac:dyDescent="0.2"/>
    <row r="15643" s="107" customFormat="1" x14ac:dyDescent="0.2"/>
    <row r="15644" s="107" customFormat="1" x14ac:dyDescent="0.2"/>
    <row r="15645" s="107" customFormat="1" x14ac:dyDescent="0.2"/>
    <row r="15646" s="107" customFormat="1" x14ac:dyDescent="0.2"/>
    <row r="15647" s="107" customFormat="1" x14ac:dyDescent="0.2"/>
    <row r="15648" s="107" customFormat="1" x14ac:dyDescent="0.2"/>
    <row r="15649" s="107" customFormat="1" x14ac:dyDescent="0.2"/>
    <row r="15650" s="107" customFormat="1" x14ac:dyDescent="0.2"/>
    <row r="15651" s="107" customFormat="1" x14ac:dyDescent="0.2"/>
    <row r="15652" s="107" customFormat="1" x14ac:dyDescent="0.2"/>
    <row r="15653" s="107" customFormat="1" x14ac:dyDescent="0.2"/>
    <row r="15654" s="107" customFormat="1" x14ac:dyDescent="0.2"/>
    <row r="15655" s="107" customFormat="1" x14ac:dyDescent="0.2"/>
    <row r="15656" s="107" customFormat="1" x14ac:dyDescent="0.2"/>
    <row r="15657" s="107" customFormat="1" x14ac:dyDescent="0.2"/>
    <row r="15658" s="107" customFormat="1" x14ac:dyDescent="0.2"/>
    <row r="15659" s="107" customFormat="1" x14ac:dyDescent="0.2"/>
    <row r="15660" s="107" customFormat="1" x14ac:dyDescent="0.2"/>
    <row r="15661" s="107" customFormat="1" x14ac:dyDescent="0.2"/>
    <row r="15662" s="107" customFormat="1" x14ac:dyDescent="0.2"/>
    <row r="15663" s="107" customFormat="1" x14ac:dyDescent="0.2"/>
    <row r="15664" s="107" customFormat="1" x14ac:dyDescent="0.2"/>
    <row r="15665" s="107" customFormat="1" x14ac:dyDescent="0.2"/>
    <row r="15666" s="107" customFormat="1" x14ac:dyDescent="0.2"/>
    <row r="15667" s="107" customFormat="1" x14ac:dyDescent="0.2"/>
    <row r="15668" s="107" customFormat="1" x14ac:dyDescent="0.2"/>
    <row r="15669" s="107" customFormat="1" x14ac:dyDescent="0.2"/>
    <row r="15670" s="107" customFormat="1" x14ac:dyDescent="0.2"/>
    <row r="15671" s="107" customFormat="1" x14ac:dyDescent="0.2"/>
    <row r="15672" s="107" customFormat="1" x14ac:dyDescent="0.2"/>
    <row r="15673" s="107" customFormat="1" x14ac:dyDescent="0.2"/>
    <row r="15674" s="107" customFormat="1" x14ac:dyDescent="0.2"/>
    <row r="15675" s="107" customFormat="1" x14ac:dyDescent="0.2"/>
    <row r="15676" s="107" customFormat="1" x14ac:dyDescent="0.2"/>
    <row r="15677" s="107" customFormat="1" x14ac:dyDescent="0.2"/>
    <row r="15678" s="107" customFormat="1" x14ac:dyDescent="0.2"/>
    <row r="15679" s="107" customFormat="1" x14ac:dyDescent="0.2"/>
    <row r="15680" s="107" customFormat="1" x14ac:dyDescent="0.2"/>
    <row r="15681" s="107" customFormat="1" x14ac:dyDescent="0.2"/>
    <row r="15682" s="107" customFormat="1" x14ac:dyDescent="0.2"/>
    <row r="15683" s="107" customFormat="1" x14ac:dyDescent="0.2"/>
    <row r="15684" s="107" customFormat="1" x14ac:dyDescent="0.2"/>
    <row r="15685" s="107" customFormat="1" x14ac:dyDescent="0.2"/>
    <row r="15686" s="107" customFormat="1" x14ac:dyDescent="0.2"/>
    <row r="15687" s="107" customFormat="1" x14ac:dyDescent="0.2"/>
    <row r="15688" s="107" customFormat="1" x14ac:dyDescent="0.2"/>
    <row r="15689" s="107" customFormat="1" x14ac:dyDescent="0.2"/>
    <row r="15690" s="107" customFormat="1" x14ac:dyDescent="0.2"/>
    <row r="15691" s="107" customFormat="1" x14ac:dyDescent="0.2"/>
    <row r="15692" s="107" customFormat="1" x14ac:dyDescent="0.2"/>
    <row r="15693" s="107" customFormat="1" x14ac:dyDescent="0.2"/>
    <row r="15694" s="107" customFormat="1" x14ac:dyDescent="0.2"/>
    <row r="15695" s="107" customFormat="1" x14ac:dyDescent="0.2"/>
    <row r="15696" s="107" customFormat="1" x14ac:dyDescent="0.2"/>
    <row r="15697" s="107" customFormat="1" x14ac:dyDescent="0.2"/>
    <row r="15698" s="107" customFormat="1" x14ac:dyDescent="0.2"/>
    <row r="15699" s="107" customFormat="1" x14ac:dyDescent="0.2"/>
    <row r="15700" s="107" customFormat="1" x14ac:dyDescent="0.2"/>
    <row r="15701" s="107" customFormat="1" x14ac:dyDescent="0.2"/>
    <row r="15702" s="107" customFormat="1" x14ac:dyDescent="0.2"/>
    <row r="15703" s="107" customFormat="1" x14ac:dyDescent="0.2"/>
    <row r="15704" s="107" customFormat="1" x14ac:dyDescent="0.2"/>
    <row r="15705" s="107" customFormat="1" x14ac:dyDescent="0.2"/>
    <row r="15706" s="107" customFormat="1" x14ac:dyDescent="0.2"/>
    <row r="15707" s="107" customFormat="1" x14ac:dyDescent="0.2"/>
    <row r="15708" s="107" customFormat="1" x14ac:dyDescent="0.2"/>
    <row r="15709" s="107" customFormat="1" x14ac:dyDescent="0.2"/>
    <row r="15710" s="107" customFormat="1" x14ac:dyDescent="0.2"/>
    <row r="15711" s="107" customFormat="1" x14ac:dyDescent="0.2"/>
    <row r="15712" s="107" customFormat="1" x14ac:dyDescent="0.2"/>
    <row r="15713" s="107" customFormat="1" x14ac:dyDescent="0.2"/>
    <row r="15714" s="107" customFormat="1" x14ac:dyDescent="0.2"/>
    <row r="15715" s="107" customFormat="1" x14ac:dyDescent="0.2"/>
    <row r="15716" s="107" customFormat="1" x14ac:dyDescent="0.2"/>
    <row r="15717" s="107" customFormat="1" x14ac:dyDescent="0.2"/>
    <row r="15718" s="107" customFormat="1" x14ac:dyDescent="0.2"/>
    <row r="15719" s="107" customFormat="1" x14ac:dyDescent="0.2"/>
    <row r="15720" s="107" customFormat="1" x14ac:dyDescent="0.2"/>
    <row r="15721" s="107" customFormat="1" x14ac:dyDescent="0.2"/>
    <row r="15722" s="107" customFormat="1" x14ac:dyDescent="0.2"/>
    <row r="15723" s="107" customFormat="1" x14ac:dyDescent="0.2"/>
    <row r="15724" s="107" customFormat="1" x14ac:dyDescent="0.2"/>
    <row r="15725" s="107" customFormat="1" x14ac:dyDescent="0.2"/>
    <row r="15726" s="107" customFormat="1" x14ac:dyDescent="0.2"/>
    <row r="15727" s="107" customFormat="1" x14ac:dyDescent="0.2"/>
    <row r="15728" s="107" customFormat="1" x14ac:dyDescent="0.2"/>
    <row r="15729" s="107" customFormat="1" x14ac:dyDescent="0.2"/>
    <row r="15730" s="107" customFormat="1" x14ac:dyDescent="0.2"/>
    <row r="15731" s="107" customFormat="1" x14ac:dyDescent="0.2"/>
    <row r="15732" s="107" customFormat="1" x14ac:dyDescent="0.2"/>
    <row r="15733" s="107" customFormat="1" x14ac:dyDescent="0.2"/>
    <row r="15734" s="107" customFormat="1" x14ac:dyDescent="0.2"/>
    <row r="15735" s="107" customFormat="1" x14ac:dyDescent="0.2"/>
    <row r="15736" s="107" customFormat="1" x14ac:dyDescent="0.2"/>
    <row r="15737" s="107" customFormat="1" x14ac:dyDescent="0.2"/>
    <row r="15738" s="107" customFormat="1" x14ac:dyDescent="0.2"/>
    <row r="15739" s="107" customFormat="1" x14ac:dyDescent="0.2"/>
    <row r="15740" s="107" customFormat="1" x14ac:dyDescent="0.2"/>
    <row r="15741" s="107" customFormat="1" x14ac:dyDescent="0.2"/>
    <row r="15742" s="107" customFormat="1" x14ac:dyDescent="0.2"/>
    <row r="15743" s="107" customFormat="1" x14ac:dyDescent="0.2"/>
    <row r="15744" s="107" customFormat="1" x14ac:dyDescent="0.2"/>
    <row r="15745" s="107" customFormat="1" x14ac:dyDescent="0.2"/>
    <row r="15746" s="107" customFormat="1" x14ac:dyDescent="0.2"/>
    <row r="15747" s="107" customFormat="1" x14ac:dyDescent="0.2"/>
    <row r="15748" s="107" customFormat="1" x14ac:dyDescent="0.2"/>
    <row r="15749" s="107" customFormat="1" x14ac:dyDescent="0.2"/>
    <row r="15750" s="107" customFormat="1" x14ac:dyDescent="0.2"/>
    <row r="15751" s="107" customFormat="1" x14ac:dyDescent="0.2"/>
    <row r="15752" s="107" customFormat="1" x14ac:dyDescent="0.2"/>
    <row r="15753" s="107" customFormat="1" x14ac:dyDescent="0.2"/>
    <row r="15754" s="107" customFormat="1" x14ac:dyDescent="0.2"/>
    <row r="15755" s="107" customFormat="1" x14ac:dyDescent="0.2"/>
    <row r="15756" s="107" customFormat="1" x14ac:dyDescent="0.2"/>
    <row r="15757" s="107" customFormat="1" x14ac:dyDescent="0.2"/>
    <row r="15758" s="107" customFormat="1" x14ac:dyDescent="0.2"/>
    <row r="15759" s="107" customFormat="1" x14ac:dyDescent="0.2"/>
    <row r="15760" s="107" customFormat="1" x14ac:dyDescent="0.2"/>
    <row r="15761" s="107" customFormat="1" x14ac:dyDescent="0.2"/>
    <row r="15762" s="107" customFormat="1" x14ac:dyDescent="0.2"/>
    <row r="15763" s="107" customFormat="1" x14ac:dyDescent="0.2"/>
    <row r="15764" s="107" customFormat="1" x14ac:dyDescent="0.2"/>
    <row r="15765" s="107" customFormat="1" x14ac:dyDescent="0.2"/>
    <row r="15766" s="107" customFormat="1" x14ac:dyDescent="0.2"/>
    <row r="15767" s="107" customFormat="1" x14ac:dyDescent="0.2"/>
    <row r="15768" s="107" customFormat="1" x14ac:dyDescent="0.2"/>
    <row r="15769" s="107" customFormat="1" x14ac:dyDescent="0.2"/>
    <row r="15770" s="107" customFormat="1" x14ac:dyDescent="0.2"/>
    <row r="15771" s="107" customFormat="1" x14ac:dyDescent="0.2"/>
    <row r="15772" s="107" customFormat="1" x14ac:dyDescent="0.2"/>
    <row r="15773" s="107" customFormat="1" x14ac:dyDescent="0.2"/>
    <row r="15774" s="107" customFormat="1" x14ac:dyDescent="0.2"/>
    <row r="15775" s="107" customFormat="1" x14ac:dyDescent="0.2"/>
    <row r="15776" s="107" customFormat="1" x14ac:dyDescent="0.2"/>
    <row r="15777" s="107" customFormat="1" x14ac:dyDescent="0.2"/>
    <row r="15778" s="107" customFormat="1" x14ac:dyDescent="0.2"/>
    <row r="15779" s="107" customFormat="1" x14ac:dyDescent="0.2"/>
    <row r="15780" s="107" customFormat="1" x14ac:dyDescent="0.2"/>
    <row r="15781" s="107" customFormat="1" x14ac:dyDescent="0.2"/>
    <row r="15782" s="107" customFormat="1" x14ac:dyDescent="0.2"/>
    <row r="15783" s="107" customFormat="1" x14ac:dyDescent="0.2"/>
    <row r="15784" s="107" customFormat="1" x14ac:dyDescent="0.2"/>
    <row r="15785" s="107" customFormat="1" x14ac:dyDescent="0.2"/>
    <row r="15786" s="107" customFormat="1" x14ac:dyDescent="0.2"/>
    <row r="15787" s="107" customFormat="1" x14ac:dyDescent="0.2"/>
    <row r="15788" s="107" customFormat="1" x14ac:dyDescent="0.2"/>
    <row r="15789" s="107" customFormat="1" x14ac:dyDescent="0.2"/>
    <row r="15790" s="107" customFormat="1" x14ac:dyDescent="0.2"/>
    <row r="15791" s="107" customFormat="1" x14ac:dyDescent="0.2"/>
    <row r="15792" s="107" customFormat="1" x14ac:dyDescent="0.2"/>
    <row r="15793" s="107" customFormat="1" x14ac:dyDescent="0.2"/>
    <row r="15794" s="107" customFormat="1" x14ac:dyDescent="0.2"/>
    <row r="15795" s="107" customFormat="1" x14ac:dyDescent="0.2"/>
    <row r="15796" s="107" customFormat="1" x14ac:dyDescent="0.2"/>
    <row r="15797" s="107" customFormat="1" x14ac:dyDescent="0.2"/>
    <row r="15798" s="107" customFormat="1" x14ac:dyDescent="0.2"/>
    <row r="15799" s="107" customFormat="1" x14ac:dyDescent="0.2"/>
    <row r="15800" s="107" customFormat="1" x14ac:dyDescent="0.2"/>
    <row r="15801" s="107" customFormat="1" x14ac:dyDescent="0.2"/>
    <row r="15802" s="107" customFormat="1" x14ac:dyDescent="0.2"/>
    <row r="15803" s="107" customFormat="1" x14ac:dyDescent="0.2"/>
    <row r="15804" s="107" customFormat="1" x14ac:dyDescent="0.2"/>
    <row r="15805" s="107" customFormat="1" x14ac:dyDescent="0.2"/>
    <row r="15806" s="107" customFormat="1" x14ac:dyDescent="0.2"/>
    <row r="15807" s="107" customFormat="1" x14ac:dyDescent="0.2"/>
    <row r="15808" s="107" customFormat="1" x14ac:dyDescent="0.2"/>
    <row r="15809" s="107" customFormat="1" x14ac:dyDescent="0.2"/>
    <row r="15810" s="107" customFormat="1" x14ac:dyDescent="0.2"/>
    <row r="15811" s="107" customFormat="1" x14ac:dyDescent="0.2"/>
    <row r="15812" s="107" customFormat="1" x14ac:dyDescent="0.2"/>
    <row r="15813" s="107" customFormat="1" x14ac:dyDescent="0.2"/>
    <row r="15814" s="107" customFormat="1" x14ac:dyDescent="0.2"/>
    <row r="15815" s="107" customFormat="1" x14ac:dyDescent="0.2"/>
    <row r="15816" s="107" customFormat="1" x14ac:dyDescent="0.2"/>
    <row r="15817" s="107" customFormat="1" x14ac:dyDescent="0.2"/>
    <row r="15818" s="107" customFormat="1" x14ac:dyDescent="0.2"/>
    <row r="15819" s="107" customFormat="1" x14ac:dyDescent="0.2"/>
    <row r="15820" s="107" customFormat="1" x14ac:dyDescent="0.2"/>
    <row r="15821" s="107" customFormat="1" x14ac:dyDescent="0.2"/>
    <row r="15822" s="107" customFormat="1" x14ac:dyDescent="0.2"/>
    <row r="15823" s="107" customFormat="1" x14ac:dyDescent="0.2"/>
    <row r="15824" s="107" customFormat="1" x14ac:dyDescent="0.2"/>
    <row r="15825" s="107" customFormat="1" x14ac:dyDescent="0.2"/>
    <row r="15826" s="107" customFormat="1" x14ac:dyDescent="0.2"/>
    <row r="15827" s="107" customFormat="1" x14ac:dyDescent="0.2"/>
    <row r="15828" s="107" customFormat="1" x14ac:dyDescent="0.2"/>
    <row r="15829" s="107" customFormat="1" x14ac:dyDescent="0.2"/>
    <row r="15830" s="107" customFormat="1" x14ac:dyDescent="0.2"/>
    <row r="15831" s="107" customFormat="1" x14ac:dyDescent="0.2"/>
    <row r="15832" s="107" customFormat="1" x14ac:dyDescent="0.2"/>
    <row r="15833" s="107" customFormat="1" x14ac:dyDescent="0.2"/>
    <row r="15834" s="107" customFormat="1" x14ac:dyDescent="0.2"/>
    <row r="15835" s="107" customFormat="1" x14ac:dyDescent="0.2"/>
    <row r="15836" s="107" customFormat="1" x14ac:dyDescent="0.2"/>
    <row r="15837" s="107" customFormat="1" x14ac:dyDescent="0.2"/>
    <row r="15838" s="107" customFormat="1" x14ac:dyDescent="0.2"/>
    <row r="15839" s="107" customFormat="1" x14ac:dyDescent="0.2"/>
    <row r="15840" s="107" customFormat="1" x14ac:dyDescent="0.2"/>
    <row r="15841" s="107" customFormat="1" x14ac:dyDescent="0.2"/>
    <row r="15842" s="107" customFormat="1" x14ac:dyDescent="0.2"/>
    <row r="15843" s="107" customFormat="1" x14ac:dyDescent="0.2"/>
    <row r="15844" s="107" customFormat="1" x14ac:dyDescent="0.2"/>
    <row r="15845" s="107" customFormat="1" x14ac:dyDescent="0.2"/>
    <row r="15846" s="107" customFormat="1" x14ac:dyDescent="0.2"/>
    <row r="15847" s="107" customFormat="1" x14ac:dyDescent="0.2"/>
    <row r="15848" s="107" customFormat="1" x14ac:dyDescent="0.2"/>
    <row r="15849" s="107" customFormat="1" x14ac:dyDescent="0.2"/>
    <row r="15850" s="107" customFormat="1" x14ac:dyDescent="0.2"/>
    <row r="15851" s="107" customFormat="1" x14ac:dyDescent="0.2"/>
    <row r="15852" s="107" customFormat="1" x14ac:dyDescent="0.2"/>
    <row r="15853" s="107" customFormat="1" x14ac:dyDescent="0.2"/>
    <row r="15854" s="107" customFormat="1" x14ac:dyDescent="0.2"/>
    <row r="15855" s="107" customFormat="1" x14ac:dyDescent="0.2"/>
    <row r="15856" s="107" customFormat="1" x14ac:dyDescent="0.2"/>
    <row r="15857" s="107" customFormat="1" x14ac:dyDescent="0.2"/>
    <row r="15858" s="107" customFormat="1" x14ac:dyDescent="0.2"/>
    <row r="15859" s="107" customFormat="1" x14ac:dyDescent="0.2"/>
    <row r="15860" s="107" customFormat="1" x14ac:dyDescent="0.2"/>
    <row r="15861" s="107" customFormat="1" x14ac:dyDescent="0.2"/>
    <row r="15862" s="107" customFormat="1" x14ac:dyDescent="0.2"/>
    <row r="15863" s="107" customFormat="1" x14ac:dyDescent="0.2"/>
    <row r="15864" s="107" customFormat="1" x14ac:dyDescent="0.2"/>
    <row r="15865" s="107" customFormat="1" x14ac:dyDescent="0.2"/>
    <row r="15866" s="107" customFormat="1" x14ac:dyDescent="0.2"/>
    <row r="15867" s="107" customFormat="1" x14ac:dyDescent="0.2"/>
    <row r="15868" s="107" customFormat="1" x14ac:dyDescent="0.2"/>
    <row r="15869" s="107" customFormat="1" x14ac:dyDescent="0.2"/>
    <row r="15870" s="107" customFormat="1" x14ac:dyDescent="0.2"/>
    <row r="15871" s="107" customFormat="1" x14ac:dyDescent="0.2"/>
    <row r="15872" s="107" customFormat="1" x14ac:dyDescent="0.2"/>
    <row r="15873" s="107" customFormat="1" x14ac:dyDescent="0.2"/>
    <row r="15874" s="107" customFormat="1" x14ac:dyDescent="0.2"/>
    <row r="15875" s="107" customFormat="1" x14ac:dyDescent="0.2"/>
    <row r="15876" s="107" customFormat="1" x14ac:dyDescent="0.2"/>
    <row r="15877" s="107" customFormat="1" x14ac:dyDescent="0.2"/>
    <row r="15878" s="107" customFormat="1" x14ac:dyDescent="0.2"/>
    <row r="15879" s="107" customFormat="1" x14ac:dyDescent="0.2"/>
    <row r="15880" s="107" customFormat="1" x14ac:dyDescent="0.2"/>
    <row r="15881" s="107" customFormat="1" x14ac:dyDescent="0.2"/>
    <row r="15882" s="107" customFormat="1" x14ac:dyDescent="0.2"/>
    <row r="15883" s="107" customFormat="1" x14ac:dyDescent="0.2"/>
    <row r="15884" s="107" customFormat="1" x14ac:dyDescent="0.2"/>
    <row r="15885" s="107" customFormat="1" x14ac:dyDescent="0.2"/>
    <row r="15886" s="107" customFormat="1" x14ac:dyDescent="0.2"/>
    <row r="15887" s="107" customFormat="1" x14ac:dyDescent="0.2"/>
    <row r="15888" s="107" customFormat="1" x14ac:dyDescent="0.2"/>
    <row r="15889" s="107" customFormat="1" x14ac:dyDescent="0.2"/>
    <row r="15890" s="107" customFormat="1" x14ac:dyDescent="0.2"/>
    <row r="15891" s="107" customFormat="1" x14ac:dyDescent="0.2"/>
    <row r="15892" s="107" customFormat="1" x14ac:dyDescent="0.2"/>
    <row r="15893" s="107" customFormat="1" x14ac:dyDescent="0.2"/>
    <row r="15894" s="107" customFormat="1" x14ac:dyDescent="0.2"/>
    <row r="15895" s="107" customFormat="1" x14ac:dyDescent="0.2"/>
    <row r="15896" s="107" customFormat="1" x14ac:dyDescent="0.2"/>
    <row r="15897" s="107" customFormat="1" x14ac:dyDescent="0.2"/>
    <row r="15898" s="107" customFormat="1" x14ac:dyDescent="0.2"/>
    <row r="15899" s="107" customFormat="1" x14ac:dyDescent="0.2"/>
    <row r="15900" s="107" customFormat="1" x14ac:dyDescent="0.2"/>
    <row r="15901" s="107" customFormat="1" x14ac:dyDescent="0.2"/>
    <row r="15902" s="107" customFormat="1" x14ac:dyDescent="0.2"/>
    <row r="15903" s="107" customFormat="1" x14ac:dyDescent="0.2"/>
    <row r="15904" s="107" customFormat="1" x14ac:dyDescent="0.2"/>
    <row r="15905" s="107" customFormat="1" x14ac:dyDescent="0.2"/>
    <row r="15906" s="107" customFormat="1" x14ac:dyDescent="0.2"/>
    <row r="15907" s="107" customFormat="1" x14ac:dyDescent="0.2"/>
    <row r="15908" s="107" customFormat="1" x14ac:dyDescent="0.2"/>
    <row r="15909" s="107" customFormat="1" x14ac:dyDescent="0.2"/>
    <row r="15910" s="107" customFormat="1" x14ac:dyDescent="0.2"/>
    <row r="15911" s="107" customFormat="1" x14ac:dyDescent="0.2"/>
    <row r="15912" s="107" customFormat="1" x14ac:dyDescent="0.2"/>
    <row r="15913" s="107" customFormat="1" x14ac:dyDescent="0.2"/>
    <row r="15914" s="107" customFormat="1" x14ac:dyDescent="0.2"/>
    <row r="15915" s="107" customFormat="1" x14ac:dyDescent="0.2"/>
    <row r="15916" s="107" customFormat="1" x14ac:dyDescent="0.2"/>
    <row r="15917" s="107" customFormat="1" x14ac:dyDescent="0.2"/>
    <row r="15918" s="107" customFormat="1" x14ac:dyDescent="0.2"/>
    <row r="15919" s="107" customFormat="1" x14ac:dyDescent="0.2"/>
    <row r="15920" s="107" customFormat="1" x14ac:dyDescent="0.2"/>
    <row r="15921" s="107" customFormat="1" x14ac:dyDescent="0.2"/>
    <row r="15922" s="107" customFormat="1" x14ac:dyDescent="0.2"/>
    <row r="15923" s="107" customFormat="1" x14ac:dyDescent="0.2"/>
    <row r="15924" s="107" customFormat="1" x14ac:dyDescent="0.2"/>
    <row r="15925" s="107" customFormat="1" x14ac:dyDescent="0.2"/>
    <row r="15926" s="107" customFormat="1" x14ac:dyDescent="0.2"/>
    <row r="15927" s="107" customFormat="1" x14ac:dyDescent="0.2"/>
    <row r="15928" s="107" customFormat="1" x14ac:dyDescent="0.2"/>
    <row r="15929" s="107" customFormat="1" x14ac:dyDescent="0.2"/>
    <row r="15930" s="107" customFormat="1" x14ac:dyDescent="0.2"/>
    <row r="15931" s="107" customFormat="1" x14ac:dyDescent="0.2"/>
    <row r="15932" s="107" customFormat="1" x14ac:dyDescent="0.2"/>
    <row r="15933" s="107" customFormat="1" x14ac:dyDescent="0.2"/>
    <row r="15934" s="107" customFormat="1" x14ac:dyDescent="0.2"/>
    <row r="15935" s="107" customFormat="1" x14ac:dyDescent="0.2"/>
    <row r="15936" s="107" customFormat="1" x14ac:dyDescent="0.2"/>
    <row r="15937" s="107" customFormat="1" x14ac:dyDescent="0.2"/>
    <row r="15938" s="107" customFormat="1" x14ac:dyDescent="0.2"/>
    <row r="15939" s="107" customFormat="1" x14ac:dyDescent="0.2"/>
    <row r="15940" s="107" customFormat="1" x14ac:dyDescent="0.2"/>
    <row r="15941" s="107" customFormat="1" x14ac:dyDescent="0.2"/>
    <row r="15942" s="107" customFormat="1" x14ac:dyDescent="0.2"/>
    <row r="15943" s="107" customFormat="1" x14ac:dyDescent="0.2"/>
    <row r="15944" s="107" customFormat="1" x14ac:dyDescent="0.2"/>
    <row r="15945" s="107" customFormat="1" x14ac:dyDescent="0.2"/>
    <row r="15946" s="107" customFormat="1" x14ac:dyDescent="0.2"/>
    <row r="15947" s="107" customFormat="1" x14ac:dyDescent="0.2"/>
    <row r="15948" s="107" customFormat="1" x14ac:dyDescent="0.2"/>
    <row r="15949" s="107" customFormat="1" x14ac:dyDescent="0.2"/>
    <row r="15950" s="107" customFormat="1" x14ac:dyDescent="0.2"/>
    <row r="15951" s="107" customFormat="1" x14ac:dyDescent="0.2"/>
    <row r="15952" s="107" customFormat="1" x14ac:dyDescent="0.2"/>
    <row r="15953" s="107" customFormat="1" x14ac:dyDescent="0.2"/>
    <row r="15954" s="107" customFormat="1" x14ac:dyDescent="0.2"/>
    <row r="15955" s="107" customFormat="1" x14ac:dyDescent="0.2"/>
    <row r="15956" s="107" customFormat="1" x14ac:dyDescent="0.2"/>
    <row r="15957" s="107" customFormat="1" x14ac:dyDescent="0.2"/>
    <row r="15958" s="107" customFormat="1" x14ac:dyDescent="0.2"/>
    <row r="15959" s="107" customFormat="1" x14ac:dyDescent="0.2"/>
    <row r="15960" s="107" customFormat="1" x14ac:dyDescent="0.2"/>
    <row r="15961" s="107" customFormat="1" x14ac:dyDescent="0.2"/>
    <row r="15962" s="107" customFormat="1" x14ac:dyDescent="0.2"/>
    <row r="15963" s="107" customFormat="1" x14ac:dyDescent="0.2"/>
    <row r="15964" s="107" customFormat="1" x14ac:dyDescent="0.2"/>
    <row r="15965" s="107" customFormat="1" x14ac:dyDescent="0.2"/>
    <row r="15966" s="107" customFormat="1" x14ac:dyDescent="0.2"/>
    <row r="15967" s="107" customFormat="1" x14ac:dyDescent="0.2"/>
    <row r="15968" s="107" customFormat="1" x14ac:dyDescent="0.2"/>
    <row r="15969" s="107" customFormat="1" x14ac:dyDescent="0.2"/>
    <row r="15970" s="107" customFormat="1" x14ac:dyDescent="0.2"/>
    <row r="15971" s="107" customFormat="1" x14ac:dyDescent="0.2"/>
    <row r="15972" s="107" customFormat="1" x14ac:dyDescent="0.2"/>
    <row r="15973" s="107" customFormat="1" x14ac:dyDescent="0.2"/>
    <row r="15974" s="107" customFormat="1" x14ac:dyDescent="0.2"/>
    <row r="15975" s="107" customFormat="1" x14ac:dyDescent="0.2"/>
    <row r="15976" s="107" customFormat="1" x14ac:dyDescent="0.2"/>
    <row r="15977" s="107" customFormat="1" x14ac:dyDescent="0.2"/>
    <row r="15978" s="107" customFormat="1" x14ac:dyDescent="0.2"/>
    <row r="15979" s="107" customFormat="1" x14ac:dyDescent="0.2"/>
    <row r="15980" s="107" customFormat="1" x14ac:dyDescent="0.2"/>
    <row r="15981" s="107" customFormat="1" x14ac:dyDescent="0.2"/>
    <row r="15982" s="107" customFormat="1" x14ac:dyDescent="0.2"/>
    <row r="15983" s="107" customFormat="1" x14ac:dyDescent="0.2"/>
    <row r="15984" s="107" customFormat="1" x14ac:dyDescent="0.2"/>
    <row r="15985" s="107" customFormat="1" x14ac:dyDescent="0.2"/>
    <row r="15986" s="107" customFormat="1" x14ac:dyDescent="0.2"/>
    <row r="15987" s="107" customFormat="1" x14ac:dyDescent="0.2"/>
    <row r="15988" s="107" customFormat="1" x14ac:dyDescent="0.2"/>
    <row r="15989" s="107" customFormat="1" x14ac:dyDescent="0.2"/>
    <row r="15990" s="107" customFormat="1" x14ac:dyDescent="0.2"/>
    <row r="15991" s="107" customFormat="1" x14ac:dyDescent="0.2"/>
    <row r="15992" s="107" customFormat="1" x14ac:dyDescent="0.2"/>
    <row r="15993" s="107" customFormat="1" x14ac:dyDescent="0.2"/>
    <row r="15994" s="107" customFormat="1" x14ac:dyDescent="0.2"/>
    <row r="15995" s="107" customFormat="1" x14ac:dyDescent="0.2"/>
    <row r="15996" s="107" customFormat="1" x14ac:dyDescent="0.2"/>
    <row r="15997" s="107" customFormat="1" x14ac:dyDescent="0.2"/>
    <row r="15998" s="107" customFormat="1" x14ac:dyDescent="0.2"/>
    <row r="15999" s="107" customFormat="1" x14ac:dyDescent="0.2"/>
    <row r="16000" s="107" customFormat="1" x14ac:dyDescent="0.2"/>
    <row r="16001" s="107" customFormat="1" x14ac:dyDescent="0.2"/>
    <row r="16002" s="107" customFormat="1" x14ac:dyDescent="0.2"/>
    <row r="16003" s="107" customFormat="1" x14ac:dyDescent="0.2"/>
    <row r="16004" s="107" customFormat="1" x14ac:dyDescent="0.2"/>
    <row r="16005" s="107" customFormat="1" x14ac:dyDescent="0.2"/>
    <row r="16006" s="107" customFormat="1" x14ac:dyDescent="0.2"/>
    <row r="16007" s="107" customFormat="1" x14ac:dyDescent="0.2"/>
    <row r="16008" s="107" customFormat="1" x14ac:dyDescent="0.2"/>
    <row r="16009" s="107" customFormat="1" x14ac:dyDescent="0.2"/>
    <row r="16010" s="107" customFormat="1" x14ac:dyDescent="0.2"/>
    <row r="16011" s="107" customFormat="1" x14ac:dyDescent="0.2"/>
    <row r="16012" s="107" customFormat="1" x14ac:dyDescent="0.2"/>
    <row r="16013" s="107" customFormat="1" x14ac:dyDescent="0.2"/>
    <row r="16014" s="107" customFormat="1" x14ac:dyDescent="0.2"/>
    <row r="16015" s="107" customFormat="1" x14ac:dyDescent="0.2"/>
    <row r="16016" s="107" customFormat="1" x14ac:dyDescent="0.2"/>
    <row r="16017" s="107" customFormat="1" x14ac:dyDescent="0.2"/>
    <row r="16018" s="107" customFormat="1" x14ac:dyDescent="0.2"/>
    <row r="16019" s="107" customFormat="1" x14ac:dyDescent="0.2"/>
    <row r="16020" s="107" customFormat="1" x14ac:dyDescent="0.2"/>
    <row r="16021" s="107" customFormat="1" x14ac:dyDescent="0.2"/>
    <row r="16022" s="107" customFormat="1" x14ac:dyDescent="0.2"/>
    <row r="16023" s="107" customFormat="1" x14ac:dyDescent="0.2"/>
    <row r="16024" s="107" customFormat="1" x14ac:dyDescent="0.2"/>
    <row r="16025" s="107" customFormat="1" x14ac:dyDescent="0.2"/>
    <row r="16026" s="107" customFormat="1" x14ac:dyDescent="0.2"/>
    <row r="16027" s="107" customFormat="1" x14ac:dyDescent="0.2"/>
    <row r="16028" s="107" customFormat="1" x14ac:dyDescent="0.2"/>
    <row r="16029" s="107" customFormat="1" x14ac:dyDescent="0.2"/>
    <row r="16030" s="107" customFormat="1" x14ac:dyDescent="0.2"/>
    <row r="16031" s="107" customFormat="1" x14ac:dyDescent="0.2"/>
    <row r="16032" s="107" customFormat="1" x14ac:dyDescent="0.2"/>
    <row r="16033" s="107" customFormat="1" x14ac:dyDescent="0.2"/>
    <row r="16034" s="107" customFormat="1" x14ac:dyDescent="0.2"/>
    <row r="16035" s="107" customFormat="1" x14ac:dyDescent="0.2"/>
    <row r="16036" s="107" customFormat="1" x14ac:dyDescent="0.2"/>
    <row r="16037" s="107" customFormat="1" x14ac:dyDescent="0.2"/>
    <row r="16038" s="107" customFormat="1" x14ac:dyDescent="0.2"/>
    <row r="16039" s="107" customFormat="1" x14ac:dyDescent="0.2"/>
    <row r="16040" s="107" customFormat="1" x14ac:dyDescent="0.2"/>
    <row r="16041" s="107" customFormat="1" x14ac:dyDescent="0.2"/>
    <row r="16042" s="107" customFormat="1" x14ac:dyDescent="0.2"/>
    <row r="16043" s="107" customFormat="1" x14ac:dyDescent="0.2"/>
    <row r="16044" s="107" customFormat="1" x14ac:dyDescent="0.2"/>
    <row r="16045" s="107" customFormat="1" x14ac:dyDescent="0.2"/>
    <row r="16046" s="107" customFormat="1" x14ac:dyDescent="0.2"/>
    <row r="16047" s="107" customFormat="1" x14ac:dyDescent="0.2"/>
    <row r="16048" s="107" customFormat="1" x14ac:dyDescent="0.2"/>
    <row r="16049" s="107" customFormat="1" x14ac:dyDescent="0.2"/>
    <row r="16050" s="107" customFormat="1" x14ac:dyDescent="0.2"/>
    <row r="16051" s="107" customFormat="1" x14ac:dyDescent="0.2"/>
    <row r="16052" s="107" customFormat="1" x14ac:dyDescent="0.2"/>
    <row r="16053" s="107" customFormat="1" x14ac:dyDescent="0.2"/>
    <row r="16054" s="107" customFormat="1" x14ac:dyDescent="0.2"/>
    <row r="16055" s="107" customFormat="1" x14ac:dyDescent="0.2"/>
    <row r="16056" s="107" customFormat="1" x14ac:dyDescent="0.2"/>
    <row r="16057" s="107" customFormat="1" x14ac:dyDescent="0.2"/>
    <row r="16058" s="107" customFormat="1" x14ac:dyDescent="0.2"/>
    <row r="16059" s="107" customFormat="1" x14ac:dyDescent="0.2"/>
    <row r="16060" s="107" customFormat="1" x14ac:dyDescent="0.2"/>
    <row r="16061" s="107" customFormat="1" x14ac:dyDescent="0.2"/>
    <row r="16062" s="107" customFormat="1" x14ac:dyDescent="0.2"/>
    <row r="16063" s="107" customFormat="1" x14ac:dyDescent="0.2"/>
    <row r="16064" s="107" customFormat="1" x14ac:dyDescent="0.2"/>
    <row r="16065" s="107" customFormat="1" x14ac:dyDescent="0.2"/>
    <row r="16066" s="107" customFormat="1" x14ac:dyDescent="0.2"/>
    <row r="16067" s="107" customFormat="1" x14ac:dyDescent="0.2"/>
    <row r="16068" s="107" customFormat="1" x14ac:dyDescent="0.2"/>
    <row r="16069" s="107" customFormat="1" x14ac:dyDescent="0.2"/>
    <row r="16070" s="107" customFormat="1" x14ac:dyDescent="0.2"/>
    <row r="16071" s="107" customFormat="1" x14ac:dyDescent="0.2"/>
    <row r="16072" s="107" customFormat="1" x14ac:dyDescent="0.2"/>
    <row r="16073" s="107" customFormat="1" x14ac:dyDescent="0.2"/>
    <row r="16074" s="107" customFormat="1" x14ac:dyDescent="0.2"/>
    <row r="16075" s="107" customFormat="1" x14ac:dyDescent="0.2"/>
    <row r="16076" s="107" customFormat="1" x14ac:dyDescent="0.2"/>
    <row r="16077" s="107" customFormat="1" x14ac:dyDescent="0.2"/>
    <row r="16078" s="107" customFormat="1" x14ac:dyDescent="0.2"/>
    <row r="16079" s="107" customFormat="1" x14ac:dyDescent="0.2"/>
    <row r="16080" s="107" customFormat="1" x14ac:dyDescent="0.2"/>
    <row r="16081" s="107" customFormat="1" x14ac:dyDescent="0.2"/>
    <row r="16082" s="107" customFormat="1" x14ac:dyDescent="0.2"/>
    <row r="16083" s="107" customFormat="1" x14ac:dyDescent="0.2"/>
    <row r="16084" s="107" customFormat="1" x14ac:dyDescent="0.2"/>
    <row r="16085" s="107" customFormat="1" x14ac:dyDescent="0.2"/>
    <row r="16086" s="107" customFormat="1" x14ac:dyDescent="0.2"/>
    <row r="16087" s="107" customFormat="1" x14ac:dyDescent="0.2"/>
    <row r="16088" s="107" customFormat="1" x14ac:dyDescent="0.2"/>
    <row r="16089" s="107" customFormat="1" x14ac:dyDescent="0.2"/>
    <row r="16090" s="107" customFormat="1" x14ac:dyDescent="0.2"/>
    <row r="16091" s="107" customFormat="1" x14ac:dyDescent="0.2"/>
    <row r="16092" s="107" customFormat="1" x14ac:dyDescent="0.2"/>
    <row r="16093" s="107" customFormat="1" x14ac:dyDescent="0.2"/>
    <row r="16094" s="107" customFormat="1" x14ac:dyDescent="0.2"/>
    <row r="16095" s="107" customFormat="1" x14ac:dyDescent="0.2"/>
    <row r="16096" s="107" customFormat="1" x14ac:dyDescent="0.2"/>
    <row r="16097" s="107" customFormat="1" x14ac:dyDescent="0.2"/>
    <row r="16098" s="107" customFormat="1" x14ac:dyDescent="0.2"/>
    <row r="16099" s="107" customFormat="1" x14ac:dyDescent="0.2"/>
    <row r="16100" s="107" customFormat="1" x14ac:dyDescent="0.2"/>
    <row r="16101" s="107" customFormat="1" x14ac:dyDescent="0.2"/>
    <row r="16102" s="107" customFormat="1" x14ac:dyDescent="0.2"/>
    <row r="16103" s="107" customFormat="1" x14ac:dyDescent="0.2"/>
    <row r="16104" s="107" customFormat="1" x14ac:dyDescent="0.2"/>
    <row r="16105" s="107" customFormat="1" x14ac:dyDescent="0.2"/>
    <row r="16106" s="107" customFormat="1" x14ac:dyDescent="0.2"/>
    <row r="16107" s="107" customFormat="1" x14ac:dyDescent="0.2"/>
    <row r="16108" s="107" customFormat="1" x14ac:dyDescent="0.2"/>
    <row r="16109" s="107" customFormat="1" x14ac:dyDescent="0.2"/>
    <row r="16110" s="107" customFormat="1" x14ac:dyDescent="0.2"/>
    <row r="16111" s="107" customFormat="1" x14ac:dyDescent="0.2"/>
    <row r="16112" s="107" customFormat="1" x14ac:dyDescent="0.2"/>
    <row r="16113" s="107" customFormat="1" x14ac:dyDescent="0.2"/>
    <row r="16114" s="107" customFormat="1" x14ac:dyDescent="0.2"/>
    <row r="16115" s="107" customFormat="1" x14ac:dyDescent="0.2"/>
    <row r="16116" s="107" customFormat="1" x14ac:dyDescent="0.2"/>
    <row r="16117" s="107" customFormat="1" x14ac:dyDescent="0.2"/>
    <row r="16118" s="107" customFormat="1" x14ac:dyDescent="0.2"/>
    <row r="16119" s="107" customFormat="1" x14ac:dyDescent="0.2"/>
    <row r="16120" s="107" customFormat="1" x14ac:dyDescent="0.2"/>
    <row r="16121" s="107" customFormat="1" x14ac:dyDescent="0.2"/>
    <row r="16122" s="107" customFormat="1" x14ac:dyDescent="0.2"/>
    <row r="16123" s="107" customFormat="1" x14ac:dyDescent="0.2"/>
    <row r="16124" s="107" customFormat="1" x14ac:dyDescent="0.2"/>
    <row r="16125" s="107" customFormat="1" x14ac:dyDescent="0.2"/>
    <row r="16126" s="107" customFormat="1" x14ac:dyDescent="0.2"/>
    <row r="16127" s="107" customFormat="1" x14ac:dyDescent="0.2"/>
    <row r="16128" s="107" customFormat="1" x14ac:dyDescent="0.2"/>
    <row r="16129" s="107" customFormat="1" x14ac:dyDescent="0.2"/>
    <row r="16130" s="107" customFormat="1" x14ac:dyDescent="0.2"/>
    <row r="16131" s="107" customFormat="1" x14ac:dyDescent="0.2"/>
    <row r="16132" s="107" customFormat="1" x14ac:dyDescent="0.2"/>
    <row r="16133" s="107" customFormat="1" x14ac:dyDescent="0.2"/>
    <row r="16134" s="107" customFormat="1" x14ac:dyDescent="0.2"/>
    <row r="16135" s="107" customFormat="1" x14ac:dyDescent="0.2"/>
    <row r="16136" s="107" customFormat="1" x14ac:dyDescent="0.2"/>
    <row r="16137" s="107" customFormat="1" x14ac:dyDescent="0.2"/>
    <row r="16138" s="107" customFormat="1" x14ac:dyDescent="0.2"/>
    <row r="16139" s="107" customFormat="1" x14ac:dyDescent="0.2"/>
    <row r="16140" s="107" customFormat="1" x14ac:dyDescent="0.2"/>
    <row r="16141" s="107" customFormat="1" x14ac:dyDescent="0.2"/>
    <row r="16142" s="107" customFormat="1" x14ac:dyDescent="0.2"/>
    <row r="16143" s="107" customFormat="1" x14ac:dyDescent="0.2"/>
    <row r="16144" s="107" customFormat="1" x14ac:dyDescent="0.2"/>
    <row r="16145" s="107" customFormat="1" x14ac:dyDescent="0.2"/>
    <row r="16146" s="107" customFormat="1" x14ac:dyDescent="0.2"/>
    <row r="16147" s="107" customFormat="1" x14ac:dyDescent="0.2"/>
    <row r="16148" s="107" customFormat="1" x14ac:dyDescent="0.2"/>
    <row r="16149" s="107" customFormat="1" x14ac:dyDescent="0.2"/>
    <row r="16150" s="107" customFormat="1" x14ac:dyDescent="0.2"/>
    <row r="16151" s="107" customFormat="1" x14ac:dyDescent="0.2"/>
    <row r="16152" s="107" customFormat="1" x14ac:dyDescent="0.2"/>
    <row r="16153" s="107" customFormat="1" x14ac:dyDescent="0.2"/>
    <row r="16154" s="107" customFormat="1" x14ac:dyDescent="0.2"/>
    <row r="16155" s="107" customFormat="1" x14ac:dyDescent="0.2"/>
    <row r="16156" s="107" customFormat="1" x14ac:dyDescent="0.2"/>
    <row r="16157" s="107" customFormat="1" x14ac:dyDescent="0.2"/>
    <row r="16158" s="107" customFormat="1" x14ac:dyDescent="0.2"/>
    <row r="16159" s="107" customFormat="1" x14ac:dyDescent="0.2"/>
    <row r="16160" s="107" customFormat="1" x14ac:dyDescent="0.2"/>
    <row r="16161" s="107" customFormat="1" x14ac:dyDescent="0.2"/>
    <row r="16162" s="107" customFormat="1" x14ac:dyDescent="0.2"/>
    <row r="16163" s="107" customFormat="1" x14ac:dyDescent="0.2"/>
    <row r="16164" s="107" customFormat="1" x14ac:dyDescent="0.2"/>
    <row r="16165" s="107" customFormat="1" x14ac:dyDescent="0.2"/>
    <row r="16166" s="107" customFormat="1" x14ac:dyDescent="0.2"/>
    <row r="16167" s="107" customFormat="1" x14ac:dyDescent="0.2"/>
    <row r="16168" s="107" customFormat="1" x14ac:dyDescent="0.2"/>
    <row r="16169" s="107" customFormat="1" x14ac:dyDescent="0.2"/>
    <row r="16170" s="107" customFormat="1" x14ac:dyDescent="0.2"/>
    <row r="16171" s="107" customFormat="1" x14ac:dyDescent="0.2"/>
    <row r="16172" s="107" customFormat="1" x14ac:dyDescent="0.2"/>
    <row r="16173" s="107" customFormat="1" x14ac:dyDescent="0.2"/>
    <row r="16174" s="107" customFormat="1" x14ac:dyDescent="0.2"/>
    <row r="16175" s="107" customFormat="1" x14ac:dyDescent="0.2"/>
    <row r="16176" s="107" customFormat="1" x14ac:dyDescent="0.2"/>
    <row r="16177" s="107" customFormat="1" x14ac:dyDescent="0.2"/>
    <row r="16178" s="107" customFormat="1" x14ac:dyDescent="0.2"/>
    <row r="16179" s="107" customFormat="1" x14ac:dyDescent="0.2"/>
    <row r="16180" s="107" customFormat="1" x14ac:dyDescent="0.2"/>
    <row r="16181" s="107" customFormat="1" x14ac:dyDescent="0.2"/>
    <row r="16182" s="107" customFormat="1" x14ac:dyDescent="0.2"/>
    <row r="16183" s="107" customFormat="1" x14ac:dyDescent="0.2"/>
    <row r="16184" s="107" customFormat="1" x14ac:dyDescent="0.2"/>
    <row r="16185" s="107" customFormat="1" x14ac:dyDescent="0.2"/>
    <row r="16186" s="107" customFormat="1" x14ac:dyDescent="0.2"/>
    <row r="16187" s="107" customFormat="1" x14ac:dyDescent="0.2"/>
    <row r="16188" s="107" customFormat="1" x14ac:dyDescent="0.2"/>
    <row r="16189" s="107" customFormat="1" x14ac:dyDescent="0.2"/>
    <row r="16190" s="107" customFormat="1" x14ac:dyDescent="0.2"/>
    <row r="16191" s="107" customFormat="1" x14ac:dyDescent="0.2"/>
    <row r="16192" s="107" customFormat="1" x14ac:dyDescent="0.2"/>
    <row r="16193" s="107" customFormat="1" x14ac:dyDescent="0.2"/>
    <row r="16194" s="107" customFormat="1" x14ac:dyDescent="0.2"/>
    <row r="16195" s="107" customFormat="1" x14ac:dyDescent="0.2"/>
    <row r="16196" s="107" customFormat="1" x14ac:dyDescent="0.2"/>
    <row r="16197" s="107" customFormat="1" x14ac:dyDescent="0.2"/>
    <row r="16198" s="107" customFormat="1" x14ac:dyDescent="0.2"/>
    <row r="16199" s="107" customFormat="1" x14ac:dyDescent="0.2"/>
    <row r="16200" s="107" customFormat="1" x14ac:dyDescent="0.2"/>
    <row r="16201" s="107" customFormat="1" x14ac:dyDescent="0.2"/>
    <row r="16202" s="107" customFormat="1" x14ac:dyDescent="0.2"/>
    <row r="16203" s="107" customFormat="1" x14ac:dyDescent="0.2"/>
    <row r="16204" s="107" customFormat="1" x14ac:dyDescent="0.2"/>
    <row r="16205" s="107" customFormat="1" x14ac:dyDescent="0.2"/>
    <row r="16206" s="107" customFormat="1" x14ac:dyDescent="0.2"/>
    <row r="16207" s="107" customFormat="1" x14ac:dyDescent="0.2"/>
    <row r="16208" s="107" customFormat="1" x14ac:dyDescent="0.2"/>
    <row r="16209" s="107" customFormat="1" x14ac:dyDescent="0.2"/>
    <row r="16210" s="107" customFormat="1" x14ac:dyDescent="0.2"/>
    <row r="16211" s="107" customFormat="1" x14ac:dyDescent="0.2"/>
    <row r="16212" s="107" customFormat="1" x14ac:dyDescent="0.2"/>
    <row r="16213" s="107" customFormat="1" x14ac:dyDescent="0.2"/>
    <row r="16214" s="107" customFormat="1" x14ac:dyDescent="0.2"/>
    <row r="16215" s="107" customFormat="1" x14ac:dyDescent="0.2"/>
    <row r="16216" s="107" customFormat="1" x14ac:dyDescent="0.2"/>
    <row r="16217" s="107" customFormat="1" x14ac:dyDescent="0.2"/>
    <row r="16218" s="107" customFormat="1" x14ac:dyDescent="0.2"/>
    <row r="16219" s="107" customFormat="1" x14ac:dyDescent="0.2"/>
    <row r="16220" s="107" customFormat="1" x14ac:dyDescent="0.2"/>
    <row r="16221" s="107" customFormat="1" x14ac:dyDescent="0.2"/>
    <row r="16222" s="107" customFormat="1" x14ac:dyDescent="0.2"/>
    <row r="16223" s="107" customFormat="1" x14ac:dyDescent="0.2"/>
    <row r="16224" s="107" customFormat="1" x14ac:dyDescent="0.2"/>
    <row r="16225" s="107" customFormat="1" x14ac:dyDescent="0.2"/>
    <row r="16226" s="107" customFormat="1" x14ac:dyDescent="0.2"/>
    <row r="16227" s="107" customFormat="1" x14ac:dyDescent="0.2"/>
    <row r="16228" s="107" customFormat="1" x14ac:dyDescent="0.2"/>
    <row r="16229" s="107" customFormat="1" x14ac:dyDescent="0.2"/>
    <row r="16230" s="107" customFormat="1" x14ac:dyDescent="0.2"/>
    <row r="16231" s="107" customFormat="1" x14ac:dyDescent="0.2"/>
    <row r="16232" s="107" customFormat="1" x14ac:dyDescent="0.2"/>
    <row r="16233" s="107" customFormat="1" x14ac:dyDescent="0.2"/>
    <row r="16234" s="107" customFormat="1" x14ac:dyDescent="0.2"/>
    <row r="16235" s="107" customFormat="1" x14ac:dyDescent="0.2"/>
    <row r="16236" s="107" customFormat="1" x14ac:dyDescent="0.2"/>
    <row r="16237" s="107" customFormat="1" x14ac:dyDescent="0.2"/>
    <row r="16238" s="107" customFormat="1" x14ac:dyDescent="0.2"/>
    <row r="16239" s="107" customFormat="1" x14ac:dyDescent="0.2"/>
    <row r="16240" s="107" customFormat="1" x14ac:dyDescent="0.2"/>
    <row r="16241" s="107" customFormat="1" x14ac:dyDescent="0.2"/>
    <row r="16242" s="107" customFormat="1" x14ac:dyDescent="0.2"/>
    <row r="16243" s="107" customFormat="1" x14ac:dyDescent="0.2"/>
    <row r="16244" s="107" customFormat="1" x14ac:dyDescent="0.2"/>
    <row r="16245" s="107" customFormat="1" x14ac:dyDescent="0.2"/>
    <row r="16246" s="107" customFormat="1" x14ac:dyDescent="0.2"/>
    <row r="16247" s="107" customFormat="1" x14ac:dyDescent="0.2"/>
    <row r="16248" s="107" customFormat="1" x14ac:dyDescent="0.2"/>
    <row r="16249" s="107" customFormat="1" x14ac:dyDescent="0.2"/>
    <row r="16250" s="107" customFormat="1" x14ac:dyDescent="0.2"/>
    <row r="16251" s="107" customFormat="1" x14ac:dyDescent="0.2"/>
    <row r="16252" s="107" customFormat="1" x14ac:dyDescent="0.2"/>
    <row r="16253" s="107" customFormat="1" x14ac:dyDescent="0.2"/>
    <row r="16254" s="107" customFormat="1" x14ac:dyDescent="0.2"/>
    <row r="16255" s="107" customFormat="1" x14ac:dyDescent="0.2"/>
    <row r="16256" s="107" customFormat="1" x14ac:dyDescent="0.2"/>
    <row r="16257" s="107" customFormat="1" x14ac:dyDescent="0.2"/>
    <row r="16258" s="107" customFormat="1" x14ac:dyDescent="0.2"/>
    <row r="16259" s="107" customFormat="1" x14ac:dyDescent="0.2"/>
    <row r="16260" s="107" customFormat="1" x14ac:dyDescent="0.2"/>
    <row r="16261" s="107" customFormat="1" x14ac:dyDescent="0.2"/>
    <row r="16262" s="107" customFormat="1" x14ac:dyDescent="0.2"/>
    <row r="16263" s="107" customFormat="1" x14ac:dyDescent="0.2"/>
    <row r="16264" s="107" customFormat="1" x14ac:dyDescent="0.2"/>
    <row r="16265" s="107" customFormat="1" x14ac:dyDescent="0.2"/>
    <row r="16266" s="107" customFormat="1" x14ac:dyDescent="0.2"/>
    <row r="16267" s="107" customFormat="1" x14ac:dyDescent="0.2"/>
    <row r="16268" s="107" customFormat="1" x14ac:dyDescent="0.2"/>
    <row r="16269" s="107" customFormat="1" x14ac:dyDescent="0.2"/>
    <row r="16270" s="107" customFormat="1" x14ac:dyDescent="0.2"/>
    <row r="16271" s="107" customFormat="1" x14ac:dyDescent="0.2"/>
    <row r="16272" s="107" customFormat="1" x14ac:dyDescent="0.2"/>
    <row r="16273" s="107" customFormat="1" x14ac:dyDescent="0.2"/>
    <row r="16274" s="107" customFormat="1" x14ac:dyDescent="0.2"/>
    <row r="16275" s="107" customFormat="1" x14ac:dyDescent="0.2"/>
    <row r="16276" s="107" customFormat="1" x14ac:dyDescent="0.2"/>
    <row r="16277" s="107" customFormat="1" x14ac:dyDescent="0.2"/>
    <row r="16278" s="107" customFormat="1" x14ac:dyDescent="0.2"/>
    <row r="16279" s="107" customFormat="1" x14ac:dyDescent="0.2"/>
    <row r="16280" s="107" customFormat="1" x14ac:dyDescent="0.2"/>
    <row r="16281" s="107" customFormat="1" x14ac:dyDescent="0.2"/>
    <row r="16282" s="107" customFormat="1" x14ac:dyDescent="0.2"/>
    <row r="16283" s="107" customFormat="1" x14ac:dyDescent="0.2"/>
    <row r="16284" s="107" customFormat="1" x14ac:dyDescent="0.2"/>
    <row r="16285" s="107" customFormat="1" x14ac:dyDescent="0.2"/>
    <row r="16286" s="107" customFormat="1" x14ac:dyDescent="0.2"/>
    <row r="16287" s="107" customFormat="1" x14ac:dyDescent="0.2"/>
    <row r="16288" s="107" customFormat="1" x14ac:dyDescent="0.2"/>
    <row r="16289" s="107" customFormat="1" x14ac:dyDescent="0.2"/>
    <row r="16290" s="107" customFormat="1" x14ac:dyDescent="0.2"/>
    <row r="16291" s="107" customFormat="1" x14ac:dyDescent="0.2"/>
    <row r="16292" s="107" customFormat="1" x14ac:dyDescent="0.2"/>
    <row r="16293" s="107" customFormat="1" x14ac:dyDescent="0.2"/>
    <row r="16294" s="107" customFormat="1" x14ac:dyDescent="0.2"/>
    <row r="16295" s="107" customFormat="1" x14ac:dyDescent="0.2"/>
    <row r="16296" s="107" customFormat="1" x14ac:dyDescent="0.2"/>
    <row r="16297" s="107" customFormat="1" x14ac:dyDescent="0.2"/>
    <row r="16298" s="107" customFormat="1" x14ac:dyDescent="0.2"/>
    <row r="16299" s="107" customFormat="1" x14ac:dyDescent="0.2"/>
    <row r="16300" s="107" customFormat="1" x14ac:dyDescent="0.2"/>
    <row r="16301" s="107" customFormat="1" x14ac:dyDescent="0.2"/>
    <row r="16302" s="107" customFormat="1" x14ac:dyDescent="0.2"/>
    <row r="16303" s="107" customFormat="1" x14ac:dyDescent="0.2"/>
    <row r="16304" s="107" customFormat="1" x14ac:dyDescent="0.2"/>
    <row r="16305" s="107" customFormat="1" x14ac:dyDescent="0.2"/>
    <row r="16306" s="107" customFormat="1" x14ac:dyDescent="0.2"/>
    <row r="16307" s="107" customFormat="1" x14ac:dyDescent="0.2"/>
    <row r="16308" s="107" customFormat="1" x14ac:dyDescent="0.2"/>
    <row r="16309" s="107" customFormat="1" x14ac:dyDescent="0.2"/>
    <row r="16310" s="107" customFormat="1" x14ac:dyDescent="0.2"/>
    <row r="16311" s="107" customFormat="1" x14ac:dyDescent="0.2"/>
    <row r="16312" s="107" customFormat="1" x14ac:dyDescent="0.2"/>
    <row r="16313" s="107" customFormat="1" x14ac:dyDescent="0.2"/>
    <row r="16314" s="107" customFormat="1" x14ac:dyDescent="0.2"/>
    <row r="16315" s="107" customFormat="1" x14ac:dyDescent="0.2"/>
    <row r="16316" s="107" customFormat="1" x14ac:dyDescent="0.2"/>
    <row r="16317" s="107" customFormat="1" x14ac:dyDescent="0.2"/>
    <row r="16318" s="107" customFormat="1" x14ac:dyDescent="0.2"/>
    <row r="16319" s="107" customFormat="1" x14ac:dyDescent="0.2"/>
    <row r="16320" s="107" customFormat="1" x14ac:dyDescent="0.2"/>
    <row r="16321" s="107" customFormat="1" x14ac:dyDescent="0.2"/>
    <row r="16322" s="107" customFormat="1" x14ac:dyDescent="0.2"/>
    <row r="16323" s="107" customFormat="1" x14ac:dyDescent="0.2"/>
    <row r="16324" s="107" customFormat="1" x14ac:dyDescent="0.2"/>
    <row r="16325" s="107" customFormat="1" x14ac:dyDescent="0.2"/>
    <row r="16326" s="107" customFormat="1" x14ac:dyDescent="0.2"/>
    <row r="16327" s="107" customFormat="1" x14ac:dyDescent="0.2"/>
    <row r="16328" s="107" customFormat="1" x14ac:dyDescent="0.2"/>
    <row r="16329" s="107" customFormat="1" x14ac:dyDescent="0.2"/>
    <row r="16330" s="107" customFormat="1" x14ac:dyDescent="0.2"/>
    <row r="16331" s="107" customFormat="1" x14ac:dyDescent="0.2"/>
    <row r="16332" s="107" customFormat="1" x14ac:dyDescent="0.2"/>
    <row r="16333" s="107" customFormat="1" x14ac:dyDescent="0.2"/>
    <row r="16334" s="107" customFormat="1" x14ac:dyDescent="0.2"/>
    <row r="16335" s="107" customFormat="1" x14ac:dyDescent="0.2"/>
    <row r="16336" s="107" customFormat="1" x14ac:dyDescent="0.2"/>
    <row r="16337" s="107" customFormat="1" x14ac:dyDescent="0.2"/>
    <row r="16338" s="107" customFormat="1" x14ac:dyDescent="0.2"/>
    <row r="16339" s="107" customFormat="1" x14ac:dyDescent="0.2"/>
    <row r="16340" s="107" customFormat="1" x14ac:dyDescent="0.2"/>
    <row r="16341" s="107" customFormat="1" x14ac:dyDescent="0.2"/>
    <row r="16342" s="107" customFormat="1" x14ac:dyDescent="0.2"/>
    <row r="16343" s="107" customFormat="1" x14ac:dyDescent="0.2"/>
    <row r="16344" s="107" customFormat="1" x14ac:dyDescent="0.2"/>
    <row r="16345" s="107" customFormat="1" x14ac:dyDescent="0.2"/>
    <row r="16346" s="107" customFormat="1" x14ac:dyDescent="0.2"/>
    <row r="16347" s="107" customFormat="1" x14ac:dyDescent="0.2"/>
    <row r="16348" s="107" customFormat="1" x14ac:dyDescent="0.2"/>
    <row r="16349" s="107" customFormat="1" x14ac:dyDescent="0.2"/>
    <row r="16350" s="107" customFormat="1" x14ac:dyDescent="0.2"/>
    <row r="16351" s="107" customFormat="1" x14ac:dyDescent="0.2"/>
    <row r="16352" s="107" customFormat="1" x14ac:dyDescent="0.2"/>
    <row r="16353" s="107" customFormat="1" x14ac:dyDescent="0.2"/>
    <row r="16354" s="107" customFormat="1" x14ac:dyDescent="0.2"/>
    <row r="16355" s="107" customFormat="1" x14ac:dyDescent="0.2"/>
    <row r="16356" s="107" customFormat="1" x14ac:dyDescent="0.2"/>
    <row r="16357" s="107" customFormat="1" x14ac:dyDescent="0.2"/>
    <row r="16358" s="107" customFormat="1" x14ac:dyDescent="0.2"/>
    <row r="16359" s="107" customFormat="1" x14ac:dyDescent="0.2"/>
    <row r="16360" s="107" customFormat="1" x14ac:dyDescent="0.2"/>
    <row r="16361" s="107" customFormat="1" x14ac:dyDescent="0.2"/>
    <row r="16362" s="107" customFormat="1" x14ac:dyDescent="0.2"/>
    <row r="16363" s="107" customFormat="1" x14ac:dyDescent="0.2"/>
    <row r="16364" s="107" customFormat="1" x14ac:dyDescent="0.2"/>
    <row r="16365" s="107" customFormat="1" x14ac:dyDescent="0.2"/>
    <row r="16366" s="107" customFormat="1" x14ac:dyDescent="0.2"/>
    <row r="16367" s="107" customFormat="1" x14ac:dyDescent="0.2"/>
    <row r="16368" s="107" customFormat="1" x14ac:dyDescent="0.2"/>
    <row r="16369" s="107" customFormat="1" x14ac:dyDescent="0.2"/>
    <row r="16370" s="107" customFormat="1" x14ac:dyDescent="0.2"/>
    <row r="16371" s="107" customFormat="1" x14ac:dyDescent="0.2"/>
    <row r="16372" s="107" customFormat="1" x14ac:dyDescent="0.2"/>
    <row r="16373" s="107" customFormat="1" x14ac:dyDescent="0.2"/>
    <row r="16374" s="107" customFormat="1" x14ac:dyDescent="0.2"/>
    <row r="16375" s="107" customFormat="1" x14ac:dyDescent="0.2"/>
    <row r="16376" s="107" customFormat="1" x14ac:dyDescent="0.2"/>
    <row r="16377" s="107" customFormat="1" x14ac:dyDescent="0.2"/>
    <row r="16378" s="107" customFormat="1" x14ac:dyDescent="0.2"/>
    <row r="16379" s="107" customFormat="1" x14ac:dyDescent="0.2"/>
    <row r="16380" s="107" customFormat="1" x14ac:dyDescent="0.2"/>
    <row r="16381" s="107" customFormat="1" x14ac:dyDescent="0.2"/>
    <row r="16382" s="107" customFormat="1" x14ac:dyDescent="0.2"/>
    <row r="16383" s="107" customFormat="1" x14ac:dyDescent="0.2"/>
    <row r="16384" s="107" customFormat="1" x14ac:dyDescent="0.2"/>
    <row r="16385" s="107" customFormat="1" x14ac:dyDescent="0.2"/>
    <row r="16386" s="107" customFormat="1" x14ac:dyDescent="0.2"/>
    <row r="16387" s="107" customFormat="1" x14ac:dyDescent="0.2"/>
    <row r="16388" s="107" customFormat="1" x14ac:dyDescent="0.2"/>
    <row r="16389" s="107" customFormat="1" x14ac:dyDescent="0.2"/>
    <row r="16390" s="107" customFormat="1" x14ac:dyDescent="0.2"/>
    <row r="16391" s="107" customFormat="1" x14ac:dyDescent="0.2"/>
    <row r="16392" s="107" customFormat="1" x14ac:dyDescent="0.2"/>
    <row r="16393" s="107" customFormat="1" x14ac:dyDescent="0.2"/>
    <row r="16394" s="107" customFormat="1" x14ac:dyDescent="0.2"/>
    <row r="16395" s="107" customFormat="1" x14ac:dyDescent="0.2"/>
    <row r="16396" s="107" customFormat="1" x14ac:dyDescent="0.2"/>
    <row r="16397" s="107" customFormat="1" x14ac:dyDescent="0.2"/>
    <row r="16398" s="107" customFormat="1" x14ac:dyDescent="0.2"/>
    <row r="16399" s="107" customFormat="1" x14ac:dyDescent="0.2"/>
    <row r="16400" s="107" customFormat="1" x14ac:dyDescent="0.2"/>
    <row r="16401" s="107" customFormat="1" x14ac:dyDescent="0.2"/>
    <row r="16402" s="107" customFormat="1" x14ac:dyDescent="0.2"/>
    <row r="16403" s="107" customFormat="1" x14ac:dyDescent="0.2"/>
    <row r="16404" s="107" customFormat="1" x14ac:dyDescent="0.2"/>
    <row r="16405" s="107" customFormat="1" x14ac:dyDescent="0.2"/>
    <row r="16406" s="107" customFormat="1" x14ac:dyDescent="0.2"/>
    <row r="16407" s="107" customFormat="1" x14ac:dyDescent="0.2"/>
    <row r="16408" s="107" customFormat="1" x14ac:dyDescent="0.2"/>
    <row r="16409" s="107" customFormat="1" x14ac:dyDescent="0.2"/>
    <row r="16410" s="107" customFormat="1" x14ac:dyDescent="0.2"/>
    <row r="16411" s="107" customFormat="1" x14ac:dyDescent="0.2"/>
    <row r="16412" s="107" customFormat="1" x14ac:dyDescent="0.2"/>
    <row r="16413" s="107" customFormat="1" x14ac:dyDescent="0.2"/>
    <row r="16414" s="107" customFormat="1" x14ac:dyDescent="0.2"/>
    <row r="16415" s="107" customFormat="1" x14ac:dyDescent="0.2"/>
    <row r="16416" s="107" customFormat="1" x14ac:dyDescent="0.2"/>
    <row r="16417" s="107" customFormat="1" x14ac:dyDescent="0.2"/>
    <row r="16418" s="107" customFormat="1" x14ac:dyDescent="0.2"/>
    <row r="16419" s="107" customFormat="1" x14ac:dyDescent="0.2"/>
    <row r="16420" s="107" customFormat="1" x14ac:dyDescent="0.2"/>
    <row r="16421" s="107" customFormat="1" x14ac:dyDescent="0.2"/>
    <row r="16422" s="107" customFormat="1" x14ac:dyDescent="0.2"/>
    <row r="16423" s="107" customFormat="1" x14ac:dyDescent="0.2"/>
    <row r="16424" s="107" customFormat="1" x14ac:dyDescent="0.2"/>
    <row r="16425" s="107" customFormat="1" x14ac:dyDescent="0.2"/>
    <row r="16426" s="107" customFormat="1" x14ac:dyDescent="0.2"/>
    <row r="16427" s="107" customFormat="1" x14ac:dyDescent="0.2"/>
    <row r="16428" s="107" customFormat="1" x14ac:dyDescent="0.2"/>
    <row r="16429" s="107" customFormat="1" x14ac:dyDescent="0.2"/>
    <row r="16430" s="107" customFormat="1" x14ac:dyDescent="0.2"/>
    <row r="16431" s="107" customFormat="1" x14ac:dyDescent="0.2"/>
    <row r="16432" s="107" customFormat="1" x14ac:dyDescent="0.2"/>
    <row r="16433" s="107" customFormat="1" x14ac:dyDescent="0.2"/>
    <row r="16434" s="107" customFormat="1" x14ac:dyDescent="0.2"/>
    <row r="16435" s="107" customFormat="1" x14ac:dyDescent="0.2"/>
    <row r="16436" s="107" customFormat="1" x14ac:dyDescent="0.2"/>
    <row r="16437" s="107" customFormat="1" x14ac:dyDescent="0.2"/>
    <row r="16438" s="107" customFormat="1" x14ac:dyDescent="0.2"/>
    <row r="16439" s="107" customFormat="1" x14ac:dyDescent="0.2"/>
    <row r="16440" s="107" customFormat="1" x14ac:dyDescent="0.2"/>
    <row r="16441" s="107" customFormat="1" x14ac:dyDescent="0.2"/>
    <row r="16442" s="107" customFormat="1" x14ac:dyDescent="0.2"/>
    <row r="16443" s="107" customFormat="1" x14ac:dyDescent="0.2"/>
    <row r="16444" s="107" customFormat="1" x14ac:dyDescent="0.2"/>
    <row r="16445" s="107" customFormat="1" x14ac:dyDescent="0.2"/>
    <row r="16446" s="107" customFormat="1" x14ac:dyDescent="0.2"/>
    <row r="16447" s="107" customFormat="1" x14ac:dyDescent="0.2"/>
    <row r="16448" s="107" customFormat="1" x14ac:dyDescent="0.2"/>
    <row r="16449" s="107" customFormat="1" x14ac:dyDescent="0.2"/>
    <row r="16450" s="107" customFormat="1" x14ac:dyDescent="0.2"/>
    <row r="16451" s="107" customFormat="1" x14ac:dyDescent="0.2"/>
    <row r="16452" s="107" customFormat="1" x14ac:dyDescent="0.2"/>
    <row r="16453" s="107" customFormat="1" x14ac:dyDescent="0.2"/>
    <row r="16454" s="107" customFormat="1" x14ac:dyDescent="0.2"/>
    <row r="16455" s="107" customFormat="1" x14ac:dyDescent="0.2"/>
    <row r="16456" s="107" customFormat="1" x14ac:dyDescent="0.2"/>
    <row r="16457" s="107" customFormat="1" x14ac:dyDescent="0.2"/>
    <row r="16458" s="107" customFormat="1" x14ac:dyDescent="0.2"/>
    <row r="16459" s="107" customFormat="1" x14ac:dyDescent="0.2"/>
    <row r="16460" s="107" customFormat="1" x14ac:dyDescent="0.2"/>
    <row r="16461" s="107" customFormat="1" x14ac:dyDescent="0.2"/>
    <row r="16462" s="107" customFormat="1" x14ac:dyDescent="0.2"/>
    <row r="16463" s="107" customFormat="1" x14ac:dyDescent="0.2"/>
    <row r="16464" s="107" customFormat="1" x14ac:dyDescent="0.2"/>
    <row r="16465" s="107" customFormat="1" x14ac:dyDescent="0.2"/>
    <row r="16466" s="107" customFormat="1" x14ac:dyDescent="0.2"/>
    <row r="16467" s="107" customFormat="1" x14ac:dyDescent="0.2"/>
    <row r="16468" s="107" customFormat="1" x14ac:dyDescent="0.2"/>
    <row r="16469" s="107" customFormat="1" x14ac:dyDescent="0.2"/>
    <row r="16470" s="107" customFormat="1" x14ac:dyDescent="0.2"/>
    <row r="16471" s="107" customFormat="1" x14ac:dyDescent="0.2"/>
    <row r="16472" s="107" customFormat="1" x14ac:dyDescent="0.2"/>
    <row r="16473" s="107" customFormat="1" x14ac:dyDescent="0.2"/>
    <row r="16474" s="107" customFormat="1" x14ac:dyDescent="0.2"/>
    <row r="16475" s="107" customFormat="1" x14ac:dyDescent="0.2"/>
    <row r="16476" s="107" customFormat="1" x14ac:dyDescent="0.2"/>
    <row r="16477" s="107" customFormat="1" x14ac:dyDescent="0.2"/>
    <row r="16478" s="107" customFormat="1" x14ac:dyDescent="0.2"/>
    <row r="16479" s="107" customFormat="1" x14ac:dyDescent="0.2"/>
    <row r="16480" s="107" customFormat="1" x14ac:dyDescent="0.2"/>
    <row r="16481" s="107" customFormat="1" x14ac:dyDescent="0.2"/>
    <row r="16482" s="107" customFormat="1" x14ac:dyDescent="0.2"/>
    <row r="16483" s="107" customFormat="1" x14ac:dyDescent="0.2"/>
    <row r="16484" s="107" customFormat="1" x14ac:dyDescent="0.2"/>
    <row r="16485" s="107" customFormat="1" x14ac:dyDescent="0.2"/>
    <row r="16486" s="107" customFormat="1" x14ac:dyDescent="0.2"/>
    <row r="16487" s="107" customFormat="1" x14ac:dyDescent="0.2"/>
    <row r="16488" s="107" customFormat="1" x14ac:dyDescent="0.2"/>
    <row r="16489" s="107" customFormat="1" x14ac:dyDescent="0.2"/>
    <row r="16490" s="107" customFormat="1" x14ac:dyDescent="0.2"/>
    <row r="16491" s="107" customFormat="1" x14ac:dyDescent="0.2"/>
    <row r="16492" s="107" customFormat="1" x14ac:dyDescent="0.2"/>
    <row r="16493" s="107" customFormat="1" x14ac:dyDescent="0.2"/>
    <row r="16494" s="107" customFormat="1" x14ac:dyDescent="0.2"/>
    <row r="16495" s="107" customFormat="1" x14ac:dyDescent="0.2"/>
    <row r="16496" s="107" customFormat="1" x14ac:dyDescent="0.2"/>
    <row r="16497" s="107" customFormat="1" x14ac:dyDescent="0.2"/>
    <row r="16498" s="107" customFormat="1" x14ac:dyDescent="0.2"/>
    <row r="16499" s="107" customFormat="1" x14ac:dyDescent="0.2"/>
    <row r="16500" s="107" customFormat="1" x14ac:dyDescent="0.2"/>
    <row r="16501" s="107" customFormat="1" x14ac:dyDescent="0.2"/>
    <row r="16502" s="107" customFormat="1" x14ac:dyDescent="0.2"/>
    <row r="16503" s="107" customFormat="1" x14ac:dyDescent="0.2"/>
    <row r="16504" s="107" customFormat="1" x14ac:dyDescent="0.2"/>
    <row r="16505" s="107" customFormat="1" x14ac:dyDescent="0.2"/>
    <row r="16506" s="107" customFormat="1" x14ac:dyDescent="0.2"/>
    <row r="16507" s="107" customFormat="1" x14ac:dyDescent="0.2"/>
    <row r="16508" s="107" customFormat="1" x14ac:dyDescent="0.2"/>
    <row r="16509" s="107" customFormat="1" x14ac:dyDescent="0.2"/>
    <row r="16510" s="107" customFormat="1" x14ac:dyDescent="0.2"/>
    <row r="16511" s="107" customFormat="1" x14ac:dyDescent="0.2"/>
    <row r="16512" s="107" customFormat="1" x14ac:dyDescent="0.2"/>
    <row r="16513" s="107" customFormat="1" x14ac:dyDescent="0.2"/>
    <row r="16514" s="107" customFormat="1" x14ac:dyDescent="0.2"/>
    <row r="16515" s="107" customFormat="1" x14ac:dyDescent="0.2"/>
    <row r="16516" s="107" customFormat="1" x14ac:dyDescent="0.2"/>
    <row r="16517" s="107" customFormat="1" x14ac:dyDescent="0.2"/>
    <row r="16518" s="107" customFormat="1" x14ac:dyDescent="0.2"/>
    <row r="16519" s="107" customFormat="1" x14ac:dyDescent="0.2"/>
    <row r="16520" s="107" customFormat="1" x14ac:dyDescent="0.2"/>
    <row r="16521" s="107" customFormat="1" x14ac:dyDescent="0.2"/>
    <row r="16522" s="107" customFormat="1" x14ac:dyDescent="0.2"/>
    <row r="16523" s="107" customFormat="1" x14ac:dyDescent="0.2"/>
    <row r="16524" s="107" customFormat="1" x14ac:dyDescent="0.2"/>
    <row r="16525" s="107" customFormat="1" x14ac:dyDescent="0.2"/>
    <row r="16526" s="107" customFormat="1" x14ac:dyDescent="0.2"/>
    <row r="16527" s="107" customFormat="1" x14ac:dyDescent="0.2"/>
    <row r="16528" s="107" customFormat="1" x14ac:dyDescent="0.2"/>
    <row r="16529" s="107" customFormat="1" x14ac:dyDescent="0.2"/>
    <row r="16530" s="107" customFormat="1" x14ac:dyDescent="0.2"/>
    <row r="16531" s="107" customFormat="1" x14ac:dyDescent="0.2"/>
    <row r="16532" s="107" customFormat="1" x14ac:dyDescent="0.2"/>
    <row r="16533" s="107" customFormat="1" x14ac:dyDescent="0.2"/>
    <row r="16534" s="107" customFormat="1" x14ac:dyDescent="0.2"/>
    <row r="16535" s="107" customFormat="1" x14ac:dyDescent="0.2"/>
    <row r="16536" s="107" customFormat="1" x14ac:dyDescent="0.2"/>
    <row r="16537" s="107" customFormat="1" x14ac:dyDescent="0.2"/>
    <row r="16538" s="107" customFormat="1" x14ac:dyDescent="0.2"/>
    <row r="16539" s="107" customFormat="1" x14ac:dyDescent="0.2"/>
    <row r="16540" s="107" customFormat="1" x14ac:dyDescent="0.2"/>
    <row r="16541" s="107" customFormat="1" x14ac:dyDescent="0.2"/>
    <row r="16542" s="107" customFormat="1" x14ac:dyDescent="0.2"/>
    <row r="16543" s="107" customFormat="1" x14ac:dyDescent="0.2"/>
    <row r="16544" s="107" customFormat="1" x14ac:dyDescent="0.2"/>
    <row r="16545" s="107" customFormat="1" x14ac:dyDescent="0.2"/>
    <row r="16546" s="107" customFormat="1" x14ac:dyDescent="0.2"/>
    <row r="16547" s="107" customFormat="1" x14ac:dyDescent="0.2"/>
    <row r="16548" s="107" customFormat="1" x14ac:dyDescent="0.2"/>
    <row r="16549" s="107" customFormat="1" x14ac:dyDescent="0.2"/>
    <row r="16550" s="107" customFormat="1" x14ac:dyDescent="0.2"/>
    <row r="16551" s="107" customFormat="1" x14ac:dyDescent="0.2"/>
    <row r="16552" s="107" customFormat="1" x14ac:dyDescent="0.2"/>
    <row r="16553" s="107" customFormat="1" x14ac:dyDescent="0.2"/>
    <row r="16554" s="107" customFormat="1" x14ac:dyDescent="0.2"/>
    <row r="16555" s="107" customFormat="1" x14ac:dyDescent="0.2"/>
    <row r="16556" s="107" customFormat="1" x14ac:dyDescent="0.2"/>
    <row r="16557" s="107" customFormat="1" x14ac:dyDescent="0.2"/>
    <row r="16558" s="107" customFormat="1" x14ac:dyDescent="0.2"/>
    <row r="16559" s="107" customFormat="1" x14ac:dyDescent="0.2"/>
    <row r="16560" s="107" customFormat="1" x14ac:dyDescent="0.2"/>
    <row r="16561" s="107" customFormat="1" x14ac:dyDescent="0.2"/>
    <row r="16562" s="107" customFormat="1" x14ac:dyDescent="0.2"/>
    <row r="16563" s="107" customFormat="1" x14ac:dyDescent="0.2"/>
    <row r="16564" s="107" customFormat="1" x14ac:dyDescent="0.2"/>
    <row r="16565" s="107" customFormat="1" x14ac:dyDescent="0.2"/>
    <row r="16566" s="107" customFormat="1" x14ac:dyDescent="0.2"/>
    <row r="16567" s="107" customFormat="1" x14ac:dyDescent="0.2"/>
    <row r="16568" s="107" customFormat="1" x14ac:dyDescent="0.2"/>
    <row r="16569" s="107" customFormat="1" x14ac:dyDescent="0.2"/>
    <row r="16570" s="107" customFormat="1" x14ac:dyDescent="0.2"/>
    <row r="16571" s="107" customFormat="1" x14ac:dyDescent="0.2"/>
    <row r="16572" s="107" customFormat="1" x14ac:dyDescent="0.2"/>
    <row r="16573" s="107" customFormat="1" x14ac:dyDescent="0.2"/>
    <row r="16574" s="107" customFormat="1" x14ac:dyDescent="0.2"/>
    <row r="16575" s="107" customFormat="1" x14ac:dyDescent="0.2"/>
    <row r="16576" s="107" customFormat="1" x14ac:dyDescent="0.2"/>
    <row r="16577" s="107" customFormat="1" x14ac:dyDescent="0.2"/>
    <row r="16578" s="107" customFormat="1" x14ac:dyDescent="0.2"/>
    <row r="16579" s="107" customFormat="1" x14ac:dyDescent="0.2"/>
    <row r="16580" s="107" customFormat="1" x14ac:dyDescent="0.2"/>
    <row r="16581" s="107" customFormat="1" x14ac:dyDescent="0.2"/>
    <row r="16582" s="107" customFormat="1" x14ac:dyDescent="0.2"/>
    <row r="16583" s="107" customFormat="1" x14ac:dyDescent="0.2"/>
    <row r="16584" s="107" customFormat="1" x14ac:dyDescent="0.2"/>
    <row r="16585" s="107" customFormat="1" x14ac:dyDescent="0.2"/>
    <row r="16586" s="107" customFormat="1" x14ac:dyDescent="0.2"/>
    <row r="16587" s="107" customFormat="1" x14ac:dyDescent="0.2"/>
    <row r="16588" s="107" customFormat="1" x14ac:dyDescent="0.2"/>
    <row r="16589" s="107" customFormat="1" x14ac:dyDescent="0.2"/>
    <row r="16590" s="107" customFormat="1" x14ac:dyDescent="0.2"/>
    <row r="16591" s="107" customFormat="1" x14ac:dyDescent="0.2"/>
    <row r="16592" s="107" customFormat="1" x14ac:dyDescent="0.2"/>
    <row r="16593" s="107" customFormat="1" x14ac:dyDescent="0.2"/>
    <row r="16594" s="107" customFormat="1" x14ac:dyDescent="0.2"/>
    <row r="16595" s="107" customFormat="1" x14ac:dyDescent="0.2"/>
    <row r="16596" s="107" customFormat="1" x14ac:dyDescent="0.2"/>
    <row r="16597" s="107" customFormat="1" x14ac:dyDescent="0.2"/>
    <row r="16598" s="107" customFormat="1" x14ac:dyDescent="0.2"/>
    <row r="16599" s="107" customFormat="1" x14ac:dyDescent="0.2"/>
    <row r="16600" s="107" customFormat="1" x14ac:dyDescent="0.2"/>
    <row r="16601" s="107" customFormat="1" x14ac:dyDescent="0.2"/>
    <row r="16602" s="107" customFormat="1" x14ac:dyDescent="0.2"/>
    <row r="16603" s="107" customFormat="1" x14ac:dyDescent="0.2"/>
    <row r="16604" s="107" customFormat="1" x14ac:dyDescent="0.2"/>
    <row r="16605" s="107" customFormat="1" x14ac:dyDescent="0.2"/>
    <row r="16606" s="107" customFormat="1" x14ac:dyDescent="0.2"/>
    <row r="16607" s="107" customFormat="1" x14ac:dyDescent="0.2"/>
    <row r="16608" s="107" customFormat="1" x14ac:dyDescent="0.2"/>
    <row r="16609" s="107" customFormat="1" x14ac:dyDescent="0.2"/>
    <row r="16610" s="107" customFormat="1" x14ac:dyDescent="0.2"/>
    <row r="16611" s="107" customFormat="1" x14ac:dyDescent="0.2"/>
    <row r="16612" s="107" customFormat="1" x14ac:dyDescent="0.2"/>
    <row r="16613" s="107" customFormat="1" x14ac:dyDescent="0.2"/>
    <row r="16614" s="107" customFormat="1" x14ac:dyDescent="0.2"/>
    <row r="16615" s="107" customFormat="1" x14ac:dyDescent="0.2"/>
    <row r="16616" s="107" customFormat="1" x14ac:dyDescent="0.2"/>
    <row r="16617" s="107" customFormat="1" x14ac:dyDescent="0.2"/>
    <row r="16618" s="107" customFormat="1" x14ac:dyDescent="0.2"/>
    <row r="16619" s="107" customFormat="1" x14ac:dyDescent="0.2"/>
    <row r="16620" s="107" customFormat="1" x14ac:dyDescent="0.2"/>
    <row r="16621" s="107" customFormat="1" x14ac:dyDescent="0.2"/>
    <row r="16622" s="107" customFormat="1" x14ac:dyDescent="0.2"/>
    <row r="16623" s="107" customFormat="1" x14ac:dyDescent="0.2"/>
    <row r="16624" s="107" customFormat="1" x14ac:dyDescent="0.2"/>
    <row r="16625" s="107" customFormat="1" x14ac:dyDescent="0.2"/>
    <row r="16626" s="107" customFormat="1" x14ac:dyDescent="0.2"/>
    <row r="16627" s="107" customFormat="1" x14ac:dyDescent="0.2"/>
    <row r="16628" s="107" customFormat="1" x14ac:dyDescent="0.2"/>
    <row r="16629" s="107" customFormat="1" x14ac:dyDescent="0.2"/>
    <row r="16630" s="107" customFormat="1" x14ac:dyDescent="0.2"/>
    <row r="16631" s="107" customFormat="1" x14ac:dyDescent="0.2"/>
    <row r="16632" s="107" customFormat="1" x14ac:dyDescent="0.2"/>
    <row r="16633" s="107" customFormat="1" x14ac:dyDescent="0.2"/>
    <row r="16634" s="107" customFormat="1" x14ac:dyDescent="0.2"/>
    <row r="16635" s="107" customFormat="1" x14ac:dyDescent="0.2"/>
    <row r="16636" s="107" customFormat="1" x14ac:dyDescent="0.2"/>
    <row r="16637" s="107" customFormat="1" x14ac:dyDescent="0.2"/>
    <row r="16638" s="107" customFormat="1" x14ac:dyDescent="0.2"/>
    <row r="16639" s="107" customFormat="1" x14ac:dyDescent="0.2"/>
    <row r="16640" s="107" customFormat="1" x14ac:dyDescent="0.2"/>
    <row r="16641" s="107" customFormat="1" x14ac:dyDescent="0.2"/>
    <row r="16642" s="107" customFormat="1" x14ac:dyDescent="0.2"/>
    <row r="16643" s="107" customFormat="1" x14ac:dyDescent="0.2"/>
    <row r="16644" s="107" customFormat="1" x14ac:dyDescent="0.2"/>
    <row r="16645" s="107" customFormat="1" x14ac:dyDescent="0.2"/>
    <row r="16646" s="107" customFormat="1" x14ac:dyDescent="0.2"/>
    <row r="16647" s="107" customFormat="1" x14ac:dyDescent="0.2"/>
    <row r="16648" s="107" customFormat="1" x14ac:dyDescent="0.2"/>
    <row r="16649" s="107" customFormat="1" x14ac:dyDescent="0.2"/>
    <row r="16650" s="107" customFormat="1" x14ac:dyDescent="0.2"/>
    <row r="16651" s="107" customFormat="1" x14ac:dyDescent="0.2"/>
    <row r="16652" s="107" customFormat="1" x14ac:dyDescent="0.2"/>
    <row r="16653" s="107" customFormat="1" x14ac:dyDescent="0.2"/>
    <row r="16654" s="107" customFormat="1" x14ac:dyDescent="0.2"/>
    <row r="16655" s="107" customFormat="1" x14ac:dyDescent="0.2"/>
    <row r="16656" s="107" customFormat="1" x14ac:dyDescent="0.2"/>
    <row r="16657" s="107" customFormat="1" x14ac:dyDescent="0.2"/>
    <row r="16658" s="107" customFormat="1" x14ac:dyDescent="0.2"/>
    <row r="16659" s="107" customFormat="1" x14ac:dyDescent="0.2"/>
    <row r="16660" s="107" customFormat="1" x14ac:dyDescent="0.2"/>
    <row r="16661" s="107" customFormat="1" x14ac:dyDescent="0.2"/>
    <row r="16662" s="107" customFormat="1" x14ac:dyDescent="0.2"/>
    <row r="16663" s="107" customFormat="1" x14ac:dyDescent="0.2"/>
    <row r="16664" s="107" customFormat="1" x14ac:dyDescent="0.2"/>
    <row r="16665" s="107" customFormat="1" x14ac:dyDescent="0.2"/>
    <row r="16666" s="107" customFormat="1" x14ac:dyDescent="0.2"/>
    <row r="16667" s="107" customFormat="1" x14ac:dyDescent="0.2"/>
    <row r="16668" s="107" customFormat="1" x14ac:dyDescent="0.2"/>
    <row r="16669" s="107" customFormat="1" x14ac:dyDescent="0.2"/>
    <row r="16670" s="107" customFormat="1" x14ac:dyDescent="0.2"/>
    <row r="16671" s="107" customFormat="1" x14ac:dyDescent="0.2"/>
    <row r="16672" s="107" customFormat="1" x14ac:dyDescent="0.2"/>
    <row r="16673" s="107" customFormat="1" x14ac:dyDescent="0.2"/>
    <row r="16674" s="107" customFormat="1" x14ac:dyDescent="0.2"/>
    <row r="16675" s="107" customFormat="1" x14ac:dyDescent="0.2"/>
    <row r="16676" s="107" customFormat="1" x14ac:dyDescent="0.2"/>
    <row r="16677" s="107" customFormat="1" x14ac:dyDescent="0.2"/>
    <row r="16678" s="107" customFormat="1" x14ac:dyDescent="0.2"/>
    <row r="16679" s="107" customFormat="1" x14ac:dyDescent="0.2"/>
    <row r="16680" s="107" customFormat="1" x14ac:dyDescent="0.2"/>
    <row r="16681" s="107" customFormat="1" x14ac:dyDescent="0.2"/>
    <row r="16682" s="107" customFormat="1" x14ac:dyDescent="0.2"/>
    <row r="16683" s="107" customFormat="1" x14ac:dyDescent="0.2"/>
    <row r="16684" s="107" customFormat="1" x14ac:dyDescent="0.2"/>
    <row r="16685" s="107" customFormat="1" x14ac:dyDescent="0.2"/>
    <row r="16686" s="107" customFormat="1" x14ac:dyDescent="0.2"/>
    <row r="16687" s="107" customFormat="1" x14ac:dyDescent="0.2"/>
    <row r="16688" s="107" customFormat="1" x14ac:dyDescent="0.2"/>
    <row r="16689" s="107" customFormat="1" x14ac:dyDescent="0.2"/>
    <row r="16690" s="107" customFormat="1" x14ac:dyDescent="0.2"/>
    <row r="16691" s="107" customFormat="1" x14ac:dyDescent="0.2"/>
    <row r="16692" s="107" customFormat="1" x14ac:dyDescent="0.2"/>
    <row r="16693" s="107" customFormat="1" x14ac:dyDescent="0.2"/>
    <row r="16694" s="107" customFormat="1" x14ac:dyDescent="0.2"/>
    <row r="16695" s="107" customFormat="1" x14ac:dyDescent="0.2"/>
    <row r="16696" s="107" customFormat="1" x14ac:dyDescent="0.2"/>
    <row r="16697" s="107" customFormat="1" x14ac:dyDescent="0.2"/>
    <row r="16698" s="107" customFormat="1" x14ac:dyDescent="0.2"/>
    <row r="16699" s="107" customFormat="1" x14ac:dyDescent="0.2"/>
    <row r="16700" s="107" customFormat="1" x14ac:dyDescent="0.2"/>
    <row r="16701" s="107" customFormat="1" x14ac:dyDescent="0.2"/>
    <row r="16702" s="107" customFormat="1" x14ac:dyDescent="0.2"/>
    <row r="16703" s="107" customFormat="1" x14ac:dyDescent="0.2"/>
    <row r="16704" s="107" customFormat="1" x14ac:dyDescent="0.2"/>
    <row r="16705" s="107" customFormat="1" x14ac:dyDescent="0.2"/>
    <row r="16706" s="107" customFormat="1" x14ac:dyDescent="0.2"/>
    <row r="16707" s="107" customFormat="1" x14ac:dyDescent="0.2"/>
    <row r="16708" s="107" customFormat="1" x14ac:dyDescent="0.2"/>
    <row r="16709" s="107" customFormat="1" x14ac:dyDescent="0.2"/>
    <row r="16710" s="107" customFormat="1" x14ac:dyDescent="0.2"/>
    <row r="16711" s="107" customFormat="1" x14ac:dyDescent="0.2"/>
    <row r="16712" s="107" customFormat="1" x14ac:dyDescent="0.2"/>
    <row r="16713" s="107" customFormat="1" x14ac:dyDescent="0.2"/>
    <row r="16714" s="107" customFormat="1" x14ac:dyDescent="0.2"/>
    <row r="16715" s="107" customFormat="1" x14ac:dyDescent="0.2"/>
    <row r="16716" s="107" customFormat="1" x14ac:dyDescent="0.2"/>
    <row r="16717" s="107" customFormat="1" x14ac:dyDescent="0.2"/>
    <row r="16718" s="107" customFormat="1" x14ac:dyDescent="0.2"/>
    <row r="16719" s="107" customFormat="1" x14ac:dyDescent="0.2"/>
    <row r="16720" s="107" customFormat="1" x14ac:dyDescent="0.2"/>
    <row r="16721" s="107" customFormat="1" x14ac:dyDescent="0.2"/>
    <row r="16722" s="107" customFormat="1" x14ac:dyDescent="0.2"/>
    <row r="16723" s="107" customFormat="1" x14ac:dyDescent="0.2"/>
    <row r="16724" s="107" customFormat="1" x14ac:dyDescent="0.2"/>
    <row r="16725" s="107" customFormat="1" x14ac:dyDescent="0.2"/>
    <row r="16726" s="107" customFormat="1" x14ac:dyDescent="0.2"/>
    <row r="16727" s="107" customFormat="1" x14ac:dyDescent="0.2"/>
    <row r="16728" s="107" customFormat="1" x14ac:dyDescent="0.2"/>
    <row r="16729" s="107" customFormat="1" x14ac:dyDescent="0.2"/>
    <row r="16730" s="107" customFormat="1" x14ac:dyDescent="0.2"/>
    <row r="16731" s="107" customFormat="1" x14ac:dyDescent="0.2"/>
    <row r="16732" s="107" customFormat="1" x14ac:dyDescent="0.2"/>
    <row r="16733" s="107" customFormat="1" x14ac:dyDescent="0.2"/>
    <row r="16734" s="107" customFormat="1" x14ac:dyDescent="0.2"/>
    <row r="16735" s="107" customFormat="1" x14ac:dyDescent="0.2"/>
    <row r="16736" s="107" customFormat="1" x14ac:dyDescent="0.2"/>
    <row r="16737" s="107" customFormat="1" x14ac:dyDescent="0.2"/>
    <row r="16738" s="107" customFormat="1" x14ac:dyDescent="0.2"/>
    <row r="16739" s="107" customFormat="1" x14ac:dyDescent="0.2"/>
    <row r="16740" s="107" customFormat="1" x14ac:dyDescent="0.2"/>
    <row r="16741" s="107" customFormat="1" x14ac:dyDescent="0.2"/>
    <row r="16742" s="107" customFormat="1" x14ac:dyDescent="0.2"/>
    <row r="16743" s="107" customFormat="1" x14ac:dyDescent="0.2"/>
    <row r="16744" s="107" customFormat="1" x14ac:dyDescent="0.2"/>
    <row r="16745" s="107" customFormat="1" x14ac:dyDescent="0.2"/>
    <row r="16746" s="107" customFormat="1" x14ac:dyDescent="0.2"/>
    <row r="16747" s="107" customFormat="1" x14ac:dyDescent="0.2"/>
    <row r="16748" s="107" customFormat="1" x14ac:dyDescent="0.2"/>
    <row r="16749" s="107" customFormat="1" x14ac:dyDescent="0.2"/>
    <row r="16750" s="107" customFormat="1" x14ac:dyDescent="0.2"/>
    <row r="16751" s="107" customFormat="1" x14ac:dyDescent="0.2"/>
    <row r="16752" s="107" customFormat="1" x14ac:dyDescent="0.2"/>
    <row r="16753" s="107" customFormat="1" x14ac:dyDescent="0.2"/>
    <row r="16754" s="107" customFormat="1" x14ac:dyDescent="0.2"/>
    <row r="16755" s="107" customFormat="1" x14ac:dyDescent="0.2"/>
    <row r="16756" s="107" customFormat="1" x14ac:dyDescent="0.2"/>
    <row r="16757" s="107" customFormat="1" x14ac:dyDescent="0.2"/>
    <row r="16758" s="107" customFormat="1" x14ac:dyDescent="0.2"/>
    <row r="16759" s="107" customFormat="1" x14ac:dyDescent="0.2"/>
    <row r="16760" s="107" customFormat="1" x14ac:dyDescent="0.2"/>
    <row r="16761" s="107" customFormat="1" x14ac:dyDescent="0.2"/>
    <row r="16762" s="107" customFormat="1" x14ac:dyDescent="0.2"/>
    <row r="16763" s="107" customFormat="1" x14ac:dyDescent="0.2"/>
    <row r="16764" s="107" customFormat="1" x14ac:dyDescent="0.2"/>
    <row r="16765" s="107" customFormat="1" x14ac:dyDescent="0.2"/>
    <row r="16766" s="107" customFormat="1" x14ac:dyDescent="0.2"/>
    <row r="16767" s="107" customFormat="1" x14ac:dyDescent="0.2"/>
    <row r="16768" s="107" customFormat="1" x14ac:dyDescent="0.2"/>
    <row r="16769" s="107" customFormat="1" x14ac:dyDescent="0.2"/>
    <row r="16770" s="107" customFormat="1" x14ac:dyDescent="0.2"/>
    <row r="16771" s="107" customFormat="1" x14ac:dyDescent="0.2"/>
    <row r="16772" s="107" customFormat="1" x14ac:dyDescent="0.2"/>
    <row r="16773" s="107" customFormat="1" x14ac:dyDescent="0.2"/>
    <row r="16774" s="107" customFormat="1" x14ac:dyDescent="0.2"/>
    <row r="16775" s="107" customFormat="1" x14ac:dyDescent="0.2"/>
    <row r="16776" s="107" customFormat="1" x14ac:dyDescent="0.2"/>
    <row r="16777" s="107" customFormat="1" x14ac:dyDescent="0.2"/>
    <row r="16778" s="107" customFormat="1" x14ac:dyDescent="0.2"/>
    <row r="16779" s="107" customFormat="1" x14ac:dyDescent="0.2"/>
    <row r="16780" s="107" customFormat="1" x14ac:dyDescent="0.2"/>
    <row r="16781" s="107" customFormat="1" x14ac:dyDescent="0.2"/>
    <row r="16782" s="107" customFormat="1" x14ac:dyDescent="0.2"/>
    <row r="16783" s="107" customFormat="1" x14ac:dyDescent="0.2"/>
    <row r="16784" s="107" customFormat="1" x14ac:dyDescent="0.2"/>
    <row r="16785" s="107" customFormat="1" x14ac:dyDescent="0.2"/>
    <row r="16786" s="107" customFormat="1" x14ac:dyDescent="0.2"/>
    <row r="16787" s="107" customFormat="1" x14ac:dyDescent="0.2"/>
    <row r="16788" s="107" customFormat="1" x14ac:dyDescent="0.2"/>
    <row r="16789" s="107" customFormat="1" x14ac:dyDescent="0.2"/>
    <row r="16790" s="107" customFormat="1" x14ac:dyDescent="0.2"/>
    <row r="16791" s="107" customFormat="1" x14ac:dyDescent="0.2"/>
    <row r="16792" s="107" customFormat="1" x14ac:dyDescent="0.2"/>
    <row r="16793" s="107" customFormat="1" x14ac:dyDescent="0.2"/>
    <row r="16794" s="107" customFormat="1" x14ac:dyDescent="0.2"/>
    <row r="16795" s="107" customFormat="1" x14ac:dyDescent="0.2"/>
    <row r="16796" s="107" customFormat="1" x14ac:dyDescent="0.2"/>
    <row r="16797" s="107" customFormat="1" x14ac:dyDescent="0.2"/>
    <row r="16798" s="107" customFormat="1" x14ac:dyDescent="0.2"/>
    <row r="16799" s="107" customFormat="1" x14ac:dyDescent="0.2"/>
    <row r="16800" s="107" customFormat="1" x14ac:dyDescent="0.2"/>
    <row r="16801" s="107" customFormat="1" x14ac:dyDescent="0.2"/>
    <row r="16802" s="107" customFormat="1" x14ac:dyDescent="0.2"/>
    <row r="16803" s="107" customFormat="1" x14ac:dyDescent="0.2"/>
    <row r="16804" s="107" customFormat="1" x14ac:dyDescent="0.2"/>
    <row r="16805" s="107" customFormat="1" x14ac:dyDescent="0.2"/>
    <row r="16806" s="107" customFormat="1" x14ac:dyDescent="0.2"/>
    <row r="16807" s="107" customFormat="1" x14ac:dyDescent="0.2"/>
    <row r="16808" s="107" customFormat="1" x14ac:dyDescent="0.2"/>
    <row r="16809" s="107" customFormat="1" x14ac:dyDescent="0.2"/>
    <row r="16810" s="107" customFormat="1" x14ac:dyDescent="0.2"/>
    <row r="16811" s="107" customFormat="1" x14ac:dyDescent="0.2"/>
    <row r="16812" s="107" customFormat="1" x14ac:dyDescent="0.2"/>
    <row r="16813" s="107" customFormat="1" x14ac:dyDescent="0.2"/>
    <row r="16814" s="107" customFormat="1" x14ac:dyDescent="0.2"/>
    <row r="16815" s="107" customFormat="1" x14ac:dyDescent="0.2"/>
    <row r="16816" s="107" customFormat="1" x14ac:dyDescent="0.2"/>
    <row r="16817" s="107" customFormat="1" x14ac:dyDescent="0.2"/>
    <row r="16818" s="107" customFormat="1" x14ac:dyDescent="0.2"/>
    <row r="16819" s="107" customFormat="1" x14ac:dyDescent="0.2"/>
    <row r="16820" s="107" customFormat="1" x14ac:dyDescent="0.2"/>
    <row r="16821" s="107" customFormat="1" x14ac:dyDescent="0.2"/>
    <row r="16822" s="107" customFormat="1" x14ac:dyDescent="0.2"/>
    <row r="16823" s="107" customFormat="1" x14ac:dyDescent="0.2"/>
    <row r="16824" s="107" customFormat="1" x14ac:dyDescent="0.2"/>
    <row r="16825" s="107" customFormat="1" x14ac:dyDescent="0.2"/>
    <row r="16826" s="107" customFormat="1" x14ac:dyDescent="0.2"/>
    <row r="16827" s="107" customFormat="1" x14ac:dyDescent="0.2"/>
    <row r="16828" s="107" customFormat="1" x14ac:dyDescent="0.2"/>
    <row r="16829" s="107" customFormat="1" x14ac:dyDescent="0.2"/>
    <row r="16830" s="107" customFormat="1" x14ac:dyDescent="0.2"/>
    <row r="16831" s="107" customFormat="1" x14ac:dyDescent="0.2"/>
    <row r="16832" s="107" customFormat="1" x14ac:dyDescent="0.2"/>
    <row r="16833" s="107" customFormat="1" x14ac:dyDescent="0.2"/>
    <row r="16834" s="107" customFormat="1" x14ac:dyDescent="0.2"/>
    <row r="16835" s="107" customFormat="1" x14ac:dyDescent="0.2"/>
    <row r="16836" s="107" customFormat="1" x14ac:dyDescent="0.2"/>
    <row r="16837" s="107" customFormat="1" x14ac:dyDescent="0.2"/>
    <row r="16838" s="107" customFormat="1" x14ac:dyDescent="0.2"/>
    <row r="16839" s="107" customFormat="1" x14ac:dyDescent="0.2"/>
    <row r="16840" s="107" customFormat="1" x14ac:dyDescent="0.2"/>
    <row r="16841" s="107" customFormat="1" x14ac:dyDescent="0.2"/>
    <row r="16842" s="107" customFormat="1" x14ac:dyDescent="0.2"/>
    <row r="16843" s="107" customFormat="1" x14ac:dyDescent="0.2"/>
    <row r="16844" s="107" customFormat="1" x14ac:dyDescent="0.2"/>
    <row r="16845" s="107" customFormat="1" x14ac:dyDescent="0.2"/>
    <row r="16846" s="107" customFormat="1" x14ac:dyDescent="0.2"/>
    <row r="16847" s="107" customFormat="1" x14ac:dyDescent="0.2"/>
    <row r="16848" s="107" customFormat="1" x14ac:dyDescent="0.2"/>
    <row r="16849" s="107" customFormat="1" x14ac:dyDescent="0.2"/>
    <row r="16850" s="107" customFormat="1" x14ac:dyDescent="0.2"/>
    <row r="16851" s="107" customFormat="1" x14ac:dyDescent="0.2"/>
    <row r="16852" s="107" customFormat="1" x14ac:dyDescent="0.2"/>
    <row r="16853" s="107" customFormat="1" x14ac:dyDescent="0.2"/>
    <row r="16854" s="107" customFormat="1" x14ac:dyDescent="0.2"/>
    <row r="16855" s="107" customFormat="1" x14ac:dyDescent="0.2"/>
    <row r="16856" s="107" customFormat="1" x14ac:dyDescent="0.2"/>
    <row r="16857" s="107" customFormat="1" x14ac:dyDescent="0.2"/>
    <row r="16858" s="107" customFormat="1" x14ac:dyDescent="0.2"/>
    <row r="16859" s="107" customFormat="1" x14ac:dyDescent="0.2"/>
    <row r="16860" s="107" customFormat="1" x14ac:dyDescent="0.2"/>
    <row r="16861" s="107" customFormat="1" x14ac:dyDescent="0.2"/>
    <row r="16862" s="107" customFormat="1" x14ac:dyDescent="0.2"/>
    <row r="16863" s="107" customFormat="1" x14ac:dyDescent="0.2"/>
    <row r="16864" s="107" customFormat="1" x14ac:dyDescent="0.2"/>
    <row r="16865" s="107" customFormat="1" x14ac:dyDescent="0.2"/>
    <row r="16866" s="107" customFormat="1" x14ac:dyDescent="0.2"/>
    <row r="16867" s="107" customFormat="1" x14ac:dyDescent="0.2"/>
    <row r="16868" s="107" customFormat="1" x14ac:dyDescent="0.2"/>
    <row r="16869" s="107" customFormat="1" x14ac:dyDescent="0.2"/>
    <row r="16870" s="107" customFormat="1" x14ac:dyDescent="0.2"/>
    <row r="16871" s="107" customFormat="1" x14ac:dyDescent="0.2"/>
    <row r="16872" s="107" customFormat="1" x14ac:dyDescent="0.2"/>
    <row r="16873" s="107" customFormat="1" x14ac:dyDescent="0.2"/>
    <row r="16874" s="107" customFormat="1" x14ac:dyDescent="0.2"/>
    <row r="16875" s="107" customFormat="1" x14ac:dyDescent="0.2"/>
    <row r="16876" s="107" customFormat="1" x14ac:dyDescent="0.2"/>
    <row r="16877" s="107" customFormat="1" x14ac:dyDescent="0.2"/>
    <row r="16878" s="107" customFormat="1" x14ac:dyDescent="0.2"/>
    <row r="16879" s="107" customFormat="1" x14ac:dyDescent="0.2"/>
    <row r="16880" s="107" customFormat="1" x14ac:dyDescent="0.2"/>
    <row r="16881" s="107" customFormat="1" x14ac:dyDescent="0.2"/>
    <row r="16882" s="107" customFormat="1" x14ac:dyDescent="0.2"/>
    <row r="16883" s="107" customFormat="1" x14ac:dyDescent="0.2"/>
    <row r="16884" s="107" customFormat="1" x14ac:dyDescent="0.2"/>
    <row r="16885" s="107" customFormat="1" x14ac:dyDescent="0.2"/>
    <row r="16886" s="107" customFormat="1" x14ac:dyDescent="0.2"/>
    <row r="16887" s="107" customFormat="1" x14ac:dyDescent="0.2"/>
    <row r="16888" s="107" customFormat="1" x14ac:dyDescent="0.2"/>
    <row r="16889" s="107" customFormat="1" x14ac:dyDescent="0.2"/>
    <row r="16890" s="107" customFormat="1" x14ac:dyDescent="0.2"/>
    <row r="16891" s="107" customFormat="1" x14ac:dyDescent="0.2"/>
    <row r="16892" s="107" customFormat="1" x14ac:dyDescent="0.2"/>
    <row r="16893" s="107" customFormat="1" x14ac:dyDescent="0.2"/>
    <row r="16894" s="107" customFormat="1" x14ac:dyDescent="0.2"/>
    <row r="16895" s="107" customFormat="1" x14ac:dyDescent="0.2"/>
    <row r="16896" s="107" customFormat="1" x14ac:dyDescent="0.2"/>
    <row r="16897" s="107" customFormat="1" x14ac:dyDescent="0.2"/>
    <row r="16898" s="107" customFormat="1" x14ac:dyDescent="0.2"/>
    <row r="16899" s="107" customFormat="1" x14ac:dyDescent="0.2"/>
    <row r="16900" s="107" customFormat="1" x14ac:dyDescent="0.2"/>
    <row r="16901" s="107" customFormat="1" x14ac:dyDescent="0.2"/>
    <row r="16902" s="107" customFormat="1" x14ac:dyDescent="0.2"/>
    <row r="16903" s="107" customFormat="1" x14ac:dyDescent="0.2"/>
    <row r="16904" s="107" customFormat="1" x14ac:dyDescent="0.2"/>
    <row r="16905" s="107" customFormat="1" x14ac:dyDescent="0.2"/>
    <row r="16906" s="107" customFormat="1" x14ac:dyDescent="0.2"/>
    <row r="16907" s="107" customFormat="1" x14ac:dyDescent="0.2"/>
    <row r="16908" s="107" customFormat="1" x14ac:dyDescent="0.2"/>
    <row r="16909" s="107" customFormat="1" x14ac:dyDescent="0.2"/>
    <row r="16910" s="107" customFormat="1" x14ac:dyDescent="0.2"/>
    <row r="16911" s="107" customFormat="1" x14ac:dyDescent="0.2"/>
    <row r="16912" s="107" customFormat="1" x14ac:dyDescent="0.2"/>
    <row r="16913" s="107" customFormat="1" x14ac:dyDescent="0.2"/>
    <row r="16914" s="107" customFormat="1" x14ac:dyDescent="0.2"/>
    <row r="16915" s="107" customFormat="1" x14ac:dyDescent="0.2"/>
    <row r="16916" s="107" customFormat="1" x14ac:dyDescent="0.2"/>
    <row r="16917" s="107" customFormat="1" x14ac:dyDescent="0.2"/>
    <row r="16918" s="107" customFormat="1" x14ac:dyDescent="0.2"/>
    <row r="16919" s="107" customFormat="1" x14ac:dyDescent="0.2"/>
    <row r="16920" s="107" customFormat="1" x14ac:dyDescent="0.2"/>
    <row r="16921" s="107" customFormat="1" x14ac:dyDescent="0.2"/>
    <row r="16922" s="107" customFormat="1" x14ac:dyDescent="0.2"/>
    <row r="16923" s="107" customFormat="1" x14ac:dyDescent="0.2"/>
    <row r="16924" s="107" customFormat="1" x14ac:dyDescent="0.2"/>
    <row r="16925" s="107" customFormat="1" x14ac:dyDescent="0.2"/>
    <row r="16926" s="107" customFormat="1" x14ac:dyDescent="0.2"/>
    <row r="16927" s="107" customFormat="1" x14ac:dyDescent="0.2"/>
    <row r="16928" s="107" customFormat="1" x14ac:dyDescent="0.2"/>
    <row r="16929" s="107" customFormat="1" x14ac:dyDescent="0.2"/>
    <row r="16930" s="107" customFormat="1" x14ac:dyDescent="0.2"/>
    <row r="16931" s="107" customFormat="1" x14ac:dyDescent="0.2"/>
    <row r="16932" s="107" customFormat="1" x14ac:dyDescent="0.2"/>
    <row r="16933" s="107" customFormat="1" x14ac:dyDescent="0.2"/>
    <row r="16934" s="107" customFormat="1" x14ac:dyDescent="0.2"/>
    <row r="16935" s="107" customFormat="1" x14ac:dyDescent="0.2"/>
    <row r="16936" s="107" customFormat="1" x14ac:dyDescent="0.2"/>
    <row r="16937" s="107" customFormat="1" x14ac:dyDescent="0.2"/>
    <row r="16938" s="107" customFormat="1" x14ac:dyDescent="0.2"/>
    <row r="16939" s="107" customFormat="1" x14ac:dyDescent="0.2"/>
    <row r="16940" s="107" customFormat="1" x14ac:dyDescent="0.2"/>
    <row r="16941" s="107" customFormat="1" x14ac:dyDescent="0.2"/>
    <row r="16942" s="107" customFormat="1" x14ac:dyDescent="0.2"/>
    <row r="16943" s="107" customFormat="1" x14ac:dyDescent="0.2"/>
    <row r="16944" s="107" customFormat="1" x14ac:dyDescent="0.2"/>
    <row r="16945" s="107" customFormat="1" x14ac:dyDescent="0.2"/>
    <row r="16946" s="107" customFormat="1" x14ac:dyDescent="0.2"/>
    <row r="16947" s="107" customFormat="1" x14ac:dyDescent="0.2"/>
    <row r="16948" s="107" customFormat="1" x14ac:dyDescent="0.2"/>
    <row r="16949" s="107" customFormat="1" x14ac:dyDescent="0.2"/>
    <row r="16950" s="107" customFormat="1" x14ac:dyDescent="0.2"/>
    <row r="16951" s="107" customFormat="1" x14ac:dyDescent="0.2"/>
    <row r="16952" s="107" customFormat="1" x14ac:dyDescent="0.2"/>
    <row r="16953" s="107" customFormat="1" x14ac:dyDescent="0.2"/>
    <row r="16954" s="107" customFormat="1" x14ac:dyDescent="0.2"/>
    <row r="16955" s="107" customFormat="1" x14ac:dyDescent="0.2"/>
    <row r="16956" s="107" customFormat="1" x14ac:dyDescent="0.2"/>
    <row r="16957" s="107" customFormat="1" x14ac:dyDescent="0.2"/>
    <row r="16958" s="107" customFormat="1" x14ac:dyDescent="0.2"/>
    <row r="16959" s="107" customFormat="1" x14ac:dyDescent="0.2"/>
    <row r="16960" s="107" customFormat="1" x14ac:dyDescent="0.2"/>
    <row r="16961" s="107" customFormat="1" x14ac:dyDescent="0.2"/>
    <row r="16962" s="107" customFormat="1" x14ac:dyDescent="0.2"/>
    <row r="16963" s="107" customFormat="1" x14ac:dyDescent="0.2"/>
    <row r="16964" s="107" customFormat="1" x14ac:dyDescent="0.2"/>
    <row r="16965" s="107" customFormat="1" x14ac:dyDescent="0.2"/>
    <row r="16966" s="107" customFormat="1" x14ac:dyDescent="0.2"/>
    <row r="16967" s="107" customFormat="1" x14ac:dyDescent="0.2"/>
    <row r="16968" s="107" customFormat="1" x14ac:dyDescent="0.2"/>
    <row r="16969" s="107" customFormat="1" x14ac:dyDescent="0.2"/>
    <row r="16970" s="107" customFormat="1" x14ac:dyDescent="0.2"/>
    <row r="16971" s="107" customFormat="1" x14ac:dyDescent="0.2"/>
    <row r="16972" s="107" customFormat="1" x14ac:dyDescent="0.2"/>
    <row r="16973" s="107" customFormat="1" x14ac:dyDescent="0.2"/>
    <row r="16974" s="107" customFormat="1" x14ac:dyDescent="0.2"/>
    <row r="16975" s="107" customFormat="1" x14ac:dyDescent="0.2"/>
    <row r="16976" s="107" customFormat="1" x14ac:dyDescent="0.2"/>
    <row r="16977" s="107" customFormat="1" x14ac:dyDescent="0.2"/>
    <row r="16978" s="107" customFormat="1" x14ac:dyDescent="0.2"/>
    <row r="16979" s="107" customFormat="1" x14ac:dyDescent="0.2"/>
    <row r="16980" s="107" customFormat="1" x14ac:dyDescent="0.2"/>
    <row r="16981" s="107" customFormat="1" x14ac:dyDescent="0.2"/>
    <row r="16982" s="107" customFormat="1" x14ac:dyDescent="0.2"/>
    <row r="16983" s="107" customFormat="1" x14ac:dyDescent="0.2"/>
    <row r="16984" s="107" customFormat="1" x14ac:dyDescent="0.2"/>
    <row r="16985" s="107" customFormat="1" x14ac:dyDescent="0.2"/>
    <row r="16986" s="107" customFormat="1" x14ac:dyDescent="0.2"/>
    <row r="16987" s="107" customFormat="1" x14ac:dyDescent="0.2"/>
    <row r="16988" s="107" customFormat="1" x14ac:dyDescent="0.2"/>
    <row r="16989" s="107" customFormat="1" x14ac:dyDescent="0.2"/>
    <row r="16990" s="107" customFormat="1" x14ac:dyDescent="0.2"/>
    <row r="16991" s="107" customFormat="1" x14ac:dyDescent="0.2"/>
    <row r="16992" s="107" customFormat="1" x14ac:dyDescent="0.2"/>
    <row r="16993" s="107" customFormat="1" x14ac:dyDescent="0.2"/>
    <row r="16994" s="107" customFormat="1" x14ac:dyDescent="0.2"/>
    <row r="16995" s="107" customFormat="1" x14ac:dyDescent="0.2"/>
    <row r="16996" s="107" customFormat="1" x14ac:dyDescent="0.2"/>
    <row r="16997" s="107" customFormat="1" x14ac:dyDescent="0.2"/>
    <row r="16998" s="107" customFormat="1" x14ac:dyDescent="0.2"/>
    <row r="16999" s="107" customFormat="1" x14ac:dyDescent="0.2"/>
    <row r="17000" s="107" customFormat="1" x14ac:dyDescent="0.2"/>
    <row r="17001" s="107" customFormat="1" x14ac:dyDescent="0.2"/>
    <row r="17002" s="107" customFormat="1" x14ac:dyDescent="0.2"/>
    <row r="17003" s="107" customFormat="1" x14ac:dyDescent="0.2"/>
    <row r="17004" s="107" customFormat="1" x14ac:dyDescent="0.2"/>
    <row r="17005" s="107" customFormat="1" x14ac:dyDescent="0.2"/>
    <row r="17006" s="107" customFormat="1" x14ac:dyDescent="0.2"/>
    <row r="17007" s="107" customFormat="1" x14ac:dyDescent="0.2"/>
    <row r="17008" s="107" customFormat="1" x14ac:dyDescent="0.2"/>
    <row r="17009" s="107" customFormat="1" x14ac:dyDescent="0.2"/>
    <row r="17010" s="107" customFormat="1" x14ac:dyDescent="0.2"/>
    <row r="17011" s="107" customFormat="1" x14ac:dyDescent="0.2"/>
    <row r="17012" s="107" customFormat="1" x14ac:dyDescent="0.2"/>
    <row r="17013" s="107" customFormat="1" x14ac:dyDescent="0.2"/>
    <row r="17014" s="107" customFormat="1" x14ac:dyDescent="0.2"/>
    <row r="17015" s="107" customFormat="1" x14ac:dyDescent="0.2"/>
    <row r="17016" s="107" customFormat="1" x14ac:dyDescent="0.2"/>
    <row r="17017" s="107" customFormat="1" x14ac:dyDescent="0.2"/>
    <row r="17018" s="107" customFormat="1" x14ac:dyDescent="0.2"/>
    <row r="17019" s="107" customFormat="1" x14ac:dyDescent="0.2"/>
    <row r="17020" s="107" customFormat="1" x14ac:dyDescent="0.2"/>
    <row r="17021" s="107" customFormat="1" x14ac:dyDescent="0.2"/>
    <row r="17022" s="107" customFormat="1" x14ac:dyDescent="0.2"/>
    <row r="17023" s="107" customFormat="1" x14ac:dyDescent="0.2"/>
    <row r="17024" s="107" customFormat="1" x14ac:dyDescent="0.2"/>
    <row r="17025" s="107" customFormat="1" x14ac:dyDescent="0.2"/>
    <row r="17026" s="107" customFormat="1" x14ac:dyDescent="0.2"/>
    <row r="17027" s="107" customFormat="1" x14ac:dyDescent="0.2"/>
    <row r="17028" s="107" customFormat="1" x14ac:dyDescent="0.2"/>
    <row r="17029" s="107" customFormat="1" x14ac:dyDescent="0.2"/>
    <row r="17030" s="107" customFormat="1" x14ac:dyDescent="0.2"/>
    <row r="17031" s="107" customFormat="1" x14ac:dyDescent="0.2"/>
    <row r="17032" s="107" customFormat="1" x14ac:dyDescent="0.2"/>
    <row r="17033" s="107" customFormat="1" x14ac:dyDescent="0.2"/>
    <row r="17034" s="107" customFormat="1" x14ac:dyDescent="0.2"/>
    <row r="17035" s="107" customFormat="1" x14ac:dyDescent="0.2"/>
    <row r="17036" s="107" customFormat="1" x14ac:dyDescent="0.2"/>
    <row r="17037" s="107" customFormat="1" x14ac:dyDescent="0.2"/>
    <row r="17038" s="107" customFormat="1" x14ac:dyDescent="0.2"/>
    <row r="17039" s="107" customFormat="1" x14ac:dyDescent="0.2"/>
    <row r="17040" s="107" customFormat="1" x14ac:dyDescent="0.2"/>
    <row r="17041" s="107" customFormat="1" x14ac:dyDescent="0.2"/>
    <row r="17042" s="107" customFormat="1" x14ac:dyDescent="0.2"/>
    <row r="17043" s="107" customFormat="1" x14ac:dyDescent="0.2"/>
    <row r="17044" s="107" customFormat="1" x14ac:dyDescent="0.2"/>
    <row r="17045" s="107" customFormat="1" x14ac:dyDescent="0.2"/>
    <row r="17046" s="107" customFormat="1" x14ac:dyDescent="0.2"/>
    <row r="17047" s="107" customFormat="1" x14ac:dyDescent="0.2"/>
    <row r="17048" s="107" customFormat="1" x14ac:dyDescent="0.2"/>
    <row r="17049" s="107" customFormat="1" x14ac:dyDescent="0.2"/>
    <row r="17050" s="107" customFormat="1" x14ac:dyDescent="0.2"/>
    <row r="17051" s="107" customFormat="1" x14ac:dyDescent="0.2"/>
    <row r="17052" s="107" customFormat="1" x14ac:dyDescent="0.2"/>
    <row r="17053" s="107" customFormat="1" x14ac:dyDescent="0.2"/>
    <row r="17054" s="107" customFormat="1" x14ac:dyDescent="0.2"/>
    <row r="17055" s="107" customFormat="1" x14ac:dyDescent="0.2"/>
    <row r="17056" s="107" customFormat="1" x14ac:dyDescent="0.2"/>
    <row r="17057" s="107" customFormat="1" x14ac:dyDescent="0.2"/>
    <row r="17058" s="107" customFormat="1" x14ac:dyDescent="0.2"/>
    <row r="17059" s="107" customFormat="1" x14ac:dyDescent="0.2"/>
    <row r="17060" s="107" customFormat="1" x14ac:dyDescent="0.2"/>
    <row r="17061" s="107" customFormat="1" x14ac:dyDescent="0.2"/>
    <row r="17062" s="107" customFormat="1" x14ac:dyDescent="0.2"/>
    <row r="17063" s="107" customFormat="1" x14ac:dyDescent="0.2"/>
    <row r="17064" s="107" customFormat="1" x14ac:dyDescent="0.2"/>
    <row r="17065" s="107" customFormat="1" x14ac:dyDescent="0.2"/>
    <row r="17066" s="107" customFormat="1" x14ac:dyDescent="0.2"/>
    <row r="17067" s="107" customFormat="1" x14ac:dyDescent="0.2"/>
    <row r="17068" s="107" customFormat="1" x14ac:dyDescent="0.2"/>
    <row r="17069" s="107" customFormat="1" x14ac:dyDescent="0.2"/>
    <row r="17070" s="107" customFormat="1" x14ac:dyDescent="0.2"/>
    <row r="17071" s="107" customFormat="1" x14ac:dyDescent="0.2"/>
    <row r="17072" s="107" customFormat="1" x14ac:dyDescent="0.2"/>
    <row r="17073" s="107" customFormat="1" x14ac:dyDescent="0.2"/>
    <row r="17074" s="107" customFormat="1" x14ac:dyDescent="0.2"/>
    <row r="17075" s="107" customFormat="1" x14ac:dyDescent="0.2"/>
    <row r="17076" s="107" customFormat="1" x14ac:dyDescent="0.2"/>
    <row r="17077" s="107" customFormat="1" x14ac:dyDescent="0.2"/>
    <row r="17078" s="107" customFormat="1" x14ac:dyDescent="0.2"/>
    <row r="17079" s="107" customFormat="1" x14ac:dyDescent="0.2"/>
    <row r="17080" s="107" customFormat="1" x14ac:dyDescent="0.2"/>
    <row r="17081" s="107" customFormat="1" x14ac:dyDescent="0.2"/>
    <row r="17082" s="107" customFormat="1" x14ac:dyDescent="0.2"/>
    <row r="17083" s="107" customFormat="1" x14ac:dyDescent="0.2"/>
    <row r="17084" s="107" customFormat="1" x14ac:dyDescent="0.2"/>
    <row r="17085" s="107" customFormat="1" x14ac:dyDescent="0.2"/>
    <row r="17086" s="107" customFormat="1" x14ac:dyDescent="0.2"/>
    <row r="17087" s="107" customFormat="1" x14ac:dyDescent="0.2"/>
    <row r="17088" s="107" customFormat="1" x14ac:dyDescent="0.2"/>
    <row r="17089" s="107" customFormat="1" x14ac:dyDescent="0.2"/>
    <row r="17090" s="107" customFormat="1" x14ac:dyDescent="0.2"/>
    <row r="17091" s="107" customFormat="1" x14ac:dyDescent="0.2"/>
    <row r="17092" s="107" customFormat="1" x14ac:dyDescent="0.2"/>
    <row r="17093" s="107" customFormat="1" x14ac:dyDescent="0.2"/>
    <row r="17094" s="107" customFormat="1" x14ac:dyDescent="0.2"/>
    <row r="17095" s="107" customFormat="1" x14ac:dyDescent="0.2"/>
    <row r="17096" s="107" customFormat="1" x14ac:dyDescent="0.2"/>
    <row r="17097" s="107" customFormat="1" x14ac:dyDescent="0.2"/>
    <row r="17098" s="107" customFormat="1" x14ac:dyDescent="0.2"/>
    <row r="17099" s="107" customFormat="1" x14ac:dyDescent="0.2"/>
    <row r="17100" s="107" customFormat="1" x14ac:dyDescent="0.2"/>
    <row r="17101" s="107" customFormat="1" x14ac:dyDescent="0.2"/>
    <row r="17102" s="107" customFormat="1" x14ac:dyDescent="0.2"/>
    <row r="17103" s="107" customFormat="1" x14ac:dyDescent="0.2"/>
    <row r="17104" s="107" customFormat="1" x14ac:dyDescent="0.2"/>
    <row r="17105" s="107" customFormat="1" x14ac:dyDescent="0.2"/>
    <row r="17106" s="107" customFormat="1" x14ac:dyDescent="0.2"/>
    <row r="17107" s="107" customFormat="1" x14ac:dyDescent="0.2"/>
    <row r="17108" s="107" customFormat="1" x14ac:dyDescent="0.2"/>
    <row r="17109" s="107" customFormat="1" x14ac:dyDescent="0.2"/>
    <row r="17110" s="107" customFormat="1" x14ac:dyDescent="0.2"/>
    <row r="17111" s="107" customFormat="1" x14ac:dyDescent="0.2"/>
    <row r="17112" s="107" customFormat="1" x14ac:dyDescent="0.2"/>
    <row r="17113" s="107" customFormat="1" x14ac:dyDescent="0.2"/>
    <row r="17114" s="107" customFormat="1" x14ac:dyDescent="0.2"/>
    <row r="17115" s="107" customFormat="1" x14ac:dyDescent="0.2"/>
    <row r="17116" s="107" customFormat="1" x14ac:dyDescent="0.2"/>
    <row r="17117" s="107" customFormat="1" x14ac:dyDescent="0.2"/>
    <row r="17118" s="107" customFormat="1" x14ac:dyDescent="0.2"/>
    <row r="17119" s="107" customFormat="1" x14ac:dyDescent="0.2"/>
    <row r="17120" s="107" customFormat="1" x14ac:dyDescent="0.2"/>
    <row r="17121" s="107" customFormat="1" x14ac:dyDescent="0.2"/>
    <row r="17122" s="107" customFormat="1" x14ac:dyDescent="0.2"/>
    <row r="17123" s="107" customFormat="1" x14ac:dyDescent="0.2"/>
    <row r="17124" s="107" customFormat="1" x14ac:dyDescent="0.2"/>
    <row r="17125" s="107" customFormat="1" x14ac:dyDescent="0.2"/>
    <row r="17126" s="107" customFormat="1" x14ac:dyDescent="0.2"/>
    <row r="17127" s="107" customFormat="1" x14ac:dyDescent="0.2"/>
    <row r="17128" s="107" customFormat="1" x14ac:dyDescent="0.2"/>
    <row r="17129" s="107" customFormat="1" x14ac:dyDescent="0.2"/>
    <row r="17130" s="107" customFormat="1" x14ac:dyDescent="0.2"/>
    <row r="17131" s="107" customFormat="1" x14ac:dyDescent="0.2"/>
    <row r="17132" s="107" customFormat="1" x14ac:dyDescent="0.2"/>
    <row r="17133" s="107" customFormat="1" x14ac:dyDescent="0.2"/>
    <row r="17134" s="107" customFormat="1" x14ac:dyDescent="0.2"/>
    <row r="17135" s="107" customFormat="1" x14ac:dyDescent="0.2"/>
    <row r="17136" s="107" customFormat="1" x14ac:dyDescent="0.2"/>
    <row r="17137" s="107" customFormat="1" x14ac:dyDescent="0.2"/>
    <row r="17138" s="107" customFormat="1" x14ac:dyDescent="0.2"/>
    <row r="17139" s="107" customFormat="1" x14ac:dyDescent="0.2"/>
    <row r="17140" s="107" customFormat="1" x14ac:dyDescent="0.2"/>
    <row r="17141" s="107" customFormat="1" x14ac:dyDescent="0.2"/>
    <row r="17142" s="107" customFormat="1" x14ac:dyDescent="0.2"/>
    <row r="17143" s="107" customFormat="1" x14ac:dyDescent="0.2"/>
    <row r="17144" s="107" customFormat="1" x14ac:dyDescent="0.2"/>
    <row r="17145" s="107" customFormat="1" x14ac:dyDescent="0.2"/>
    <row r="17146" s="107" customFormat="1" x14ac:dyDescent="0.2"/>
    <row r="17147" s="107" customFormat="1" x14ac:dyDescent="0.2"/>
    <row r="17148" s="107" customFormat="1" x14ac:dyDescent="0.2"/>
    <row r="17149" s="107" customFormat="1" x14ac:dyDescent="0.2"/>
    <row r="17150" s="107" customFormat="1" x14ac:dyDescent="0.2"/>
    <row r="17151" s="107" customFormat="1" x14ac:dyDescent="0.2"/>
    <row r="17152" s="107" customFormat="1" x14ac:dyDescent="0.2"/>
    <row r="17153" s="107" customFormat="1" x14ac:dyDescent="0.2"/>
    <row r="17154" s="107" customFormat="1" x14ac:dyDescent="0.2"/>
    <row r="17155" s="107" customFormat="1" x14ac:dyDescent="0.2"/>
    <row r="17156" s="107" customFormat="1" x14ac:dyDescent="0.2"/>
    <row r="17157" s="107" customFormat="1" x14ac:dyDescent="0.2"/>
    <row r="17158" s="107" customFormat="1" x14ac:dyDescent="0.2"/>
    <row r="17159" s="107" customFormat="1" x14ac:dyDescent="0.2"/>
    <row r="17160" s="107" customFormat="1" x14ac:dyDescent="0.2"/>
    <row r="17161" s="107" customFormat="1" x14ac:dyDescent="0.2"/>
    <row r="17162" s="107" customFormat="1" x14ac:dyDescent="0.2"/>
    <row r="17163" s="107" customFormat="1" x14ac:dyDescent="0.2"/>
    <row r="17164" s="107" customFormat="1" x14ac:dyDescent="0.2"/>
    <row r="17165" s="107" customFormat="1" x14ac:dyDescent="0.2"/>
    <row r="17166" s="107" customFormat="1" x14ac:dyDescent="0.2"/>
    <row r="17167" s="107" customFormat="1" x14ac:dyDescent="0.2"/>
    <row r="17168" s="107" customFormat="1" x14ac:dyDescent="0.2"/>
    <row r="17169" s="107" customFormat="1" x14ac:dyDescent="0.2"/>
    <row r="17170" s="107" customFormat="1" x14ac:dyDescent="0.2"/>
    <row r="17171" s="107" customFormat="1" x14ac:dyDescent="0.2"/>
    <row r="17172" s="107" customFormat="1" x14ac:dyDescent="0.2"/>
    <row r="17173" s="107" customFormat="1" x14ac:dyDescent="0.2"/>
    <row r="17174" s="107" customFormat="1" x14ac:dyDescent="0.2"/>
    <row r="17175" s="107" customFormat="1" x14ac:dyDescent="0.2"/>
    <row r="17176" s="107" customFormat="1" x14ac:dyDescent="0.2"/>
    <row r="17177" s="107" customFormat="1" x14ac:dyDescent="0.2"/>
    <row r="17178" s="107" customFormat="1" x14ac:dyDescent="0.2"/>
    <row r="17179" s="107" customFormat="1" x14ac:dyDescent="0.2"/>
    <row r="17180" s="107" customFormat="1" x14ac:dyDescent="0.2"/>
    <row r="17181" s="107" customFormat="1" x14ac:dyDescent="0.2"/>
    <row r="17182" s="107" customFormat="1" x14ac:dyDescent="0.2"/>
    <row r="17183" s="107" customFormat="1" x14ac:dyDescent="0.2"/>
    <row r="17184" s="107" customFormat="1" x14ac:dyDescent="0.2"/>
    <row r="17185" s="107" customFormat="1" x14ac:dyDescent="0.2"/>
    <row r="17186" s="107" customFormat="1" x14ac:dyDescent="0.2"/>
    <row r="17187" s="107" customFormat="1" x14ac:dyDescent="0.2"/>
    <row r="17188" s="107" customFormat="1" x14ac:dyDescent="0.2"/>
    <row r="17189" s="107" customFormat="1" x14ac:dyDescent="0.2"/>
    <row r="17190" s="107" customFormat="1" x14ac:dyDescent="0.2"/>
    <row r="17191" s="107" customFormat="1" x14ac:dyDescent="0.2"/>
    <row r="17192" s="107" customFormat="1" x14ac:dyDescent="0.2"/>
    <row r="17193" s="107" customFormat="1" x14ac:dyDescent="0.2"/>
    <row r="17194" s="107" customFormat="1" x14ac:dyDescent="0.2"/>
    <row r="17195" s="107" customFormat="1" x14ac:dyDescent="0.2"/>
    <row r="17196" s="107" customFormat="1" x14ac:dyDescent="0.2"/>
    <row r="17197" s="107" customFormat="1" x14ac:dyDescent="0.2"/>
    <row r="17198" s="107" customFormat="1" x14ac:dyDescent="0.2"/>
    <row r="17199" s="107" customFormat="1" x14ac:dyDescent="0.2"/>
    <row r="17200" s="107" customFormat="1" x14ac:dyDescent="0.2"/>
    <row r="17201" s="107" customFormat="1" x14ac:dyDescent="0.2"/>
    <row r="17202" s="107" customFormat="1" x14ac:dyDescent="0.2"/>
    <row r="17203" s="107" customFormat="1" x14ac:dyDescent="0.2"/>
    <row r="17204" s="107" customFormat="1" x14ac:dyDescent="0.2"/>
    <row r="17205" s="107" customFormat="1" x14ac:dyDescent="0.2"/>
    <row r="17206" s="107" customFormat="1" x14ac:dyDescent="0.2"/>
    <row r="17207" s="107" customFormat="1" x14ac:dyDescent="0.2"/>
    <row r="17208" s="107" customFormat="1" x14ac:dyDescent="0.2"/>
    <row r="17209" s="107" customFormat="1" x14ac:dyDescent="0.2"/>
    <row r="17210" s="107" customFormat="1" x14ac:dyDescent="0.2"/>
    <row r="17211" s="107" customFormat="1" x14ac:dyDescent="0.2"/>
    <row r="17212" s="107" customFormat="1" x14ac:dyDescent="0.2"/>
    <row r="17213" s="107" customFormat="1" x14ac:dyDescent="0.2"/>
    <row r="17214" s="107" customFormat="1" x14ac:dyDescent="0.2"/>
    <row r="17215" s="107" customFormat="1" x14ac:dyDescent="0.2"/>
    <row r="17216" s="107" customFormat="1" x14ac:dyDescent="0.2"/>
    <row r="17217" s="107" customFormat="1" x14ac:dyDescent="0.2"/>
    <row r="17218" s="107" customFormat="1" x14ac:dyDescent="0.2"/>
    <row r="17219" s="107" customFormat="1" x14ac:dyDescent="0.2"/>
    <row r="17220" s="107" customFormat="1" x14ac:dyDescent="0.2"/>
    <row r="17221" s="107" customFormat="1" x14ac:dyDescent="0.2"/>
    <row r="17222" s="107" customFormat="1" x14ac:dyDescent="0.2"/>
    <row r="17223" s="107" customFormat="1" x14ac:dyDescent="0.2"/>
    <row r="17224" s="107" customFormat="1" x14ac:dyDescent="0.2"/>
    <row r="17225" s="107" customFormat="1" x14ac:dyDescent="0.2"/>
    <row r="17226" s="107" customFormat="1" x14ac:dyDescent="0.2"/>
    <row r="17227" s="107" customFormat="1" x14ac:dyDescent="0.2"/>
    <row r="17228" s="107" customFormat="1" x14ac:dyDescent="0.2"/>
    <row r="17229" s="107" customFormat="1" x14ac:dyDescent="0.2"/>
    <row r="17230" s="107" customFormat="1" x14ac:dyDescent="0.2"/>
    <row r="17231" s="107" customFormat="1" x14ac:dyDescent="0.2"/>
    <row r="17232" s="107" customFormat="1" x14ac:dyDescent="0.2"/>
    <row r="17233" s="107" customFormat="1" x14ac:dyDescent="0.2"/>
    <row r="17234" s="107" customFormat="1" x14ac:dyDescent="0.2"/>
    <row r="17235" s="107" customFormat="1" x14ac:dyDescent="0.2"/>
    <row r="17236" s="107" customFormat="1" x14ac:dyDescent="0.2"/>
    <row r="17237" s="107" customFormat="1" x14ac:dyDescent="0.2"/>
    <row r="17238" s="107" customFormat="1" x14ac:dyDescent="0.2"/>
    <row r="17239" s="107" customFormat="1" x14ac:dyDescent="0.2"/>
    <row r="17240" s="107" customFormat="1" x14ac:dyDescent="0.2"/>
    <row r="17241" s="107" customFormat="1" x14ac:dyDescent="0.2"/>
    <row r="17242" s="107" customFormat="1" x14ac:dyDescent="0.2"/>
    <row r="17243" s="107" customFormat="1" x14ac:dyDescent="0.2"/>
    <row r="17244" s="107" customFormat="1" x14ac:dyDescent="0.2"/>
    <row r="17245" s="107" customFormat="1" x14ac:dyDescent="0.2"/>
    <row r="17246" s="107" customFormat="1" x14ac:dyDescent="0.2"/>
    <row r="17247" s="107" customFormat="1" x14ac:dyDescent="0.2"/>
    <row r="17248" s="107" customFormat="1" x14ac:dyDescent="0.2"/>
    <row r="17249" s="107" customFormat="1" x14ac:dyDescent="0.2"/>
    <row r="17250" s="107" customFormat="1" x14ac:dyDescent="0.2"/>
    <row r="17251" s="107" customFormat="1" x14ac:dyDescent="0.2"/>
    <row r="17252" s="107" customFormat="1" x14ac:dyDescent="0.2"/>
    <row r="17253" s="107" customFormat="1" x14ac:dyDescent="0.2"/>
    <row r="17254" s="107" customFormat="1" x14ac:dyDescent="0.2"/>
    <row r="17255" s="107" customFormat="1" x14ac:dyDescent="0.2"/>
    <row r="17256" s="107" customFormat="1" x14ac:dyDescent="0.2"/>
    <row r="17257" s="107" customFormat="1" x14ac:dyDescent="0.2"/>
    <row r="17258" s="107" customFormat="1" x14ac:dyDescent="0.2"/>
    <row r="17259" s="107" customFormat="1" x14ac:dyDescent="0.2"/>
    <row r="17260" s="107" customFormat="1" x14ac:dyDescent="0.2"/>
    <row r="17261" s="107" customFormat="1" x14ac:dyDescent="0.2"/>
    <row r="17262" s="107" customFormat="1" x14ac:dyDescent="0.2"/>
    <row r="17263" s="107" customFormat="1" x14ac:dyDescent="0.2"/>
    <row r="17264" s="107" customFormat="1" x14ac:dyDescent="0.2"/>
    <row r="17265" s="107" customFormat="1" x14ac:dyDescent="0.2"/>
    <row r="17266" s="107" customFormat="1" x14ac:dyDescent="0.2"/>
    <row r="17267" s="107" customFormat="1" x14ac:dyDescent="0.2"/>
    <row r="17268" s="107" customFormat="1" x14ac:dyDescent="0.2"/>
    <row r="17269" s="107" customFormat="1" x14ac:dyDescent="0.2"/>
    <row r="17270" s="107" customFormat="1" x14ac:dyDescent="0.2"/>
    <row r="17271" s="107" customFormat="1" x14ac:dyDescent="0.2"/>
    <row r="17272" s="107" customFormat="1" x14ac:dyDescent="0.2"/>
    <row r="17273" s="107" customFormat="1" x14ac:dyDescent="0.2"/>
    <row r="17274" s="107" customFormat="1" x14ac:dyDescent="0.2"/>
    <row r="17275" s="107" customFormat="1" x14ac:dyDescent="0.2"/>
    <row r="17276" s="107" customFormat="1" x14ac:dyDescent="0.2"/>
    <row r="17277" s="107" customFormat="1" x14ac:dyDescent="0.2"/>
    <row r="17278" s="107" customFormat="1" x14ac:dyDescent="0.2"/>
    <row r="17279" s="107" customFormat="1" x14ac:dyDescent="0.2"/>
    <row r="17280" s="107" customFormat="1" x14ac:dyDescent="0.2"/>
    <row r="17281" s="107" customFormat="1" x14ac:dyDescent="0.2"/>
    <row r="17282" s="107" customFormat="1" x14ac:dyDescent="0.2"/>
    <row r="17283" s="107" customFormat="1" x14ac:dyDescent="0.2"/>
    <row r="17284" s="107" customFormat="1" x14ac:dyDescent="0.2"/>
    <row r="17285" s="107" customFormat="1" x14ac:dyDescent="0.2"/>
    <row r="17286" s="107" customFormat="1" x14ac:dyDescent="0.2"/>
    <row r="17287" s="107" customFormat="1" x14ac:dyDescent="0.2"/>
    <row r="17288" s="107" customFormat="1" x14ac:dyDescent="0.2"/>
    <row r="17289" s="107" customFormat="1" x14ac:dyDescent="0.2"/>
    <row r="17290" s="107" customFormat="1" x14ac:dyDescent="0.2"/>
    <row r="17291" s="107" customFormat="1" x14ac:dyDescent="0.2"/>
    <row r="17292" s="107" customFormat="1" x14ac:dyDescent="0.2"/>
    <row r="17293" s="107" customFormat="1" x14ac:dyDescent="0.2"/>
    <row r="17294" s="107" customFormat="1" x14ac:dyDescent="0.2"/>
    <row r="17295" s="107" customFormat="1" x14ac:dyDescent="0.2"/>
    <row r="17296" s="107" customFormat="1" x14ac:dyDescent="0.2"/>
    <row r="17297" s="107" customFormat="1" x14ac:dyDescent="0.2"/>
    <row r="17298" s="107" customFormat="1" x14ac:dyDescent="0.2"/>
    <row r="17299" s="107" customFormat="1" x14ac:dyDescent="0.2"/>
    <row r="17300" s="107" customFormat="1" x14ac:dyDescent="0.2"/>
    <row r="17301" s="107" customFormat="1" x14ac:dyDescent="0.2"/>
    <row r="17302" s="107" customFormat="1" x14ac:dyDescent="0.2"/>
    <row r="17303" s="107" customFormat="1" x14ac:dyDescent="0.2"/>
    <row r="17304" s="107" customFormat="1" x14ac:dyDescent="0.2"/>
    <row r="17305" s="107" customFormat="1" x14ac:dyDescent="0.2"/>
    <row r="17306" s="107" customFormat="1" x14ac:dyDescent="0.2"/>
    <row r="17307" s="107" customFormat="1" x14ac:dyDescent="0.2"/>
    <row r="17308" s="107" customFormat="1" x14ac:dyDescent="0.2"/>
    <row r="17309" s="107" customFormat="1" x14ac:dyDescent="0.2"/>
    <row r="17310" s="107" customFormat="1" x14ac:dyDescent="0.2"/>
    <row r="17311" s="107" customFormat="1" x14ac:dyDescent="0.2"/>
    <row r="17312" s="107" customFormat="1" x14ac:dyDescent="0.2"/>
    <row r="17313" s="107" customFormat="1" x14ac:dyDescent="0.2"/>
    <row r="17314" s="107" customFormat="1" x14ac:dyDescent="0.2"/>
    <row r="17315" s="107" customFormat="1" x14ac:dyDescent="0.2"/>
    <row r="17316" s="107" customFormat="1" x14ac:dyDescent="0.2"/>
    <row r="17317" s="107" customFormat="1" x14ac:dyDescent="0.2"/>
    <row r="17318" s="107" customFormat="1" x14ac:dyDescent="0.2"/>
    <row r="17319" s="107" customFormat="1" x14ac:dyDescent="0.2"/>
    <row r="17320" s="107" customFormat="1" x14ac:dyDescent="0.2"/>
    <row r="17321" s="107" customFormat="1" x14ac:dyDescent="0.2"/>
    <row r="17322" s="107" customFormat="1" x14ac:dyDescent="0.2"/>
    <row r="17323" s="107" customFormat="1" x14ac:dyDescent="0.2"/>
    <row r="17324" s="107" customFormat="1" x14ac:dyDescent="0.2"/>
    <row r="17325" s="107" customFormat="1" x14ac:dyDescent="0.2"/>
    <row r="17326" s="107" customFormat="1" x14ac:dyDescent="0.2"/>
    <row r="17327" s="107" customFormat="1" x14ac:dyDescent="0.2"/>
    <row r="17328" s="107" customFormat="1" x14ac:dyDescent="0.2"/>
    <row r="17329" s="107" customFormat="1" x14ac:dyDescent="0.2"/>
    <row r="17330" s="107" customFormat="1" x14ac:dyDescent="0.2"/>
    <row r="17331" s="107" customFormat="1" x14ac:dyDescent="0.2"/>
    <row r="17332" s="107" customFormat="1" x14ac:dyDescent="0.2"/>
    <row r="17333" s="107" customFormat="1" x14ac:dyDescent="0.2"/>
    <row r="17334" s="107" customFormat="1" x14ac:dyDescent="0.2"/>
    <row r="17335" s="107" customFormat="1" x14ac:dyDescent="0.2"/>
    <row r="17336" s="107" customFormat="1" x14ac:dyDescent="0.2"/>
    <row r="17337" s="107" customFormat="1" x14ac:dyDescent="0.2"/>
    <row r="17338" s="107" customFormat="1" x14ac:dyDescent="0.2"/>
    <row r="17339" s="107" customFormat="1" x14ac:dyDescent="0.2"/>
    <row r="17340" s="107" customFormat="1" x14ac:dyDescent="0.2"/>
    <row r="17341" s="107" customFormat="1" x14ac:dyDescent="0.2"/>
    <row r="17342" s="107" customFormat="1" x14ac:dyDescent="0.2"/>
    <row r="17343" s="107" customFormat="1" x14ac:dyDescent="0.2"/>
    <row r="17344" s="107" customFormat="1" x14ac:dyDescent="0.2"/>
    <row r="17345" s="107" customFormat="1" x14ac:dyDescent="0.2"/>
    <row r="17346" s="107" customFormat="1" x14ac:dyDescent="0.2"/>
    <row r="17347" s="107" customFormat="1" x14ac:dyDescent="0.2"/>
    <row r="17348" s="107" customFormat="1" x14ac:dyDescent="0.2"/>
    <row r="17349" s="107" customFormat="1" x14ac:dyDescent="0.2"/>
    <row r="17350" s="107" customFormat="1" x14ac:dyDescent="0.2"/>
    <row r="17351" s="107" customFormat="1" x14ac:dyDescent="0.2"/>
    <row r="17352" s="107" customFormat="1" x14ac:dyDescent="0.2"/>
    <row r="17353" s="107" customFormat="1" x14ac:dyDescent="0.2"/>
    <row r="17354" s="107" customFormat="1" x14ac:dyDescent="0.2"/>
    <row r="17355" s="107" customFormat="1" x14ac:dyDescent="0.2"/>
    <row r="17356" s="107" customFormat="1" x14ac:dyDescent="0.2"/>
    <row r="17357" s="107" customFormat="1" x14ac:dyDescent="0.2"/>
    <row r="17358" s="107" customFormat="1" x14ac:dyDescent="0.2"/>
    <row r="17359" s="107" customFormat="1" x14ac:dyDescent="0.2"/>
    <row r="17360" s="107" customFormat="1" x14ac:dyDescent="0.2"/>
    <row r="17361" s="107" customFormat="1" x14ac:dyDescent="0.2"/>
    <row r="17362" s="107" customFormat="1" x14ac:dyDescent="0.2"/>
    <row r="17363" s="107" customFormat="1" x14ac:dyDescent="0.2"/>
    <row r="17364" s="107" customFormat="1" x14ac:dyDescent="0.2"/>
    <row r="17365" s="107" customFormat="1" x14ac:dyDescent="0.2"/>
    <row r="17366" s="107" customFormat="1" x14ac:dyDescent="0.2"/>
    <row r="17367" s="107" customFormat="1" x14ac:dyDescent="0.2"/>
    <row r="17368" s="107" customFormat="1" x14ac:dyDescent="0.2"/>
    <row r="17369" s="107" customFormat="1" x14ac:dyDescent="0.2"/>
    <row r="17370" s="107" customFormat="1" x14ac:dyDescent="0.2"/>
    <row r="17371" s="107" customFormat="1" x14ac:dyDescent="0.2"/>
    <row r="17372" s="107" customFormat="1" x14ac:dyDescent="0.2"/>
    <row r="17373" s="107" customFormat="1" x14ac:dyDescent="0.2"/>
    <row r="17374" s="107" customFormat="1" x14ac:dyDescent="0.2"/>
    <row r="17375" s="107" customFormat="1" x14ac:dyDescent="0.2"/>
    <row r="17376" s="107" customFormat="1" x14ac:dyDescent="0.2"/>
    <row r="17377" s="107" customFormat="1" x14ac:dyDescent="0.2"/>
    <row r="17378" s="107" customFormat="1" x14ac:dyDescent="0.2"/>
    <row r="17379" s="107" customFormat="1" x14ac:dyDescent="0.2"/>
    <row r="17380" s="107" customFormat="1" x14ac:dyDescent="0.2"/>
    <row r="17381" s="107" customFormat="1" x14ac:dyDescent="0.2"/>
    <row r="17382" s="107" customFormat="1" x14ac:dyDescent="0.2"/>
    <row r="17383" s="107" customFormat="1" x14ac:dyDescent="0.2"/>
    <row r="17384" s="107" customFormat="1" x14ac:dyDescent="0.2"/>
    <row r="17385" s="107" customFormat="1" x14ac:dyDescent="0.2"/>
    <row r="17386" s="107" customFormat="1" x14ac:dyDescent="0.2"/>
    <row r="17387" s="107" customFormat="1" x14ac:dyDescent="0.2"/>
    <row r="17388" s="107" customFormat="1" x14ac:dyDescent="0.2"/>
    <row r="17389" s="107" customFormat="1" x14ac:dyDescent="0.2"/>
    <row r="17390" s="107" customFormat="1" x14ac:dyDescent="0.2"/>
    <row r="17391" s="107" customFormat="1" x14ac:dyDescent="0.2"/>
    <row r="17392" s="107" customFormat="1" x14ac:dyDescent="0.2"/>
    <row r="17393" s="107" customFormat="1" x14ac:dyDescent="0.2"/>
    <row r="17394" s="107" customFormat="1" x14ac:dyDescent="0.2"/>
    <row r="17395" s="107" customFormat="1" x14ac:dyDescent="0.2"/>
    <row r="17396" s="107" customFormat="1" x14ac:dyDescent="0.2"/>
    <row r="17397" s="107" customFormat="1" x14ac:dyDescent="0.2"/>
    <row r="17398" s="107" customFormat="1" x14ac:dyDescent="0.2"/>
    <row r="17399" s="107" customFormat="1" x14ac:dyDescent="0.2"/>
    <row r="17400" s="107" customFormat="1" x14ac:dyDescent="0.2"/>
    <row r="17401" s="107" customFormat="1" x14ac:dyDescent="0.2"/>
    <row r="17402" s="107" customFormat="1" x14ac:dyDescent="0.2"/>
    <row r="17403" s="107" customFormat="1" x14ac:dyDescent="0.2"/>
    <row r="17404" s="107" customFormat="1" x14ac:dyDescent="0.2"/>
    <row r="17405" s="107" customFormat="1" x14ac:dyDescent="0.2"/>
    <row r="17406" s="107" customFormat="1" x14ac:dyDescent="0.2"/>
    <row r="17407" s="107" customFormat="1" x14ac:dyDescent="0.2"/>
    <row r="17408" s="107" customFormat="1" x14ac:dyDescent="0.2"/>
    <row r="17409" s="107" customFormat="1" x14ac:dyDescent="0.2"/>
    <row r="17410" s="107" customFormat="1" x14ac:dyDescent="0.2"/>
    <row r="17411" s="107" customFormat="1" x14ac:dyDescent="0.2"/>
    <row r="17412" s="107" customFormat="1" x14ac:dyDescent="0.2"/>
    <row r="17413" s="107" customFormat="1" x14ac:dyDescent="0.2"/>
    <row r="17414" s="107" customFormat="1" x14ac:dyDescent="0.2"/>
    <row r="17415" s="107" customFormat="1" x14ac:dyDescent="0.2"/>
    <row r="17416" s="107" customFormat="1" x14ac:dyDescent="0.2"/>
    <row r="17417" s="107" customFormat="1" x14ac:dyDescent="0.2"/>
    <row r="17418" s="107" customFormat="1" x14ac:dyDescent="0.2"/>
    <row r="17419" s="107" customFormat="1" x14ac:dyDescent="0.2"/>
    <row r="17420" s="107" customFormat="1" x14ac:dyDescent="0.2"/>
    <row r="17421" s="107" customFormat="1" x14ac:dyDescent="0.2"/>
    <row r="17422" s="107" customFormat="1" x14ac:dyDescent="0.2"/>
    <row r="17423" s="107" customFormat="1" x14ac:dyDescent="0.2"/>
    <row r="17424" s="107" customFormat="1" x14ac:dyDescent="0.2"/>
    <row r="17425" s="107" customFormat="1" x14ac:dyDescent="0.2"/>
    <row r="17426" s="107" customFormat="1" x14ac:dyDescent="0.2"/>
    <row r="17427" s="107" customFormat="1" x14ac:dyDescent="0.2"/>
    <row r="17428" s="107" customFormat="1" x14ac:dyDescent="0.2"/>
    <row r="17429" s="107" customFormat="1" x14ac:dyDescent="0.2"/>
    <row r="17430" s="107" customFormat="1" x14ac:dyDescent="0.2"/>
    <row r="17431" s="107" customFormat="1" x14ac:dyDescent="0.2"/>
    <row r="17432" s="107" customFormat="1" x14ac:dyDescent="0.2"/>
    <row r="17433" s="107" customFormat="1" x14ac:dyDescent="0.2"/>
    <row r="17434" s="107" customFormat="1" x14ac:dyDescent="0.2"/>
    <row r="17435" s="107" customFormat="1" x14ac:dyDescent="0.2"/>
    <row r="17436" s="107" customFormat="1" x14ac:dyDescent="0.2"/>
    <row r="17437" s="107" customFormat="1" x14ac:dyDescent="0.2"/>
    <row r="17438" s="107" customFormat="1" x14ac:dyDescent="0.2"/>
    <row r="17439" s="107" customFormat="1" x14ac:dyDescent="0.2"/>
    <row r="17440" s="107" customFormat="1" x14ac:dyDescent="0.2"/>
    <row r="17441" s="107" customFormat="1" x14ac:dyDescent="0.2"/>
    <row r="17442" s="107" customFormat="1" x14ac:dyDescent="0.2"/>
    <row r="17443" s="107" customFormat="1" x14ac:dyDescent="0.2"/>
    <row r="17444" s="107" customFormat="1" x14ac:dyDescent="0.2"/>
    <row r="17445" s="107" customFormat="1" x14ac:dyDescent="0.2"/>
    <row r="17446" s="107" customFormat="1" x14ac:dyDescent="0.2"/>
    <row r="17447" s="107" customFormat="1" x14ac:dyDescent="0.2"/>
    <row r="17448" s="107" customFormat="1" x14ac:dyDescent="0.2"/>
    <row r="17449" s="107" customFormat="1" x14ac:dyDescent="0.2"/>
    <row r="17450" s="107" customFormat="1" x14ac:dyDescent="0.2"/>
    <row r="17451" s="107" customFormat="1" x14ac:dyDescent="0.2"/>
    <row r="17452" s="107" customFormat="1" x14ac:dyDescent="0.2"/>
    <row r="17453" s="107" customFormat="1" x14ac:dyDescent="0.2"/>
    <row r="17454" s="107" customFormat="1" x14ac:dyDescent="0.2"/>
    <row r="17455" s="107" customFormat="1" x14ac:dyDescent="0.2"/>
    <row r="17456" s="107" customFormat="1" x14ac:dyDescent="0.2"/>
    <row r="17457" s="107" customFormat="1" x14ac:dyDescent="0.2"/>
    <row r="17458" s="107" customFormat="1" x14ac:dyDescent="0.2"/>
    <row r="17459" s="107" customFormat="1" x14ac:dyDescent="0.2"/>
    <row r="17460" s="107" customFormat="1" x14ac:dyDescent="0.2"/>
    <row r="17461" s="107" customFormat="1" x14ac:dyDescent="0.2"/>
    <row r="17462" s="107" customFormat="1" x14ac:dyDescent="0.2"/>
    <row r="17463" s="107" customFormat="1" x14ac:dyDescent="0.2"/>
    <row r="17464" s="107" customFormat="1" x14ac:dyDescent="0.2"/>
    <row r="17465" s="107" customFormat="1" x14ac:dyDescent="0.2"/>
    <row r="17466" s="107" customFormat="1" x14ac:dyDescent="0.2"/>
    <row r="17467" s="107" customFormat="1" x14ac:dyDescent="0.2"/>
    <row r="17468" s="107" customFormat="1" x14ac:dyDescent="0.2"/>
    <row r="17469" s="107" customFormat="1" x14ac:dyDescent="0.2"/>
    <row r="17470" s="107" customFormat="1" x14ac:dyDescent="0.2"/>
    <row r="17471" s="107" customFormat="1" x14ac:dyDescent="0.2"/>
    <row r="17472" s="107" customFormat="1" x14ac:dyDescent="0.2"/>
    <row r="17473" s="107" customFormat="1" x14ac:dyDescent="0.2"/>
    <row r="17474" s="107" customFormat="1" x14ac:dyDescent="0.2"/>
    <row r="17475" s="107" customFormat="1" x14ac:dyDescent="0.2"/>
    <row r="17476" s="107" customFormat="1" x14ac:dyDescent="0.2"/>
    <row r="17477" s="107" customFormat="1" x14ac:dyDescent="0.2"/>
    <row r="17478" s="107" customFormat="1" x14ac:dyDescent="0.2"/>
    <row r="17479" s="107" customFormat="1" x14ac:dyDescent="0.2"/>
    <row r="17480" s="107" customFormat="1" x14ac:dyDescent="0.2"/>
    <row r="17481" s="107" customFormat="1" x14ac:dyDescent="0.2"/>
    <row r="17482" s="107" customFormat="1" x14ac:dyDescent="0.2"/>
    <row r="17483" s="107" customFormat="1" x14ac:dyDescent="0.2"/>
    <row r="17484" s="107" customFormat="1" x14ac:dyDescent="0.2"/>
    <row r="17485" s="107" customFormat="1" x14ac:dyDescent="0.2"/>
    <row r="17486" s="107" customFormat="1" x14ac:dyDescent="0.2"/>
    <row r="17487" s="107" customFormat="1" x14ac:dyDescent="0.2"/>
    <row r="17488" s="107" customFormat="1" x14ac:dyDescent="0.2"/>
    <row r="17489" s="107" customFormat="1" x14ac:dyDescent="0.2"/>
    <row r="17490" s="107" customFormat="1" x14ac:dyDescent="0.2"/>
    <row r="17491" s="107" customFormat="1" x14ac:dyDescent="0.2"/>
    <row r="17492" s="107" customFormat="1" x14ac:dyDescent="0.2"/>
    <row r="17493" s="107" customFormat="1" x14ac:dyDescent="0.2"/>
    <row r="17494" s="107" customFormat="1" x14ac:dyDescent="0.2"/>
    <row r="17495" s="107" customFormat="1" x14ac:dyDescent="0.2"/>
    <row r="17496" s="107" customFormat="1" x14ac:dyDescent="0.2"/>
    <row r="17497" s="107" customFormat="1" x14ac:dyDescent="0.2"/>
    <row r="17498" s="107" customFormat="1" x14ac:dyDescent="0.2"/>
    <row r="17499" s="107" customFormat="1" x14ac:dyDescent="0.2"/>
    <row r="17500" s="107" customFormat="1" x14ac:dyDescent="0.2"/>
    <row r="17501" s="107" customFormat="1" x14ac:dyDescent="0.2"/>
    <row r="17502" s="107" customFormat="1" x14ac:dyDescent="0.2"/>
    <row r="17503" s="107" customFormat="1" x14ac:dyDescent="0.2"/>
    <row r="17504" s="107" customFormat="1" x14ac:dyDescent="0.2"/>
    <row r="17505" s="107" customFormat="1" x14ac:dyDescent="0.2"/>
    <row r="17506" s="107" customFormat="1" x14ac:dyDescent="0.2"/>
    <row r="17507" s="107" customFormat="1" x14ac:dyDescent="0.2"/>
    <row r="17508" s="107" customFormat="1" x14ac:dyDescent="0.2"/>
    <row r="17509" s="107" customFormat="1" x14ac:dyDescent="0.2"/>
    <row r="17510" s="107" customFormat="1" x14ac:dyDescent="0.2"/>
    <row r="17511" s="107" customFormat="1" x14ac:dyDescent="0.2"/>
    <row r="17512" s="107" customFormat="1" x14ac:dyDescent="0.2"/>
    <row r="17513" s="107" customFormat="1" x14ac:dyDescent="0.2"/>
    <row r="17514" s="107" customFormat="1" x14ac:dyDescent="0.2"/>
    <row r="17515" s="107" customFormat="1" x14ac:dyDescent="0.2"/>
    <row r="17516" s="107" customFormat="1" x14ac:dyDescent="0.2"/>
    <row r="17517" s="107" customFormat="1" x14ac:dyDescent="0.2"/>
    <row r="17518" s="107" customFormat="1" x14ac:dyDescent="0.2"/>
    <row r="17519" s="107" customFormat="1" x14ac:dyDescent="0.2"/>
    <row r="17520" s="107" customFormat="1" x14ac:dyDescent="0.2"/>
    <row r="17521" s="107" customFormat="1" x14ac:dyDescent="0.2"/>
    <row r="17522" s="107" customFormat="1" x14ac:dyDescent="0.2"/>
    <row r="17523" s="107" customFormat="1" x14ac:dyDescent="0.2"/>
    <row r="17524" s="107" customFormat="1" x14ac:dyDescent="0.2"/>
    <row r="17525" s="107" customFormat="1" x14ac:dyDescent="0.2"/>
    <row r="17526" s="107" customFormat="1" x14ac:dyDescent="0.2"/>
    <row r="17527" s="107" customFormat="1" x14ac:dyDescent="0.2"/>
    <row r="17528" s="107" customFormat="1" x14ac:dyDescent="0.2"/>
    <row r="17529" s="107" customFormat="1" x14ac:dyDescent="0.2"/>
    <row r="17530" s="107" customFormat="1" x14ac:dyDescent="0.2"/>
    <row r="17531" s="107" customFormat="1" x14ac:dyDescent="0.2"/>
    <row r="17532" s="107" customFormat="1" x14ac:dyDescent="0.2"/>
    <row r="17533" s="107" customFormat="1" x14ac:dyDescent="0.2"/>
    <row r="17534" s="107" customFormat="1" x14ac:dyDescent="0.2"/>
    <row r="17535" s="107" customFormat="1" x14ac:dyDescent="0.2"/>
    <row r="17536" s="107" customFormat="1" x14ac:dyDescent="0.2"/>
    <row r="17537" s="107" customFormat="1" x14ac:dyDescent="0.2"/>
    <row r="17538" s="107" customFormat="1" x14ac:dyDescent="0.2"/>
    <row r="17539" s="107" customFormat="1" x14ac:dyDescent="0.2"/>
    <row r="17540" s="107" customFormat="1" x14ac:dyDescent="0.2"/>
    <row r="17541" s="107" customFormat="1" x14ac:dyDescent="0.2"/>
    <row r="17542" s="107" customFormat="1" x14ac:dyDescent="0.2"/>
    <row r="17543" s="107" customFormat="1" x14ac:dyDescent="0.2"/>
    <row r="17544" s="107" customFormat="1" x14ac:dyDescent="0.2"/>
    <row r="17545" s="107" customFormat="1" x14ac:dyDescent="0.2"/>
    <row r="17546" s="107" customFormat="1" x14ac:dyDescent="0.2"/>
    <row r="17547" s="107" customFormat="1" x14ac:dyDescent="0.2"/>
    <row r="17548" s="107" customFormat="1" x14ac:dyDescent="0.2"/>
    <row r="17549" s="107" customFormat="1" x14ac:dyDescent="0.2"/>
    <row r="17550" s="107" customFormat="1" x14ac:dyDescent="0.2"/>
    <row r="17551" s="107" customFormat="1" x14ac:dyDescent="0.2"/>
    <row r="17552" s="107" customFormat="1" x14ac:dyDescent="0.2"/>
    <row r="17553" s="107" customFormat="1" x14ac:dyDescent="0.2"/>
    <row r="17554" s="107" customFormat="1" x14ac:dyDescent="0.2"/>
    <row r="17555" s="107" customFormat="1" x14ac:dyDescent="0.2"/>
    <row r="17556" s="107" customFormat="1" x14ac:dyDescent="0.2"/>
    <row r="17557" s="107" customFormat="1" x14ac:dyDescent="0.2"/>
    <row r="17558" s="107" customFormat="1" x14ac:dyDescent="0.2"/>
    <row r="17559" s="107" customFormat="1" x14ac:dyDescent="0.2"/>
    <row r="17560" s="107" customFormat="1" x14ac:dyDescent="0.2"/>
    <row r="17561" s="107" customFormat="1" x14ac:dyDescent="0.2"/>
    <row r="17562" s="107" customFormat="1" x14ac:dyDescent="0.2"/>
    <row r="17563" s="107" customFormat="1" x14ac:dyDescent="0.2"/>
    <row r="17564" s="107" customFormat="1" x14ac:dyDescent="0.2"/>
    <row r="17565" s="107" customFormat="1" x14ac:dyDescent="0.2"/>
    <row r="17566" s="107" customFormat="1" x14ac:dyDescent="0.2"/>
    <row r="17567" s="107" customFormat="1" x14ac:dyDescent="0.2"/>
    <row r="17568" s="107" customFormat="1" x14ac:dyDescent="0.2"/>
    <row r="17569" s="107" customFormat="1" x14ac:dyDescent="0.2"/>
    <row r="17570" s="107" customFormat="1" x14ac:dyDescent="0.2"/>
    <row r="17571" s="107" customFormat="1" x14ac:dyDescent="0.2"/>
    <row r="17572" s="107" customFormat="1" x14ac:dyDescent="0.2"/>
    <row r="17573" s="107" customFormat="1" x14ac:dyDescent="0.2"/>
    <row r="17574" s="107" customFormat="1" x14ac:dyDescent="0.2"/>
    <row r="17575" s="107" customFormat="1" x14ac:dyDescent="0.2"/>
    <row r="17576" s="107" customFormat="1" x14ac:dyDescent="0.2"/>
    <row r="17577" s="107" customFormat="1" x14ac:dyDescent="0.2"/>
    <row r="17578" s="107" customFormat="1" x14ac:dyDescent="0.2"/>
    <row r="17579" s="107" customFormat="1" x14ac:dyDescent="0.2"/>
    <row r="17580" s="107" customFormat="1" x14ac:dyDescent="0.2"/>
    <row r="17581" s="107" customFormat="1" x14ac:dyDescent="0.2"/>
    <row r="17582" s="107" customFormat="1" x14ac:dyDescent="0.2"/>
    <row r="17583" s="107" customFormat="1" x14ac:dyDescent="0.2"/>
    <row r="17584" s="107" customFormat="1" x14ac:dyDescent="0.2"/>
    <row r="17585" s="107" customFormat="1" x14ac:dyDescent="0.2"/>
    <row r="17586" s="107" customFormat="1" x14ac:dyDescent="0.2"/>
    <row r="17587" s="107" customFormat="1" x14ac:dyDescent="0.2"/>
    <row r="17588" s="107" customFormat="1" x14ac:dyDescent="0.2"/>
    <row r="17589" s="107" customFormat="1" x14ac:dyDescent="0.2"/>
    <row r="17590" s="107" customFormat="1" x14ac:dyDescent="0.2"/>
    <row r="17591" s="107" customFormat="1" x14ac:dyDescent="0.2"/>
    <row r="17592" s="107" customFormat="1" x14ac:dyDescent="0.2"/>
    <row r="17593" s="107" customFormat="1" x14ac:dyDescent="0.2"/>
    <row r="17594" s="107" customFormat="1" x14ac:dyDescent="0.2"/>
    <row r="17595" s="107" customFormat="1" x14ac:dyDescent="0.2"/>
    <row r="17596" s="107" customFormat="1" x14ac:dyDescent="0.2"/>
    <row r="17597" s="107" customFormat="1" x14ac:dyDescent="0.2"/>
    <row r="17598" s="107" customFormat="1" x14ac:dyDescent="0.2"/>
    <row r="17599" s="107" customFormat="1" x14ac:dyDescent="0.2"/>
    <row r="17600" s="107" customFormat="1" x14ac:dyDescent="0.2"/>
    <row r="17601" s="107" customFormat="1" x14ac:dyDescent="0.2"/>
    <row r="17602" s="107" customFormat="1" x14ac:dyDescent="0.2"/>
    <row r="17603" s="107" customFormat="1" x14ac:dyDescent="0.2"/>
    <row r="17604" s="107" customFormat="1" x14ac:dyDescent="0.2"/>
    <row r="17605" s="107" customFormat="1" x14ac:dyDescent="0.2"/>
    <row r="17606" s="107" customFormat="1" x14ac:dyDescent="0.2"/>
    <row r="17607" s="107" customFormat="1" x14ac:dyDescent="0.2"/>
    <row r="17608" s="107" customFormat="1" x14ac:dyDescent="0.2"/>
    <row r="17609" s="107" customFormat="1" x14ac:dyDescent="0.2"/>
    <row r="17610" s="107" customFormat="1" x14ac:dyDescent="0.2"/>
    <row r="17611" s="107" customFormat="1" x14ac:dyDescent="0.2"/>
    <row r="17612" s="107" customFormat="1" x14ac:dyDescent="0.2"/>
    <row r="17613" s="107" customFormat="1" x14ac:dyDescent="0.2"/>
    <row r="17614" s="107" customFormat="1" x14ac:dyDescent="0.2"/>
    <row r="17615" s="107" customFormat="1" x14ac:dyDescent="0.2"/>
    <row r="17616" s="107" customFormat="1" x14ac:dyDescent="0.2"/>
    <row r="17617" s="107" customFormat="1" x14ac:dyDescent="0.2"/>
    <row r="17618" s="107" customFormat="1" x14ac:dyDescent="0.2"/>
    <row r="17619" s="107" customFormat="1" x14ac:dyDescent="0.2"/>
    <row r="17620" s="107" customFormat="1" x14ac:dyDescent="0.2"/>
    <row r="17621" s="107" customFormat="1" x14ac:dyDescent="0.2"/>
    <row r="17622" s="107" customFormat="1" x14ac:dyDescent="0.2"/>
    <row r="17623" s="107" customFormat="1" x14ac:dyDescent="0.2"/>
    <row r="17624" s="107" customFormat="1" x14ac:dyDescent="0.2"/>
    <row r="17625" s="107" customFormat="1" x14ac:dyDescent="0.2"/>
    <row r="17626" s="107" customFormat="1" x14ac:dyDescent="0.2"/>
    <row r="17627" s="107" customFormat="1" x14ac:dyDescent="0.2"/>
    <row r="17628" s="107" customFormat="1" x14ac:dyDescent="0.2"/>
    <row r="17629" s="107" customFormat="1" x14ac:dyDescent="0.2"/>
    <row r="17630" s="107" customFormat="1" x14ac:dyDescent="0.2"/>
    <row r="17631" s="107" customFormat="1" x14ac:dyDescent="0.2"/>
    <row r="17632" s="107" customFormat="1" x14ac:dyDescent="0.2"/>
    <row r="17633" s="107" customFormat="1" x14ac:dyDescent="0.2"/>
    <row r="17634" s="107" customFormat="1" x14ac:dyDescent="0.2"/>
    <row r="17635" s="107" customFormat="1" x14ac:dyDescent="0.2"/>
    <row r="17636" s="107" customFormat="1" x14ac:dyDescent="0.2"/>
    <row r="17637" s="107" customFormat="1" x14ac:dyDescent="0.2"/>
    <row r="17638" s="107" customFormat="1" x14ac:dyDescent="0.2"/>
    <row r="17639" s="107" customFormat="1" x14ac:dyDescent="0.2"/>
    <row r="17640" s="107" customFormat="1" x14ac:dyDescent="0.2"/>
    <row r="17641" s="107" customFormat="1" x14ac:dyDescent="0.2"/>
    <row r="17642" s="107" customFormat="1" x14ac:dyDescent="0.2"/>
    <row r="17643" s="107" customFormat="1" x14ac:dyDescent="0.2"/>
    <row r="17644" s="107" customFormat="1" x14ac:dyDescent="0.2"/>
    <row r="17645" s="107" customFormat="1" x14ac:dyDescent="0.2"/>
    <row r="17646" s="107" customFormat="1" x14ac:dyDescent="0.2"/>
    <row r="17647" s="107" customFormat="1" x14ac:dyDescent="0.2"/>
    <row r="17648" s="107" customFormat="1" x14ac:dyDescent="0.2"/>
    <row r="17649" s="107" customFormat="1" x14ac:dyDescent="0.2"/>
    <row r="17650" s="107" customFormat="1" x14ac:dyDescent="0.2"/>
    <row r="17651" s="107" customFormat="1" x14ac:dyDescent="0.2"/>
    <row r="17652" s="107" customFormat="1" x14ac:dyDescent="0.2"/>
    <row r="17653" s="107" customFormat="1" x14ac:dyDescent="0.2"/>
    <row r="17654" s="107" customFormat="1" x14ac:dyDescent="0.2"/>
    <row r="17655" s="107" customFormat="1" x14ac:dyDescent="0.2"/>
    <row r="17656" s="107" customFormat="1" x14ac:dyDescent="0.2"/>
    <row r="17657" s="107" customFormat="1" x14ac:dyDescent="0.2"/>
    <row r="17658" s="107" customFormat="1" x14ac:dyDescent="0.2"/>
    <row r="17659" s="107" customFormat="1" x14ac:dyDescent="0.2"/>
    <row r="17660" s="107" customFormat="1" x14ac:dyDescent="0.2"/>
    <row r="17661" s="107" customFormat="1" x14ac:dyDescent="0.2"/>
    <row r="17662" s="107" customFormat="1" x14ac:dyDescent="0.2"/>
    <row r="17663" s="107" customFormat="1" x14ac:dyDescent="0.2"/>
    <row r="17664" s="107" customFormat="1" x14ac:dyDescent="0.2"/>
    <row r="17665" s="107" customFormat="1" x14ac:dyDescent="0.2"/>
    <row r="17666" s="107" customFormat="1" x14ac:dyDescent="0.2"/>
    <row r="17667" s="107" customFormat="1" x14ac:dyDescent="0.2"/>
    <row r="17668" s="107" customFormat="1" x14ac:dyDescent="0.2"/>
    <row r="17669" s="107" customFormat="1" x14ac:dyDescent="0.2"/>
    <row r="17670" s="107" customFormat="1" x14ac:dyDescent="0.2"/>
    <row r="17671" s="107" customFormat="1" x14ac:dyDescent="0.2"/>
    <row r="17672" s="107" customFormat="1" x14ac:dyDescent="0.2"/>
    <row r="17673" s="107" customFormat="1" x14ac:dyDescent="0.2"/>
    <row r="17674" s="107" customFormat="1" x14ac:dyDescent="0.2"/>
    <row r="17675" s="107" customFormat="1" x14ac:dyDescent="0.2"/>
    <row r="17676" s="107" customFormat="1" x14ac:dyDescent="0.2"/>
    <row r="17677" s="107" customFormat="1" x14ac:dyDescent="0.2"/>
    <row r="17678" s="107" customFormat="1" x14ac:dyDescent="0.2"/>
    <row r="17679" s="107" customFormat="1" x14ac:dyDescent="0.2"/>
    <row r="17680" s="107" customFormat="1" x14ac:dyDescent="0.2"/>
    <row r="17681" s="107" customFormat="1" x14ac:dyDescent="0.2"/>
    <row r="17682" s="107" customFormat="1" x14ac:dyDescent="0.2"/>
    <row r="17683" s="107" customFormat="1" x14ac:dyDescent="0.2"/>
    <row r="17684" s="107" customFormat="1" x14ac:dyDescent="0.2"/>
    <row r="17685" s="107" customFormat="1" x14ac:dyDescent="0.2"/>
    <row r="17686" s="107" customFormat="1" x14ac:dyDescent="0.2"/>
    <row r="17687" s="107" customFormat="1" x14ac:dyDescent="0.2"/>
    <row r="17688" s="107" customFormat="1" x14ac:dyDescent="0.2"/>
    <row r="17689" s="107" customFormat="1" x14ac:dyDescent="0.2"/>
    <row r="17690" s="107" customFormat="1" x14ac:dyDescent="0.2"/>
    <row r="17691" s="107" customFormat="1" x14ac:dyDescent="0.2"/>
    <row r="17692" s="107" customFormat="1" x14ac:dyDescent="0.2"/>
    <row r="17693" s="107" customFormat="1" x14ac:dyDescent="0.2"/>
    <row r="17694" s="107" customFormat="1" x14ac:dyDescent="0.2"/>
    <row r="17695" s="107" customFormat="1" x14ac:dyDescent="0.2"/>
    <row r="17696" s="107" customFormat="1" x14ac:dyDescent="0.2"/>
    <row r="17697" s="107" customFormat="1" x14ac:dyDescent="0.2"/>
    <row r="17698" s="107" customFormat="1" x14ac:dyDescent="0.2"/>
    <row r="17699" s="107" customFormat="1" x14ac:dyDescent="0.2"/>
    <row r="17700" s="107" customFormat="1" x14ac:dyDescent="0.2"/>
    <row r="17701" s="107" customFormat="1" x14ac:dyDescent="0.2"/>
    <row r="17702" s="107" customFormat="1" x14ac:dyDescent="0.2"/>
    <row r="17703" s="107" customFormat="1" x14ac:dyDescent="0.2"/>
    <row r="17704" s="107" customFormat="1" x14ac:dyDescent="0.2"/>
    <row r="17705" s="107" customFormat="1" x14ac:dyDescent="0.2"/>
    <row r="17706" s="107" customFormat="1" x14ac:dyDescent="0.2"/>
    <row r="17707" s="107" customFormat="1" x14ac:dyDescent="0.2"/>
    <row r="17708" s="107" customFormat="1" x14ac:dyDescent="0.2"/>
    <row r="17709" s="107" customFormat="1" x14ac:dyDescent="0.2"/>
    <row r="17710" s="107" customFormat="1" x14ac:dyDescent="0.2"/>
    <row r="17711" s="107" customFormat="1" x14ac:dyDescent="0.2"/>
    <row r="17712" s="107" customFormat="1" x14ac:dyDescent="0.2"/>
    <row r="17713" s="107" customFormat="1" x14ac:dyDescent="0.2"/>
    <row r="17714" s="107" customFormat="1" x14ac:dyDescent="0.2"/>
    <row r="17715" s="107" customFormat="1" x14ac:dyDescent="0.2"/>
    <row r="17716" s="107" customFormat="1" x14ac:dyDescent="0.2"/>
    <row r="17717" s="107" customFormat="1" x14ac:dyDescent="0.2"/>
    <row r="17718" s="107" customFormat="1" x14ac:dyDescent="0.2"/>
    <row r="17719" s="107" customFormat="1" x14ac:dyDescent="0.2"/>
    <row r="17720" s="107" customFormat="1" x14ac:dyDescent="0.2"/>
    <row r="17721" s="107" customFormat="1" x14ac:dyDescent="0.2"/>
    <row r="17722" s="107" customFormat="1" x14ac:dyDescent="0.2"/>
    <row r="17723" s="107" customFormat="1" x14ac:dyDescent="0.2"/>
    <row r="17724" s="107" customFormat="1" x14ac:dyDescent="0.2"/>
    <row r="17725" s="107" customFormat="1" x14ac:dyDescent="0.2"/>
    <row r="17726" s="107" customFormat="1" x14ac:dyDescent="0.2"/>
    <row r="17727" s="107" customFormat="1" x14ac:dyDescent="0.2"/>
    <row r="17728" s="107" customFormat="1" x14ac:dyDescent="0.2"/>
    <row r="17729" s="107" customFormat="1" x14ac:dyDescent="0.2"/>
    <row r="17730" s="107" customFormat="1" x14ac:dyDescent="0.2"/>
    <row r="17731" s="107" customFormat="1" x14ac:dyDescent="0.2"/>
    <row r="17732" s="107" customFormat="1" x14ac:dyDescent="0.2"/>
    <row r="17733" s="107" customFormat="1" x14ac:dyDescent="0.2"/>
    <row r="17734" s="107" customFormat="1" x14ac:dyDescent="0.2"/>
    <row r="17735" s="107" customFormat="1" x14ac:dyDescent="0.2"/>
    <row r="17736" s="107" customFormat="1" x14ac:dyDescent="0.2"/>
    <row r="17737" s="107" customFormat="1" x14ac:dyDescent="0.2"/>
    <row r="17738" s="107" customFormat="1" x14ac:dyDescent="0.2"/>
    <row r="17739" s="107" customFormat="1" x14ac:dyDescent="0.2"/>
    <row r="17740" s="107" customFormat="1" x14ac:dyDescent="0.2"/>
    <row r="17741" s="107" customFormat="1" x14ac:dyDescent="0.2"/>
    <row r="17742" s="107" customFormat="1" x14ac:dyDescent="0.2"/>
    <row r="17743" s="107" customFormat="1" x14ac:dyDescent="0.2"/>
    <row r="17744" s="107" customFormat="1" x14ac:dyDescent="0.2"/>
    <row r="17745" s="107" customFormat="1" x14ac:dyDescent="0.2"/>
    <row r="17746" s="107" customFormat="1" x14ac:dyDescent="0.2"/>
    <row r="17747" s="107" customFormat="1" x14ac:dyDescent="0.2"/>
    <row r="17748" s="107" customFormat="1" x14ac:dyDescent="0.2"/>
    <row r="17749" s="107" customFormat="1" x14ac:dyDescent="0.2"/>
    <row r="17750" s="107" customFormat="1" x14ac:dyDescent="0.2"/>
    <row r="17751" s="107" customFormat="1" x14ac:dyDescent="0.2"/>
    <row r="17752" s="107" customFormat="1" x14ac:dyDescent="0.2"/>
    <row r="17753" s="107" customFormat="1" x14ac:dyDescent="0.2"/>
    <row r="17754" s="107" customFormat="1" x14ac:dyDescent="0.2"/>
    <row r="17755" s="107" customFormat="1" x14ac:dyDescent="0.2"/>
    <row r="17756" s="107" customFormat="1" x14ac:dyDescent="0.2"/>
    <row r="17757" s="107" customFormat="1" x14ac:dyDescent="0.2"/>
    <row r="17758" s="107" customFormat="1" x14ac:dyDescent="0.2"/>
    <row r="17759" s="107" customFormat="1" x14ac:dyDescent="0.2"/>
    <row r="17760" s="107" customFormat="1" x14ac:dyDescent="0.2"/>
    <row r="17761" s="107" customFormat="1" x14ac:dyDescent="0.2"/>
    <row r="17762" s="107" customFormat="1" x14ac:dyDescent="0.2"/>
    <row r="17763" s="107" customFormat="1" x14ac:dyDescent="0.2"/>
    <row r="17764" s="107" customFormat="1" x14ac:dyDescent="0.2"/>
    <row r="17765" s="107" customFormat="1" x14ac:dyDescent="0.2"/>
    <row r="17766" s="107" customFormat="1" x14ac:dyDescent="0.2"/>
    <row r="17767" s="107" customFormat="1" x14ac:dyDescent="0.2"/>
    <row r="17768" s="107" customFormat="1" x14ac:dyDescent="0.2"/>
    <row r="17769" s="107" customFormat="1" x14ac:dyDescent="0.2"/>
    <row r="17770" s="107" customFormat="1" x14ac:dyDescent="0.2"/>
    <row r="17771" s="107" customFormat="1" x14ac:dyDescent="0.2"/>
    <row r="17772" s="107" customFormat="1" x14ac:dyDescent="0.2"/>
    <row r="17773" s="107" customFormat="1" x14ac:dyDescent="0.2"/>
    <row r="17774" s="107" customFormat="1" x14ac:dyDescent="0.2"/>
    <row r="17775" s="107" customFormat="1" x14ac:dyDescent="0.2"/>
    <row r="17776" s="107" customFormat="1" x14ac:dyDescent="0.2"/>
    <row r="17777" s="107" customFormat="1" x14ac:dyDescent="0.2"/>
    <row r="17778" s="107" customFormat="1" x14ac:dyDescent="0.2"/>
    <row r="17779" s="107" customFormat="1" x14ac:dyDescent="0.2"/>
    <row r="17780" s="107" customFormat="1" x14ac:dyDescent="0.2"/>
    <row r="17781" s="107" customFormat="1" x14ac:dyDescent="0.2"/>
    <row r="17782" s="107" customFormat="1" x14ac:dyDescent="0.2"/>
    <row r="17783" s="107" customFormat="1" x14ac:dyDescent="0.2"/>
    <row r="17784" s="107" customFormat="1" x14ac:dyDescent="0.2"/>
    <row r="17785" s="107" customFormat="1" x14ac:dyDescent="0.2"/>
    <row r="17786" s="107" customFormat="1" x14ac:dyDescent="0.2"/>
    <row r="17787" s="107" customFormat="1" x14ac:dyDescent="0.2"/>
    <row r="17788" s="107" customFormat="1" x14ac:dyDescent="0.2"/>
    <row r="17789" s="107" customFormat="1" x14ac:dyDescent="0.2"/>
    <row r="17790" s="107" customFormat="1" x14ac:dyDescent="0.2"/>
    <row r="17791" s="107" customFormat="1" x14ac:dyDescent="0.2"/>
    <row r="17792" s="107" customFormat="1" x14ac:dyDescent="0.2"/>
    <row r="17793" s="107" customFormat="1" x14ac:dyDescent="0.2"/>
    <row r="17794" s="107" customFormat="1" x14ac:dyDescent="0.2"/>
    <row r="17795" s="107" customFormat="1" x14ac:dyDescent="0.2"/>
    <row r="17796" s="107" customFormat="1" x14ac:dyDescent="0.2"/>
    <row r="17797" s="107" customFormat="1" x14ac:dyDescent="0.2"/>
    <row r="17798" s="107" customFormat="1" x14ac:dyDescent="0.2"/>
    <row r="17799" s="107" customFormat="1" x14ac:dyDescent="0.2"/>
    <row r="17800" s="107" customFormat="1" x14ac:dyDescent="0.2"/>
    <row r="17801" s="107" customFormat="1" x14ac:dyDescent="0.2"/>
    <row r="17802" s="107" customFormat="1" x14ac:dyDescent="0.2"/>
    <row r="17803" s="107" customFormat="1" x14ac:dyDescent="0.2"/>
    <row r="17804" s="107" customFormat="1" x14ac:dyDescent="0.2"/>
    <row r="17805" s="107" customFormat="1" x14ac:dyDescent="0.2"/>
    <row r="17806" s="107" customFormat="1" x14ac:dyDescent="0.2"/>
    <row r="17807" s="107" customFormat="1" x14ac:dyDescent="0.2"/>
    <row r="17808" s="107" customFormat="1" x14ac:dyDescent="0.2"/>
    <row r="17809" s="107" customFormat="1" x14ac:dyDescent="0.2"/>
    <row r="17810" s="107" customFormat="1" x14ac:dyDescent="0.2"/>
    <row r="17811" s="107" customFormat="1" x14ac:dyDescent="0.2"/>
    <row r="17812" s="107" customFormat="1" x14ac:dyDescent="0.2"/>
    <row r="17813" s="107" customFormat="1" x14ac:dyDescent="0.2"/>
    <row r="17814" s="107" customFormat="1" x14ac:dyDescent="0.2"/>
    <row r="17815" s="107" customFormat="1" x14ac:dyDescent="0.2"/>
    <row r="17816" s="107" customFormat="1" x14ac:dyDescent="0.2"/>
    <row r="17817" s="107" customFormat="1" x14ac:dyDescent="0.2"/>
    <row r="17818" s="107" customFormat="1" x14ac:dyDescent="0.2"/>
    <row r="17819" s="107" customFormat="1" x14ac:dyDescent="0.2"/>
    <row r="17820" s="107" customFormat="1" x14ac:dyDescent="0.2"/>
    <row r="17821" s="107" customFormat="1" x14ac:dyDescent="0.2"/>
    <row r="17822" s="107" customFormat="1" x14ac:dyDescent="0.2"/>
    <row r="17823" s="107" customFormat="1" x14ac:dyDescent="0.2"/>
    <row r="17824" s="107" customFormat="1" x14ac:dyDescent="0.2"/>
    <row r="17825" s="107" customFormat="1" x14ac:dyDescent="0.2"/>
    <row r="17826" s="107" customFormat="1" x14ac:dyDescent="0.2"/>
    <row r="17827" s="107" customFormat="1" x14ac:dyDescent="0.2"/>
    <row r="17828" s="107" customFormat="1" x14ac:dyDescent="0.2"/>
    <row r="17829" s="107" customFormat="1" x14ac:dyDescent="0.2"/>
    <row r="17830" s="107" customFormat="1" x14ac:dyDescent="0.2"/>
    <row r="17831" s="107" customFormat="1" x14ac:dyDescent="0.2"/>
    <row r="17832" s="107" customFormat="1" x14ac:dyDescent="0.2"/>
    <row r="17833" s="107" customFormat="1" x14ac:dyDescent="0.2"/>
    <row r="17834" s="107" customFormat="1" x14ac:dyDescent="0.2"/>
    <row r="17835" s="107" customFormat="1" x14ac:dyDescent="0.2"/>
    <row r="17836" s="107" customFormat="1" x14ac:dyDescent="0.2"/>
    <row r="17837" s="107" customFormat="1" x14ac:dyDescent="0.2"/>
    <row r="17838" s="107" customFormat="1" x14ac:dyDescent="0.2"/>
    <row r="17839" s="107" customFormat="1" x14ac:dyDescent="0.2"/>
    <row r="17840" s="107" customFormat="1" x14ac:dyDescent="0.2"/>
    <row r="17841" s="107" customFormat="1" x14ac:dyDescent="0.2"/>
    <row r="17842" s="107" customFormat="1" x14ac:dyDescent="0.2"/>
    <row r="17843" s="107" customFormat="1" x14ac:dyDescent="0.2"/>
    <row r="17844" s="107" customFormat="1" x14ac:dyDescent="0.2"/>
    <row r="17845" s="107" customFormat="1" x14ac:dyDescent="0.2"/>
    <row r="17846" s="107" customFormat="1" x14ac:dyDescent="0.2"/>
    <row r="17847" s="107" customFormat="1" x14ac:dyDescent="0.2"/>
    <row r="17848" s="107" customFormat="1" x14ac:dyDescent="0.2"/>
    <row r="17849" s="107" customFormat="1" x14ac:dyDescent="0.2"/>
    <row r="17850" s="107" customFormat="1" x14ac:dyDescent="0.2"/>
    <row r="17851" s="107" customFormat="1" x14ac:dyDescent="0.2"/>
    <row r="17852" s="107" customFormat="1" x14ac:dyDescent="0.2"/>
    <row r="17853" s="107" customFormat="1" x14ac:dyDescent="0.2"/>
    <row r="17854" s="107" customFormat="1" x14ac:dyDescent="0.2"/>
    <row r="17855" s="107" customFormat="1" x14ac:dyDescent="0.2"/>
    <row r="17856" s="107" customFormat="1" x14ac:dyDescent="0.2"/>
    <row r="17857" s="107" customFormat="1" x14ac:dyDescent="0.2"/>
    <row r="17858" s="107" customFormat="1" x14ac:dyDescent="0.2"/>
    <row r="17859" s="107" customFormat="1" x14ac:dyDescent="0.2"/>
    <row r="17860" s="107" customFormat="1" x14ac:dyDescent="0.2"/>
    <row r="17861" s="107" customFormat="1" x14ac:dyDescent="0.2"/>
    <row r="17862" s="107" customFormat="1" x14ac:dyDescent="0.2"/>
    <row r="17863" s="107" customFormat="1" x14ac:dyDescent="0.2"/>
    <row r="17864" s="107" customFormat="1" x14ac:dyDescent="0.2"/>
    <row r="17865" s="107" customFormat="1" x14ac:dyDescent="0.2"/>
    <row r="17866" s="107" customFormat="1" x14ac:dyDescent="0.2"/>
    <row r="17867" s="107" customFormat="1" x14ac:dyDescent="0.2"/>
    <row r="17868" s="107" customFormat="1" x14ac:dyDescent="0.2"/>
    <row r="17869" s="107" customFormat="1" x14ac:dyDescent="0.2"/>
    <row r="17870" s="107" customFormat="1" x14ac:dyDescent="0.2"/>
    <row r="17871" s="107" customFormat="1" x14ac:dyDescent="0.2"/>
    <row r="17872" s="107" customFormat="1" x14ac:dyDescent="0.2"/>
    <row r="17873" s="107" customFormat="1" x14ac:dyDescent="0.2"/>
    <row r="17874" s="107" customFormat="1" x14ac:dyDescent="0.2"/>
    <row r="17875" s="107" customFormat="1" x14ac:dyDescent="0.2"/>
    <row r="17876" s="107" customFormat="1" x14ac:dyDescent="0.2"/>
    <row r="17877" s="107" customFormat="1" x14ac:dyDescent="0.2"/>
    <row r="17878" s="107" customFormat="1" x14ac:dyDescent="0.2"/>
    <row r="17879" s="107" customFormat="1" x14ac:dyDescent="0.2"/>
    <row r="17880" s="107" customFormat="1" x14ac:dyDescent="0.2"/>
    <row r="17881" s="107" customFormat="1" x14ac:dyDescent="0.2"/>
    <row r="17882" s="107" customFormat="1" x14ac:dyDescent="0.2"/>
    <row r="17883" s="107" customFormat="1" x14ac:dyDescent="0.2"/>
    <row r="17884" s="107" customFormat="1" x14ac:dyDescent="0.2"/>
    <row r="17885" s="107" customFormat="1" x14ac:dyDescent="0.2"/>
    <row r="17886" s="107" customFormat="1" x14ac:dyDescent="0.2"/>
    <row r="17887" s="107" customFormat="1" x14ac:dyDescent="0.2"/>
    <row r="17888" s="107" customFormat="1" x14ac:dyDescent="0.2"/>
    <row r="17889" s="107" customFormat="1" x14ac:dyDescent="0.2"/>
    <row r="17890" s="107" customFormat="1" x14ac:dyDescent="0.2"/>
    <row r="17891" s="107" customFormat="1" x14ac:dyDescent="0.2"/>
    <row r="17892" s="107" customFormat="1" x14ac:dyDescent="0.2"/>
    <row r="17893" s="107" customFormat="1" x14ac:dyDescent="0.2"/>
    <row r="17894" s="107" customFormat="1" x14ac:dyDescent="0.2"/>
    <row r="17895" s="107" customFormat="1" x14ac:dyDescent="0.2"/>
    <row r="17896" s="107" customFormat="1" x14ac:dyDescent="0.2"/>
    <row r="17897" s="107" customFormat="1" x14ac:dyDescent="0.2"/>
    <row r="17898" s="107" customFormat="1" x14ac:dyDescent="0.2"/>
    <row r="17899" s="107" customFormat="1" x14ac:dyDescent="0.2"/>
    <row r="17900" s="107" customFormat="1" x14ac:dyDescent="0.2"/>
    <row r="17901" s="107" customFormat="1" x14ac:dyDescent="0.2"/>
    <row r="17902" s="107" customFormat="1" x14ac:dyDescent="0.2"/>
    <row r="17903" s="107" customFormat="1" x14ac:dyDescent="0.2"/>
    <row r="17904" s="107" customFormat="1" x14ac:dyDescent="0.2"/>
    <row r="17905" s="107" customFormat="1" x14ac:dyDescent="0.2"/>
    <row r="17906" s="107" customFormat="1" x14ac:dyDescent="0.2"/>
    <row r="17907" s="107" customFormat="1" x14ac:dyDescent="0.2"/>
    <row r="17908" s="107" customFormat="1" x14ac:dyDescent="0.2"/>
    <row r="17909" s="107" customFormat="1" x14ac:dyDescent="0.2"/>
    <row r="17910" s="107" customFormat="1" x14ac:dyDescent="0.2"/>
    <row r="17911" s="107" customFormat="1" x14ac:dyDescent="0.2"/>
    <row r="17912" s="107" customFormat="1" x14ac:dyDescent="0.2"/>
    <row r="17913" s="107" customFormat="1" x14ac:dyDescent="0.2"/>
    <row r="17914" s="107" customFormat="1" x14ac:dyDescent="0.2"/>
    <row r="17915" s="107" customFormat="1" x14ac:dyDescent="0.2"/>
    <row r="17916" s="107" customFormat="1" x14ac:dyDescent="0.2"/>
    <row r="17917" s="107" customFormat="1" x14ac:dyDescent="0.2"/>
    <row r="17918" s="107" customFormat="1" x14ac:dyDescent="0.2"/>
    <row r="17919" s="107" customFormat="1" x14ac:dyDescent="0.2"/>
    <row r="17920" s="107" customFormat="1" x14ac:dyDescent="0.2"/>
    <row r="17921" s="107" customFormat="1" x14ac:dyDescent="0.2"/>
    <row r="17922" s="107" customFormat="1" x14ac:dyDescent="0.2"/>
    <row r="17923" s="107" customFormat="1" x14ac:dyDescent="0.2"/>
    <row r="17924" s="107" customFormat="1" x14ac:dyDescent="0.2"/>
    <row r="17925" s="107" customFormat="1" x14ac:dyDescent="0.2"/>
    <row r="17926" s="107" customFormat="1" x14ac:dyDescent="0.2"/>
    <row r="17927" s="107" customFormat="1" x14ac:dyDescent="0.2"/>
    <row r="17928" s="107" customFormat="1" x14ac:dyDescent="0.2"/>
    <row r="17929" s="107" customFormat="1" x14ac:dyDescent="0.2"/>
    <row r="17930" s="107" customFormat="1" x14ac:dyDescent="0.2"/>
    <row r="17931" s="107" customFormat="1" x14ac:dyDescent="0.2"/>
    <row r="17932" s="107" customFormat="1" x14ac:dyDescent="0.2"/>
    <row r="17933" s="107" customFormat="1" x14ac:dyDescent="0.2"/>
    <row r="17934" s="107" customFormat="1" x14ac:dyDescent="0.2"/>
    <row r="17935" s="107" customFormat="1" x14ac:dyDescent="0.2"/>
    <row r="17936" s="107" customFormat="1" x14ac:dyDescent="0.2"/>
    <row r="17937" s="107" customFormat="1" x14ac:dyDescent="0.2"/>
    <row r="17938" s="107" customFormat="1" x14ac:dyDescent="0.2"/>
    <row r="17939" s="107" customFormat="1" x14ac:dyDescent="0.2"/>
    <row r="17940" s="107" customFormat="1" x14ac:dyDescent="0.2"/>
    <row r="17941" s="107" customFormat="1" x14ac:dyDescent="0.2"/>
    <row r="17942" s="107" customFormat="1" x14ac:dyDescent="0.2"/>
    <row r="17943" s="107" customFormat="1" x14ac:dyDescent="0.2"/>
    <row r="17944" s="107" customFormat="1" x14ac:dyDescent="0.2"/>
    <row r="17945" s="107" customFormat="1" x14ac:dyDescent="0.2"/>
    <row r="17946" s="107" customFormat="1" x14ac:dyDescent="0.2"/>
    <row r="17947" s="107" customFormat="1" x14ac:dyDescent="0.2"/>
    <row r="17948" s="107" customFormat="1" x14ac:dyDescent="0.2"/>
    <row r="17949" s="107" customFormat="1" x14ac:dyDescent="0.2"/>
    <row r="17950" s="107" customFormat="1" x14ac:dyDescent="0.2"/>
    <row r="17951" s="107" customFormat="1" x14ac:dyDescent="0.2"/>
    <row r="17952" s="107" customFormat="1" x14ac:dyDescent="0.2"/>
    <row r="17953" s="107" customFormat="1" x14ac:dyDescent="0.2"/>
    <row r="17954" s="107" customFormat="1" x14ac:dyDescent="0.2"/>
    <row r="17955" s="107" customFormat="1" x14ac:dyDescent="0.2"/>
    <row r="17956" s="107" customFormat="1" x14ac:dyDescent="0.2"/>
    <row r="17957" s="107" customFormat="1" x14ac:dyDescent="0.2"/>
    <row r="17958" s="107" customFormat="1" x14ac:dyDescent="0.2"/>
    <row r="17959" s="107" customFormat="1" x14ac:dyDescent="0.2"/>
    <row r="17960" s="107" customFormat="1" x14ac:dyDescent="0.2"/>
    <row r="17961" s="107" customFormat="1" x14ac:dyDescent="0.2"/>
    <row r="17962" s="107" customFormat="1" x14ac:dyDescent="0.2"/>
    <row r="17963" s="107" customFormat="1" x14ac:dyDescent="0.2"/>
    <row r="17964" s="107" customFormat="1" x14ac:dyDescent="0.2"/>
    <row r="17965" s="107" customFormat="1" x14ac:dyDescent="0.2"/>
    <row r="17966" s="107" customFormat="1" x14ac:dyDescent="0.2"/>
    <row r="17967" s="107" customFormat="1" x14ac:dyDescent="0.2"/>
    <row r="17968" s="107" customFormat="1" x14ac:dyDescent="0.2"/>
    <row r="17969" s="107" customFormat="1" x14ac:dyDescent="0.2"/>
    <row r="17970" s="107" customFormat="1" x14ac:dyDescent="0.2"/>
    <row r="17971" s="107" customFormat="1" x14ac:dyDescent="0.2"/>
    <row r="17972" s="107" customFormat="1" x14ac:dyDescent="0.2"/>
    <row r="17973" s="107" customFormat="1" x14ac:dyDescent="0.2"/>
    <row r="17974" s="107" customFormat="1" x14ac:dyDescent="0.2"/>
    <row r="17975" s="107" customFormat="1" x14ac:dyDescent="0.2"/>
    <row r="17976" s="107" customFormat="1" x14ac:dyDescent="0.2"/>
    <row r="17977" s="107" customFormat="1" x14ac:dyDescent="0.2"/>
    <row r="17978" s="107" customFormat="1" x14ac:dyDescent="0.2"/>
    <row r="17979" s="107" customFormat="1" x14ac:dyDescent="0.2"/>
    <row r="17980" s="107" customFormat="1" x14ac:dyDescent="0.2"/>
    <row r="17981" s="107" customFormat="1" x14ac:dyDescent="0.2"/>
    <row r="17982" s="107" customFormat="1" x14ac:dyDescent="0.2"/>
    <row r="17983" s="107" customFormat="1" x14ac:dyDescent="0.2"/>
    <row r="17984" s="107" customFormat="1" x14ac:dyDescent="0.2"/>
    <row r="17985" s="107" customFormat="1" x14ac:dyDescent="0.2"/>
    <row r="17986" s="107" customFormat="1" x14ac:dyDescent="0.2"/>
    <row r="17987" s="107" customFormat="1" x14ac:dyDescent="0.2"/>
    <row r="17988" s="107" customFormat="1" x14ac:dyDescent="0.2"/>
    <row r="17989" s="107" customFormat="1" x14ac:dyDescent="0.2"/>
    <row r="17990" s="107" customFormat="1" x14ac:dyDescent="0.2"/>
    <row r="17991" s="107" customFormat="1" x14ac:dyDescent="0.2"/>
    <row r="17992" s="107" customFormat="1" x14ac:dyDescent="0.2"/>
    <row r="17993" s="107" customFormat="1" x14ac:dyDescent="0.2"/>
    <row r="17994" s="107" customFormat="1" x14ac:dyDescent="0.2"/>
    <row r="17995" s="107" customFormat="1" x14ac:dyDescent="0.2"/>
    <row r="17996" s="107" customFormat="1" x14ac:dyDescent="0.2"/>
    <row r="17997" s="107" customFormat="1" x14ac:dyDescent="0.2"/>
    <row r="17998" s="107" customFormat="1" x14ac:dyDescent="0.2"/>
    <row r="17999" s="107" customFormat="1" x14ac:dyDescent="0.2"/>
    <row r="18000" s="107" customFormat="1" x14ac:dyDescent="0.2"/>
    <row r="18001" s="107" customFormat="1" x14ac:dyDescent="0.2"/>
    <row r="18002" s="107" customFormat="1" x14ac:dyDescent="0.2"/>
    <row r="18003" s="107" customFormat="1" x14ac:dyDescent="0.2"/>
    <row r="18004" s="107" customFormat="1" x14ac:dyDescent="0.2"/>
    <row r="18005" s="107" customFormat="1" x14ac:dyDescent="0.2"/>
    <row r="18006" s="107" customFormat="1" x14ac:dyDescent="0.2"/>
    <row r="18007" s="107" customFormat="1" x14ac:dyDescent="0.2"/>
    <row r="18008" s="107" customFormat="1" x14ac:dyDescent="0.2"/>
    <row r="18009" s="107" customFormat="1" x14ac:dyDescent="0.2"/>
    <row r="18010" s="107" customFormat="1" x14ac:dyDescent="0.2"/>
    <row r="18011" s="107" customFormat="1" x14ac:dyDescent="0.2"/>
    <row r="18012" s="107" customFormat="1" x14ac:dyDescent="0.2"/>
    <row r="18013" s="107" customFormat="1" x14ac:dyDescent="0.2"/>
    <row r="18014" s="107" customFormat="1" x14ac:dyDescent="0.2"/>
    <row r="18015" s="107" customFormat="1" x14ac:dyDescent="0.2"/>
    <row r="18016" s="107" customFormat="1" x14ac:dyDescent="0.2"/>
    <row r="18017" s="107" customFormat="1" x14ac:dyDescent="0.2"/>
    <row r="18018" s="107" customFormat="1" x14ac:dyDescent="0.2"/>
    <row r="18019" s="107" customFormat="1" x14ac:dyDescent="0.2"/>
    <row r="18020" s="107" customFormat="1" x14ac:dyDescent="0.2"/>
    <row r="18021" s="107" customFormat="1" x14ac:dyDescent="0.2"/>
    <row r="18022" s="107" customFormat="1" x14ac:dyDescent="0.2"/>
    <row r="18023" s="107" customFormat="1" x14ac:dyDescent="0.2"/>
    <row r="18024" s="107" customFormat="1" x14ac:dyDescent="0.2"/>
    <row r="18025" s="107" customFormat="1" x14ac:dyDescent="0.2"/>
    <row r="18026" s="107" customFormat="1" x14ac:dyDescent="0.2"/>
    <row r="18027" s="107" customFormat="1" x14ac:dyDescent="0.2"/>
    <row r="18028" s="107" customFormat="1" x14ac:dyDescent="0.2"/>
    <row r="18029" s="107" customFormat="1" x14ac:dyDescent="0.2"/>
    <row r="18030" s="107" customFormat="1" x14ac:dyDescent="0.2"/>
    <row r="18031" s="107" customFormat="1" x14ac:dyDescent="0.2"/>
    <row r="18032" s="107" customFormat="1" x14ac:dyDescent="0.2"/>
    <row r="18033" s="107" customFormat="1" x14ac:dyDescent="0.2"/>
    <row r="18034" s="107" customFormat="1" x14ac:dyDescent="0.2"/>
    <row r="18035" s="107" customFormat="1" x14ac:dyDescent="0.2"/>
    <row r="18036" s="107" customFormat="1" x14ac:dyDescent="0.2"/>
    <row r="18037" s="107" customFormat="1" x14ac:dyDescent="0.2"/>
    <row r="18038" s="107" customFormat="1" x14ac:dyDescent="0.2"/>
    <row r="18039" s="107" customFormat="1" x14ac:dyDescent="0.2"/>
    <row r="18040" s="107" customFormat="1" x14ac:dyDescent="0.2"/>
    <row r="18041" s="107" customFormat="1" x14ac:dyDescent="0.2"/>
    <row r="18042" s="107" customFormat="1" x14ac:dyDescent="0.2"/>
    <row r="18043" s="107" customFormat="1" x14ac:dyDescent="0.2"/>
    <row r="18044" s="107" customFormat="1" x14ac:dyDescent="0.2"/>
    <row r="18045" s="107" customFormat="1" x14ac:dyDescent="0.2"/>
    <row r="18046" s="107" customFormat="1" x14ac:dyDescent="0.2"/>
    <row r="18047" s="107" customFormat="1" x14ac:dyDescent="0.2"/>
    <row r="18048" s="107" customFormat="1" x14ac:dyDescent="0.2"/>
    <row r="18049" s="107" customFormat="1" x14ac:dyDescent="0.2"/>
    <row r="18050" s="107" customFormat="1" x14ac:dyDescent="0.2"/>
    <row r="18051" s="107" customFormat="1" x14ac:dyDescent="0.2"/>
    <row r="18052" s="107" customFormat="1" x14ac:dyDescent="0.2"/>
    <row r="18053" s="107" customFormat="1" x14ac:dyDescent="0.2"/>
    <row r="18054" s="107" customFormat="1" x14ac:dyDescent="0.2"/>
    <row r="18055" s="107" customFormat="1" x14ac:dyDescent="0.2"/>
    <row r="18056" s="107" customFormat="1" x14ac:dyDescent="0.2"/>
    <row r="18057" s="107" customFormat="1" x14ac:dyDescent="0.2"/>
    <row r="18058" s="107" customFormat="1" x14ac:dyDescent="0.2"/>
    <row r="18059" s="107" customFormat="1" x14ac:dyDescent="0.2"/>
    <row r="18060" s="107" customFormat="1" x14ac:dyDescent="0.2"/>
    <row r="18061" s="107" customFormat="1" x14ac:dyDescent="0.2"/>
    <row r="18062" s="107" customFormat="1" x14ac:dyDescent="0.2"/>
    <row r="18063" s="107" customFormat="1" x14ac:dyDescent="0.2"/>
    <row r="18064" s="107" customFormat="1" x14ac:dyDescent="0.2"/>
    <row r="18065" s="107" customFormat="1" x14ac:dyDescent="0.2"/>
    <row r="18066" s="107" customFormat="1" x14ac:dyDescent="0.2"/>
    <row r="18067" s="107" customFormat="1" x14ac:dyDescent="0.2"/>
    <row r="18068" s="107" customFormat="1" x14ac:dyDescent="0.2"/>
    <row r="18069" s="107" customFormat="1" x14ac:dyDescent="0.2"/>
    <row r="18070" s="107" customFormat="1" x14ac:dyDescent="0.2"/>
    <row r="18071" s="107" customFormat="1" x14ac:dyDescent="0.2"/>
    <row r="18072" s="107" customFormat="1" x14ac:dyDescent="0.2"/>
    <row r="18073" s="107" customFormat="1" x14ac:dyDescent="0.2"/>
    <row r="18074" s="107" customFormat="1" x14ac:dyDescent="0.2"/>
    <row r="18075" s="107" customFormat="1" x14ac:dyDescent="0.2"/>
    <row r="18076" s="107" customFormat="1" x14ac:dyDescent="0.2"/>
    <row r="18077" s="107" customFormat="1" x14ac:dyDescent="0.2"/>
    <row r="18078" s="107" customFormat="1" x14ac:dyDescent="0.2"/>
    <row r="18079" s="107" customFormat="1" x14ac:dyDescent="0.2"/>
    <row r="18080" s="107" customFormat="1" x14ac:dyDescent="0.2"/>
    <row r="18081" s="107" customFormat="1" x14ac:dyDescent="0.2"/>
    <row r="18082" s="107" customFormat="1" x14ac:dyDescent="0.2"/>
    <row r="18083" s="107" customFormat="1" x14ac:dyDescent="0.2"/>
    <row r="18084" s="107" customFormat="1" x14ac:dyDescent="0.2"/>
    <row r="18085" s="107" customFormat="1" x14ac:dyDescent="0.2"/>
    <row r="18086" s="107" customFormat="1" x14ac:dyDescent="0.2"/>
    <row r="18087" s="107" customFormat="1" x14ac:dyDescent="0.2"/>
    <row r="18088" s="107" customFormat="1" x14ac:dyDescent="0.2"/>
    <row r="18089" s="107" customFormat="1" x14ac:dyDescent="0.2"/>
    <row r="18090" s="107" customFormat="1" x14ac:dyDescent="0.2"/>
    <row r="18091" s="107" customFormat="1" x14ac:dyDescent="0.2"/>
    <row r="18092" s="107" customFormat="1" x14ac:dyDescent="0.2"/>
    <row r="18093" s="107" customFormat="1" x14ac:dyDescent="0.2"/>
    <row r="18094" s="107" customFormat="1" x14ac:dyDescent="0.2"/>
    <row r="18095" s="107" customFormat="1" x14ac:dyDescent="0.2"/>
    <row r="18096" s="107" customFormat="1" x14ac:dyDescent="0.2"/>
    <row r="18097" s="107" customFormat="1" x14ac:dyDescent="0.2"/>
    <row r="18098" s="107" customFormat="1" x14ac:dyDescent="0.2"/>
    <row r="18099" s="107" customFormat="1" x14ac:dyDescent="0.2"/>
    <row r="18100" s="107" customFormat="1" x14ac:dyDescent="0.2"/>
    <row r="18101" s="107" customFormat="1" x14ac:dyDescent="0.2"/>
    <row r="18102" s="107" customFormat="1" x14ac:dyDescent="0.2"/>
    <row r="18103" s="107" customFormat="1" x14ac:dyDescent="0.2"/>
    <row r="18104" s="107" customFormat="1" x14ac:dyDescent="0.2"/>
    <row r="18105" s="107" customFormat="1" x14ac:dyDescent="0.2"/>
    <row r="18106" s="107" customFormat="1" x14ac:dyDescent="0.2"/>
    <row r="18107" s="107" customFormat="1" x14ac:dyDescent="0.2"/>
    <row r="18108" s="107" customFormat="1" x14ac:dyDescent="0.2"/>
    <row r="18109" s="107" customFormat="1" x14ac:dyDescent="0.2"/>
    <row r="18110" s="107" customFormat="1" x14ac:dyDescent="0.2"/>
    <row r="18111" s="107" customFormat="1" x14ac:dyDescent="0.2"/>
    <row r="18112" s="107" customFormat="1" x14ac:dyDescent="0.2"/>
    <row r="18113" s="107" customFormat="1" x14ac:dyDescent="0.2"/>
    <row r="18114" s="107" customFormat="1" x14ac:dyDescent="0.2"/>
    <row r="18115" s="107" customFormat="1" x14ac:dyDescent="0.2"/>
    <row r="18116" s="107" customFormat="1" x14ac:dyDescent="0.2"/>
    <row r="18117" s="107" customFormat="1" x14ac:dyDescent="0.2"/>
    <row r="18118" s="107" customFormat="1" x14ac:dyDescent="0.2"/>
    <row r="18119" s="107" customFormat="1" x14ac:dyDescent="0.2"/>
    <row r="18120" s="107" customFormat="1" x14ac:dyDescent="0.2"/>
    <row r="18121" s="107" customFormat="1" x14ac:dyDescent="0.2"/>
    <row r="18122" s="107" customFormat="1" x14ac:dyDescent="0.2"/>
    <row r="18123" s="107" customFormat="1" x14ac:dyDescent="0.2"/>
    <row r="18124" s="107" customFormat="1" x14ac:dyDescent="0.2"/>
    <row r="18125" s="107" customFormat="1" x14ac:dyDescent="0.2"/>
    <row r="18126" s="107" customFormat="1" x14ac:dyDescent="0.2"/>
    <row r="18127" s="107" customFormat="1" x14ac:dyDescent="0.2"/>
    <row r="18128" s="107" customFormat="1" x14ac:dyDescent="0.2"/>
    <row r="18129" s="107" customFormat="1" x14ac:dyDescent="0.2"/>
    <row r="18130" s="107" customFormat="1" x14ac:dyDescent="0.2"/>
    <row r="18131" s="107" customFormat="1" x14ac:dyDescent="0.2"/>
    <row r="18132" s="107" customFormat="1" x14ac:dyDescent="0.2"/>
    <row r="18133" s="107" customFormat="1" x14ac:dyDescent="0.2"/>
    <row r="18134" s="107" customFormat="1" x14ac:dyDescent="0.2"/>
    <row r="18135" s="107" customFormat="1" x14ac:dyDescent="0.2"/>
    <row r="18136" s="107" customFormat="1" x14ac:dyDescent="0.2"/>
    <row r="18137" s="107" customFormat="1" x14ac:dyDescent="0.2"/>
    <row r="18138" s="107" customFormat="1" x14ac:dyDescent="0.2"/>
    <row r="18139" s="107" customFormat="1" x14ac:dyDescent="0.2"/>
    <row r="18140" s="107" customFormat="1" x14ac:dyDescent="0.2"/>
    <row r="18141" s="107" customFormat="1" x14ac:dyDescent="0.2"/>
    <row r="18142" s="107" customFormat="1" x14ac:dyDescent="0.2"/>
    <row r="18143" s="107" customFormat="1" x14ac:dyDescent="0.2"/>
    <row r="18144" s="107" customFormat="1" x14ac:dyDescent="0.2"/>
    <row r="18145" s="107" customFormat="1" x14ac:dyDescent="0.2"/>
    <row r="18146" s="107" customFormat="1" x14ac:dyDescent="0.2"/>
    <row r="18147" s="107" customFormat="1" x14ac:dyDescent="0.2"/>
    <row r="18148" s="107" customFormat="1" x14ac:dyDescent="0.2"/>
    <row r="18149" s="107" customFormat="1" x14ac:dyDescent="0.2"/>
    <row r="18150" s="107" customFormat="1" x14ac:dyDescent="0.2"/>
    <row r="18151" s="107" customFormat="1" x14ac:dyDescent="0.2"/>
    <row r="18152" s="107" customFormat="1" x14ac:dyDescent="0.2"/>
    <row r="18153" s="107" customFormat="1" x14ac:dyDescent="0.2"/>
    <row r="18154" s="107" customFormat="1" x14ac:dyDescent="0.2"/>
    <row r="18155" s="107" customFormat="1" x14ac:dyDescent="0.2"/>
    <row r="18156" s="107" customFormat="1" x14ac:dyDescent="0.2"/>
    <row r="18157" s="107" customFormat="1" x14ac:dyDescent="0.2"/>
    <row r="18158" s="107" customFormat="1" x14ac:dyDescent="0.2"/>
    <row r="18159" s="107" customFormat="1" x14ac:dyDescent="0.2"/>
    <row r="18160" s="107" customFormat="1" x14ac:dyDescent="0.2"/>
    <row r="18161" s="107" customFormat="1" x14ac:dyDescent="0.2"/>
    <row r="18162" s="107" customFormat="1" x14ac:dyDescent="0.2"/>
    <row r="18163" s="107" customFormat="1" x14ac:dyDescent="0.2"/>
    <row r="18164" s="107" customFormat="1" x14ac:dyDescent="0.2"/>
    <row r="18165" s="107" customFormat="1" x14ac:dyDescent="0.2"/>
    <row r="18166" s="107" customFormat="1" x14ac:dyDescent="0.2"/>
    <row r="18167" s="107" customFormat="1" x14ac:dyDescent="0.2"/>
    <row r="18168" s="107" customFormat="1" x14ac:dyDescent="0.2"/>
    <row r="18169" s="107" customFormat="1" x14ac:dyDescent="0.2"/>
    <row r="18170" s="107" customFormat="1" x14ac:dyDescent="0.2"/>
    <row r="18171" s="107" customFormat="1" x14ac:dyDescent="0.2"/>
    <row r="18172" s="107" customFormat="1" x14ac:dyDescent="0.2"/>
    <row r="18173" s="107" customFormat="1" x14ac:dyDescent="0.2"/>
    <row r="18174" s="107" customFormat="1" x14ac:dyDescent="0.2"/>
    <row r="18175" s="107" customFormat="1" x14ac:dyDescent="0.2"/>
    <row r="18176" s="107" customFormat="1" x14ac:dyDescent="0.2"/>
    <row r="18177" s="107" customFormat="1" x14ac:dyDescent="0.2"/>
    <row r="18178" s="107" customFormat="1" x14ac:dyDescent="0.2"/>
    <row r="18179" s="107" customFormat="1" x14ac:dyDescent="0.2"/>
    <row r="18180" s="107" customFormat="1" x14ac:dyDescent="0.2"/>
    <row r="18181" s="107" customFormat="1" x14ac:dyDescent="0.2"/>
    <row r="18182" s="107" customFormat="1" x14ac:dyDescent="0.2"/>
    <row r="18183" s="107" customFormat="1" x14ac:dyDescent="0.2"/>
    <row r="18184" s="107" customFormat="1" x14ac:dyDescent="0.2"/>
    <row r="18185" s="107" customFormat="1" x14ac:dyDescent="0.2"/>
    <row r="18186" s="107" customFormat="1" x14ac:dyDescent="0.2"/>
    <row r="18187" s="107" customFormat="1" x14ac:dyDescent="0.2"/>
    <row r="18188" s="107" customFormat="1" x14ac:dyDescent="0.2"/>
    <row r="18189" s="107" customFormat="1" x14ac:dyDescent="0.2"/>
    <row r="18190" s="107" customFormat="1" x14ac:dyDescent="0.2"/>
    <row r="18191" s="107" customFormat="1" x14ac:dyDescent="0.2"/>
    <row r="18192" s="107" customFormat="1" x14ac:dyDescent="0.2"/>
    <row r="18193" s="107" customFormat="1" x14ac:dyDescent="0.2"/>
    <row r="18194" s="107" customFormat="1" x14ac:dyDescent="0.2"/>
    <row r="18195" s="107" customFormat="1" x14ac:dyDescent="0.2"/>
    <row r="18196" s="107" customFormat="1" x14ac:dyDescent="0.2"/>
    <row r="18197" s="107" customFormat="1" x14ac:dyDescent="0.2"/>
    <row r="18198" s="107" customFormat="1" x14ac:dyDescent="0.2"/>
    <row r="18199" s="107" customFormat="1" x14ac:dyDescent="0.2"/>
    <row r="18200" s="107" customFormat="1" x14ac:dyDescent="0.2"/>
    <row r="18201" s="107" customFormat="1" x14ac:dyDescent="0.2"/>
    <row r="18202" s="107" customFormat="1" x14ac:dyDescent="0.2"/>
    <row r="18203" s="107" customFormat="1" x14ac:dyDescent="0.2"/>
    <row r="18204" s="107" customFormat="1" x14ac:dyDescent="0.2"/>
    <row r="18205" s="107" customFormat="1" x14ac:dyDescent="0.2"/>
    <row r="18206" s="107" customFormat="1" x14ac:dyDescent="0.2"/>
    <row r="18207" s="107" customFormat="1" x14ac:dyDescent="0.2"/>
    <row r="18208" s="107" customFormat="1" x14ac:dyDescent="0.2"/>
    <row r="18209" s="107" customFormat="1" x14ac:dyDescent="0.2"/>
    <row r="18210" s="107" customFormat="1" x14ac:dyDescent="0.2"/>
    <row r="18211" s="107" customFormat="1" x14ac:dyDescent="0.2"/>
    <row r="18212" s="107" customFormat="1" x14ac:dyDescent="0.2"/>
    <row r="18213" s="107" customFormat="1" x14ac:dyDescent="0.2"/>
    <row r="18214" s="107" customFormat="1" x14ac:dyDescent="0.2"/>
    <row r="18215" s="107" customFormat="1" x14ac:dyDescent="0.2"/>
    <row r="18216" s="107" customFormat="1" x14ac:dyDescent="0.2"/>
    <row r="18217" s="107" customFormat="1" x14ac:dyDescent="0.2"/>
    <row r="18218" s="107" customFormat="1" x14ac:dyDescent="0.2"/>
    <row r="18219" s="107" customFormat="1" x14ac:dyDescent="0.2"/>
    <row r="18220" s="107" customFormat="1" x14ac:dyDescent="0.2"/>
    <row r="18221" s="107" customFormat="1" x14ac:dyDescent="0.2"/>
    <row r="18222" s="107" customFormat="1" x14ac:dyDescent="0.2"/>
    <row r="18223" s="107" customFormat="1" x14ac:dyDescent="0.2"/>
    <row r="18224" s="107" customFormat="1" x14ac:dyDescent="0.2"/>
    <row r="18225" s="107" customFormat="1" x14ac:dyDescent="0.2"/>
    <row r="18226" s="107" customFormat="1" x14ac:dyDescent="0.2"/>
    <row r="18227" s="107" customFormat="1" x14ac:dyDescent="0.2"/>
    <row r="18228" s="107" customFormat="1" x14ac:dyDescent="0.2"/>
    <row r="18229" s="107" customFormat="1" x14ac:dyDescent="0.2"/>
    <row r="18230" s="107" customFormat="1" x14ac:dyDescent="0.2"/>
    <row r="18231" s="107" customFormat="1" x14ac:dyDescent="0.2"/>
    <row r="18232" s="107" customFormat="1" x14ac:dyDescent="0.2"/>
    <row r="18233" s="107" customFormat="1" x14ac:dyDescent="0.2"/>
    <row r="18234" s="107" customFormat="1" x14ac:dyDescent="0.2"/>
    <row r="18235" s="107" customFormat="1" x14ac:dyDescent="0.2"/>
    <row r="18236" s="107" customFormat="1" x14ac:dyDescent="0.2"/>
    <row r="18237" s="107" customFormat="1" x14ac:dyDescent="0.2"/>
    <row r="18238" s="107" customFormat="1" x14ac:dyDescent="0.2"/>
    <row r="18239" s="107" customFormat="1" x14ac:dyDescent="0.2"/>
    <row r="18240" s="107" customFormat="1" x14ac:dyDescent="0.2"/>
    <row r="18241" s="107" customFormat="1" x14ac:dyDescent="0.2"/>
    <row r="18242" s="107" customFormat="1" x14ac:dyDescent="0.2"/>
    <row r="18243" s="107" customFormat="1" x14ac:dyDescent="0.2"/>
    <row r="18244" s="107" customFormat="1" x14ac:dyDescent="0.2"/>
    <row r="18245" s="107" customFormat="1" x14ac:dyDescent="0.2"/>
    <row r="18246" s="107" customFormat="1" x14ac:dyDescent="0.2"/>
    <row r="18247" s="107" customFormat="1" x14ac:dyDescent="0.2"/>
    <row r="18248" s="107" customFormat="1" x14ac:dyDescent="0.2"/>
    <row r="18249" s="107" customFormat="1" x14ac:dyDescent="0.2"/>
    <row r="18250" s="107" customFormat="1" x14ac:dyDescent="0.2"/>
    <row r="18251" s="107" customFormat="1" x14ac:dyDescent="0.2"/>
    <row r="18252" s="107" customFormat="1" x14ac:dyDescent="0.2"/>
    <row r="18253" s="107" customFormat="1" x14ac:dyDescent="0.2"/>
    <row r="18254" s="107" customFormat="1" x14ac:dyDescent="0.2"/>
    <row r="18255" s="107" customFormat="1" x14ac:dyDescent="0.2"/>
    <row r="18256" s="107" customFormat="1" x14ac:dyDescent="0.2"/>
    <row r="18257" s="107" customFormat="1" x14ac:dyDescent="0.2"/>
    <row r="18258" s="107" customFormat="1" x14ac:dyDescent="0.2"/>
    <row r="18259" s="107" customFormat="1" x14ac:dyDescent="0.2"/>
    <row r="18260" s="107" customFormat="1" x14ac:dyDescent="0.2"/>
    <row r="18261" s="107" customFormat="1" x14ac:dyDescent="0.2"/>
    <row r="18262" s="107" customFormat="1" x14ac:dyDescent="0.2"/>
    <row r="18263" s="107" customFormat="1" x14ac:dyDescent="0.2"/>
    <row r="18264" s="107" customFormat="1" x14ac:dyDescent="0.2"/>
    <row r="18265" s="107" customFormat="1" x14ac:dyDescent="0.2"/>
    <row r="18266" s="107" customFormat="1" x14ac:dyDescent="0.2"/>
    <row r="18267" s="107" customFormat="1" x14ac:dyDescent="0.2"/>
    <row r="18268" s="107" customFormat="1" x14ac:dyDescent="0.2"/>
    <row r="18269" s="107" customFormat="1" x14ac:dyDescent="0.2"/>
    <row r="18270" s="107" customFormat="1" x14ac:dyDescent="0.2"/>
    <row r="18271" s="107" customFormat="1" x14ac:dyDescent="0.2"/>
    <row r="18272" s="107" customFormat="1" x14ac:dyDescent="0.2"/>
    <row r="18273" s="107" customFormat="1" x14ac:dyDescent="0.2"/>
    <row r="18274" s="107" customFormat="1" x14ac:dyDescent="0.2"/>
    <row r="18275" s="107" customFormat="1" x14ac:dyDescent="0.2"/>
    <row r="18276" s="107" customFormat="1" x14ac:dyDescent="0.2"/>
    <row r="18277" s="107" customFormat="1" x14ac:dyDescent="0.2"/>
    <row r="18278" s="107" customFormat="1" x14ac:dyDescent="0.2"/>
    <row r="18279" s="107" customFormat="1" x14ac:dyDescent="0.2"/>
    <row r="18280" s="107" customFormat="1" x14ac:dyDescent="0.2"/>
    <row r="18281" s="107" customFormat="1" x14ac:dyDescent="0.2"/>
    <row r="18282" s="107" customFormat="1" x14ac:dyDescent="0.2"/>
    <row r="18283" s="107" customFormat="1" x14ac:dyDescent="0.2"/>
    <row r="18284" s="107" customFormat="1" x14ac:dyDescent="0.2"/>
    <row r="18285" s="107" customFormat="1" x14ac:dyDescent="0.2"/>
    <row r="18286" s="107" customFormat="1" x14ac:dyDescent="0.2"/>
    <row r="18287" s="107" customFormat="1" x14ac:dyDescent="0.2"/>
    <row r="18288" s="107" customFormat="1" x14ac:dyDescent="0.2"/>
    <row r="18289" s="107" customFormat="1" x14ac:dyDescent="0.2"/>
    <row r="18290" s="107" customFormat="1" x14ac:dyDescent="0.2"/>
    <row r="18291" s="107" customFormat="1" x14ac:dyDescent="0.2"/>
    <row r="18292" s="107" customFormat="1" x14ac:dyDescent="0.2"/>
    <row r="18293" s="107" customFormat="1" x14ac:dyDescent="0.2"/>
    <row r="18294" s="107" customFormat="1" x14ac:dyDescent="0.2"/>
    <row r="18295" s="107" customFormat="1" x14ac:dyDescent="0.2"/>
    <row r="18296" s="107" customFormat="1" x14ac:dyDescent="0.2"/>
    <row r="18297" s="107" customFormat="1" x14ac:dyDescent="0.2"/>
    <row r="18298" s="107" customFormat="1" x14ac:dyDescent="0.2"/>
    <row r="18299" s="107" customFormat="1" x14ac:dyDescent="0.2"/>
    <row r="18300" s="107" customFormat="1" x14ac:dyDescent="0.2"/>
    <row r="18301" s="107" customFormat="1" x14ac:dyDescent="0.2"/>
    <row r="18302" s="107" customFormat="1" x14ac:dyDescent="0.2"/>
    <row r="18303" s="107" customFormat="1" x14ac:dyDescent="0.2"/>
    <row r="18304" s="107" customFormat="1" x14ac:dyDescent="0.2"/>
    <row r="18305" s="107" customFormat="1" x14ac:dyDescent="0.2"/>
    <row r="18306" s="107" customFormat="1" x14ac:dyDescent="0.2"/>
    <row r="18307" s="107" customFormat="1" x14ac:dyDescent="0.2"/>
    <row r="18308" s="107" customFormat="1" x14ac:dyDescent="0.2"/>
    <row r="18309" s="107" customFormat="1" x14ac:dyDescent="0.2"/>
    <row r="18310" s="107" customFormat="1" x14ac:dyDescent="0.2"/>
    <row r="18311" s="107" customFormat="1" x14ac:dyDescent="0.2"/>
    <row r="18312" s="107" customFormat="1" x14ac:dyDescent="0.2"/>
    <row r="18313" s="107" customFormat="1" x14ac:dyDescent="0.2"/>
    <row r="18314" s="107" customFormat="1" x14ac:dyDescent="0.2"/>
    <row r="18315" s="107" customFormat="1" x14ac:dyDescent="0.2"/>
    <row r="18316" s="107" customFormat="1" x14ac:dyDescent="0.2"/>
    <row r="18317" s="107" customFormat="1" x14ac:dyDescent="0.2"/>
    <row r="18318" s="107" customFormat="1" x14ac:dyDescent="0.2"/>
    <row r="18319" s="107" customFormat="1" x14ac:dyDescent="0.2"/>
    <row r="18320" s="107" customFormat="1" x14ac:dyDescent="0.2"/>
    <row r="18321" s="107" customFormat="1" x14ac:dyDescent="0.2"/>
    <row r="18322" s="107" customFormat="1" x14ac:dyDescent="0.2"/>
    <row r="18323" s="107" customFormat="1" x14ac:dyDescent="0.2"/>
    <row r="18324" s="107" customFormat="1" x14ac:dyDescent="0.2"/>
    <row r="18325" s="107" customFormat="1" x14ac:dyDescent="0.2"/>
    <row r="18326" s="107" customFormat="1" x14ac:dyDescent="0.2"/>
    <row r="18327" s="107" customFormat="1" x14ac:dyDescent="0.2"/>
    <row r="18328" s="107" customFormat="1" x14ac:dyDescent="0.2"/>
    <row r="18329" s="107" customFormat="1" x14ac:dyDescent="0.2"/>
    <row r="18330" s="107" customFormat="1" x14ac:dyDescent="0.2"/>
    <row r="18331" s="107" customFormat="1" x14ac:dyDescent="0.2"/>
    <row r="18332" s="107" customFormat="1" x14ac:dyDescent="0.2"/>
    <row r="18333" s="107" customFormat="1" x14ac:dyDescent="0.2"/>
    <row r="18334" s="107" customFormat="1" x14ac:dyDescent="0.2"/>
    <row r="18335" s="107" customFormat="1" x14ac:dyDescent="0.2"/>
    <row r="18336" s="107" customFormat="1" x14ac:dyDescent="0.2"/>
    <row r="18337" s="107" customFormat="1" x14ac:dyDescent="0.2"/>
    <row r="18338" s="107" customFormat="1" x14ac:dyDescent="0.2"/>
    <row r="18339" s="107" customFormat="1" x14ac:dyDescent="0.2"/>
    <row r="18340" s="107" customFormat="1" x14ac:dyDescent="0.2"/>
    <row r="18341" s="107" customFormat="1" x14ac:dyDescent="0.2"/>
    <row r="18342" s="107" customFormat="1" x14ac:dyDescent="0.2"/>
    <row r="18343" s="107" customFormat="1" x14ac:dyDescent="0.2"/>
    <row r="18344" s="107" customFormat="1" x14ac:dyDescent="0.2"/>
    <row r="18345" s="107" customFormat="1" x14ac:dyDescent="0.2"/>
    <row r="18346" s="107" customFormat="1" x14ac:dyDescent="0.2"/>
    <row r="18347" s="107" customFormat="1" x14ac:dyDescent="0.2"/>
    <row r="18348" s="107" customFormat="1" x14ac:dyDescent="0.2"/>
    <row r="18349" s="107" customFormat="1" x14ac:dyDescent="0.2"/>
    <row r="18350" s="107" customFormat="1" x14ac:dyDescent="0.2"/>
    <row r="18351" s="107" customFormat="1" x14ac:dyDescent="0.2"/>
    <row r="18352" s="107" customFormat="1" x14ac:dyDescent="0.2"/>
    <row r="18353" s="107" customFormat="1" x14ac:dyDescent="0.2"/>
    <row r="18354" s="107" customFormat="1" x14ac:dyDescent="0.2"/>
    <row r="18355" s="107" customFormat="1" x14ac:dyDescent="0.2"/>
    <row r="18356" s="107" customFormat="1" x14ac:dyDescent="0.2"/>
    <row r="18357" s="107" customFormat="1" x14ac:dyDescent="0.2"/>
    <row r="18358" s="107" customFormat="1" x14ac:dyDescent="0.2"/>
    <row r="18359" s="107" customFormat="1" x14ac:dyDescent="0.2"/>
    <row r="18360" s="107" customFormat="1" x14ac:dyDescent="0.2"/>
    <row r="18361" s="107" customFormat="1" x14ac:dyDescent="0.2"/>
    <row r="18362" s="107" customFormat="1" x14ac:dyDescent="0.2"/>
    <row r="18363" s="107" customFormat="1" x14ac:dyDescent="0.2"/>
    <row r="18364" s="107" customFormat="1" x14ac:dyDescent="0.2"/>
    <row r="18365" s="107" customFormat="1" x14ac:dyDescent="0.2"/>
    <row r="18366" s="107" customFormat="1" x14ac:dyDescent="0.2"/>
    <row r="18367" s="107" customFormat="1" x14ac:dyDescent="0.2"/>
    <row r="18368" s="107" customFormat="1" x14ac:dyDescent="0.2"/>
    <row r="18369" s="107" customFormat="1" x14ac:dyDescent="0.2"/>
    <row r="18370" s="107" customFormat="1" x14ac:dyDescent="0.2"/>
    <row r="18371" s="107" customFormat="1" x14ac:dyDescent="0.2"/>
    <row r="18372" s="107" customFormat="1" x14ac:dyDescent="0.2"/>
    <row r="18373" s="107" customFormat="1" x14ac:dyDescent="0.2"/>
    <row r="18374" s="107" customFormat="1" x14ac:dyDescent="0.2"/>
    <row r="18375" s="107" customFormat="1" x14ac:dyDescent="0.2"/>
    <row r="18376" s="107" customFormat="1" x14ac:dyDescent="0.2"/>
    <row r="18377" s="107" customFormat="1" x14ac:dyDescent="0.2"/>
    <row r="18378" s="107" customFormat="1" x14ac:dyDescent="0.2"/>
    <row r="18379" s="107" customFormat="1" x14ac:dyDescent="0.2"/>
    <row r="18380" s="107" customFormat="1" x14ac:dyDescent="0.2"/>
    <row r="18381" s="107" customFormat="1" x14ac:dyDescent="0.2"/>
    <row r="18382" s="107" customFormat="1" x14ac:dyDescent="0.2"/>
    <row r="18383" s="107" customFormat="1" x14ac:dyDescent="0.2"/>
    <row r="18384" s="107" customFormat="1" x14ac:dyDescent="0.2"/>
    <row r="18385" s="107" customFormat="1" x14ac:dyDescent="0.2"/>
    <row r="18386" s="107" customFormat="1" x14ac:dyDescent="0.2"/>
    <row r="18387" s="107" customFormat="1" x14ac:dyDescent="0.2"/>
    <row r="18388" s="107" customFormat="1" x14ac:dyDescent="0.2"/>
    <row r="18389" s="107" customFormat="1" x14ac:dyDescent="0.2"/>
    <row r="18390" s="107" customFormat="1" x14ac:dyDescent="0.2"/>
    <row r="18391" s="107" customFormat="1" x14ac:dyDescent="0.2"/>
    <row r="18392" s="107" customFormat="1" x14ac:dyDescent="0.2"/>
    <row r="18393" s="107" customFormat="1" x14ac:dyDescent="0.2"/>
    <row r="18394" s="107" customFormat="1" x14ac:dyDescent="0.2"/>
    <row r="18395" s="107" customFormat="1" x14ac:dyDescent="0.2"/>
    <row r="18396" s="107" customFormat="1" x14ac:dyDescent="0.2"/>
    <row r="18397" s="107" customFormat="1" x14ac:dyDescent="0.2"/>
    <row r="18398" s="107" customFormat="1" x14ac:dyDescent="0.2"/>
    <row r="18399" s="107" customFormat="1" x14ac:dyDescent="0.2"/>
    <row r="18400" s="107" customFormat="1" x14ac:dyDescent="0.2"/>
    <row r="18401" s="107" customFormat="1" x14ac:dyDescent="0.2"/>
    <row r="18402" s="107" customFormat="1" x14ac:dyDescent="0.2"/>
    <row r="18403" s="107" customFormat="1" x14ac:dyDescent="0.2"/>
    <row r="18404" s="107" customFormat="1" x14ac:dyDescent="0.2"/>
    <row r="18405" s="107" customFormat="1" x14ac:dyDescent="0.2"/>
    <row r="18406" s="107" customFormat="1" x14ac:dyDescent="0.2"/>
    <row r="18407" s="107" customFormat="1" x14ac:dyDescent="0.2"/>
    <row r="18408" s="107" customFormat="1" x14ac:dyDescent="0.2"/>
    <row r="18409" s="107" customFormat="1" x14ac:dyDescent="0.2"/>
    <row r="18410" s="107" customFormat="1" x14ac:dyDescent="0.2"/>
    <row r="18411" s="107" customFormat="1" x14ac:dyDescent="0.2"/>
    <row r="18412" s="107" customFormat="1" x14ac:dyDescent="0.2"/>
    <row r="18413" s="107" customFormat="1" x14ac:dyDescent="0.2"/>
    <row r="18414" s="107" customFormat="1" x14ac:dyDescent="0.2"/>
    <row r="18415" s="107" customFormat="1" x14ac:dyDescent="0.2"/>
    <row r="18416" s="107" customFormat="1" x14ac:dyDescent="0.2"/>
    <row r="18417" s="107" customFormat="1" x14ac:dyDescent="0.2"/>
    <row r="18418" s="107" customFormat="1" x14ac:dyDescent="0.2"/>
    <row r="18419" s="107" customFormat="1" x14ac:dyDescent="0.2"/>
    <row r="18420" s="107" customFormat="1" x14ac:dyDescent="0.2"/>
    <row r="18421" s="107" customFormat="1" x14ac:dyDescent="0.2"/>
    <row r="18422" s="107" customFormat="1" x14ac:dyDescent="0.2"/>
    <row r="18423" s="107" customFormat="1" x14ac:dyDescent="0.2"/>
    <row r="18424" s="107" customFormat="1" x14ac:dyDescent="0.2"/>
    <row r="18425" s="107" customFormat="1" x14ac:dyDescent="0.2"/>
    <row r="18426" s="107" customFormat="1" x14ac:dyDescent="0.2"/>
    <row r="18427" s="107" customFormat="1" x14ac:dyDescent="0.2"/>
    <row r="18428" s="107" customFormat="1" x14ac:dyDescent="0.2"/>
    <row r="18429" s="107" customFormat="1" x14ac:dyDescent="0.2"/>
    <row r="18430" s="107" customFormat="1" x14ac:dyDescent="0.2"/>
    <row r="18431" s="107" customFormat="1" x14ac:dyDescent="0.2"/>
    <row r="18432" s="107" customFormat="1" x14ac:dyDescent="0.2"/>
    <row r="18433" s="107" customFormat="1" x14ac:dyDescent="0.2"/>
    <row r="18434" s="107" customFormat="1" x14ac:dyDescent="0.2"/>
    <row r="18435" s="107" customFormat="1" x14ac:dyDescent="0.2"/>
    <row r="18436" s="107" customFormat="1" x14ac:dyDescent="0.2"/>
    <row r="18437" s="107" customFormat="1" x14ac:dyDescent="0.2"/>
    <row r="18438" s="107" customFormat="1" x14ac:dyDescent="0.2"/>
    <row r="18439" s="107" customFormat="1" x14ac:dyDescent="0.2"/>
    <row r="18440" s="107" customFormat="1" x14ac:dyDescent="0.2"/>
    <row r="18441" s="107" customFormat="1" x14ac:dyDescent="0.2"/>
    <row r="18442" s="107" customFormat="1" x14ac:dyDescent="0.2"/>
    <row r="18443" s="107" customFormat="1" x14ac:dyDescent="0.2"/>
    <row r="18444" s="107" customFormat="1" x14ac:dyDescent="0.2"/>
    <row r="18445" s="107" customFormat="1" x14ac:dyDescent="0.2"/>
    <row r="18446" s="107" customFormat="1" x14ac:dyDescent="0.2"/>
    <row r="18447" s="107" customFormat="1" x14ac:dyDescent="0.2"/>
    <row r="18448" s="107" customFormat="1" x14ac:dyDescent="0.2"/>
    <row r="18449" s="107" customFormat="1" x14ac:dyDescent="0.2"/>
    <row r="18450" s="107" customFormat="1" x14ac:dyDescent="0.2"/>
    <row r="18451" s="107" customFormat="1" x14ac:dyDescent="0.2"/>
    <row r="18452" s="107" customFormat="1" x14ac:dyDescent="0.2"/>
    <row r="18453" s="107" customFormat="1" x14ac:dyDescent="0.2"/>
    <row r="18454" s="107" customFormat="1" x14ac:dyDescent="0.2"/>
    <row r="18455" s="107" customFormat="1" x14ac:dyDescent="0.2"/>
    <row r="18456" s="107" customFormat="1" x14ac:dyDescent="0.2"/>
    <row r="18457" s="107" customFormat="1" x14ac:dyDescent="0.2"/>
    <row r="18458" s="107" customFormat="1" x14ac:dyDescent="0.2"/>
    <row r="18459" s="107" customFormat="1" x14ac:dyDescent="0.2"/>
    <row r="18460" s="107" customFormat="1" x14ac:dyDescent="0.2"/>
    <row r="18461" s="107" customFormat="1" x14ac:dyDescent="0.2"/>
    <row r="18462" s="107" customFormat="1" x14ac:dyDescent="0.2"/>
    <row r="18463" s="107" customFormat="1" x14ac:dyDescent="0.2"/>
    <row r="18464" s="107" customFormat="1" x14ac:dyDescent="0.2"/>
    <row r="18465" s="107" customFormat="1" x14ac:dyDescent="0.2"/>
    <row r="18466" s="107" customFormat="1" x14ac:dyDescent="0.2"/>
    <row r="18467" s="107" customFormat="1" x14ac:dyDescent="0.2"/>
    <row r="18468" s="107" customFormat="1" x14ac:dyDescent="0.2"/>
    <row r="18469" s="107" customFormat="1" x14ac:dyDescent="0.2"/>
    <row r="18470" s="107" customFormat="1" x14ac:dyDescent="0.2"/>
    <row r="18471" s="107" customFormat="1" x14ac:dyDescent="0.2"/>
    <row r="18472" s="107" customFormat="1" x14ac:dyDescent="0.2"/>
    <row r="18473" s="107" customFormat="1" x14ac:dyDescent="0.2"/>
    <row r="18474" s="107" customFormat="1" x14ac:dyDescent="0.2"/>
    <row r="18475" s="107" customFormat="1" x14ac:dyDescent="0.2"/>
    <row r="18476" s="107" customFormat="1" x14ac:dyDescent="0.2"/>
    <row r="18477" s="107" customFormat="1" x14ac:dyDescent="0.2"/>
    <row r="18478" s="107" customFormat="1" x14ac:dyDescent="0.2"/>
    <row r="18479" s="107" customFormat="1" x14ac:dyDescent="0.2"/>
    <row r="18480" s="107" customFormat="1" x14ac:dyDescent="0.2"/>
    <row r="18481" s="107" customFormat="1" x14ac:dyDescent="0.2"/>
    <row r="18482" s="107" customFormat="1" x14ac:dyDescent="0.2"/>
    <row r="18483" s="107" customFormat="1" x14ac:dyDescent="0.2"/>
    <row r="18484" s="107" customFormat="1" x14ac:dyDescent="0.2"/>
    <row r="18485" s="107" customFormat="1" x14ac:dyDescent="0.2"/>
    <row r="18486" s="107" customFormat="1" x14ac:dyDescent="0.2"/>
    <row r="18487" s="107" customFormat="1" x14ac:dyDescent="0.2"/>
    <row r="18488" s="107" customFormat="1" x14ac:dyDescent="0.2"/>
    <row r="18489" s="107" customFormat="1" x14ac:dyDescent="0.2"/>
    <row r="18490" s="107" customFormat="1" x14ac:dyDescent="0.2"/>
    <row r="18491" s="107" customFormat="1" x14ac:dyDescent="0.2"/>
    <row r="18492" s="107" customFormat="1" x14ac:dyDescent="0.2"/>
    <row r="18493" s="107" customFormat="1" x14ac:dyDescent="0.2"/>
    <row r="18494" s="107" customFormat="1" x14ac:dyDescent="0.2"/>
    <row r="18495" s="107" customFormat="1" x14ac:dyDescent="0.2"/>
    <row r="18496" s="107" customFormat="1" x14ac:dyDescent="0.2"/>
    <row r="18497" s="107" customFormat="1" x14ac:dyDescent="0.2"/>
    <row r="18498" s="107" customFormat="1" x14ac:dyDescent="0.2"/>
    <row r="18499" s="107" customFormat="1" x14ac:dyDescent="0.2"/>
    <row r="18500" s="107" customFormat="1" x14ac:dyDescent="0.2"/>
    <row r="18501" s="107" customFormat="1" x14ac:dyDescent="0.2"/>
    <row r="18502" s="107" customFormat="1" x14ac:dyDescent="0.2"/>
    <row r="18503" s="107" customFormat="1" x14ac:dyDescent="0.2"/>
    <row r="18504" s="107" customFormat="1" x14ac:dyDescent="0.2"/>
    <row r="18505" s="107" customFormat="1" x14ac:dyDescent="0.2"/>
    <row r="18506" s="107" customFormat="1" x14ac:dyDescent="0.2"/>
    <row r="18507" s="107" customFormat="1" x14ac:dyDescent="0.2"/>
    <row r="18508" s="107" customFormat="1" x14ac:dyDescent="0.2"/>
    <row r="18509" s="107" customFormat="1" x14ac:dyDescent="0.2"/>
    <row r="18510" s="107" customFormat="1" x14ac:dyDescent="0.2"/>
    <row r="18511" s="107" customFormat="1" x14ac:dyDescent="0.2"/>
    <row r="18512" s="107" customFormat="1" x14ac:dyDescent="0.2"/>
    <row r="18513" s="107" customFormat="1" x14ac:dyDescent="0.2"/>
    <row r="18514" s="107" customFormat="1" x14ac:dyDescent="0.2"/>
    <row r="18515" s="107" customFormat="1" x14ac:dyDescent="0.2"/>
    <row r="18516" s="107" customFormat="1" x14ac:dyDescent="0.2"/>
    <row r="18517" s="107" customFormat="1" x14ac:dyDescent="0.2"/>
    <row r="18518" s="107" customFormat="1" x14ac:dyDescent="0.2"/>
    <row r="18519" s="107" customFormat="1" x14ac:dyDescent="0.2"/>
    <row r="18520" s="107" customFormat="1" x14ac:dyDescent="0.2"/>
    <row r="18521" s="107" customFormat="1" x14ac:dyDescent="0.2"/>
    <row r="18522" s="107" customFormat="1" x14ac:dyDescent="0.2"/>
    <row r="18523" s="107" customFormat="1" x14ac:dyDescent="0.2"/>
    <row r="18524" s="107" customFormat="1" x14ac:dyDescent="0.2"/>
    <row r="18525" s="107" customFormat="1" x14ac:dyDescent="0.2"/>
    <row r="18526" s="107" customFormat="1" x14ac:dyDescent="0.2"/>
    <row r="18527" s="107" customFormat="1" x14ac:dyDescent="0.2"/>
    <row r="18528" s="107" customFormat="1" x14ac:dyDescent="0.2"/>
    <row r="18529" s="107" customFormat="1" x14ac:dyDescent="0.2"/>
    <row r="18530" s="107" customFormat="1" x14ac:dyDescent="0.2"/>
    <row r="18531" s="107" customFormat="1" x14ac:dyDescent="0.2"/>
    <row r="18532" s="107" customFormat="1" x14ac:dyDescent="0.2"/>
    <row r="18533" s="107" customFormat="1" x14ac:dyDescent="0.2"/>
    <row r="18534" s="107" customFormat="1" x14ac:dyDescent="0.2"/>
    <row r="18535" s="107" customFormat="1" x14ac:dyDescent="0.2"/>
    <row r="18536" s="107" customFormat="1" x14ac:dyDescent="0.2"/>
    <row r="18537" s="107" customFormat="1" x14ac:dyDescent="0.2"/>
    <row r="18538" s="107" customFormat="1" x14ac:dyDescent="0.2"/>
    <row r="18539" s="107" customFormat="1" x14ac:dyDescent="0.2"/>
    <row r="18540" s="107" customFormat="1" x14ac:dyDescent="0.2"/>
    <row r="18541" s="107" customFormat="1" x14ac:dyDescent="0.2"/>
    <row r="18542" s="107" customFormat="1" x14ac:dyDescent="0.2"/>
    <row r="18543" s="107" customFormat="1" x14ac:dyDescent="0.2"/>
    <row r="18544" s="107" customFormat="1" x14ac:dyDescent="0.2"/>
    <row r="18545" s="107" customFormat="1" x14ac:dyDescent="0.2"/>
    <row r="18546" s="107" customFormat="1" x14ac:dyDescent="0.2"/>
    <row r="18547" s="107" customFormat="1" x14ac:dyDescent="0.2"/>
    <row r="18548" s="107" customFormat="1" x14ac:dyDescent="0.2"/>
    <row r="18549" s="107" customFormat="1" x14ac:dyDescent="0.2"/>
    <row r="18550" s="107" customFormat="1" x14ac:dyDescent="0.2"/>
    <row r="18551" s="107" customFormat="1" x14ac:dyDescent="0.2"/>
    <row r="18552" s="107" customFormat="1" x14ac:dyDescent="0.2"/>
    <row r="18553" s="107" customFormat="1" x14ac:dyDescent="0.2"/>
    <row r="18554" s="107" customFormat="1" x14ac:dyDescent="0.2"/>
    <row r="18555" s="107" customFormat="1" x14ac:dyDescent="0.2"/>
    <row r="18556" s="107" customFormat="1" x14ac:dyDescent="0.2"/>
    <row r="18557" s="107" customFormat="1" x14ac:dyDescent="0.2"/>
    <row r="18558" s="107" customFormat="1" x14ac:dyDescent="0.2"/>
    <row r="18559" s="107" customFormat="1" x14ac:dyDescent="0.2"/>
    <row r="18560" s="107" customFormat="1" x14ac:dyDescent="0.2"/>
    <row r="18561" s="107" customFormat="1" x14ac:dyDescent="0.2"/>
    <row r="18562" s="107" customFormat="1" x14ac:dyDescent="0.2"/>
    <row r="18563" s="107" customFormat="1" x14ac:dyDescent="0.2"/>
    <row r="18564" s="107" customFormat="1" x14ac:dyDescent="0.2"/>
    <row r="18565" s="107" customFormat="1" x14ac:dyDescent="0.2"/>
    <row r="18566" s="107" customFormat="1" x14ac:dyDescent="0.2"/>
    <row r="18567" s="107" customFormat="1" x14ac:dyDescent="0.2"/>
    <row r="18568" s="107" customFormat="1" x14ac:dyDescent="0.2"/>
    <row r="18569" s="107" customFormat="1" x14ac:dyDescent="0.2"/>
    <row r="18570" s="107" customFormat="1" x14ac:dyDescent="0.2"/>
    <row r="18571" s="107" customFormat="1" x14ac:dyDescent="0.2"/>
    <row r="18572" s="107" customFormat="1" x14ac:dyDescent="0.2"/>
    <row r="18573" s="107" customFormat="1" x14ac:dyDescent="0.2"/>
    <row r="18574" s="107" customFormat="1" x14ac:dyDescent="0.2"/>
    <row r="18575" s="107" customFormat="1" x14ac:dyDescent="0.2"/>
    <row r="18576" s="107" customFormat="1" x14ac:dyDescent="0.2"/>
    <row r="18577" s="107" customFormat="1" x14ac:dyDescent="0.2"/>
    <row r="18578" s="107" customFormat="1" x14ac:dyDescent="0.2"/>
    <row r="18579" s="107" customFormat="1" x14ac:dyDescent="0.2"/>
    <row r="18580" s="107" customFormat="1" x14ac:dyDescent="0.2"/>
    <row r="18581" s="107" customFormat="1" x14ac:dyDescent="0.2"/>
    <row r="18582" s="107" customFormat="1" x14ac:dyDescent="0.2"/>
    <row r="18583" s="107" customFormat="1" x14ac:dyDescent="0.2"/>
    <row r="18584" s="107" customFormat="1" x14ac:dyDescent="0.2"/>
    <row r="18585" s="107" customFormat="1" x14ac:dyDescent="0.2"/>
    <row r="18586" s="107" customFormat="1" x14ac:dyDescent="0.2"/>
    <row r="18587" s="107" customFormat="1" x14ac:dyDescent="0.2"/>
    <row r="18588" s="107" customFormat="1" x14ac:dyDescent="0.2"/>
    <row r="18589" s="107" customFormat="1" x14ac:dyDescent="0.2"/>
    <row r="18590" s="107" customFormat="1" x14ac:dyDescent="0.2"/>
    <row r="18591" s="107" customFormat="1" x14ac:dyDescent="0.2"/>
    <row r="18592" s="107" customFormat="1" x14ac:dyDescent="0.2"/>
    <row r="18593" s="107" customFormat="1" x14ac:dyDescent="0.2"/>
    <row r="18594" s="107" customFormat="1" x14ac:dyDescent="0.2"/>
    <row r="18595" s="107" customFormat="1" x14ac:dyDescent="0.2"/>
    <row r="18596" s="107" customFormat="1" x14ac:dyDescent="0.2"/>
    <row r="18597" s="107" customFormat="1" x14ac:dyDescent="0.2"/>
    <row r="18598" s="107" customFormat="1" x14ac:dyDescent="0.2"/>
    <row r="18599" s="107" customFormat="1" x14ac:dyDescent="0.2"/>
    <row r="18600" s="107" customFormat="1" x14ac:dyDescent="0.2"/>
    <row r="18601" s="107" customFormat="1" x14ac:dyDescent="0.2"/>
    <row r="18602" s="107" customFormat="1" x14ac:dyDescent="0.2"/>
    <row r="18603" s="107" customFormat="1" x14ac:dyDescent="0.2"/>
    <row r="18604" s="107" customFormat="1" x14ac:dyDescent="0.2"/>
    <row r="18605" s="107" customFormat="1" x14ac:dyDescent="0.2"/>
    <row r="18606" s="107" customFormat="1" x14ac:dyDescent="0.2"/>
    <row r="18607" s="107" customFormat="1" x14ac:dyDescent="0.2"/>
    <row r="18608" s="107" customFormat="1" x14ac:dyDescent="0.2"/>
    <row r="18609" s="107" customFormat="1" x14ac:dyDescent="0.2"/>
    <row r="18610" s="107" customFormat="1" x14ac:dyDescent="0.2"/>
    <row r="18611" s="107" customFormat="1" x14ac:dyDescent="0.2"/>
    <row r="18612" s="107" customFormat="1" x14ac:dyDescent="0.2"/>
    <row r="18613" s="107" customFormat="1" x14ac:dyDescent="0.2"/>
    <row r="18614" s="107" customFormat="1" x14ac:dyDescent="0.2"/>
    <row r="18615" s="107" customFormat="1" x14ac:dyDescent="0.2"/>
    <row r="18616" s="107" customFormat="1" x14ac:dyDescent="0.2"/>
    <row r="18617" s="107" customFormat="1" x14ac:dyDescent="0.2"/>
    <row r="18618" s="107" customFormat="1" x14ac:dyDescent="0.2"/>
    <row r="18619" s="107" customFormat="1" x14ac:dyDescent="0.2"/>
    <row r="18620" s="107" customFormat="1" x14ac:dyDescent="0.2"/>
    <row r="18621" s="107" customFormat="1" x14ac:dyDescent="0.2"/>
    <row r="18622" s="107" customFormat="1" x14ac:dyDescent="0.2"/>
    <row r="18623" s="107" customFormat="1" x14ac:dyDescent="0.2"/>
    <row r="18624" s="107" customFormat="1" x14ac:dyDescent="0.2"/>
    <row r="18625" s="107" customFormat="1" x14ac:dyDescent="0.2"/>
    <row r="18626" s="107" customFormat="1" x14ac:dyDescent="0.2"/>
    <row r="18627" s="107" customFormat="1" x14ac:dyDescent="0.2"/>
    <row r="18628" s="107" customFormat="1" x14ac:dyDescent="0.2"/>
    <row r="18629" s="107" customFormat="1" x14ac:dyDescent="0.2"/>
    <row r="18630" s="107" customFormat="1" x14ac:dyDescent="0.2"/>
    <row r="18631" s="107" customFormat="1" x14ac:dyDescent="0.2"/>
    <row r="18632" s="107" customFormat="1" x14ac:dyDescent="0.2"/>
    <row r="18633" s="107" customFormat="1" x14ac:dyDescent="0.2"/>
    <row r="18634" s="107" customFormat="1" x14ac:dyDescent="0.2"/>
    <row r="18635" s="107" customFormat="1" x14ac:dyDescent="0.2"/>
    <row r="18636" s="107" customFormat="1" x14ac:dyDescent="0.2"/>
    <row r="18637" s="107" customFormat="1" x14ac:dyDescent="0.2"/>
    <row r="18638" s="107" customFormat="1" x14ac:dyDescent="0.2"/>
    <row r="18639" s="107" customFormat="1" x14ac:dyDescent="0.2"/>
    <row r="18640" s="107" customFormat="1" x14ac:dyDescent="0.2"/>
    <row r="18641" s="107" customFormat="1" x14ac:dyDescent="0.2"/>
    <row r="18642" s="107" customFormat="1" x14ac:dyDescent="0.2"/>
    <row r="18643" s="107" customFormat="1" x14ac:dyDescent="0.2"/>
    <row r="18644" s="107" customFormat="1" x14ac:dyDescent="0.2"/>
    <row r="18645" s="107" customFormat="1" x14ac:dyDescent="0.2"/>
    <row r="18646" s="107" customFormat="1" x14ac:dyDescent="0.2"/>
    <row r="18647" s="107" customFormat="1" x14ac:dyDescent="0.2"/>
    <row r="18648" s="107" customFormat="1" x14ac:dyDescent="0.2"/>
    <row r="18649" s="107" customFormat="1" x14ac:dyDescent="0.2"/>
    <row r="18650" s="107" customFormat="1" x14ac:dyDescent="0.2"/>
    <row r="18651" s="107" customFormat="1" x14ac:dyDescent="0.2"/>
    <row r="18652" s="107" customFormat="1" x14ac:dyDescent="0.2"/>
    <row r="18653" s="107" customFormat="1" x14ac:dyDescent="0.2"/>
    <row r="18654" s="107" customFormat="1" x14ac:dyDescent="0.2"/>
    <row r="18655" s="107" customFormat="1" x14ac:dyDescent="0.2"/>
    <row r="18656" s="107" customFormat="1" x14ac:dyDescent="0.2"/>
    <row r="18657" s="107" customFormat="1" x14ac:dyDescent="0.2"/>
    <row r="18658" s="107" customFormat="1" x14ac:dyDescent="0.2"/>
    <row r="18659" s="107" customFormat="1" x14ac:dyDescent="0.2"/>
    <row r="18660" s="107" customFormat="1" x14ac:dyDescent="0.2"/>
    <row r="18661" s="107" customFormat="1" x14ac:dyDescent="0.2"/>
    <row r="18662" s="107" customFormat="1" x14ac:dyDescent="0.2"/>
    <row r="18663" s="107" customFormat="1" x14ac:dyDescent="0.2"/>
    <row r="18664" s="107" customFormat="1" x14ac:dyDescent="0.2"/>
    <row r="18665" s="107" customFormat="1" x14ac:dyDescent="0.2"/>
    <row r="18666" s="107" customFormat="1" x14ac:dyDescent="0.2"/>
    <row r="18667" s="107" customFormat="1" x14ac:dyDescent="0.2"/>
    <row r="18668" s="107" customFormat="1" x14ac:dyDescent="0.2"/>
    <row r="18669" s="107" customFormat="1" x14ac:dyDescent="0.2"/>
    <row r="18670" s="107" customFormat="1" x14ac:dyDescent="0.2"/>
    <row r="18671" s="107" customFormat="1" x14ac:dyDescent="0.2"/>
    <row r="18672" s="107" customFormat="1" x14ac:dyDescent="0.2"/>
    <row r="18673" s="107" customFormat="1" x14ac:dyDescent="0.2"/>
    <row r="18674" s="107" customFormat="1" x14ac:dyDescent="0.2"/>
    <row r="18675" s="107" customFormat="1" x14ac:dyDescent="0.2"/>
    <row r="18676" s="107" customFormat="1" x14ac:dyDescent="0.2"/>
    <row r="18677" s="107" customFormat="1" x14ac:dyDescent="0.2"/>
    <row r="18678" s="107" customFormat="1" x14ac:dyDescent="0.2"/>
    <row r="18679" s="107" customFormat="1" x14ac:dyDescent="0.2"/>
    <row r="18680" s="107" customFormat="1" x14ac:dyDescent="0.2"/>
    <row r="18681" s="107" customFormat="1" x14ac:dyDescent="0.2"/>
    <row r="18682" s="107" customFormat="1" x14ac:dyDescent="0.2"/>
    <row r="18683" s="107" customFormat="1" x14ac:dyDescent="0.2"/>
    <row r="18684" s="107" customFormat="1" x14ac:dyDescent="0.2"/>
    <row r="18685" s="107" customFormat="1" x14ac:dyDescent="0.2"/>
    <row r="18686" s="107" customFormat="1" x14ac:dyDescent="0.2"/>
    <row r="18687" s="107" customFormat="1" x14ac:dyDescent="0.2"/>
    <row r="18688" s="107" customFormat="1" x14ac:dyDescent="0.2"/>
    <row r="18689" s="107" customFormat="1" x14ac:dyDescent="0.2"/>
    <row r="18690" s="107" customFormat="1" x14ac:dyDescent="0.2"/>
    <row r="18691" s="107" customFormat="1" x14ac:dyDescent="0.2"/>
    <row r="18692" s="107" customFormat="1" x14ac:dyDescent="0.2"/>
    <row r="18693" s="107" customFormat="1" x14ac:dyDescent="0.2"/>
    <row r="18694" s="107" customFormat="1" x14ac:dyDescent="0.2"/>
    <row r="18695" s="107" customFormat="1" x14ac:dyDescent="0.2"/>
    <row r="18696" s="107" customFormat="1" x14ac:dyDescent="0.2"/>
    <row r="18697" s="107" customFormat="1" x14ac:dyDescent="0.2"/>
    <row r="18698" s="107" customFormat="1" x14ac:dyDescent="0.2"/>
    <row r="18699" s="107" customFormat="1" x14ac:dyDescent="0.2"/>
    <row r="18700" s="107" customFormat="1" x14ac:dyDescent="0.2"/>
    <row r="18701" s="107" customFormat="1" x14ac:dyDescent="0.2"/>
    <row r="18702" s="107" customFormat="1" x14ac:dyDescent="0.2"/>
    <row r="18703" s="107" customFormat="1" x14ac:dyDescent="0.2"/>
    <row r="18704" s="107" customFormat="1" x14ac:dyDescent="0.2"/>
    <row r="18705" s="107" customFormat="1" x14ac:dyDescent="0.2"/>
    <row r="18706" s="107" customFormat="1" x14ac:dyDescent="0.2"/>
    <row r="18707" s="107" customFormat="1" x14ac:dyDescent="0.2"/>
    <row r="18708" s="107" customFormat="1" x14ac:dyDescent="0.2"/>
    <row r="18709" s="107" customFormat="1" x14ac:dyDescent="0.2"/>
    <row r="18710" s="107" customFormat="1" x14ac:dyDescent="0.2"/>
    <row r="18711" s="107" customFormat="1" x14ac:dyDescent="0.2"/>
    <row r="18712" s="107" customFormat="1" x14ac:dyDescent="0.2"/>
    <row r="18713" s="107" customFormat="1" x14ac:dyDescent="0.2"/>
    <row r="18714" s="107" customFormat="1" x14ac:dyDescent="0.2"/>
    <row r="18715" s="107" customFormat="1" x14ac:dyDescent="0.2"/>
    <row r="18716" s="107" customFormat="1" x14ac:dyDescent="0.2"/>
    <row r="18717" s="107" customFormat="1" x14ac:dyDescent="0.2"/>
    <row r="18718" s="107" customFormat="1" x14ac:dyDescent="0.2"/>
    <row r="18719" s="107" customFormat="1" x14ac:dyDescent="0.2"/>
    <row r="18720" s="107" customFormat="1" x14ac:dyDescent="0.2"/>
    <row r="18721" s="107" customFormat="1" x14ac:dyDescent="0.2"/>
    <row r="18722" s="107" customFormat="1" x14ac:dyDescent="0.2"/>
    <row r="18723" s="107" customFormat="1" x14ac:dyDescent="0.2"/>
    <row r="18724" s="107" customFormat="1" x14ac:dyDescent="0.2"/>
    <row r="18725" s="107" customFormat="1" x14ac:dyDescent="0.2"/>
    <row r="18726" s="107" customFormat="1" x14ac:dyDescent="0.2"/>
    <row r="18727" s="107" customFormat="1" x14ac:dyDescent="0.2"/>
    <row r="18728" s="107" customFormat="1" x14ac:dyDescent="0.2"/>
    <row r="18729" s="107" customFormat="1" x14ac:dyDescent="0.2"/>
    <row r="18730" s="107" customFormat="1" x14ac:dyDescent="0.2"/>
    <row r="18731" s="107" customFormat="1" x14ac:dyDescent="0.2"/>
    <row r="18732" s="107" customFormat="1" x14ac:dyDescent="0.2"/>
    <row r="18733" s="107" customFormat="1" x14ac:dyDescent="0.2"/>
    <row r="18734" s="107" customFormat="1" x14ac:dyDescent="0.2"/>
    <row r="18735" s="107" customFormat="1" x14ac:dyDescent="0.2"/>
    <row r="18736" s="107" customFormat="1" x14ac:dyDescent="0.2"/>
    <row r="18737" s="107" customFormat="1" x14ac:dyDescent="0.2"/>
    <row r="18738" s="107" customFormat="1" x14ac:dyDescent="0.2"/>
    <row r="18739" s="107" customFormat="1" x14ac:dyDescent="0.2"/>
    <row r="18740" s="107" customFormat="1" x14ac:dyDescent="0.2"/>
    <row r="18741" s="107" customFormat="1" x14ac:dyDescent="0.2"/>
    <row r="18742" s="107" customFormat="1" x14ac:dyDescent="0.2"/>
    <row r="18743" s="107" customFormat="1" x14ac:dyDescent="0.2"/>
    <row r="18744" s="107" customFormat="1" x14ac:dyDescent="0.2"/>
    <row r="18745" s="107" customFormat="1" x14ac:dyDescent="0.2"/>
    <row r="18746" s="107" customFormat="1" x14ac:dyDescent="0.2"/>
    <row r="18747" s="107" customFormat="1" x14ac:dyDescent="0.2"/>
    <row r="18748" s="107" customFormat="1" x14ac:dyDescent="0.2"/>
    <row r="18749" s="107" customFormat="1" x14ac:dyDescent="0.2"/>
    <row r="18750" s="107" customFormat="1" x14ac:dyDescent="0.2"/>
    <row r="18751" s="107" customFormat="1" x14ac:dyDescent="0.2"/>
    <row r="18752" s="107" customFormat="1" x14ac:dyDescent="0.2"/>
    <row r="18753" s="107" customFormat="1" x14ac:dyDescent="0.2"/>
    <row r="18754" s="107" customFormat="1" x14ac:dyDescent="0.2"/>
    <row r="18755" s="107" customFormat="1" x14ac:dyDescent="0.2"/>
    <row r="18756" s="107" customFormat="1" x14ac:dyDescent="0.2"/>
    <row r="18757" s="107" customFormat="1" x14ac:dyDescent="0.2"/>
    <row r="18758" s="107" customFormat="1" x14ac:dyDescent="0.2"/>
    <row r="18759" s="107" customFormat="1" x14ac:dyDescent="0.2"/>
    <row r="18760" s="107" customFormat="1" x14ac:dyDescent="0.2"/>
    <row r="18761" s="107" customFormat="1" x14ac:dyDescent="0.2"/>
    <row r="18762" s="107" customFormat="1" x14ac:dyDescent="0.2"/>
    <row r="18763" s="107" customFormat="1" x14ac:dyDescent="0.2"/>
    <row r="18764" s="107" customFormat="1" x14ac:dyDescent="0.2"/>
    <row r="18765" s="107" customFormat="1" x14ac:dyDescent="0.2"/>
    <row r="18766" s="107" customFormat="1" x14ac:dyDescent="0.2"/>
    <row r="18767" s="107" customFormat="1" x14ac:dyDescent="0.2"/>
    <row r="18768" s="107" customFormat="1" x14ac:dyDescent="0.2"/>
    <row r="18769" s="107" customFormat="1" x14ac:dyDescent="0.2"/>
    <row r="18770" s="107" customFormat="1" x14ac:dyDescent="0.2"/>
    <row r="18771" s="107" customFormat="1" x14ac:dyDescent="0.2"/>
    <row r="18772" s="107" customFormat="1" x14ac:dyDescent="0.2"/>
    <row r="18773" s="107" customFormat="1" x14ac:dyDescent="0.2"/>
    <row r="18774" s="107" customFormat="1" x14ac:dyDescent="0.2"/>
    <row r="18775" s="107" customFormat="1" x14ac:dyDescent="0.2"/>
    <row r="18776" s="107" customFormat="1" x14ac:dyDescent="0.2"/>
    <row r="18777" s="107" customFormat="1" x14ac:dyDescent="0.2"/>
    <row r="18778" s="107" customFormat="1" x14ac:dyDescent="0.2"/>
    <row r="18779" s="107" customFormat="1" x14ac:dyDescent="0.2"/>
    <row r="18780" s="107" customFormat="1" x14ac:dyDescent="0.2"/>
    <row r="18781" s="107" customFormat="1" x14ac:dyDescent="0.2"/>
    <row r="18782" s="107" customFormat="1" x14ac:dyDescent="0.2"/>
    <row r="18783" s="107" customFormat="1" x14ac:dyDescent="0.2"/>
    <row r="18784" s="107" customFormat="1" x14ac:dyDescent="0.2"/>
    <row r="18785" s="107" customFormat="1" x14ac:dyDescent="0.2"/>
    <row r="18786" s="107" customFormat="1" x14ac:dyDescent="0.2"/>
    <row r="18787" s="107" customFormat="1" x14ac:dyDescent="0.2"/>
    <row r="18788" s="107" customFormat="1" x14ac:dyDescent="0.2"/>
    <row r="18789" s="107" customFormat="1" x14ac:dyDescent="0.2"/>
    <row r="18790" s="107" customFormat="1" x14ac:dyDescent="0.2"/>
    <row r="18791" s="107" customFormat="1" x14ac:dyDescent="0.2"/>
    <row r="18792" s="107" customFormat="1" x14ac:dyDescent="0.2"/>
    <row r="18793" s="107" customFormat="1" x14ac:dyDescent="0.2"/>
    <row r="18794" s="107" customFormat="1" x14ac:dyDescent="0.2"/>
    <row r="18795" s="107" customFormat="1" x14ac:dyDescent="0.2"/>
    <row r="18796" s="107" customFormat="1" x14ac:dyDescent="0.2"/>
    <row r="18797" s="107" customFormat="1" x14ac:dyDescent="0.2"/>
    <row r="18798" s="107" customFormat="1" x14ac:dyDescent="0.2"/>
    <row r="18799" s="107" customFormat="1" x14ac:dyDescent="0.2"/>
    <row r="18800" s="107" customFormat="1" x14ac:dyDescent="0.2"/>
    <row r="18801" s="107" customFormat="1" x14ac:dyDescent="0.2"/>
    <row r="18802" s="107" customFormat="1" x14ac:dyDescent="0.2"/>
    <row r="18803" s="107" customFormat="1" x14ac:dyDescent="0.2"/>
    <row r="18804" s="107" customFormat="1" x14ac:dyDescent="0.2"/>
    <row r="18805" s="107" customFormat="1" x14ac:dyDescent="0.2"/>
    <row r="18806" s="107" customFormat="1" x14ac:dyDescent="0.2"/>
    <row r="18807" s="107" customFormat="1" x14ac:dyDescent="0.2"/>
    <row r="18808" s="107" customFormat="1" x14ac:dyDescent="0.2"/>
    <row r="18809" s="107" customFormat="1" x14ac:dyDescent="0.2"/>
    <row r="18810" s="107" customFormat="1" x14ac:dyDescent="0.2"/>
    <row r="18811" s="107" customFormat="1" x14ac:dyDescent="0.2"/>
    <row r="18812" s="107" customFormat="1" x14ac:dyDescent="0.2"/>
    <row r="18813" s="107" customFormat="1" x14ac:dyDescent="0.2"/>
    <row r="18814" s="107" customFormat="1" x14ac:dyDescent="0.2"/>
    <row r="18815" s="107" customFormat="1" x14ac:dyDescent="0.2"/>
    <row r="18816" s="107" customFormat="1" x14ac:dyDescent="0.2"/>
    <row r="18817" s="107" customFormat="1" x14ac:dyDescent="0.2"/>
    <row r="18818" s="107" customFormat="1" x14ac:dyDescent="0.2"/>
    <row r="18819" s="107" customFormat="1" x14ac:dyDescent="0.2"/>
    <row r="18820" s="107" customFormat="1" x14ac:dyDescent="0.2"/>
    <row r="18821" s="107" customFormat="1" x14ac:dyDescent="0.2"/>
    <row r="18822" s="107" customFormat="1" x14ac:dyDescent="0.2"/>
    <row r="18823" s="107" customFormat="1" x14ac:dyDescent="0.2"/>
    <row r="18824" s="107" customFormat="1" x14ac:dyDescent="0.2"/>
    <row r="18825" s="107" customFormat="1" x14ac:dyDescent="0.2"/>
    <row r="18826" s="107" customFormat="1" x14ac:dyDescent="0.2"/>
    <row r="18827" s="107" customFormat="1" x14ac:dyDescent="0.2"/>
    <row r="18828" s="107" customFormat="1" x14ac:dyDescent="0.2"/>
    <row r="18829" s="107" customFormat="1" x14ac:dyDescent="0.2"/>
    <row r="18830" s="107" customFormat="1" x14ac:dyDescent="0.2"/>
    <row r="18831" s="107" customFormat="1" x14ac:dyDescent="0.2"/>
    <row r="18832" s="107" customFormat="1" x14ac:dyDescent="0.2"/>
    <row r="18833" s="107" customFormat="1" x14ac:dyDescent="0.2"/>
    <row r="18834" s="107" customFormat="1" x14ac:dyDescent="0.2"/>
    <row r="18835" s="107" customFormat="1" x14ac:dyDescent="0.2"/>
    <row r="18836" s="107" customFormat="1" x14ac:dyDescent="0.2"/>
    <row r="18837" s="107" customFormat="1" x14ac:dyDescent="0.2"/>
    <row r="18838" s="107" customFormat="1" x14ac:dyDescent="0.2"/>
    <row r="18839" s="107" customFormat="1" x14ac:dyDescent="0.2"/>
    <row r="18840" s="107" customFormat="1" x14ac:dyDescent="0.2"/>
    <row r="18841" s="107" customFormat="1" x14ac:dyDescent="0.2"/>
    <row r="18842" s="107" customFormat="1" x14ac:dyDescent="0.2"/>
    <row r="18843" s="107" customFormat="1" x14ac:dyDescent="0.2"/>
    <row r="18844" s="107" customFormat="1" x14ac:dyDescent="0.2"/>
    <row r="18845" s="107" customFormat="1" x14ac:dyDescent="0.2"/>
    <row r="18846" s="107" customFormat="1" x14ac:dyDescent="0.2"/>
    <row r="18847" s="107" customFormat="1" x14ac:dyDescent="0.2"/>
    <row r="18848" s="107" customFormat="1" x14ac:dyDescent="0.2"/>
    <row r="18849" s="107" customFormat="1" x14ac:dyDescent="0.2"/>
    <row r="18850" s="107" customFormat="1" x14ac:dyDescent="0.2"/>
    <row r="18851" s="107" customFormat="1" x14ac:dyDescent="0.2"/>
    <row r="18852" s="107" customFormat="1" x14ac:dyDescent="0.2"/>
    <row r="18853" s="107" customFormat="1" x14ac:dyDescent="0.2"/>
    <row r="18854" s="107" customFormat="1" x14ac:dyDescent="0.2"/>
    <row r="18855" s="107" customFormat="1" x14ac:dyDescent="0.2"/>
    <row r="18856" s="107" customFormat="1" x14ac:dyDescent="0.2"/>
    <row r="18857" s="107" customFormat="1" x14ac:dyDescent="0.2"/>
    <row r="18858" s="107" customFormat="1" x14ac:dyDescent="0.2"/>
    <row r="18859" s="107" customFormat="1" x14ac:dyDescent="0.2"/>
    <row r="18860" s="107" customFormat="1" x14ac:dyDescent="0.2"/>
    <row r="18861" s="107" customFormat="1" x14ac:dyDescent="0.2"/>
    <row r="18862" s="107" customFormat="1" x14ac:dyDescent="0.2"/>
    <row r="18863" s="107" customFormat="1" x14ac:dyDescent="0.2"/>
    <row r="18864" s="107" customFormat="1" x14ac:dyDescent="0.2"/>
    <row r="18865" s="107" customFormat="1" x14ac:dyDescent="0.2"/>
    <row r="18866" s="107" customFormat="1" x14ac:dyDescent="0.2"/>
    <row r="18867" s="107" customFormat="1" x14ac:dyDescent="0.2"/>
    <row r="18868" s="107" customFormat="1" x14ac:dyDescent="0.2"/>
    <row r="18869" s="107" customFormat="1" x14ac:dyDescent="0.2"/>
    <row r="18870" s="107" customFormat="1" x14ac:dyDescent="0.2"/>
    <row r="18871" s="107" customFormat="1" x14ac:dyDescent="0.2"/>
    <row r="18872" s="107" customFormat="1" x14ac:dyDescent="0.2"/>
    <row r="18873" s="107" customFormat="1" x14ac:dyDescent="0.2"/>
    <row r="18874" s="107" customFormat="1" x14ac:dyDescent="0.2"/>
    <row r="18875" s="107" customFormat="1" x14ac:dyDescent="0.2"/>
    <row r="18876" s="107" customFormat="1" x14ac:dyDescent="0.2"/>
    <row r="18877" s="107" customFormat="1" x14ac:dyDescent="0.2"/>
    <row r="18878" s="107" customFormat="1" x14ac:dyDescent="0.2"/>
    <row r="18879" s="107" customFormat="1" x14ac:dyDescent="0.2"/>
    <row r="18880" s="107" customFormat="1" x14ac:dyDescent="0.2"/>
    <row r="18881" s="107" customFormat="1" x14ac:dyDescent="0.2"/>
    <row r="18882" s="107" customFormat="1" x14ac:dyDescent="0.2"/>
    <row r="18883" s="107" customFormat="1" x14ac:dyDescent="0.2"/>
    <row r="18884" s="107" customFormat="1" x14ac:dyDescent="0.2"/>
    <row r="18885" s="107" customFormat="1" x14ac:dyDescent="0.2"/>
    <row r="18886" s="107" customFormat="1" x14ac:dyDescent="0.2"/>
    <row r="18887" s="107" customFormat="1" x14ac:dyDescent="0.2"/>
    <row r="18888" s="107" customFormat="1" x14ac:dyDescent="0.2"/>
    <row r="18889" s="107" customFormat="1" x14ac:dyDescent="0.2"/>
    <row r="18890" s="107" customFormat="1" x14ac:dyDescent="0.2"/>
    <row r="18891" s="107" customFormat="1" x14ac:dyDescent="0.2"/>
    <row r="18892" s="107" customFormat="1" x14ac:dyDescent="0.2"/>
    <row r="18893" s="107" customFormat="1" x14ac:dyDescent="0.2"/>
    <row r="18894" s="107" customFormat="1" x14ac:dyDescent="0.2"/>
    <row r="18895" s="107" customFormat="1" x14ac:dyDescent="0.2"/>
    <row r="18896" s="107" customFormat="1" x14ac:dyDescent="0.2"/>
    <row r="18897" s="107" customFormat="1" x14ac:dyDescent="0.2"/>
    <row r="18898" s="107" customFormat="1" x14ac:dyDescent="0.2"/>
    <row r="18899" s="107" customFormat="1" x14ac:dyDescent="0.2"/>
    <row r="18900" s="107" customFormat="1" x14ac:dyDescent="0.2"/>
    <row r="18901" s="107" customFormat="1" x14ac:dyDescent="0.2"/>
    <row r="18902" s="107" customFormat="1" x14ac:dyDescent="0.2"/>
    <row r="18903" s="107" customFormat="1" x14ac:dyDescent="0.2"/>
    <row r="18904" s="107" customFormat="1" x14ac:dyDescent="0.2"/>
    <row r="18905" s="107" customFormat="1" x14ac:dyDescent="0.2"/>
    <row r="18906" s="107" customFormat="1" x14ac:dyDescent="0.2"/>
    <row r="18907" s="107" customFormat="1" x14ac:dyDescent="0.2"/>
    <row r="18908" s="107" customFormat="1" x14ac:dyDescent="0.2"/>
    <row r="18909" s="107" customFormat="1" x14ac:dyDescent="0.2"/>
    <row r="18910" s="107" customFormat="1" x14ac:dyDescent="0.2"/>
    <row r="18911" s="107" customFormat="1" x14ac:dyDescent="0.2"/>
    <row r="18912" s="107" customFormat="1" x14ac:dyDescent="0.2"/>
    <row r="18913" s="107" customFormat="1" x14ac:dyDescent="0.2"/>
    <row r="18914" s="107" customFormat="1" x14ac:dyDescent="0.2"/>
    <row r="18915" s="107" customFormat="1" x14ac:dyDescent="0.2"/>
    <row r="18916" s="107" customFormat="1" x14ac:dyDescent="0.2"/>
    <row r="18917" s="107" customFormat="1" x14ac:dyDescent="0.2"/>
    <row r="18918" s="107" customFormat="1" x14ac:dyDescent="0.2"/>
    <row r="18919" s="107" customFormat="1" x14ac:dyDescent="0.2"/>
    <row r="18920" s="107" customFormat="1" x14ac:dyDescent="0.2"/>
    <row r="18921" s="107" customFormat="1" x14ac:dyDescent="0.2"/>
    <row r="18922" s="107" customFormat="1" x14ac:dyDescent="0.2"/>
    <row r="18923" s="107" customFormat="1" x14ac:dyDescent="0.2"/>
    <row r="18924" s="107" customFormat="1" x14ac:dyDescent="0.2"/>
    <row r="18925" s="107" customFormat="1" x14ac:dyDescent="0.2"/>
    <row r="18926" s="107" customFormat="1" x14ac:dyDescent="0.2"/>
    <row r="18927" s="107" customFormat="1" x14ac:dyDescent="0.2"/>
    <row r="18928" s="107" customFormat="1" x14ac:dyDescent="0.2"/>
    <row r="18929" s="107" customFormat="1" x14ac:dyDescent="0.2"/>
    <row r="18930" s="107" customFormat="1" x14ac:dyDescent="0.2"/>
    <row r="18931" s="107" customFormat="1" x14ac:dyDescent="0.2"/>
    <row r="18932" s="107" customFormat="1" x14ac:dyDescent="0.2"/>
    <row r="18933" s="107" customFormat="1" x14ac:dyDescent="0.2"/>
    <row r="18934" s="107" customFormat="1" x14ac:dyDescent="0.2"/>
    <row r="18935" s="107" customFormat="1" x14ac:dyDescent="0.2"/>
    <row r="18936" s="107" customFormat="1" x14ac:dyDescent="0.2"/>
    <row r="18937" s="107" customFormat="1" x14ac:dyDescent="0.2"/>
    <row r="18938" s="107" customFormat="1" x14ac:dyDescent="0.2"/>
    <row r="18939" s="107" customFormat="1" x14ac:dyDescent="0.2"/>
    <row r="18940" s="107" customFormat="1" x14ac:dyDescent="0.2"/>
    <row r="18941" s="107" customFormat="1" x14ac:dyDescent="0.2"/>
    <row r="18942" s="107" customFormat="1" x14ac:dyDescent="0.2"/>
    <row r="18943" s="107" customFormat="1" x14ac:dyDescent="0.2"/>
    <row r="18944" s="107" customFormat="1" x14ac:dyDescent="0.2"/>
    <row r="18945" s="107" customFormat="1" x14ac:dyDescent="0.2"/>
    <row r="18946" s="107" customFormat="1" x14ac:dyDescent="0.2"/>
    <row r="18947" s="107" customFormat="1" x14ac:dyDescent="0.2"/>
    <row r="18948" s="107" customFormat="1" x14ac:dyDescent="0.2"/>
    <row r="18949" s="107" customFormat="1" x14ac:dyDescent="0.2"/>
    <row r="18950" s="107" customFormat="1" x14ac:dyDescent="0.2"/>
    <row r="18951" s="107" customFormat="1" x14ac:dyDescent="0.2"/>
    <row r="18952" s="107" customFormat="1" x14ac:dyDescent="0.2"/>
    <row r="18953" s="107" customFormat="1" x14ac:dyDescent="0.2"/>
    <row r="18954" s="107" customFormat="1" x14ac:dyDescent="0.2"/>
    <row r="18955" s="107" customFormat="1" x14ac:dyDescent="0.2"/>
    <row r="18956" s="107" customFormat="1" x14ac:dyDescent="0.2"/>
    <row r="18957" s="107" customFormat="1" x14ac:dyDescent="0.2"/>
    <row r="18958" s="107" customFormat="1" x14ac:dyDescent="0.2"/>
    <row r="18959" s="107" customFormat="1" x14ac:dyDescent="0.2"/>
    <row r="18960" s="107" customFormat="1" x14ac:dyDescent="0.2"/>
    <row r="18961" s="107" customFormat="1" x14ac:dyDescent="0.2"/>
    <row r="18962" s="107" customFormat="1" x14ac:dyDescent="0.2"/>
    <row r="18963" s="107" customFormat="1" x14ac:dyDescent="0.2"/>
    <row r="18964" s="107" customFormat="1" x14ac:dyDescent="0.2"/>
    <row r="18965" s="107" customFormat="1" x14ac:dyDescent="0.2"/>
    <row r="18966" s="107" customFormat="1" x14ac:dyDescent="0.2"/>
    <row r="18967" s="107" customFormat="1" x14ac:dyDescent="0.2"/>
    <row r="18968" s="107" customFormat="1" x14ac:dyDescent="0.2"/>
    <row r="18969" s="107" customFormat="1" x14ac:dyDescent="0.2"/>
    <row r="18970" s="107" customFormat="1" x14ac:dyDescent="0.2"/>
    <row r="18971" s="107" customFormat="1" x14ac:dyDescent="0.2"/>
    <row r="18972" s="107" customFormat="1" x14ac:dyDescent="0.2"/>
    <row r="18973" s="107" customFormat="1" x14ac:dyDescent="0.2"/>
    <row r="18974" s="107" customFormat="1" x14ac:dyDescent="0.2"/>
    <row r="18975" s="107" customFormat="1" x14ac:dyDescent="0.2"/>
    <row r="18976" s="107" customFormat="1" x14ac:dyDescent="0.2"/>
    <row r="18977" s="107" customFormat="1" x14ac:dyDescent="0.2"/>
    <row r="18978" s="107" customFormat="1" x14ac:dyDescent="0.2"/>
    <row r="18979" s="107" customFormat="1" x14ac:dyDescent="0.2"/>
    <row r="18980" s="107" customFormat="1" x14ac:dyDescent="0.2"/>
    <row r="18981" s="107" customFormat="1" x14ac:dyDescent="0.2"/>
    <row r="18982" s="107" customFormat="1" x14ac:dyDescent="0.2"/>
    <row r="18983" s="107" customFormat="1" x14ac:dyDescent="0.2"/>
    <row r="18984" s="107" customFormat="1" x14ac:dyDescent="0.2"/>
    <row r="18985" s="107" customFormat="1" x14ac:dyDescent="0.2"/>
    <row r="18986" s="107" customFormat="1" x14ac:dyDescent="0.2"/>
    <row r="18987" s="107" customFormat="1" x14ac:dyDescent="0.2"/>
    <row r="18988" s="107" customFormat="1" x14ac:dyDescent="0.2"/>
    <row r="18989" s="107" customFormat="1" x14ac:dyDescent="0.2"/>
    <row r="18990" s="107" customFormat="1" x14ac:dyDescent="0.2"/>
    <row r="18991" s="107" customFormat="1" x14ac:dyDescent="0.2"/>
    <row r="18992" s="107" customFormat="1" x14ac:dyDescent="0.2"/>
    <row r="18993" s="107" customFormat="1" x14ac:dyDescent="0.2"/>
    <row r="18994" s="107" customFormat="1" x14ac:dyDescent="0.2"/>
    <row r="18995" s="107" customFormat="1" x14ac:dyDescent="0.2"/>
    <row r="18996" s="107" customFormat="1" x14ac:dyDescent="0.2"/>
    <row r="18997" s="107" customFormat="1" x14ac:dyDescent="0.2"/>
    <row r="18998" s="107" customFormat="1" x14ac:dyDescent="0.2"/>
    <row r="18999" s="107" customFormat="1" x14ac:dyDescent="0.2"/>
    <row r="19000" s="107" customFormat="1" x14ac:dyDescent="0.2"/>
    <row r="19001" s="107" customFormat="1" x14ac:dyDescent="0.2"/>
    <row r="19002" s="107" customFormat="1" x14ac:dyDescent="0.2"/>
    <row r="19003" s="107" customFormat="1" x14ac:dyDescent="0.2"/>
    <row r="19004" s="107" customFormat="1" x14ac:dyDescent="0.2"/>
    <row r="19005" s="107" customFormat="1" x14ac:dyDescent="0.2"/>
    <row r="19006" s="107" customFormat="1" x14ac:dyDescent="0.2"/>
    <row r="19007" s="107" customFormat="1" x14ac:dyDescent="0.2"/>
    <row r="19008" s="107" customFormat="1" x14ac:dyDescent="0.2"/>
    <row r="19009" s="107" customFormat="1" x14ac:dyDescent="0.2"/>
    <row r="19010" s="107" customFormat="1" x14ac:dyDescent="0.2"/>
    <row r="19011" s="107" customFormat="1" x14ac:dyDescent="0.2"/>
    <row r="19012" s="107" customFormat="1" x14ac:dyDescent="0.2"/>
    <row r="19013" s="107" customFormat="1" x14ac:dyDescent="0.2"/>
    <row r="19014" s="107" customFormat="1" x14ac:dyDescent="0.2"/>
    <row r="19015" s="107" customFormat="1" x14ac:dyDescent="0.2"/>
    <row r="19016" s="107" customFormat="1" x14ac:dyDescent="0.2"/>
    <row r="19017" s="107" customFormat="1" x14ac:dyDescent="0.2"/>
    <row r="19018" s="107" customFormat="1" x14ac:dyDescent="0.2"/>
    <row r="19019" s="107" customFormat="1" x14ac:dyDescent="0.2"/>
    <row r="19020" s="107" customFormat="1" x14ac:dyDescent="0.2"/>
    <row r="19021" s="107" customFormat="1" x14ac:dyDescent="0.2"/>
    <row r="19022" s="107" customFormat="1" x14ac:dyDescent="0.2"/>
    <row r="19023" s="107" customFormat="1" x14ac:dyDescent="0.2"/>
    <row r="19024" s="107" customFormat="1" x14ac:dyDescent="0.2"/>
    <row r="19025" s="107" customFormat="1" x14ac:dyDescent="0.2"/>
    <row r="19026" s="107" customFormat="1" x14ac:dyDescent="0.2"/>
    <row r="19027" s="107" customFormat="1" x14ac:dyDescent="0.2"/>
    <row r="19028" s="107" customFormat="1" x14ac:dyDescent="0.2"/>
    <row r="19029" s="107" customFormat="1" x14ac:dyDescent="0.2"/>
    <row r="19030" s="107" customFormat="1" x14ac:dyDescent="0.2"/>
    <row r="19031" s="107" customFormat="1" x14ac:dyDescent="0.2"/>
    <row r="19032" s="107" customFormat="1" x14ac:dyDescent="0.2"/>
    <row r="19033" s="107" customFormat="1" x14ac:dyDescent="0.2"/>
    <row r="19034" s="107" customFormat="1" x14ac:dyDescent="0.2"/>
    <row r="19035" s="107" customFormat="1" x14ac:dyDescent="0.2"/>
    <row r="19036" s="107" customFormat="1" x14ac:dyDescent="0.2"/>
    <row r="19037" s="107" customFormat="1" x14ac:dyDescent="0.2"/>
    <row r="19038" s="107" customFormat="1" x14ac:dyDescent="0.2"/>
    <row r="19039" s="107" customFormat="1" x14ac:dyDescent="0.2"/>
    <row r="19040" s="107" customFormat="1" x14ac:dyDescent="0.2"/>
    <row r="19041" s="107" customFormat="1" x14ac:dyDescent="0.2"/>
    <row r="19042" s="107" customFormat="1" x14ac:dyDescent="0.2"/>
    <row r="19043" s="107" customFormat="1" x14ac:dyDescent="0.2"/>
    <row r="19044" s="107" customFormat="1" x14ac:dyDescent="0.2"/>
    <row r="19045" s="107" customFormat="1" x14ac:dyDescent="0.2"/>
    <row r="19046" s="107" customFormat="1" x14ac:dyDescent="0.2"/>
    <row r="19047" s="107" customFormat="1" x14ac:dyDescent="0.2"/>
    <row r="19048" s="107" customFormat="1" x14ac:dyDescent="0.2"/>
    <row r="19049" s="107" customFormat="1" x14ac:dyDescent="0.2"/>
    <row r="19050" s="107" customFormat="1" x14ac:dyDescent="0.2"/>
    <row r="19051" s="107" customFormat="1" x14ac:dyDescent="0.2"/>
    <row r="19052" s="107" customFormat="1" x14ac:dyDescent="0.2"/>
    <row r="19053" s="107" customFormat="1" x14ac:dyDescent="0.2"/>
    <row r="19054" s="107" customFormat="1" x14ac:dyDescent="0.2"/>
    <row r="19055" s="107" customFormat="1" x14ac:dyDescent="0.2"/>
    <row r="19056" s="107" customFormat="1" x14ac:dyDescent="0.2"/>
    <row r="19057" s="107" customFormat="1" x14ac:dyDescent="0.2"/>
    <row r="19058" s="107" customFormat="1" x14ac:dyDescent="0.2"/>
    <row r="19059" s="107" customFormat="1" x14ac:dyDescent="0.2"/>
    <row r="19060" s="107" customFormat="1" x14ac:dyDescent="0.2"/>
    <row r="19061" s="107" customFormat="1" x14ac:dyDescent="0.2"/>
    <row r="19062" s="107" customFormat="1" x14ac:dyDescent="0.2"/>
    <row r="19063" s="107" customFormat="1" x14ac:dyDescent="0.2"/>
    <row r="19064" s="107" customFormat="1" x14ac:dyDescent="0.2"/>
    <row r="19065" s="107" customFormat="1" x14ac:dyDescent="0.2"/>
    <row r="19066" s="107" customFormat="1" x14ac:dyDescent="0.2"/>
    <row r="19067" s="107" customFormat="1" x14ac:dyDescent="0.2"/>
    <row r="19068" s="107" customFormat="1" x14ac:dyDescent="0.2"/>
    <row r="19069" s="107" customFormat="1" x14ac:dyDescent="0.2"/>
    <row r="19070" s="107" customFormat="1" x14ac:dyDescent="0.2"/>
    <row r="19071" s="107" customFormat="1" x14ac:dyDescent="0.2"/>
    <row r="19072" s="107" customFormat="1" x14ac:dyDescent="0.2"/>
    <row r="19073" s="107" customFormat="1" x14ac:dyDescent="0.2"/>
    <row r="19074" s="107" customFormat="1" x14ac:dyDescent="0.2"/>
    <row r="19075" s="107" customFormat="1" x14ac:dyDescent="0.2"/>
    <row r="19076" s="107" customFormat="1" x14ac:dyDescent="0.2"/>
    <row r="19077" s="107" customFormat="1" x14ac:dyDescent="0.2"/>
    <row r="19078" s="107" customFormat="1" x14ac:dyDescent="0.2"/>
    <row r="19079" s="107" customFormat="1" x14ac:dyDescent="0.2"/>
    <row r="19080" s="107" customFormat="1" x14ac:dyDescent="0.2"/>
    <row r="19081" s="107" customFormat="1" x14ac:dyDescent="0.2"/>
    <row r="19082" s="107" customFormat="1" x14ac:dyDescent="0.2"/>
    <row r="19083" s="107" customFormat="1" x14ac:dyDescent="0.2"/>
    <row r="19084" s="107" customFormat="1" x14ac:dyDescent="0.2"/>
    <row r="19085" s="107" customFormat="1" x14ac:dyDescent="0.2"/>
    <row r="19086" s="107" customFormat="1" x14ac:dyDescent="0.2"/>
    <row r="19087" s="107" customFormat="1" x14ac:dyDescent="0.2"/>
    <row r="19088" s="107" customFormat="1" x14ac:dyDescent="0.2"/>
    <row r="19089" s="107" customFormat="1" x14ac:dyDescent="0.2"/>
    <row r="19090" s="107" customFormat="1" x14ac:dyDescent="0.2"/>
    <row r="19091" s="107" customFormat="1" x14ac:dyDescent="0.2"/>
    <row r="19092" s="107" customFormat="1" x14ac:dyDescent="0.2"/>
    <row r="19093" s="107" customFormat="1" x14ac:dyDescent="0.2"/>
    <row r="19094" s="107" customFormat="1" x14ac:dyDescent="0.2"/>
    <row r="19095" s="107" customFormat="1" x14ac:dyDescent="0.2"/>
    <row r="19096" s="107" customFormat="1" x14ac:dyDescent="0.2"/>
    <row r="19097" s="107" customFormat="1" x14ac:dyDescent="0.2"/>
    <row r="19098" s="107" customFormat="1" x14ac:dyDescent="0.2"/>
    <row r="19099" s="107" customFormat="1" x14ac:dyDescent="0.2"/>
    <row r="19100" s="107" customFormat="1" x14ac:dyDescent="0.2"/>
    <row r="19101" s="107" customFormat="1" x14ac:dyDescent="0.2"/>
    <row r="19102" s="107" customFormat="1" x14ac:dyDescent="0.2"/>
    <row r="19103" s="107" customFormat="1" x14ac:dyDescent="0.2"/>
    <row r="19104" s="107" customFormat="1" x14ac:dyDescent="0.2"/>
    <row r="19105" s="107" customFormat="1" x14ac:dyDescent="0.2"/>
    <row r="19106" s="107" customFormat="1" x14ac:dyDescent="0.2"/>
    <row r="19107" s="107" customFormat="1" x14ac:dyDescent="0.2"/>
    <row r="19108" s="107" customFormat="1" x14ac:dyDescent="0.2"/>
    <row r="19109" s="107" customFormat="1" x14ac:dyDescent="0.2"/>
    <row r="19110" s="107" customFormat="1" x14ac:dyDescent="0.2"/>
    <row r="19111" s="107" customFormat="1" x14ac:dyDescent="0.2"/>
    <row r="19112" s="107" customFormat="1" x14ac:dyDescent="0.2"/>
    <row r="19113" s="107" customFormat="1" x14ac:dyDescent="0.2"/>
    <row r="19114" s="107" customFormat="1" x14ac:dyDescent="0.2"/>
    <row r="19115" s="107" customFormat="1" x14ac:dyDescent="0.2"/>
    <row r="19116" s="107" customFormat="1" x14ac:dyDescent="0.2"/>
    <row r="19117" s="107" customFormat="1" x14ac:dyDescent="0.2"/>
    <row r="19118" s="107" customFormat="1" x14ac:dyDescent="0.2"/>
    <row r="19119" s="107" customFormat="1" x14ac:dyDescent="0.2"/>
    <row r="19120" s="107" customFormat="1" x14ac:dyDescent="0.2"/>
    <row r="19121" s="107" customFormat="1" x14ac:dyDescent="0.2"/>
    <row r="19122" s="107" customFormat="1" x14ac:dyDescent="0.2"/>
    <row r="19123" s="107" customFormat="1" x14ac:dyDescent="0.2"/>
    <row r="19124" s="107" customFormat="1" x14ac:dyDescent="0.2"/>
    <row r="19125" s="107" customFormat="1" x14ac:dyDescent="0.2"/>
    <row r="19126" s="107" customFormat="1" x14ac:dyDescent="0.2"/>
    <row r="19127" s="107" customFormat="1" x14ac:dyDescent="0.2"/>
    <row r="19128" s="107" customFormat="1" x14ac:dyDescent="0.2"/>
    <row r="19129" s="107" customFormat="1" x14ac:dyDescent="0.2"/>
    <row r="19130" s="107" customFormat="1" x14ac:dyDescent="0.2"/>
    <row r="19131" s="107" customFormat="1" x14ac:dyDescent="0.2"/>
    <row r="19132" s="107" customFormat="1" x14ac:dyDescent="0.2"/>
    <row r="19133" s="107" customFormat="1" x14ac:dyDescent="0.2"/>
    <row r="19134" s="107" customFormat="1" x14ac:dyDescent="0.2"/>
    <row r="19135" s="107" customFormat="1" x14ac:dyDescent="0.2"/>
    <row r="19136" s="107" customFormat="1" x14ac:dyDescent="0.2"/>
    <row r="19137" s="107" customFormat="1" x14ac:dyDescent="0.2"/>
    <row r="19138" s="107" customFormat="1" x14ac:dyDescent="0.2"/>
    <row r="19139" s="107" customFormat="1" x14ac:dyDescent="0.2"/>
    <row r="19140" s="107" customFormat="1" x14ac:dyDescent="0.2"/>
    <row r="19141" s="107" customFormat="1" x14ac:dyDescent="0.2"/>
    <row r="19142" s="107" customFormat="1" x14ac:dyDescent="0.2"/>
    <row r="19143" s="107" customFormat="1" x14ac:dyDescent="0.2"/>
    <row r="19144" s="107" customFormat="1" x14ac:dyDescent="0.2"/>
    <row r="19145" s="107" customFormat="1" x14ac:dyDescent="0.2"/>
    <row r="19146" s="107" customFormat="1" x14ac:dyDescent="0.2"/>
    <row r="19147" s="107" customFormat="1" x14ac:dyDescent="0.2"/>
    <row r="19148" s="107" customFormat="1" x14ac:dyDescent="0.2"/>
    <row r="19149" s="107" customFormat="1" x14ac:dyDescent="0.2"/>
    <row r="19150" s="107" customFormat="1" x14ac:dyDescent="0.2"/>
    <row r="19151" s="107" customFormat="1" x14ac:dyDescent="0.2"/>
    <row r="19152" s="107" customFormat="1" x14ac:dyDescent="0.2"/>
    <row r="19153" s="107" customFormat="1" x14ac:dyDescent="0.2"/>
    <row r="19154" s="107" customFormat="1" x14ac:dyDescent="0.2"/>
    <row r="19155" s="107" customFormat="1" x14ac:dyDescent="0.2"/>
    <row r="19156" s="107" customFormat="1" x14ac:dyDescent="0.2"/>
    <row r="19157" s="107" customFormat="1" x14ac:dyDescent="0.2"/>
    <row r="19158" s="107" customFormat="1" x14ac:dyDescent="0.2"/>
    <row r="19159" s="107" customFormat="1" x14ac:dyDescent="0.2"/>
    <row r="19160" s="107" customFormat="1" x14ac:dyDescent="0.2"/>
    <row r="19161" s="107" customFormat="1" x14ac:dyDescent="0.2"/>
    <row r="19162" s="107" customFormat="1" x14ac:dyDescent="0.2"/>
    <row r="19163" s="107" customFormat="1" x14ac:dyDescent="0.2"/>
    <row r="19164" s="107" customFormat="1" x14ac:dyDescent="0.2"/>
    <row r="19165" s="107" customFormat="1" x14ac:dyDescent="0.2"/>
    <row r="19166" s="107" customFormat="1" x14ac:dyDescent="0.2"/>
    <row r="19167" s="107" customFormat="1" x14ac:dyDescent="0.2"/>
    <row r="19168" s="107" customFormat="1" x14ac:dyDescent="0.2"/>
    <row r="19169" s="107" customFormat="1" x14ac:dyDescent="0.2"/>
    <row r="19170" s="107" customFormat="1" x14ac:dyDescent="0.2"/>
    <row r="19171" s="107" customFormat="1" x14ac:dyDescent="0.2"/>
    <row r="19172" s="107" customFormat="1" x14ac:dyDescent="0.2"/>
    <row r="19173" s="107" customFormat="1" x14ac:dyDescent="0.2"/>
    <row r="19174" s="107" customFormat="1" x14ac:dyDescent="0.2"/>
    <row r="19175" s="107" customFormat="1" x14ac:dyDescent="0.2"/>
    <row r="19176" s="107" customFormat="1" x14ac:dyDescent="0.2"/>
    <row r="19177" s="107" customFormat="1" x14ac:dyDescent="0.2"/>
    <row r="19178" s="107" customFormat="1" x14ac:dyDescent="0.2"/>
    <row r="19179" s="107" customFormat="1" x14ac:dyDescent="0.2"/>
    <row r="19180" s="107" customFormat="1" x14ac:dyDescent="0.2"/>
    <row r="19181" s="107" customFormat="1" x14ac:dyDescent="0.2"/>
    <row r="19182" s="107" customFormat="1" x14ac:dyDescent="0.2"/>
    <row r="19183" s="107" customFormat="1" x14ac:dyDescent="0.2"/>
    <row r="19184" s="107" customFormat="1" x14ac:dyDescent="0.2"/>
    <row r="19185" s="107" customFormat="1" x14ac:dyDescent="0.2"/>
    <row r="19186" s="107" customFormat="1" x14ac:dyDescent="0.2"/>
    <row r="19187" s="107" customFormat="1" x14ac:dyDescent="0.2"/>
    <row r="19188" s="107" customFormat="1" x14ac:dyDescent="0.2"/>
    <row r="19189" s="107" customFormat="1" x14ac:dyDescent="0.2"/>
    <row r="19190" s="107" customFormat="1" x14ac:dyDescent="0.2"/>
    <row r="19191" s="107" customFormat="1" x14ac:dyDescent="0.2"/>
    <row r="19192" s="107" customFormat="1" x14ac:dyDescent="0.2"/>
    <row r="19193" s="107" customFormat="1" x14ac:dyDescent="0.2"/>
    <row r="19194" s="107" customFormat="1" x14ac:dyDescent="0.2"/>
    <row r="19195" s="107" customFormat="1" x14ac:dyDescent="0.2"/>
    <row r="19196" s="107" customFormat="1" x14ac:dyDescent="0.2"/>
    <row r="19197" s="107" customFormat="1" x14ac:dyDescent="0.2"/>
    <row r="19198" s="107" customFormat="1" x14ac:dyDescent="0.2"/>
    <row r="19199" s="107" customFormat="1" x14ac:dyDescent="0.2"/>
    <row r="19200" s="107" customFormat="1" x14ac:dyDescent="0.2"/>
    <row r="19201" s="107" customFormat="1" x14ac:dyDescent="0.2"/>
    <row r="19202" s="107" customFormat="1" x14ac:dyDescent="0.2"/>
    <row r="19203" s="107" customFormat="1" x14ac:dyDescent="0.2"/>
    <row r="19204" s="107" customFormat="1" x14ac:dyDescent="0.2"/>
    <row r="19205" s="107" customFormat="1" x14ac:dyDescent="0.2"/>
    <row r="19206" s="107" customFormat="1" x14ac:dyDescent="0.2"/>
    <row r="19207" s="107" customFormat="1" x14ac:dyDescent="0.2"/>
    <row r="19208" s="107" customFormat="1" x14ac:dyDescent="0.2"/>
    <row r="19209" s="107" customFormat="1" x14ac:dyDescent="0.2"/>
    <row r="19210" s="107" customFormat="1" x14ac:dyDescent="0.2"/>
    <row r="19211" s="107" customFormat="1" x14ac:dyDescent="0.2"/>
    <row r="19212" s="107" customFormat="1" x14ac:dyDescent="0.2"/>
    <row r="19213" s="107" customFormat="1" x14ac:dyDescent="0.2"/>
    <row r="19214" s="107" customFormat="1" x14ac:dyDescent="0.2"/>
    <row r="19215" s="107" customFormat="1" x14ac:dyDescent="0.2"/>
    <row r="19216" s="107" customFormat="1" x14ac:dyDescent="0.2"/>
    <row r="19217" s="107" customFormat="1" x14ac:dyDescent="0.2"/>
    <row r="19218" s="107" customFormat="1" x14ac:dyDescent="0.2"/>
    <row r="19219" s="107" customFormat="1" x14ac:dyDescent="0.2"/>
    <row r="19220" s="107" customFormat="1" x14ac:dyDescent="0.2"/>
    <row r="19221" s="107" customFormat="1" x14ac:dyDescent="0.2"/>
    <row r="19222" s="107" customFormat="1" x14ac:dyDescent="0.2"/>
    <row r="19223" s="107" customFormat="1" x14ac:dyDescent="0.2"/>
    <row r="19224" s="107" customFormat="1" x14ac:dyDescent="0.2"/>
    <row r="19225" s="107" customFormat="1" x14ac:dyDescent="0.2"/>
    <row r="19226" s="107" customFormat="1" x14ac:dyDescent="0.2"/>
    <row r="19227" s="107" customFormat="1" x14ac:dyDescent="0.2"/>
    <row r="19228" s="107" customFormat="1" x14ac:dyDescent="0.2"/>
    <row r="19229" s="107" customFormat="1" x14ac:dyDescent="0.2"/>
    <row r="19230" s="107" customFormat="1" x14ac:dyDescent="0.2"/>
    <row r="19231" s="107" customFormat="1" x14ac:dyDescent="0.2"/>
    <row r="19232" s="107" customFormat="1" x14ac:dyDescent="0.2"/>
    <row r="19233" s="107" customFormat="1" x14ac:dyDescent="0.2"/>
    <row r="19234" s="107" customFormat="1" x14ac:dyDescent="0.2"/>
    <row r="19235" s="107" customFormat="1" x14ac:dyDescent="0.2"/>
    <row r="19236" s="107" customFormat="1" x14ac:dyDescent="0.2"/>
    <row r="19237" s="107" customFormat="1" x14ac:dyDescent="0.2"/>
    <row r="19238" s="107" customFormat="1" x14ac:dyDescent="0.2"/>
    <row r="19239" s="107" customFormat="1" x14ac:dyDescent="0.2"/>
    <row r="19240" s="107" customFormat="1" x14ac:dyDescent="0.2"/>
    <row r="19241" s="107" customFormat="1" x14ac:dyDescent="0.2"/>
    <row r="19242" s="107" customFormat="1" x14ac:dyDescent="0.2"/>
    <row r="19243" s="107" customFormat="1" x14ac:dyDescent="0.2"/>
    <row r="19244" s="107" customFormat="1" x14ac:dyDescent="0.2"/>
    <row r="19245" s="107" customFormat="1" x14ac:dyDescent="0.2"/>
    <row r="19246" s="107" customFormat="1" x14ac:dyDescent="0.2"/>
    <row r="19247" s="107" customFormat="1" x14ac:dyDescent="0.2"/>
    <row r="19248" s="107" customFormat="1" x14ac:dyDescent="0.2"/>
    <row r="19249" s="107" customFormat="1" x14ac:dyDescent="0.2"/>
    <row r="19250" s="107" customFormat="1" x14ac:dyDescent="0.2"/>
    <row r="19251" s="107" customFormat="1" x14ac:dyDescent="0.2"/>
    <row r="19252" s="107" customFormat="1" x14ac:dyDescent="0.2"/>
    <row r="19253" s="107" customFormat="1" x14ac:dyDescent="0.2"/>
    <row r="19254" s="107" customFormat="1" x14ac:dyDescent="0.2"/>
    <row r="19255" s="107" customFormat="1" x14ac:dyDescent="0.2"/>
    <row r="19256" s="107" customFormat="1" x14ac:dyDescent="0.2"/>
    <row r="19257" s="107" customFormat="1" x14ac:dyDescent="0.2"/>
    <row r="19258" s="107" customFormat="1" x14ac:dyDescent="0.2"/>
    <row r="19259" s="107" customFormat="1" x14ac:dyDescent="0.2"/>
    <row r="19260" s="107" customFormat="1" x14ac:dyDescent="0.2"/>
    <row r="19261" s="107" customFormat="1" x14ac:dyDescent="0.2"/>
    <row r="19262" s="107" customFormat="1" x14ac:dyDescent="0.2"/>
    <row r="19263" s="107" customFormat="1" x14ac:dyDescent="0.2"/>
    <row r="19264" s="107" customFormat="1" x14ac:dyDescent="0.2"/>
    <row r="19265" s="107" customFormat="1" x14ac:dyDescent="0.2"/>
    <row r="19266" s="107" customFormat="1" x14ac:dyDescent="0.2"/>
    <row r="19267" s="107" customFormat="1" x14ac:dyDescent="0.2"/>
    <row r="19268" s="107" customFormat="1" x14ac:dyDescent="0.2"/>
    <row r="19269" s="107" customFormat="1" x14ac:dyDescent="0.2"/>
    <row r="19270" s="107" customFormat="1" x14ac:dyDescent="0.2"/>
    <row r="19271" s="107" customFormat="1" x14ac:dyDescent="0.2"/>
    <row r="19272" s="107" customFormat="1" x14ac:dyDescent="0.2"/>
    <row r="19273" s="107" customFormat="1" x14ac:dyDescent="0.2"/>
    <row r="19274" s="107" customFormat="1" x14ac:dyDescent="0.2"/>
    <row r="19275" s="107" customFormat="1" x14ac:dyDescent="0.2"/>
    <row r="19276" s="107" customFormat="1" x14ac:dyDescent="0.2"/>
    <row r="19277" s="107" customFormat="1" x14ac:dyDescent="0.2"/>
    <row r="19278" s="107" customFormat="1" x14ac:dyDescent="0.2"/>
    <row r="19279" s="107" customFormat="1" x14ac:dyDescent="0.2"/>
    <row r="19280" s="107" customFormat="1" x14ac:dyDescent="0.2"/>
    <row r="19281" s="107" customFormat="1" x14ac:dyDescent="0.2"/>
    <row r="19282" s="107" customFormat="1" x14ac:dyDescent="0.2"/>
    <row r="19283" s="107" customFormat="1" x14ac:dyDescent="0.2"/>
    <row r="19284" s="107" customFormat="1" x14ac:dyDescent="0.2"/>
    <row r="19285" s="107" customFormat="1" x14ac:dyDescent="0.2"/>
    <row r="19286" s="107" customFormat="1" x14ac:dyDescent="0.2"/>
    <row r="19287" s="107" customFormat="1" x14ac:dyDescent="0.2"/>
    <row r="19288" s="107" customFormat="1" x14ac:dyDescent="0.2"/>
    <row r="19289" s="107" customFormat="1" x14ac:dyDescent="0.2"/>
    <row r="19290" s="107" customFormat="1" x14ac:dyDescent="0.2"/>
    <row r="19291" s="107" customFormat="1" x14ac:dyDescent="0.2"/>
    <row r="19292" s="107" customFormat="1" x14ac:dyDescent="0.2"/>
    <row r="19293" s="107" customFormat="1" x14ac:dyDescent="0.2"/>
    <row r="19294" s="107" customFormat="1" x14ac:dyDescent="0.2"/>
    <row r="19295" s="107" customFormat="1" x14ac:dyDescent="0.2"/>
    <row r="19296" s="107" customFormat="1" x14ac:dyDescent="0.2"/>
    <row r="19297" s="107" customFormat="1" x14ac:dyDescent="0.2"/>
    <row r="19298" s="107" customFormat="1" x14ac:dyDescent="0.2"/>
    <row r="19299" s="107" customFormat="1" x14ac:dyDescent="0.2"/>
    <row r="19300" s="107" customFormat="1" x14ac:dyDescent="0.2"/>
    <row r="19301" s="107" customFormat="1" x14ac:dyDescent="0.2"/>
    <row r="19302" s="107" customFormat="1" x14ac:dyDescent="0.2"/>
    <row r="19303" s="107" customFormat="1" x14ac:dyDescent="0.2"/>
    <row r="19304" s="107" customFormat="1" x14ac:dyDescent="0.2"/>
    <row r="19305" s="107" customFormat="1" x14ac:dyDescent="0.2"/>
    <row r="19306" s="107" customFormat="1" x14ac:dyDescent="0.2"/>
    <row r="19307" s="107" customFormat="1" x14ac:dyDescent="0.2"/>
    <row r="19308" s="107" customFormat="1" x14ac:dyDescent="0.2"/>
    <row r="19309" s="107" customFormat="1" x14ac:dyDescent="0.2"/>
    <row r="19310" s="107" customFormat="1" x14ac:dyDescent="0.2"/>
    <row r="19311" s="107" customFormat="1" x14ac:dyDescent="0.2"/>
    <row r="19312" s="107" customFormat="1" x14ac:dyDescent="0.2"/>
    <row r="19313" s="107" customFormat="1" x14ac:dyDescent="0.2"/>
    <row r="19314" s="107" customFormat="1" x14ac:dyDescent="0.2"/>
    <row r="19315" s="107" customFormat="1" x14ac:dyDescent="0.2"/>
    <row r="19316" s="107" customFormat="1" x14ac:dyDescent="0.2"/>
    <row r="19317" s="107" customFormat="1" x14ac:dyDescent="0.2"/>
    <row r="19318" s="107" customFormat="1" x14ac:dyDescent="0.2"/>
    <row r="19319" s="107" customFormat="1" x14ac:dyDescent="0.2"/>
    <row r="19320" s="107" customFormat="1" x14ac:dyDescent="0.2"/>
    <row r="19321" s="107" customFormat="1" x14ac:dyDescent="0.2"/>
    <row r="19322" s="107" customFormat="1" x14ac:dyDescent="0.2"/>
    <row r="19323" s="107" customFormat="1" x14ac:dyDescent="0.2"/>
    <row r="19324" s="107" customFormat="1" x14ac:dyDescent="0.2"/>
    <row r="19325" s="107" customFormat="1" x14ac:dyDescent="0.2"/>
    <row r="19326" s="107" customFormat="1" x14ac:dyDescent="0.2"/>
    <row r="19327" s="107" customFormat="1" x14ac:dyDescent="0.2"/>
    <row r="19328" s="107" customFormat="1" x14ac:dyDescent="0.2"/>
    <row r="19329" s="107" customFormat="1" x14ac:dyDescent="0.2"/>
    <row r="19330" s="107" customFormat="1" x14ac:dyDescent="0.2"/>
    <row r="19331" s="107" customFormat="1" x14ac:dyDescent="0.2"/>
    <row r="19332" s="107" customFormat="1" x14ac:dyDescent="0.2"/>
    <row r="19333" s="107" customFormat="1" x14ac:dyDescent="0.2"/>
    <row r="19334" s="107" customFormat="1" x14ac:dyDescent="0.2"/>
    <row r="19335" s="107" customFormat="1" x14ac:dyDescent="0.2"/>
    <row r="19336" s="107" customFormat="1" x14ac:dyDescent="0.2"/>
    <row r="19337" s="107" customFormat="1" x14ac:dyDescent="0.2"/>
    <row r="19338" s="107" customFormat="1" x14ac:dyDescent="0.2"/>
    <row r="19339" s="107" customFormat="1" x14ac:dyDescent="0.2"/>
    <row r="19340" s="107" customFormat="1" x14ac:dyDescent="0.2"/>
    <row r="19341" s="107" customFormat="1" x14ac:dyDescent="0.2"/>
    <row r="19342" s="107" customFormat="1" x14ac:dyDescent="0.2"/>
    <row r="19343" s="107" customFormat="1" x14ac:dyDescent="0.2"/>
    <row r="19344" s="107" customFormat="1" x14ac:dyDescent="0.2"/>
    <row r="19345" s="107" customFormat="1" x14ac:dyDescent="0.2"/>
    <row r="19346" s="107" customFormat="1" x14ac:dyDescent="0.2"/>
    <row r="19347" s="107" customFormat="1" x14ac:dyDescent="0.2"/>
    <row r="19348" s="107" customFormat="1" x14ac:dyDescent="0.2"/>
    <row r="19349" s="107" customFormat="1" x14ac:dyDescent="0.2"/>
    <row r="19350" s="107" customFormat="1" x14ac:dyDescent="0.2"/>
    <row r="19351" s="107" customFormat="1" x14ac:dyDescent="0.2"/>
    <row r="19352" s="107" customFormat="1" x14ac:dyDescent="0.2"/>
    <row r="19353" s="107" customFormat="1" x14ac:dyDescent="0.2"/>
    <row r="19354" s="107" customFormat="1" x14ac:dyDescent="0.2"/>
    <row r="19355" s="107" customFormat="1" x14ac:dyDescent="0.2"/>
    <row r="19356" s="107" customFormat="1" x14ac:dyDescent="0.2"/>
    <row r="19357" s="107" customFormat="1" x14ac:dyDescent="0.2"/>
    <row r="19358" s="107" customFormat="1" x14ac:dyDescent="0.2"/>
    <row r="19359" s="107" customFormat="1" x14ac:dyDescent="0.2"/>
    <row r="19360" s="107" customFormat="1" x14ac:dyDescent="0.2"/>
    <row r="19361" s="107" customFormat="1" x14ac:dyDescent="0.2"/>
    <row r="19362" s="107" customFormat="1" x14ac:dyDescent="0.2"/>
    <row r="19363" s="107" customFormat="1" x14ac:dyDescent="0.2"/>
    <row r="19364" s="107" customFormat="1" x14ac:dyDescent="0.2"/>
    <row r="19365" s="107" customFormat="1" x14ac:dyDescent="0.2"/>
    <row r="19366" s="107" customFormat="1" x14ac:dyDescent="0.2"/>
    <row r="19367" s="107" customFormat="1" x14ac:dyDescent="0.2"/>
    <row r="19368" s="107" customFormat="1" x14ac:dyDescent="0.2"/>
    <row r="19369" s="107" customFormat="1" x14ac:dyDescent="0.2"/>
    <row r="19370" s="107" customFormat="1" x14ac:dyDescent="0.2"/>
    <row r="19371" s="107" customFormat="1" x14ac:dyDescent="0.2"/>
    <row r="19372" s="107" customFormat="1" x14ac:dyDescent="0.2"/>
    <row r="19373" s="107" customFormat="1" x14ac:dyDescent="0.2"/>
    <row r="19374" s="107" customFormat="1" x14ac:dyDescent="0.2"/>
    <row r="19375" s="107" customFormat="1" x14ac:dyDescent="0.2"/>
    <row r="19376" s="107" customFormat="1" x14ac:dyDescent="0.2"/>
    <row r="19377" s="107" customFormat="1" x14ac:dyDescent="0.2"/>
    <row r="19378" s="107" customFormat="1" x14ac:dyDescent="0.2"/>
    <row r="19379" s="107" customFormat="1" x14ac:dyDescent="0.2"/>
    <row r="19380" s="107" customFormat="1" x14ac:dyDescent="0.2"/>
    <row r="19381" s="107" customFormat="1" x14ac:dyDescent="0.2"/>
    <row r="19382" s="107" customFormat="1" x14ac:dyDescent="0.2"/>
    <row r="19383" s="107" customFormat="1" x14ac:dyDescent="0.2"/>
    <row r="19384" s="107" customFormat="1" x14ac:dyDescent="0.2"/>
    <row r="19385" s="107" customFormat="1" x14ac:dyDescent="0.2"/>
    <row r="19386" s="107" customFormat="1" x14ac:dyDescent="0.2"/>
    <row r="19387" s="107" customFormat="1" x14ac:dyDescent="0.2"/>
    <row r="19388" s="107" customFormat="1" x14ac:dyDescent="0.2"/>
    <row r="19389" s="107" customFormat="1" x14ac:dyDescent="0.2"/>
    <row r="19390" s="107" customFormat="1" x14ac:dyDescent="0.2"/>
    <row r="19391" s="107" customFormat="1" x14ac:dyDescent="0.2"/>
    <row r="19392" s="107" customFormat="1" x14ac:dyDescent="0.2"/>
    <row r="19393" s="107" customFormat="1" x14ac:dyDescent="0.2"/>
    <row r="19394" s="107" customFormat="1" x14ac:dyDescent="0.2"/>
    <row r="19395" s="107" customFormat="1" x14ac:dyDescent="0.2"/>
    <row r="19396" s="107" customFormat="1" x14ac:dyDescent="0.2"/>
    <row r="19397" s="107" customFormat="1" x14ac:dyDescent="0.2"/>
    <row r="19398" s="107" customFormat="1" x14ac:dyDescent="0.2"/>
    <row r="19399" s="107" customFormat="1" x14ac:dyDescent="0.2"/>
    <row r="19400" s="107" customFormat="1" x14ac:dyDescent="0.2"/>
    <row r="19401" s="107" customFormat="1" x14ac:dyDescent="0.2"/>
    <row r="19402" s="107" customFormat="1" x14ac:dyDescent="0.2"/>
    <row r="19403" s="107" customFormat="1" x14ac:dyDescent="0.2"/>
    <row r="19404" s="107" customFormat="1" x14ac:dyDescent="0.2"/>
    <row r="19405" s="107" customFormat="1" x14ac:dyDescent="0.2"/>
    <row r="19406" s="107" customFormat="1" x14ac:dyDescent="0.2"/>
    <row r="19407" s="107" customFormat="1" x14ac:dyDescent="0.2"/>
    <row r="19408" s="107" customFormat="1" x14ac:dyDescent="0.2"/>
    <row r="19409" s="107" customFormat="1" x14ac:dyDescent="0.2"/>
    <row r="19410" s="107" customFormat="1" x14ac:dyDescent="0.2"/>
    <row r="19411" s="107" customFormat="1" x14ac:dyDescent="0.2"/>
    <row r="19412" s="107" customFormat="1" x14ac:dyDescent="0.2"/>
    <row r="19413" s="107" customFormat="1" x14ac:dyDescent="0.2"/>
    <row r="19414" s="107" customFormat="1" x14ac:dyDescent="0.2"/>
    <row r="19415" s="107" customFormat="1" x14ac:dyDescent="0.2"/>
    <row r="19416" s="107" customFormat="1" x14ac:dyDescent="0.2"/>
    <row r="19417" s="107" customFormat="1" x14ac:dyDescent="0.2"/>
    <row r="19418" s="107" customFormat="1" x14ac:dyDescent="0.2"/>
    <row r="19419" s="107" customFormat="1" x14ac:dyDescent="0.2"/>
    <row r="19420" s="107" customFormat="1" x14ac:dyDescent="0.2"/>
    <row r="19421" s="107" customFormat="1" x14ac:dyDescent="0.2"/>
    <row r="19422" s="107" customFormat="1" x14ac:dyDescent="0.2"/>
    <row r="19423" s="107" customFormat="1" x14ac:dyDescent="0.2"/>
    <row r="19424" s="107" customFormat="1" x14ac:dyDescent="0.2"/>
    <row r="19425" s="107" customFormat="1" x14ac:dyDescent="0.2"/>
    <row r="19426" s="107" customFormat="1" x14ac:dyDescent="0.2"/>
    <row r="19427" s="107" customFormat="1" x14ac:dyDescent="0.2"/>
    <row r="19428" s="107" customFormat="1" x14ac:dyDescent="0.2"/>
    <row r="19429" s="107" customFormat="1" x14ac:dyDescent="0.2"/>
    <row r="19430" s="107" customFormat="1" x14ac:dyDescent="0.2"/>
    <row r="19431" s="107" customFormat="1" x14ac:dyDescent="0.2"/>
    <row r="19432" s="107" customFormat="1" x14ac:dyDescent="0.2"/>
    <row r="19433" s="107" customFormat="1" x14ac:dyDescent="0.2"/>
    <row r="19434" s="107" customFormat="1" x14ac:dyDescent="0.2"/>
    <row r="19435" s="107" customFormat="1" x14ac:dyDescent="0.2"/>
    <row r="19436" s="107" customFormat="1" x14ac:dyDescent="0.2"/>
    <row r="19437" s="107" customFormat="1" x14ac:dyDescent="0.2"/>
    <row r="19438" s="107" customFormat="1" x14ac:dyDescent="0.2"/>
    <row r="19439" s="107" customFormat="1" x14ac:dyDescent="0.2"/>
    <row r="19440" s="107" customFormat="1" x14ac:dyDescent="0.2"/>
    <row r="19441" s="107" customFormat="1" x14ac:dyDescent="0.2"/>
    <row r="19442" s="107" customFormat="1" x14ac:dyDescent="0.2"/>
    <row r="19443" s="107" customFormat="1" x14ac:dyDescent="0.2"/>
    <row r="19444" s="107" customFormat="1" x14ac:dyDescent="0.2"/>
    <row r="19445" s="107" customFormat="1" x14ac:dyDescent="0.2"/>
    <row r="19446" s="107" customFormat="1" x14ac:dyDescent="0.2"/>
    <row r="19447" s="107" customFormat="1" x14ac:dyDescent="0.2"/>
    <row r="19448" s="107" customFormat="1" x14ac:dyDescent="0.2"/>
    <row r="19449" s="107" customFormat="1" x14ac:dyDescent="0.2"/>
    <row r="19450" s="107" customFormat="1" x14ac:dyDescent="0.2"/>
    <row r="19451" s="107" customFormat="1" x14ac:dyDescent="0.2"/>
    <row r="19452" s="107" customFormat="1" x14ac:dyDescent="0.2"/>
    <row r="19453" s="107" customFormat="1" x14ac:dyDescent="0.2"/>
    <row r="19454" s="107" customFormat="1" x14ac:dyDescent="0.2"/>
    <row r="19455" s="107" customFormat="1" x14ac:dyDescent="0.2"/>
    <row r="19456" s="107" customFormat="1" x14ac:dyDescent="0.2"/>
    <row r="19457" s="107" customFormat="1" x14ac:dyDescent="0.2"/>
    <row r="19458" s="107" customFormat="1" x14ac:dyDescent="0.2"/>
    <row r="19459" s="107" customFormat="1" x14ac:dyDescent="0.2"/>
    <row r="19460" s="107" customFormat="1" x14ac:dyDescent="0.2"/>
    <row r="19461" s="107" customFormat="1" x14ac:dyDescent="0.2"/>
    <row r="19462" s="107" customFormat="1" x14ac:dyDescent="0.2"/>
    <row r="19463" s="107" customFormat="1" x14ac:dyDescent="0.2"/>
    <row r="19464" s="107" customFormat="1" x14ac:dyDescent="0.2"/>
    <row r="19465" s="107" customFormat="1" x14ac:dyDescent="0.2"/>
    <row r="19466" s="107" customFormat="1" x14ac:dyDescent="0.2"/>
    <row r="19467" s="107" customFormat="1" x14ac:dyDescent="0.2"/>
    <row r="19468" s="107" customFormat="1" x14ac:dyDescent="0.2"/>
    <row r="19469" s="107" customFormat="1" x14ac:dyDescent="0.2"/>
    <row r="19470" s="107" customFormat="1" x14ac:dyDescent="0.2"/>
    <row r="19471" s="107" customFormat="1" x14ac:dyDescent="0.2"/>
    <row r="19472" s="107" customFormat="1" x14ac:dyDescent="0.2"/>
    <row r="19473" s="107" customFormat="1" x14ac:dyDescent="0.2"/>
    <row r="19474" s="107" customFormat="1" x14ac:dyDescent="0.2"/>
    <row r="19475" s="107" customFormat="1" x14ac:dyDescent="0.2"/>
    <row r="19476" s="107" customFormat="1" x14ac:dyDescent="0.2"/>
    <row r="19477" s="107" customFormat="1" x14ac:dyDescent="0.2"/>
    <row r="19478" s="107" customFormat="1" x14ac:dyDescent="0.2"/>
    <row r="19479" s="107" customFormat="1" x14ac:dyDescent="0.2"/>
    <row r="19480" s="107" customFormat="1" x14ac:dyDescent="0.2"/>
    <row r="19481" s="107" customFormat="1" x14ac:dyDescent="0.2"/>
    <row r="19482" s="107" customFormat="1" x14ac:dyDescent="0.2"/>
    <row r="19483" s="107" customFormat="1" x14ac:dyDescent="0.2"/>
    <row r="19484" s="107" customFormat="1" x14ac:dyDescent="0.2"/>
    <row r="19485" s="107" customFormat="1" x14ac:dyDescent="0.2"/>
    <row r="19486" s="107" customFormat="1" x14ac:dyDescent="0.2"/>
    <row r="19487" s="107" customFormat="1" x14ac:dyDescent="0.2"/>
    <row r="19488" s="107" customFormat="1" x14ac:dyDescent="0.2"/>
    <row r="19489" s="107" customFormat="1" x14ac:dyDescent="0.2"/>
    <row r="19490" s="107" customFormat="1" x14ac:dyDescent="0.2"/>
    <row r="19491" s="107" customFormat="1" x14ac:dyDescent="0.2"/>
    <row r="19492" s="107" customFormat="1" x14ac:dyDescent="0.2"/>
    <row r="19493" s="107" customFormat="1" x14ac:dyDescent="0.2"/>
    <row r="19494" s="107" customFormat="1" x14ac:dyDescent="0.2"/>
    <row r="19495" s="107" customFormat="1" x14ac:dyDescent="0.2"/>
    <row r="19496" s="107" customFormat="1" x14ac:dyDescent="0.2"/>
    <row r="19497" s="107" customFormat="1" x14ac:dyDescent="0.2"/>
    <row r="19498" s="107" customFormat="1" x14ac:dyDescent="0.2"/>
    <row r="19499" s="107" customFormat="1" x14ac:dyDescent="0.2"/>
    <row r="19500" s="107" customFormat="1" x14ac:dyDescent="0.2"/>
    <row r="19501" s="107" customFormat="1" x14ac:dyDescent="0.2"/>
    <row r="19502" s="107" customFormat="1" x14ac:dyDescent="0.2"/>
    <row r="19503" s="107" customFormat="1" x14ac:dyDescent="0.2"/>
    <row r="19504" s="107" customFormat="1" x14ac:dyDescent="0.2"/>
    <row r="19505" s="107" customFormat="1" x14ac:dyDescent="0.2"/>
    <row r="19506" s="107" customFormat="1" x14ac:dyDescent="0.2"/>
    <row r="19507" s="107" customFormat="1" x14ac:dyDescent="0.2"/>
    <row r="19508" s="107" customFormat="1" x14ac:dyDescent="0.2"/>
    <row r="19509" s="107" customFormat="1" x14ac:dyDescent="0.2"/>
    <row r="19510" s="107" customFormat="1" x14ac:dyDescent="0.2"/>
    <row r="19511" s="107" customFormat="1" x14ac:dyDescent="0.2"/>
    <row r="19512" s="107" customFormat="1" x14ac:dyDescent="0.2"/>
    <row r="19513" s="107" customFormat="1" x14ac:dyDescent="0.2"/>
    <row r="19514" s="107" customFormat="1" x14ac:dyDescent="0.2"/>
    <row r="19515" s="107" customFormat="1" x14ac:dyDescent="0.2"/>
    <row r="19516" s="107" customFormat="1" x14ac:dyDescent="0.2"/>
    <row r="19517" s="107" customFormat="1" x14ac:dyDescent="0.2"/>
    <row r="19518" s="107" customFormat="1" x14ac:dyDescent="0.2"/>
    <row r="19519" s="107" customFormat="1" x14ac:dyDescent="0.2"/>
    <row r="19520" s="107" customFormat="1" x14ac:dyDescent="0.2"/>
    <row r="19521" s="107" customFormat="1" x14ac:dyDescent="0.2"/>
    <row r="19522" s="107" customFormat="1" x14ac:dyDescent="0.2"/>
    <row r="19523" s="107" customFormat="1" x14ac:dyDescent="0.2"/>
    <row r="19524" s="107" customFormat="1" x14ac:dyDescent="0.2"/>
    <row r="19525" s="107" customFormat="1" x14ac:dyDescent="0.2"/>
    <row r="19526" s="107" customFormat="1" x14ac:dyDescent="0.2"/>
    <row r="19527" s="107" customFormat="1" x14ac:dyDescent="0.2"/>
    <row r="19528" s="107" customFormat="1" x14ac:dyDescent="0.2"/>
    <row r="19529" s="107" customFormat="1" x14ac:dyDescent="0.2"/>
    <row r="19530" s="107" customFormat="1" x14ac:dyDescent="0.2"/>
    <row r="19531" s="107" customFormat="1" x14ac:dyDescent="0.2"/>
    <row r="19532" s="107" customFormat="1" x14ac:dyDescent="0.2"/>
    <row r="19533" s="107" customFormat="1" x14ac:dyDescent="0.2"/>
    <row r="19534" s="107" customFormat="1" x14ac:dyDescent="0.2"/>
    <row r="19535" s="107" customFormat="1" x14ac:dyDescent="0.2"/>
    <row r="19536" s="107" customFormat="1" x14ac:dyDescent="0.2"/>
    <row r="19537" s="107" customFormat="1" x14ac:dyDescent="0.2"/>
    <row r="19538" s="107" customFormat="1" x14ac:dyDescent="0.2"/>
    <row r="19539" s="107" customFormat="1" x14ac:dyDescent="0.2"/>
    <row r="19540" s="107" customFormat="1" x14ac:dyDescent="0.2"/>
    <row r="19541" s="107" customFormat="1" x14ac:dyDescent="0.2"/>
    <row r="19542" s="107" customFormat="1" x14ac:dyDescent="0.2"/>
    <row r="19543" s="107" customFormat="1" x14ac:dyDescent="0.2"/>
    <row r="19544" s="107" customFormat="1" x14ac:dyDescent="0.2"/>
    <row r="19545" s="107" customFormat="1" x14ac:dyDescent="0.2"/>
    <row r="19546" s="107" customFormat="1" x14ac:dyDescent="0.2"/>
    <row r="19547" s="107" customFormat="1" x14ac:dyDescent="0.2"/>
    <row r="19548" s="107" customFormat="1" x14ac:dyDescent="0.2"/>
    <row r="19549" s="107" customFormat="1" x14ac:dyDescent="0.2"/>
    <row r="19550" s="107" customFormat="1" x14ac:dyDescent="0.2"/>
    <row r="19551" s="107" customFormat="1" x14ac:dyDescent="0.2"/>
    <row r="19552" s="107" customFormat="1" x14ac:dyDescent="0.2"/>
    <row r="19553" s="107" customFormat="1" x14ac:dyDescent="0.2"/>
    <row r="19554" s="107" customFormat="1" x14ac:dyDescent="0.2"/>
    <row r="19555" s="107" customFormat="1" x14ac:dyDescent="0.2"/>
    <row r="19556" s="107" customFormat="1" x14ac:dyDescent="0.2"/>
    <row r="19557" s="107" customFormat="1" x14ac:dyDescent="0.2"/>
    <row r="19558" s="107" customFormat="1" x14ac:dyDescent="0.2"/>
    <row r="19559" s="107" customFormat="1" x14ac:dyDescent="0.2"/>
    <row r="19560" s="107" customFormat="1" x14ac:dyDescent="0.2"/>
    <row r="19561" s="107" customFormat="1" x14ac:dyDescent="0.2"/>
    <row r="19562" s="107" customFormat="1" x14ac:dyDescent="0.2"/>
    <row r="19563" s="107" customFormat="1" x14ac:dyDescent="0.2"/>
    <row r="19564" s="107" customFormat="1" x14ac:dyDescent="0.2"/>
    <row r="19565" s="107" customFormat="1" x14ac:dyDescent="0.2"/>
    <row r="19566" s="107" customFormat="1" x14ac:dyDescent="0.2"/>
    <row r="19567" s="107" customFormat="1" x14ac:dyDescent="0.2"/>
    <row r="19568" s="107" customFormat="1" x14ac:dyDescent="0.2"/>
    <row r="19569" s="107" customFormat="1" x14ac:dyDescent="0.2"/>
    <row r="19570" s="107" customFormat="1" x14ac:dyDescent="0.2"/>
    <row r="19571" s="107" customFormat="1" x14ac:dyDescent="0.2"/>
    <row r="19572" s="107" customFormat="1" x14ac:dyDescent="0.2"/>
    <row r="19573" s="107" customFormat="1" x14ac:dyDescent="0.2"/>
    <row r="19574" s="107" customFormat="1" x14ac:dyDescent="0.2"/>
    <row r="19575" s="107" customFormat="1" x14ac:dyDescent="0.2"/>
    <row r="19576" s="107" customFormat="1" x14ac:dyDescent="0.2"/>
    <row r="19577" s="107" customFormat="1" x14ac:dyDescent="0.2"/>
    <row r="19578" s="107" customFormat="1" x14ac:dyDescent="0.2"/>
    <row r="19579" s="107" customFormat="1" x14ac:dyDescent="0.2"/>
    <row r="19580" s="107" customFormat="1" x14ac:dyDescent="0.2"/>
    <row r="19581" s="107" customFormat="1" x14ac:dyDescent="0.2"/>
    <row r="19582" s="107" customFormat="1" x14ac:dyDescent="0.2"/>
    <row r="19583" s="107" customFormat="1" x14ac:dyDescent="0.2"/>
    <row r="19584" s="107" customFormat="1" x14ac:dyDescent="0.2"/>
    <row r="19585" s="107" customFormat="1" x14ac:dyDescent="0.2"/>
    <row r="19586" s="107" customFormat="1" x14ac:dyDescent="0.2"/>
    <row r="19587" s="107" customFormat="1" x14ac:dyDescent="0.2"/>
    <row r="19588" s="107" customFormat="1" x14ac:dyDescent="0.2"/>
    <row r="19589" s="107" customFormat="1" x14ac:dyDescent="0.2"/>
    <row r="19590" s="107" customFormat="1" x14ac:dyDescent="0.2"/>
    <row r="19591" s="107" customFormat="1" x14ac:dyDescent="0.2"/>
    <row r="19592" s="107" customFormat="1" x14ac:dyDescent="0.2"/>
    <row r="19593" s="107" customFormat="1" x14ac:dyDescent="0.2"/>
    <row r="19594" s="107" customFormat="1" x14ac:dyDescent="0.2"/>
    <row r="19595" s="107" customFormat="1" x14ac:dyDescent="0.2"/>
    <row r="19596" s="107" customFormat="1" x14ac:dyDescent="0.2"/>
    <row r="19597" s="107" customFormat="1" x14ac:dyDescent="0.2"/>
    <row r="19598" s="107" customFormat="1" x14ac:dyDescent="0.2"/>
    <row r="19599" s="107" customFormat="1" x14ac:dyDescent="0.2"/>
    <row r="19600" s="107" customFormat="1" x14ac:dyDescent="0.2"/>
    <row r="19601" s="107" customFormat="1" x14ac:dyDescent="0.2"/>
    <row r="19602" s="107" customFormat="1" x14ac:dyDescent="0.2"/>
    <row r="19603" s="107" customFormat="1" x14ac:dyDescent="0.2"/>
    <row r="19604" s="107" customFormat="1" x14ac:dyDescent="0.2"/>
    <row r="19605" s="107" customFormat="1" x14ac:dyDescent="0.2"/>
    <row r="19606" s="107" customFormat="1" x14ac:dyDescent="0.2"/>
    <row r="19607" s="107" customFormat="1" x14ac:dyDescent="0.2"/>
    <row r="19608" s="107" customFormat="1" x14ac:dyDescent="0.2"/>
    <row r="19609" s="107" customFormat="1" x14ac:dyDescent="0.2"/>
    <row r="19610" s="107" customFormat="1" x14ac:dyDescent="0.2"/>
    <row r="19611" s="107" customFormat="1" x14ac:dyDescent="0.2"/>
    <row r="19612" s="107" customFormat="1" x14ac:dyDescent="0.2"/>
    <row r="19613" s="107" customFormat="1" x14ac:dyDescent="0.2"/>
    <row r="19614" s="107" customFormat="1" x14ac:dyDescent="0.2"/>
    <row r="19615" s="107" customFormat="1" x14ac:dyDescent="0.2"/>
    <row r="19616" s="107" customFormat="1" x14ac:dyDescent="0.2"/>
    <row r="19617" s="107" customFormat="1" x14ac:dyDescent="0.2"/>
    <row r="19618" s="107" customFormat="1" x14ac:dyDescent="0.2"/>
    <row r="19619" s="107" customFormat="1" x14ac:dyDescent="0.2"/>
    <row r="19620" s="107" customFormat="1" x14ac:dyDescent="0.2"/>
    <row r="19621" s="107" customFormat="1" x14ac:dyDescent="0.2"/>
    <row r="19622" s="107" customFormat="1" x14ac:dyDescent="0.2"/>
    <row r="19623" s="107" customFormat="1" x14ac:dyDescent="0.2"/>
    <row r="19624" s="107" customFormat="1" x14ac:dyDescent="0.2"/>
    <row r="19625" s="107" customFormat="1" x14ac:dyDescent="0.2"/>
    <row r="19626" s="107" customFormat="1" x14ac:dyDescent="0.2"/>
    <row r="19627" s="107" customFormat="1" x14ac:dyDescent="0.2"/>
    <row r="19628" s="107" customFormat="1" x14ac:dyDescent="0.2"/>
    <row r="19629" s="107" customFormat="1" x14ac:dyDescent="0.2"/>
    <row r="19630" s="107" customFormat="1" x14ac:dyDescent="0.2"/>
    <row r="19631" s="107" customFormat="1" x14ac:dyDescent="0.2"/>
    <row r="19632" s="107" customFormat="1" x14ac:dyDescent="0.2"/>
    <row r="19633" s="107" customFormat="1" x14ac:dyDescent="0.2"/>
    <row r="19634" s="107" customFormat="1" x14ac:dyDescent="0.2"/>
    <row r="19635" s="107" customFormat="1" x14ac:dyDescent="0.2"/>
    <row r="19636" s="107" customFormat="1" x14ac:dyDescent="0.2"/>
    <row r="19637" s="107" customFormat="1" x14ac:dyDescent="0.2"/>
    <row r="19638" s="107" customFormat="1" x14ac:dyDescent="0.2"/>
    <row r="19639" s="107" customFormat="1" x14ac:dyDescent="0.2"/>
    <row r="19640" s="107" customFormat="1" x14ac:dyDescent="0.2"/>
    <row r="19641" s="107" customFormat="1" x14ac:dyDescent="0.2"/>
    <row r="19642" s="107" customFormat="1" x14ac:dyDescent="0.2"/>
    <row r="19643" s="107" customFormat="1" x14ac:dyDescent="0.2"/>
    <row r="19644" s="107" customFormat="1" x14ac:dyDescent="0.2"/>
    <row r="19645" s="107" customFormat="1" x14ac:dyDescent="0.2"/>
    <row r="19646" s="107" customFormat="1" x14ac:dyDescent="0.2"/>
    <row r="19647" s="107" customFormat="1" x14ac:dyDescent="0.2"/>
    <row r="19648" s="107" customFormat="1" x14ac:dyDescent="0.2"/>
    <row r="19649" s="107" customFormat="1" x14ac:dyDescent="0.2"/>
    <row r="19650" s="107" customFormat="1" x14ac:dyDescent="0.2"/>
    <row r="19651" s="107" customFormat="1" x14ac:dyDescent="0.2"/>
    <row r="19652" s="107" customFormat="1" x14ac:dyDescent="0.2"/>
    <row r="19653" s="107" customFormat="1" x14ac:dyDescent="0.2"/>
    <row r="19654" s="107" customFormat="1" x14ac:dyDescent="0.2"/>
    <row r="19655" s="107" customFormat="1" x14ac:dyDescent="0.2"/>
    <row r="19656" s="107" customFormat="1" x14ac:dyDescent="0.2"/>
    <row r="19657" s="107" customFormat="1" x14ac:dyDescent="0.2"/>
    <row r="19658" s="107" customFormat="1" x14ac:dyDescent="0.2"/>
    <row r="19659" s="107" customFormat="1" x14ac:dyDescent="0.2"/>
    <row r="19660" s="107" customFormat="1" x14ac:dyDescent="0.2"/>
    <row r="19661" s="107" customFormat="1" x14ac:dyDescent="0.2"/>
    <row r="19662" s="107" customFormat="1" x14ac:dyDescent="0.2"/>
    <row r="19663" s="107" customFormat="1" x14ac:dyDescent="0.2"/>
    <row r="19664" s="107" customFormat="1" x14ac:dyDescent="0.2"/>
    <row r="19665" s="107" customFormat="1" x14ac:dyDescent="0.2"/>
    <row r="19666" s="107" customFormat="1" x14ac:dyDescent="0.2"/>
    <row r="19667" s="107" customFormat="1" x14ac:dyDescent="0.2"/>
    <row r="19668" s="107" customFormat="1" x14ac:dyDescent="0.2"/>
    <row r="19669" s="107" customFormat="1" x14ac:dyDescent="0.2"/>
    <row r="19670" s="107" customFormat="1" x14ac:dyDescent="0.2"/>
    <row r="19671" s="107" customFormat="1" x14ac:dyDescent="0.2"/>
    <row r="19672" s="107" customFormat="1" x14ac:dyDescent="0.2"/>
    <row r="19673" s="107" customFormat="1" x14ac:dyDescent="0.2"/>
    <row r="19674" s="107" customFormat="1" x14ac:dyDescent="0.2"/>
    <row r="19675" s="107" customFormat="1" x14ac:dyDescent="0.2"/>
    <row r="19676" s="107" customFormat="1" x14ac:dyDescent="0.2"/>
    <row r="19677" s="107" customFormat="1" x14ac:dyDescent="0.2"/>
    <row r="19678" s="107" customFormat="1" x14ac:dyDescent="0.2"/>
    <row r="19679" s="107" customFormat="1" x14ac:dyDescent="0.2"/>
    <row r="19680" s="107" customFormat="1" x14ac:dyDescent="0.2"/>
    <row r="19681" s="107" customFormat="1" x14ac:dyDescent="0.2"/>
    <row r="19682" s="107" customFormat="1" x14ac:dyDescent="0.2"/>
    <row r="19683" s="107" customFormat="1" x14ac:dyDescent="0.2"/>
    <row r="19684" s="107" customFormat="1" x14ac:dyDescent="0.2"/>
    <row r="19685" s="107" customFormat="1" x14ac:dyDescent="0.2"/>
    <row r="19686" s="107" customFormat="1" x14ac:dyDescent="0.2"/>
    <row r="19687" s="107" customFormat="1" x14ac:dyDescent="0.2"/>
    <row r="19688" s="107" customFormat="1" x14ac:dyDescent="0.2"/>
    <row r="19689" s="107" customFormat="1" x14ac:dyDescent="0.2"/>
    <row r="19690" s="107" customFormat="1" x14ac:dyDescent="0.2"/>
    <row r="19691" s="107" customFormat="1" x14ac:dyDescent="0.2"/>
    <row r="19692" s="107" customFormat="1" x14ac:dyDescent="0.2"/>
    <row r="19693" s="107" customFormat="1" x14ac:dyDescent="0.2"/>
    <row r="19694" s="107" customFormat="1" x14ac:dyDescent="0.2"/>
    <row r="19695" s="107" customFormat="1" x14ac:dyDescent="0.2"/>
    <row r="19696" s="107" customFormat="1" x14ac:dyDescent="0.2"/>
    <row r="19697" s="107" customFormat="1" x14ac:dyDescent="0.2"/>
    <row r="19698" s="107" customFormat="1" x14ac:dyDescent="0.2"/>
    <row r="19699" s="107" customFormat="1" x14ac:dyDescent="0.2"/>
    <row r="19700" s="107" customFormat="1" x14ac:dyDescent="0.2"/>
    <row r="19701" s="107" customFormat="1" x14ac:dyDescent="0.2"/>
    <row r="19702" s="107" customFormat="1" x14ac:dyDescent="0.2"/>
    <row r="19703" s="107" customFormat="1" x14ac:dyDescent="0.2"/>
    <row r="19704" s="107" customFormat="1" x14ac:dyDescent="0.2"/>
    <row r="19705" s="107" customFormat="1" x14ac:dyDescent="0.2"/>
    <row r="19706" s="107" customFormat="1" x14ac:dyDescent="0.2"/>
    <row r="19707" s="107" customFormat="1" x14ac:dyDescent="0.2"/>
    <row r="19708" s="107" customFormat="1" x14ac:dyDescent="0.2"/>
    <row r="19709" s="107" customFormat="1" x14ac:dyDescent="0.2"/>
    <row r="19710" s="107" customFormat="1" x14ac:dyDescent="0.2"/>
    <row r="19711" s="107" customFormat="1" x14ac:dyDescent="0.2"/>
    <row r="19712" s="107" customFormat="1" x14ac:dyDescent="0.2"/>
    <row r="19713" s="107" customFormat="1" x14ac:dyDescent="0.2"/>
    <row r="19714" s="107" customFormat="1" x14ac:dyDescent="0.2"/>
    <row r="19715" s="107" customFormat="1" x14ac:dyDescent="0.2"/>
    <row r="19716" s="107" customFormat="1" x14ac:dyDescent="0.2"/>
    <row r="19717" s="107" customFormat="1" x14ac:dyDescent="0.2"/>
    <row r="19718" s="107" customFormat="1" x14ac:dyDescent="0.2"/>
    <row r="19719" s="107" customFormat="1" x14ac:dyDescent="0.2"/>
    <row r="19720" s="107" customFormat="1" x14ac:dyDescent="0.2"/>
    <row r="19721" s="107" customFormat="1" x14ac:dyDescent="0.2"/>
    <row r="19722" s="107" customFormat="1" x14ac:dyDescent="0.2"/>
    <row r="19723" s="107" customFormat="1" x14ac:dyDescent="0.2"/>
    <row r="19724" s="107" customFormat="1" x14ac:dyDescent="0.2"/>
    <row r="19725" s="107" customFormat="1" x14ac:dyDescent="0.2"/>
    <row r="19726" s="107" customFormat="1" x14ac:dyDescent="0.2"/>
    <row r="19727" s="107" customFormat="1" x14ac:dyDescent="0.2"/>
    <row r="19728" s="107" customFormat="1" x14ac:dyDescent="0.2"/>
    <row r="19729" s="107" customFormat="1" x14ac:dyDescent="0.2"/>
    <row r="19730" s="107" customFormat="1" x14ac:dyDescent="0.2"/>
    <row r="19731" s="107" customFormat="1" x14ac:dyDescent="0.2"/>
    <row r="19732" s="107" customFormat="1" x14ac:dyDescent="0.2"/>
    <row r="19733" s="107" customFormat="1" x14ac:dyDescent="0.2"/>
    <row r="19734" s="107" customFormat="1" x14ac:dyDescent="0.2"/>
    <row r="19735" s="107" customFormat="1" x14ac:dyDescent="0.2"/>
    <row r="19736" s="107" customFormat="1" x14ac:dyDescent="0.2"/>
    <row r="19737" s="107" customFormat="1" x14ac:dyDescent="0.2"/>
    <row r="19738" s="107" customFormat="1" x14ac:dyDescent="0.2"/>
    <row r="19739" s="107" customFormat="1" x14ac:dyDescent="0.2"/>
    <row r="19740" s="107" customFormat="1" x14ac:dyDescent="0.2"/>
    <row r="19741" s="107" customFormat="1" x14ac:dyDescent="0.2"/>
    <row r="19742" s="107" customFormat="1" x14ac:dyDescent="0.2"/>
    <row r="19743" s="107" customFormat="1" x14ac:dyDescent="0.2"/>
    <row r="19744" s="107" customFormat="1" x14ac:dyDescent="0.2"/>
    <row r="19745" s="107" customFormat="1" x14ac:dyDescent="0.2"/>
    <row r="19746" s="107" customFormat="1" x14ac:dyDescent="0.2"/>
    <row r="19747" s="107" customFormat="1" x14ac:dyDescent="0.2"/>
    <row r="19748" s="107" customFormat="1" x14ac:dyDescent="0.2"/>
    <row r="19749" s="107" customFormat="1" x14ac:dyDescent="0.2"/>
    <row r="19750" s="107" customFormat="1" x14ac:dyDescent="0.2"/>
    <row r="19751" s="107" customFormat="1" x14ac:dyDescent="0.2"/>
    <row r="19752" s="107" customFormat="1" x14ac:dyDescent="0.2"/>
    <row r="19753" s="107" customFormat="1" x14ac:dyDescent="0.2"/>
    <row r="19754" s="107" customFormat="1" x14ac:dyDescent="0.2"/>
    <row r="19755" s="107" customFormat="1" x14ac:dyDescent="0.2"/>
    <row r="19756" s="107" customFormat="1" x14ac:dyDescent="0.2"/>
    <row r="19757" s="107" customFormat="1" x14ac:dyDescent="0.2"/>
    <row r="19758" s="107" customFormat="1" x14ac:dyDescent="0.2"/>
    <row r="19759" s="107" customFormat="1" x14ac:dyDescent="0.2"/>
    <row r="19760" s="107" customFormat="1" x14ac:dyDescent="0.2"/>
    <row r="19761" s="107" customFormat="1" x14ac:dyDescent="0.2"/>
    <row r="19762" s="107" customFormat="1" x14ac:dyDescent="0.2"/>
    <row r="19763" s="107" customFormat="1" x14ac:dyDescent="0.2"/>
    <row r="19764" s="107" customFormat="1" x14ac:dyDescent="0.2"/>
    <row r="19765" s="107" customFormat="1" x14ac:dyDescent="0.2"/>
    <row r="19766" s="107" customFormat="1" x14ac:dyDescent="0.2"/>
    <row r="19767" s="107" customFormat="1" x14ac:dyDescent="0.2"/>
    <row r="19768" s="107" customFormat="1" x14ac:dyDescent="0.2"/>
    <row r="19769" s="107" customFormat="1" x14ac:dyDescent="0.2"/>
    <row r="19770" s="107" customFormat="1" x14ac:dyDescent="0.2"/>
    <row r="19771" s="107" customFormat="1" x14ac:dyDescent="0.2"/>
    <row r="19772" s="107" customFormat="1" x14ac:dyDescent="0.2"/>
    <row r="19773" s="107" customFormat="1" x14ac:dyDescent="0.2"/>
    <row r="19774" s="107" customFormat="1" x14ac:dyDescent="0.2"/>
    <row r="19775" s="107" customFormat="1" x14ac:dyDescent="0.2"/>
    <row r="19776" s="107" customFormat="1" x14ac:dyDescent="0.2"/>
    <row r="19777" s="107" customFormat="1" x14ac:dyDescent="0.2"/>
    <row r="19778" s="107" customFormat="1" x14ac:dyDescent="0.2"/>
    <row r="19779" s="107" customFormat="1" x14ac:dyDescent="0.2"/>
    <row r="19780" s="107" customFormat="1" x14ac:dyDescent="0.2"/>
    <row r="19781" s="107" customFormat="1" x14ac:dyDescent="0.2"/>
    <row r="19782" s="107" customFormat="1" x14ac:dyDescent="0.2"/>
    <row r="19783" s="107" customFormat="1" x14ac:dyDescent="0.2"/>
    <row r="19784" s="107" customFormat="1" x14ac:dyDescent="0.2"/>
    <row r="19785" s="107" customFormat="1" x14ac:dyDescent="0.2"/>
    <row r="19786" s="107" customFormat="1" x14ac:dyDescent="0.2"/>
    <row r="19787" s="107" customFormat="1" x14ac:dyDescent="0.2"/>
    <row r="19788" s="107" customFormat="1" x14ac:dyDescent="0.2"/>
    <row r="19789" s="107" customFormat="1" x14ac:dyDescent="0.2"/>
    <row r="19790" s="107" customFormat="1" x14ac:dyDescent="0.2"/>
    <row r="19791" s="107" customFormat="1" x14ac:dyDescent="0.2"/>
    <row r="19792" s="107" customFormat="1" x14ac:dyDescent="0.2"/>
    <row r="19793" s="107" customFormat="1" x14ac:dyDescent="0.2"/>
    <row r="19794" s="107" customFormat="1" x14ac:dyDescent="0.2"/>
    <row r="19795" s="107" customFormat="1" x14ac:dyDescent="0.2"/>
    <row r="19796" s="107" customFormat="1" x14ac:dyDescent="0.2"/>
    <row r="19797" s="107" customFormat="1" x14ac:dyDescent="0.2"/>
    <row r="19798" s="107" customFormat="1" x14ac:dyDescent="0.2"/>
    <row r="19799" s="107" customFormat="1" x14ac:dyDescent="0.2"/>
    <row r="19800" s="107" customFormat="1" x14ac:dyDescent="0.2"/>
    <row r="19801" s="107" customFormat="1" x14ac:dyDescent="0.2"/>
    <row r="19802" s="107" customFormat="1" x14ac:dyDescent="0.2"/>
    <row r="19803" s="107" customFormat="1" x14ac:dyDescent="0.2"/>
    <row r="19804" s="107" customFormat="1" x14ac:dyDescent="0.2"/>
    <row r="19805" s="107" customFormat="1" x14ac:dyDescent="0.2"/>
    <row r="19806" s="107" customFormat="1" x14ac:dyDescent="0.2"/>
    <row r="19807" s="107" customFormat="1" x14ac:dyDescent="0.2"/>
    <row r="19808" s="107" customFormat="1" x14ac:dyDescent="0.2"/>
    <row r="19809" s="107" customFormat="1" x14ac:dyDescent="0.2"/>
    <row r="19810" s="107" customFormat="1" x14ac:dyDescent="0.2"/>
    <row r="19811" s="107" customFormat="1" x14ac:dyDescent="0.2"/>
    <row r="19812" s="107" customFormat="1" x14ac:dyDescent="0.2"/>
    <row r="19813" s="107" customFormat="1" x14ac:dyDescent="0.2"/>
    <row r="19814" s="107" customFormat="1" x14ac:dyDescent="0.2"/>
    <row r="19815" s="107" customFormat="1" x14ac:dyDescent="0.2"/>
    <row r="19816" s="107" customFormat="1" x14ac:dyDescent="0.2"/>
    <row r="19817" s="107" customFormat="1" x14ac:dyDescent="0.2"/>
    <row r="19818" s="107" customFormat="1" x14ac:dyDescent="0.2"/>
    <row r="19819" s="107" customFormat="1" x14ac:dyDescent="0.2"/>
    <row r="19820" s="107" customFormat="1" x14ac:dyDescent="0.2"/>
    <row r="19821" s="107" customFormat="1" x14ac:dyDescent="0.2"/>
    <row r="19822" s="107" customFormat="1" x14ac:dyDescent="0.2"/>
    <row r="19823" s="107" customFormat="1" x14ac:dyDescent="0.2"/>
    <row r="19824" s="107" customFormat="1" x14ac:dyDescent="0.2"/>
    <row r="19825" s="107" customFormat="1" x14ac:dyDescent="0.2"/>
    <row r="19826" s="107" customFormat="1" x14ac:dyDescent="0.2"/>
    <row r="19827" s="107" customFormat="1" x14ac:dyDescent="0.2"/>
    <row r="19828" s="107" customFormat="1" x14ac:dyDescent="0.2"/>
    <row r="19829" s="107" customFormat="1" x14ac:dyDescent="0.2"/>
    <row r="19830" s="107" customFormat="1" x14ac:dyDescent="0.2"/>
    <row r="19831" s="107" customFormat="1" x14ac:dyDescent="0.2"/>
    <row r="19832" s="107" customFormat="1" x14ac:dyDescent="0.2"/>
    <row r="19833" s="107" customFormat="1" x14ac:dyDescent="0.2"/>
    <row r="19834" s="107" customFormat="1" x14ac:dyDescent="0.2"/>
    <row r="19835" s="107" customFormat="1" x14ac:dyDescent="0.2"/>
    <row r="19836" s="107" customFormat="1" x14ac:dyDescent="0.2"/>
    <row r="19837" s="107" customFormat="1" x14ac:dyDescent="0.2"/>
    <row r="19838" s="107" customFormat="1" x14ac:dyDescent="0.2"/>
    <row r="19839" s="107" customFormat="1" x14ac:dyDescent="0.2"/>
    <row r="19840" s="107" customFormat="1" x14ac:dyDescent="0.2"/>
    <row r="19841" s="107" customFormat="1" x14ac:dyDescent="0.2"/>
    <row r="19842" s="107" customFormat="1" x14ac:dyDescent="0.2"/>
    <row r="19843" s="107" customFormat="1" x14ac:dyDescent="0.2"/>
    <row r="19844" s="107" customFormat="1" x14ac:dyDescent="0.2"/>
    <row r="19845" s="107" customFormat="1" x14ac:dyDescent="0.2"/>
    <row r="19846" s="107" customFormat="1" x14ac:dyDescent="0.2"/>
    <row r="19847" s="107" customFormat="1" x14ac:dyDescent="0.2"/>
    <row r="19848" s="107" customFormat="1" x14ac:dyDescent="0.2"/>
    <row r="19849" s="107" customFormat="1" x14ac:dyDescent="0.2"/>
    <row r="19850" s="107" customFormat="1" x14ac:dyDescent="0.2"/>
    <row r="19851" s="107" customFormat="1" x14ac:dyDescent="0.2"/>
    <row r="19852" s="107" customFormat="1" x14ac:dyDescent="0.2"/>
    <row r="19853" s="107" customFormat="1" x14ac:dyDescent="0.2"/>
    <row r="19854" s="107" customFormat="1" x14ac:dyDescent="0.2"/>
    <row r="19855" s="107" customFormat="1" x14ac:dyDescent="0.2"/>
    <row r="19856" s="107" customFormat="1" x14ac:dyDescent="0.2"/>
    <row r="19857" s="107" customFormat="1" x14ac:dyDescent="0.2"/>
    <row r="19858" s="107" customFormat="1" x14ac:dyDescent="0.2"/>
    <row r="19859" s="107" customFormat="1" x14ac:dyDescent="0.2"/>
    <row r="19860" s="107" customFormat="1" x14ac:dyDescent="0.2"/>
    <row r="19861" s="107" customFormat="1" x14ac:dyDescent="0.2"/>
    <row r="19862" s="107" customFormat="1" x14ac:dyDescent="0.2"/>
    <row r="19863" s="107" customFormat="1" x14ac:dyDescent="0.2"/>
    <row r="19864" s="107" customFormat="1" x14ac:dyDescent="0.2"/>
    <row r="19865" s="107" customFormat="1" x14ac:dyDescent="0.2"/>
    <row r="19866" s="107" customFormat="1" x14ac:dyDescent="0.2"/>
    <row r="19867" s="107" customFormat="1" x14ac:dyDescent="0.2"/>
    <row r="19868" s="107" customFormat="1" x14ac:dyDescent="0.2"/>
    <row r="19869" s="107" customFormat="1" x14ac:dyDescent="0.2"/>
    <row r="19870" s="107" customFormat="1" x14ac:dyDescent="0.2"/>
    <row r="19871" s="107" customFormat="1" x14ac:dyDescent="0.2"/>
    <row r="19872" s="107" customFormat="1" x14ac:dyDescent="0.2"/>
    <row r="19873" s="107" customFormat="1" x14ac:dyDescent="0.2"/>
    <row r="19874" s="107" customFormat="1" x14ac:dyDescent="0.2"/>
    <row r="19875" s="107" customFormat="1" x14ac:dyDescent="0.2"/>
    <row r="19876" s="107" customFormat="1" x14ac:dyDescent="0.2"/>
    <row r="19877" s="107" customFormat="1" x14ac:dyDescent="0.2"/>
    <row r="19878" s="107" customFormat="1" x14ac:dyDescent="0.2"/>
    <row r="19879" s="107" customFormat="1" x14ac:dyDescent="0.2"/>
    <row r="19880" s="107" customFormat="1" x14ac:dyDescent="0.2"/>
    <row r="19881" s="107" customFormat="1" x14ac:dyDescent="0.2"/>
    <row r="19882" s="107" customFormat="1" x14ac:dyDescent="0.2"/>
    <row r="19883" s="107" customFormat="1" x14ac:dyDescent="0.2"/>
    <row r="19884" s="107" customFormat="1" x14ac:dyDescent="0.2"/>
    <row r="19885" s="107" customFormat="1" x14ac:dyDescent="0.2"/>
    <row r="19886" s="107" customFormat="1" x14ac:dyDescent="0.2"/>
    <row r="19887" s="107" customFormat="1" x14ac:dyDescent="0.2"/>
    <row r="19888" s="107" customFormat="1" x14ac:dyDescent="0.2"/>
    <row r="19889" s="107" customFormat="1" x14ac:dyDescent="0.2"/>
    <row r="19890" s="107" customFormat="1" x14ac:dyDescent="0.2"/>
    <row r="19891" s="107" customFormat="1" x14ac:dyDescent="0.2"/>
    <row r="19892" s="107" customFormat="1" x14ac:dyDescent="0.2"/>
    <row r="19893" s="107" customFormat="1" x14ac:dyDescent="0.2"/>
    <row r="19894" s="107" customFormat="1" x14ac:dyDescent="0.2"/>
    <row r="19895" s="107" customFormat="1" x14ac:dyDescent="0.2"/>
    <row r="19896" s="107" customFormat="1" x14ac:dyDescent="0.2"/>
    <row r="19897" s="107" customFormat="1" x14ac:dyDescent="0.2"/>
    <row r="19898" s="107" customFormat="1" x14ac:dyDescent="0.2"/>
    <row r="19899" s="107" customFormat="1" x14ac:dyDescent="0.2"/>
    <row r="19900" s="107" customFormat="1" x14ac:dyDescent="0.2"/>
    <row r="19901" s="107" customFormat="1" x14ac:dyDescent="0.2"/>
    <row r="19902" s="107" customFormat="1" x14ac:dyDescent="0.2"/>
    <row r="19903" s="107" customFormat="1" x14ac:dyDescent="0.2"/>
    <row r="19904" s="107" customFormat="1" x14ac:dyDescent="0.2"/>
    <row r="19905" s="107" customFormat="1" x14ac:dyDescent="0.2"/>
    <row r="19906" s="107" customFormat="1" x14ac:dyDescent="0.2"/>
    <row r="19907" s="107" customFormat="1" x14ac:dyDescent="0.2"/>
    <row r="19908" s="107" customFormat="1" x14ac:dyDescent="0.2"/>
    <row r="19909" s="107" customFormat="1" x14ac:dyDescent="0.2"/>
    <row r="19910" s="107" customFormat="1" x14ac:dyDescent="0.2"/>
    <row r="19911" s="107" customFormat="1" x14ac:dyDescent="0.2"/>
    <row r="19912" s="107" customFormat="1" x14ac:dyDescent="0.2"/>
    <row r="19913" s="107" customFormat="1" x14ac:dyDescent="0.2"/>
    <row r="19914" s="107" customFormat="1" x14ac:dyDescent="0.2"/>
    <row r="19915" s="107" customFormat="1" x14ac:dyDescent="0.2"/>
    <row r="19916" s="107" customFormat="1" x14ac:dyDescent="0.2"/>
    <row r="19917" s="107" customFormat="1" x14ac:dyDescent="0.2"/>
    <row r="19918" s="107" customFormat="1" x14ac:dyDescent="0.2"/>
    <row r="19919" s="107" customFormat="1" x14ac:dyDescent="0.2"/>
    <row r="19920" s="107" customFormat="1" x14ac:dyDescent="0.2"/>
    <row r="19921" s="107" customFormat="1" x14ac:dyDescent="0.2"/>
    <row r="19922" s="107" customFormat="1" x14ac:dyDescent="0.2"/>
    <row r="19923" s="107" customFormat="1" x14ac:dyDescent="0.2"/>
    <row r="19924" s="107" customFormat="1" x14ac:dyDescent="0.2"/>
    <row r="19925" s="107" customFormat="1" x14ac:dyDescent="0.2"/>
    <row r="19926" s="107" customFormat="1" x14ac:dyDescent="0.2"/>
    <row r="19927" s="107" customFormat="1" x14ac:dyDescent="0.2"/>
    <row r="19928" s="107" customFormat="1" x14ac:dyDescent="0.2"/>
    <row r="19929" s="107" customFormat="1" x14ac:dyDescent="0.2"/>
    <row r="19930" s="107" customFormat="1" x14ac:dyDescent="0.2"/>
    <row r="19931" s="107" customFormat="1" x14ac:dyDescent="0.2"/>
    <row r="19932" s="107" customFormat="1" x14ac:dyDescent="0.2"/>
    <row r="19933" s="107" customFormat="1" x14ac:dyDescent="0.2"/>
    <row r="19934" s="107" customFormat="1" x14ac:dyDescent="0.2"/>
    <row r="19935" s="107" customFormat="1" x14ac:dyDescent="0.2"/>
    <row r="19936" s="107" customFormat="1" x14ac:dyDescent="0.2"/>
    <row r="19937" s="107" customFormat="1" x14ac:dyDescent="0.2"/>
    <row r="19938" s="107" customFormat="1" x14ac:dyDescent="0.2"/>
    <row r="19939" s="107" customFormat="1" x14ac:dyDescent="0.2"/>
    <row r="19940" s="107" customFormat="1" x14ac:dyDescent="0.2"/>
    <row r="19941" s="107" customFormat="1" x14ac:dyDescent="0.2"/>
    <row r="19942" s="107" customFormat="1" x14ac:dyDescent="0.2"/>
    <row r="19943" s="107" customFormat="1" x14ac:dyDescent="0.2"/>
    <row r="19944" s="107" customFormat="1" x14ac:dyDescent="0.2"/>
    <row r="19945" s="107" customFormat="1" x14ac:dyDescent="0.2"/>
    <row r="19946" s="107" customFormat="1" x14ac:dyDescent="0.2"/>
    <row r="19947" s="107" customFormat="1" x14ac:dyDescent="0.2"/>
    <row r="19948" s="107" customFormat="1" x14ac:dyDescent="0.2"/>
    <row r="19949" s="107" customFormat="1" x14ac:dyDescent="0.2"/>
    <row r="19950" s="107" customFormat="1" x14ac:dyDescent="0.2"/>
    <row r="19951" s="107" customFormat="1" x14ac:dyDescent="0.2"/>
    <row r="19952" s="107" customFormat="1" x14ac:dyDescent="0.2"/>
    <row r="19953" s="107" customFormat="1" x14ac:dyDescent="0.2"/>
    <row r="19954" s="107" customFormat="1" x14ac:dyDescent="0.2"/>
    <row r="19955" s="107" customFormat="1" x14ac:dyDescent="0.2"/>
    <row r="19956" s="107" customFormat="1" x14ac:dyDescent="0.2"/>
    <row r="19957" s="107" customFormat="1" x14ac:dyDescent="0.2"/>
    <row r="19958" s="107" customFormat="1" x14ac:dyDescent="0.2"/>
    <row r="19959" s="107" customFormat="1" x14ac:dyDescent="0.2"/>
    <row r="19960" s="107" customFormat="1" x14ac:dyDescent="0.2"/>
    <row r="19961" s="107" customFormat="1" x14ac:dyDescent="0.2"/>
    <row r="19962" s="107" customFormat="1" x14ac:dyDescent="0.2"/>
    <row r="19963" s="107" customFormat="1" x14ac:dyDescent="0.2"/>
    <row r="19964" s="107" customFormat="1" x14ac:dyDescent="0.2"/>
    <row r="19965" s="107" customFormat="1" x14ac:dyDescent="0.2"/>
    <row r="19966" s="107" customFormat="1" x14ac:dyDescent="0.2"/>
    <row r="19967" s="107" customFormat="1" x14ac:dyDescent="0.2"/>
    <row r="19968" s="107" customFormat="1" x14ac:dyDescent="0.2"/>
    <row r="19969" s="107" customFormat="1" x14ac:dyDescent="0.2"/>
    <row r="19970" s="107" customFormat="1" x14ac:dyDescent="0.2"/>
    <row r="19971" s="107" customFormat="1" x14ac:dyDescent="0.2"/>
    <row r="19972" s="107" customFormat="1" x14ac:dyDescent="0.2"/>
    <row r="19973" s="107" customFormat="1" x14ac:dyDescent="0.2"/>
    <row r="19974" s="107" customFormat="1" x14ac:dyDescent="0.2"/>
    <row r="19975" s="107" customFormat="1" x14ac:dyDescent="0.2"/>
    <row r="19976" s="107" customFormat="1" x14ac:dyDescent="0.2"/>
    <row r="19977" s="107" customFormat="1" x14ac:dyDescent="0.2"/>
    <row r="19978" s="107" customFormat="1" x14ac:dyDescent="0.2"/>
    <row r="19979" s="107" customFormat="1" x14ac:dyDescent="0.2"/>
    <row r="19980" s="107" customFormat="1" x14ac:dyDescent="0.2"/>
    <row r="19981" s="107" customFormat="1" x14ac:dyDescent="0.2"/>
    <row r="19982" s="107" customFormat="1" x14ac:dyDescent="0.2"/>
    <row r="19983" s="107" customFormat="1" x14ac:dyDescent="0.2"/>
    <row r="19984" s="107" customFormat="1" x14ac:dyDescent="0.2"/>
    <row r="19985" s="107" customFormat="1" x14ac:dyDescent="0.2"/>
    <row r="19986" s="107" customFormat="1" x14ac:dyDescent="0.2"/>
    <row r="19987" s="107" customFormat="1" x14ac:dyDescent="0.2"/>
    <row r="19988" s="107" customFormat="1" x14ac:dyDescent="0.2"/>
    <row r="19989" s="107" customFormat="1" x14ac:dyDescent="0.2"/>
    <row r="19990" s="107" customFormat="1" x14ac:dyDescent="0.2"/>
    <row r="19991" s="107" customFormat="1" x14ac:dyDescent="0.2"/>
    <row r="19992" s="107" customFormat="1" x14ac:dyDescent="0.2"/>
    <row r="19993" s="107" customFormat="1" x14ac:dyDescent="0.2"/>
    <row r="19994" s="107" customFormat="1" x14ac:dyDescent="0.2"/>
    <row r="19995" s="107" customFormat="1" x14ac:dyDescent="0.2"/>
    <row r="19996" s="107" customFormat="1" x14ac:dyDescent="0.2"/>
    <row r="19997" s="107" customFormat="1" x14ac:dyDescent="0.2"/>
    <row r="19998" s="107" customFormat="1" x14ac:dyDescent="0.2"/>
    <row r="19999" s="107" customFormat="1" x14ac:dyDescent="0.2"/>
    <row r="20000" s="107" customFormat="1" x14ac:dyDescent="0.2"/>
    <row r="20001" s="107" customFormat="1" x14ac:dyDescent="0.2"/>
    <row r="20002" s="107" customFormat="1" x14ac:dyDescent="0.2"/>
    <row r="20003" s="107" customFormat="1" x14ac:dyDescent="0.2"/>
    <row r="20004" s="107" customFormat="1" x14ac:dyDescent="0.2"/>
    <row r="20005" s="107" customFormat="1" x14ac:dyDescent="0.2"/>
    <row r="20006" s="107" customFormat="1" x14ac:dyDescent="0.2"/>
    <row r="20007" s="107" customFormat="1" x14ac:dyDescent="0.2"/>
    <row r="20008" s="107" customFormat="1" x14ac:dyDescent="0.2"/>
    <row r="20009" s="107" customFormat="1" x14ac:dyDescent="0.2"/>
    <row r="20010" s="107" customFormat="1" x14ac:dyDescent="0.2"/>
    <row r="20011" s="107" customFormat="1" x14ac:dyDescent="0.2"/>
    <row r="20012" s="107" customFormat="1" x14ac:dyDescent="0.2"/>
    <row r="20013" s="107" customFormat="1" x14ac:dyDescent="0.2"/>
    <row r="20014" s="107" customFormat="1" x14ac:dyDescent="0.2"/>
    <row r="20015" s="107" customFormat="1" x14ac:dyDescent="0.2"/>
    <row r="20016" s="107" customFormat="1" x14ac:dyDescent="0.2"/>
    <row r="20017" s="107" customFormat="1" x14ac:dyDescent="0.2"/>
    <row r="20018" s="107" customFormat="1" x14ac:dyDescent="0.2"/>
    <row r="20019" s="107" customFormat="1" x14ac:dyDescent="0.2"/>
    <row r="20020" s="107" customFormat="1" x14ac:dyDescent="0.2"/>
    <row r="20021" s="107" customFormat="1" x14ac:dyDescent="0.2"/>
    <row r="20022" s="107" customFormat="1" x14ac:dyDescent="0.2"/>
    <row r="20023" s="107" customFormat="1" x14ac:dyDescent="0.2"/>
    <row r="20024" s="107" customFormat="1" x14ac:dyDescent="0.2"/>
    <row r="20025" s="107" customFormat="1" x14ac:dyDescent="0.2"/>
    <row r="20026" s="107" customFormat="1" x14ac:dyDescent="0.2"/>
    <row r="20027" s="107" customFormat="1" x14ac:dyDescent="0.2"/>
    <row r="20028" s="107" customFormat="1" x14ac:dyDescent="0.2"/>
    <row r="20029" s="107" customFormat="1" x14ac:dyDescent="0.2"/>
    <row r="20030" s="107" customFormat="1" x14ac:dyDescent="0.2"/>
    <row r="20031" s="107" customFormat="1" x14ac:dyDescent="0.2"/>
    <row r="20032" s="107" customFormat="1" x14ac:dyDescent="0.2"/>
    <row r="20033" s="107" customFormat="1" x14ac:dyDescent="0.2"/>
    <row r="20034" s="107" customFormat="1" x14ac:dyDescent="0.2"/>
    <row r="20035" s="107" customFormat="1" x14ac:dyDescent="0.2"/>
    <row r="20036" s="107" customFormat="1" x14ac:dyDescent="0.2"/>
    <row r="20037" s="107" customFormat="1" x14ac:dyDescent="0.2"/>
    <row r="20038" s="107" customFormat="1" x14ac:dyDescent="0.2"/>
    <row r="20039" s="107" customFormat="1" x14ac:dyDescent="0.2"/>
    <row r="20040" s="107" customFormat="1" x14ac:dyDescent="0.2"/>
    <row r="20041" s="107" customFormat="1" x14ac:dyDescent="0.2"/>
    <row r="20042" s="107" customFormat="1" x14ac:dyDescent="0.2"/>
    <row r="20043" s="107" customFormat="1" x14ac:dyDescent="0.2"/>
    <row r="20044" s="107" customFormat="1" x14ac:dyDescent="0.2"/>
    <row r="20045" s="107" customFormat="1" x14ac:dyDescent="0.2"/>
    <row r="20046" s="107" customFormat="1" x14ac:dyDescent="0.2"/>
    <row r="20047" s="107" customFormat="1" x14ac:dyDescent="0.2"/>
    <row r="20048" s="107" customFormat="1" x14ac:dyDescent="0.2"/>
    <row r="20049" s="107" customFormat="1" x14ac:dyDescent="0.2"/>
    <row r="20050" s="107" customFormat="1" x14ac:dyDescent="0.2"/>
    <row r="20051" s="107" customFormat="1" x14ac:dyDescent="0.2"/>
    <row r="20052" s="107" customFormat="1" x14ac:dyDescent="0.2"/>
    <row r="20053" s="107" customFormat="1" x14ac:dyDescent="0.2"/>
    <row r="20054" s="107" customFormat="1" x14ac:dyDescent="0.2"/>
    <row r="20055" s="107" customFormat="1" x14ac:dyDescent="0.2"/>
    <row r="20056" s="107" customFormat="1" x14ac:dyDescent="0.2"/>
    <row r="20057" s="107" customFormat="1" x14ac:dyDescent="0.2"/>
    <row r="20058" s="107" customFormat="1" x14ac:dyDescent="0.2"/>
    <row r="20059" s="107" customFormat="1" x14ac:dyDescent="0.2"/>
    <row r="20060" s="107" customFormat="1" x14ac:dyDescent="0.2"/>
    <row r="20061" s="107" customFormat="1" x14ac:dyDescent="0.2"/>
    <row r="20062" s="107" customFormat="1" x14ac:dyDescent="0.2"/>
    <row r="20063" s="107" customFormat="1" x14ac:dyDescent="0.2"/>
    <row r="20064" s="107" customFormat="1" x14ac:dyDescent="0.2"/>
    <row r="20065" s="107" customFormat="1" x14ac:dyDescent="0.2"/>
    <row r="20066" s="107" customFormat="1" x14ac:dyDescent="0.2"/>
    <row r="20067" s="107" customFormat="1" x14ac:dyDescent="0.2"/>
    <row r="20068" s="107" customFormat="1" x14ac:dyDescent="0.2"/>
    <row r="20069" s="107" customFormat="1" x14ac:dyDescent="0.2"/>
    <row r="20070" s="107" customFormat="1" x14ac:dyDescent="0.2"/>
    <row r="20071" s="107" customFormat="1" x14ac:dyDescent="0.2"/>
    <row r="20072" s="107" customFormat="1" x14ac:dyDescent="0.2"/>
    <row r="20073" s="107" customFormat="1" x14ac:dyDescent="0.2"/>
    <row r="20074" s="107" customFormat="1" x14ac:dyDescent="0.2"/>
    <row r="20075" s="107" customFormat="1" x14ac:dyDescent="0.2"/>
    <row r="20076" s="107" customFormat="1" x14ac:dyDescent="0.2"/>
    <row r="20077" s="107" customFormat="1" x14ac:dyDescent="0.2"/>
    <row r="20078" s="107" customFormat="1" x14ac:dyDescent="0.2"/>
    <row r="20079" s="107" customFormat="1" x14ac:dyDescent="0.2"/>
    <row r="20080" s="107" customFormat="1" x14ac:dyDescent="0.2"/>
    <row r="20081" s="107" customFormat="1" x14ac:dyDescent="0.2"/>
    <row r="20082" s="107" customFormat="1" x14ac:dyDescent="0.2"/>
    <row r="20083" s="107" customFormat="1" x14ac:dyDescent="0.2"/>
    <row r="20084" s="107" customFormat="1" x14ac:dyDescent="0.2"/>
    <row r="20085" s="107" customFormat="1" x14ac:dyDescent="0.2"/>
    <row r="20086" s="107" customFormat="1" x14ac:dyDescent="0.2"/>
    <row r="20087" s="107" customFormat="1" x14ac:dyDescent="0.2"/>
    <row r="20088" s="107" customFormat="1" x14ac:dyDescent="0.2"/>
    <row r="20089" s="107" customFormat="1" x14ac:dyDescent="0.2"/>
    <row r="20090" s="107" customFormat="1" x14ac:dyDescent="0.2"/>
    <row r="20091" s="107" customFormat="1" x14ac:dyDescent="0.2"/>
    <row r="20092" s="107" customFormat="1" x14ac:dyDescent="0.2"/>
    <row r="20093" s="107" customFormat="1" x14ac:dyDescent="0.2"/>
    <row r="20094" s="107" customFormat="1" x14ac:dyDescent="0.2"/>
    <row r="20095" s="107" customFormat="1" x14ac:dyDescent="0.2"/>
    <row r="20096" s="107" customFormat="1" x14ac:dyDescent="0.2"/>
    <row r="20097" s="107" customFormat="1" x14ac:dyDescent="0.2"/>
    <row r="20098" s="107" customFormat="1" x14ac:dyDescent="0.2"/>
    <row r="20099" s="107" customFormat="1" x14ac:dyDescent="0.2"/>
    <row r="20100" s="107" customFormat="1" x14ac:dyDescent="0.2"/>
    <row r="20101" s="107" customFormat="1" x14ac:dyDescent="0.2"/>
    <row r="20102" s="107" customFormat="1" x14ac:dyDescent="0.2"/>
    <row r="20103" s="107" customFormat="1" x14ac:dyDescent="0.2"/>
    <row r="20104" s="107" customFormat="1" x14ac:dyDescent="0.2"/>
    <row r="20105" s="107" customFormat="1" x14ac:dyDescent="0.2"/>
    <row r="20106" s="107" customFormat="1" x14ac:dyDescent="0.2"/>
    <row r="20107" s="107" customFormat="1" x14ac:dyDescent="0.2"/>
    <row r="20108" s="107" customFormat="1" x14ac:dyDescent="0.2"/>
    <row r="20109" s="107" customFormat="1" x14ac:dyDescent="0.2"/>
    <row r="20110" s="107" customFormat="1" x14ac:dyDescent="0.2"/>
    <row r="20111" s="107" customFormat="1" x14ac:dyDescent="0.2"/>
    <row r="20112" s="107" customFormat="1" x14ac:dyDescent="0.2"/>
    <row r="20113" s="107" customFormat="1" x14ac:dyDescent="0.2"/>
    <row r="20114" s="107" customFormat="1" x14ac:dyDescent="0.2"/>
    <row r="20115" s="107" customFormat="1" x14ac:dyDescent="0.2"/>
    <row r="20116" s="107" customFormat="1" x14ac:dyDescent="0.2"/>
    <row r="20117" s="107" customFormat="1" x14ac:dyDescent="0.2"/>
    <row r="20118" s="107" customFormat="1" x14ac:dyDescent="0.2"/>
    <row r="20119" s="107" customFormat="1" x14ac:dyDescent="0.2"/>
    <row r="20120" s="107" customFormat="1" x14ac:dyDescent="0.2"/>
    <row r="20121" s="107" customFormat="1" x14ac:dyDescent="0.2"/>
    <row r="20122" s="107" customFormat="1" x14ac:dyDescent="0.2"/>
    <row r="20123" s="107" customFormat="1" x14ac:dyDescent="0.2"/>
    <row r="20124" s="107" customFormat="1" x14ac:dyDescent="0.2"/>
    <row r="20125" s="107" customFormat="1" x14ac:dyDescent="0.2"/>
    <row r="20126" s="107" customFormat="1" x14ac:dyDescent="0.2"/>
    <row r="20127" s="107" customFormat="1" x14ac:dyDescent="0.2"/>
    <row r="20128" s="107" customFormat="1" x14ac:dyDescent="0.2"/>
    <row r="20129" s="107" customFormat="1" x14ac:dyDescent="0.2"/>
    <row r="20130" s="107" customFormat="1" x14ac:dyDescent="0.2"/>
    <row r="20131" s="107" customFormat="1" x14ac:dyDescent="0.2"/>
    <row r="20132" s="107" customFormat="1" x14ac:dyDescent="0.2"/>
    <row r="20133" s="107" customFormat="1" x14ac:dyDescent="0.2"/>
    <row r="20134" s="107" customFormat="1" x14ac:dyDescent="0.2"/>
    <row r="20135" s="107" customFormat="1" x14ac:dyDescent="0.2"/>
    <row r="20136" s="107" customFormat="1" x14ac:dyDescent="0.2"/>
    <row r="20137" s="107" customFormat="1" x14ac:dyDescent="0.2"/>
    <row r="20138" s="107" customFormat="1" x14ac:dyDescent="0.2"/>
    <row r="20139" s="107" customFormat="1" x14ac:dyDescent="0.2"/>
    <row r="20140" s="107" customFormat="1" x14ac:dyDescent="0.2"/>
    <row r="20141" s="107" customFormat="1" x14ac:dyDescent="0.2"/>
    <row r="20142" s="107" customFormat="1" x14ac:dyDescent="0.2"/>
    <row r="20143" s="107" customFormat="1" x14ac:dyDescent="0.2"/>
    <row r="20144" s="107" customFormat="1" x14ac:dyDescent="0.2"/>
    <row r="20145" s="107" customFormat="1" x14ac:dyDescent="0.2"/>
    <row r="20146" s="107" customFormat="1" x14ac:dyDescent="0.2"/>
    <row r="20147" s="107" customFormat="1" x14ac:dyDescent="0.2"/>
    <row r="20148" s="107" customFormat="1" x14ac:dyDescent="0.2"/>
    <row r="20149" s="107" customFormat="1" x14ac:dyDescent="0.2"/>
    <row r="20150" s="107" customFormat="1" x14ac:dyDescent="0.2"/>
    <row r="20151" s="107" customFormat="1" x14ac:dyDescent="0.2"/>
    <row r="20152" s="107" customFormat="1" x14ac:dyDescent="0.2"/>
    <row r="20153" s="107" customFormat="1" x14ac:dyDescent="0.2"/>
    <row r="20154" s="107" customFormat="1" x14ac:dyDescent="0.2"/>
    <row r="20155" s="107" customFormat="1" x14ac:dyDescent="0.2"/>
    <row r="20156" s="107" customFormat="1" x14ac:dyDescent="0.2"/>
    <row r="20157" s="107" customFormat="1" x14ac:dyDescent="0.2"/>
    <row r="20158" s="107" customFormat="1" x14ac:dyDescent="0.2"/>
    <row r="20159" s="107" customFormat="1" x14ac:dyDescent="0.2"/>
    <row r="20160" s="107" customFormat="1" x14ac:dyDescent="0.2"/>
    <row r="20161" s="107" customFormat="1" x14ac:dyDescent="0.2"/>
    <row r="20162" s="107" customFormat="1" x14ac:dyDescent="0.2"/>
    <row r="20163" s="107" customFormat="1" x14ac:dyDescent="0.2"/>
    <row r="20164" s="107" customFormat="1" x14ac:dyDescent="0.2"/>
    <row r="20165" s="107" customFormat="1" x14ac:dyDescent="0.2"/>
    <row r="20166" s="107" customFormat="1" x14ac:dyDescent="0.2"/>
    <row r="20167" s="107" customFormat="1" x14ac:dyDescent="0.2"/>
    <row r="20168" s="107" customFormat="1" x14ac:dyDescent="0.2"/>
    <row r="20169" s="107" customFormat="1" x14ac:dyDescent="0.2"/>
    <row r="20170" s="107" customFormat="1" x14ac:dyDescent="0.2"/>
    <row r="20171" s="107" customFormat="1" x14ac:dyDescent="0.2"/>
    <row r="20172" s="107" customFormat="1" x14ac:dyDescent="0.2"/>
    <row r="20173" s="107" customFormat="1" x14ac:dyDescent="0.2"/>
    <row r="20174" s="107" customFormat="1" x14ac:dyDescent="0.2"/>
    <row r="20175" s="107" customFormat="1" x14ac:dyDescent="0.2"/>
    <row r="20176" s="107" customFormat="1" x14ac:dyDescent="0.2"/>
    <row r="20177" s="107" customFormat="1" x14ac:dyDescent="0.2"/>
    <row r="20178" s="107" customFormat="1" x14ac:dyDescent="0.2"/>
    <row r="20179" s="107" customFormat="1" x14ac:dyDescent="0.2"/>
    <row r="20180" s="107" customFormat="1" x14ac:dyDescent="0.2"/>
    <row r="20181" s="107" customFormat="1" x14ac:dyDescent="0.2"/>
    <row r="20182" s="107" customFormat="1" x14ac:dyDescent="0.2"/>
    <row r="20183" s="107" customFormat="1" x14ac:dyDescent="0.2"/>
    <row r="20184" s="107" customFormat="1" x14ac:dyDescent="0.2"/>
    <row r="20185" s="107" customFormat="1" x14ac:dyDescent="0.2"/>
    <row r="20186" s="107" customFormat="1" x14ac:dyDescent="0.2"/>
    <row r="20187" s="107" customFormat="1" x14ac:dyDescent="0.2"/>
    <row r="20188" s="107" customFormat="1" x14ac:dyDescent="0.2"/>
    <row r="20189" s="107" customFormat="1" x14ac:dyDescent="0.2"/>
    <row r="20190" s="107" customFormat="1" x14ac:dyDescent="0.2"/>
    <row r="20191" s="107" customFormat="1" x14ac:dyDescent="0.2"/>
    <row r="20192" s="107" customFormat="1" x14ac:dyDescent="0.2"/>
    <row r="20193" s="107" customFormat="1" x14ac:dyDescent="0.2"/>
    <row r="20194" s="107" customFormat="1" x14ac:dyDescent="0.2"/>
    <row r="20195" s="107" customFormat="1" x14ac:dyDescent="0.2"/>
    <row r="20196" s="107" customFormat="1" x14ac:dyDescent="0.2"/>
    <row r="20197" s="107" customFormat="1" x14ac:dyDescent="0.2"/>
    <row r="20198" s="107" customFormat="1" x14ac:dyDescent="0.2"/>
    <row r="20199" s="107" customFormat="1" x14ac:dyDescent="0.2"/>
    <row r="20200" s="107" customFormat="1" x14ac:dyDescent="0.2"/>
    <row r="20201" s="107" customFormat="1" x14ac:dyDescent="0.2"/>
    <row r="20202" s="107" customFormat="1" x14ac:dyDescent="0.2"/>
    <row r="20203" s="107" customFormat="1" x14ac:dyDescent="0.2"/>
    <row r="20204" s="107" customFormat="1" x14ac:dyDescent="0.2"/>
    <row r="20205" s="107" customFormat="1" x14ac:dyDescent="0.2"/>
    <row r="20206" s="107" customFormat="1" x14ac:dyDescent="0.2"/>
    <row r="20207" s="107" customFormat="1" x14ac:dyDescent="0.2"/>
    <row r="20208" s="107" customFormat="1" x14ac:dyDescent="0.2"/>
    <row r="20209" s="107" customFormat="1" x14ac:dyDescent="0.2"/>
    <row r="20210" s="107" customFormat="1" x14ac:dyDescent="0.2"/>
    <row r="20211" s="107" customFormat="1" x14ac:dyDescent="0.2"/>
    <row r="20212" s="107" customFormat="1" x14ac:dyDescent="0.2"/>
    <row r="20213" s="107" customFormat="1" x14ac:dyDescent="0.2"/>
    <row r="20214" s="107" customFormat="1" x14ac:dyDescent="0.2"/>
    <row r="20215" s="107" customFormat="1" x14ac:dyDescent="0.2"/>
    <row r="20216" s="107" customFormat="1" x14ac:dyDescent="0.2"/>
    <row r="20217" s="107" customFormat="1" x14ac:dyDescent="0.2"/>
    <row r="20218" s="107" customFormat="1" x14ac:dyDescent="0.2"/>
    <row r="20219" s="107" customFormat="1" x14ac:dyDescent="0.2"/>
    <row r="20220" s="107" customFormat="1" x14ac:dyDescent="0.2"/>
    <row r="20221" s="107" customFormat="1" x14ac:dyDescent="0.2"/>
    <row r="20222" s="107" customFormat="1" x14ac:dyDescent="0.2"/>
    <row r="20223" s="107" customFormat="1" x14ac:dyDescent="0.2"/>
    <row r="20224" s="107" customFormat="1" x14ac:dyDescent="0.2"/>
    <row r="20225" s="107" customFormat="1" x14ac:dyDescent="0.2"/>
    <row r="20226" s="107" customFormat="1" x14ac:dyDescent="0.2"/>
    <row r="20227" s="107" customFormat="1" x14ac:dyDescent="0.2"/>
    <row r="20228" s="107" customFormat="1" x14ac:dyDescent="0.2"/>
    <row r="20229" s="107" customFormat="1" x14ac:dyDescent="0.2"/>
    <row r="20230" s="107" customFormat="1" x14ac:dyDescent="0.2"/>
    <row r="20231" s="107" customFormat="1" x14ac:dyDescent="0.2"/>
    <row r="20232" s="107" customFormat="1" x14ac:dyDescent="0.2"/>
    <row r="20233" s="107" customFormat="1" x14ac:dyDescent="0.2"/>
    <row r="20234" s="107" customFormat="1" x14ac:dyDescent="0.2"/>
    <row r="20235" s="107" customFormat="1" x14ac:dyDescent="0.2"/>
    <row r="20236" s="107" customFormat="1" x14ac:dyDescent="0.2"/>
    <row r="20237" s="107" customFormat="1" x14ac:dyDescent="0.2"/>
    <row r="20238" s="107" customFormat="1" x14ac:dyDescent="0.2"/>
    <row r="20239" s="107" customFormat="1" x14ac:dyDescent="0.2"/>
    <row r="20240" s="107" customFormat="1" x14ac:dyDescent="0.2"/>
    <row r="20241" s="107" customFormat="1" x14ac:dyDescent="0.2"/>
    <row r="20242" s="107" customFormat="1" x14ac:dyDescent="0.2"/>
    <row r="20243" s="107" customFormat="1" x14ac:dyDescent="0.2"/>
    <row r="20244" s="107" customFormat="1" x14ac:dyDescent="0.2"/>
    <row r="20245" s="107" customFormat="1" x14ac:dyDescent="0.2"/>
    <row r="20246" s="107" customFormat="1" x14ac:dyDescent="0.2"/>
    <row r="20247" s="107" customFormat="1" x14ac:dyDescent="0.2"/>
    <row r="20248" s="107" customFormat="1" x14ac:dyDescent="0.2"/>
    <row r="20249" s="107" customFormat="1" x14ac:dyDescent="0.2"/>
    <row r="20250" s="107" customFormat="1" x14ac:dyDescent="0.2"/>
    <row r="20251" s="107" customFormat="1" x14ac:dyDescent="0.2"/>
    <row r="20252" s="107" customFormat="1" x14ac:dyDescent="0.2"/>
    <row r="20253" s="107" customFormat="1" x14ac:dyDescent="0.2"/>
    <row r="20254" s="107" customFormat="1" x14ac:dyDescent="0.2"/>
    <row r="20255" s="107" customFormat="1" x14ac:dyDescent="0.2"/>
    <row r="20256" s="107" customFormat="1" x14ac:dyDescent="0.2"/>
    <row r="20257" s="107" customFormat="1" x14ac:dyDescent="0.2"/>
    <row r="20258" s="107" customFormat="1" x14ac:dyDescent="0.2"/>
    <row r="20259" s="107" customFormat="1" x14ac:dyDescent="0.2"/>
    <row r="20260" s="107" customFormat="1" x14ac:dyDescent="0.2"/>
    <row r="20261" s="107" customFormat="1" x14ac:dyDescent="0.2"/>
    <row r="20262" s="107" customFormat="1" x14ac:dyDescent="0.2"/>
    <row r="20263" s="107" customFormat="1" x14ac:dyDescent="0.2"/>
    <row r="20264" s="107" customFormat="1" x14ac:dyDescent="0.2"/>
    <row r="20265" s="107" customFormat="1" x14ac:dyDescent="0.2"/>
    <row r="20266" s="107" customFormat="1" x14ac:dyDescent="0.2"/>
    <row r="20267" s="107" customFormat="1" x14ac:dyDescent="0.2"/>
    <row r="20268" s="107" customFormat="1" x14ac:dyDescent="0.2"/>
    <row r="20269" s="107" customFormat="1" x14ac:dyDescent="0.2"/>
    <row r="20270" s="107" customFormat="1" x14ac:dyDescent="0.2"/>
    <row r="20271" s="107" customFormat="1" x14ac:dyDescent="0.2"/>
    <row r="20272" s="107" customFormat="1" x14ac:dyDescent="0.2"/>
    <row r="20273" s="107" customFormat="1" x14ac:dyDescent="0.2"/>
    <row r="20274" s="107" customFormat="1" x14ac:dyDescent="0.2"/>
    <row r="20275" s="107" customFormat="1" x14ac:dyDescent="0.2"/>
    <row r="20276" s="107" customFormat="1" x14ac:dyDescent="0.2"/>
    <row r="20277" s="107" customFormat="1" x14ac:dyDescent="0.2"/>
    <row r="20278" s="107" customFormat="1" x14ac:dyDescent="0.2"/>
    <row r="20279" s="107" customFormat="1" x14ac:dyDescent="0.2"/>
    <row r="20280" s="107" customFormat="1" x14ac:dyDescent="0.2"/>
    <row r="20281" s="107" customFormat="1" x14ac:dyDescent="0.2"/>
    <row r="20282" s="107" customFormat="1" x14ac:dyDescent="0.2"/>
    <row r="20283" s="107" customFormat="1" x14ac:dyDescent="0.2"/>
    <row r="20284" s="107" customFormat="1" x14ac:dyDescent="0.2"/>
    <row r="20285" s="107" customFormat="1" x14ac:dyDescent="0.2"/>
    <row r="20286" s="107" customFormat="1" x14ac:dyDescent="0.2"/>
    <row r="20287" s="107" customFormat="1" x14ac:dyDescent="0.2"/>
    <row r="20288" s="107" customFormat="1" x14ac:dyDescent="0.2"/>
    <row r="20289" s="107" customFormat="1" x14ac:dyDescent="0.2"/>
    <row r="20290" s="107" customFormat="1" x14ac:dyDescent="0.2"/>
    <row r="20291" s="107" customFormat="1" x14ac:dyDescent="0.2"/>
    <row r="20292" s="107" customFormat="1" x14ac:dyDescent="0.2"/>
    <row r="20293" s="107" customFormat="1" x14ac:dyDescent="0.2"/>
    <row r="20294" s="107" customFormat="1" x14ac:dyDescent="0.2"/>
    <row r="20295" s="107" customFormat="1" x14ac:dyDescent="0.2"/>
    <row r="20296" s="107" customFormat="1" x14ac:dyDescent="0.2"/>
    <row r="20297" s="107" customFormat="1" x14ac:dyDescent="0.2"/>
    <row r="20298" s="107" customFormat="1" x14ac:dyDescent="0.2"/>
    <row r="20299" s="107" customFormat="1" x14ac:dyDescent="0.2"/>
    <row r="20300" s="107" customFormat="1" x14ac:dyDescent="0.2"/>
    <row r="20301" s="107" customFormat="1" x14ac:dyDescent="0.2"/>
    <row r="20302" s="107" customFormat="1" x14ac:dyDescent="0.2"/>
    <row r="20303" s="107" customFormat="1" x14ac:dyDescent="0.2"/>
    <row r="20304" s="107" customFormat="1" x14ac:dyDescent="0.2"/>
    <row r="20305" s="107" customFormat="1" x14ac:dyDescent="0.2"/>
    <row r="20306" s="107" customFormat="1" x14ac:dyDescent="0.2"/>
    <row r="20307" s="107" customFormat="1" x14ac:dyDescent="0.2"/>
    <row r="20308" s="107" customFormat="1" x14ac:dyDescent="0.2"/>
    <row r="20309" s="107" customFormat="1" x14ac:dyDescent="0.2"/>
    <row r="20310" s="107" customFormat="1" x14ac:dyDescent="0.2"/>
    <row r="20311" s="107" customFormat="1" x14ac:dyDescent="0.2"/>
    <row r="20312" s="107" customFormat="1" x14ac:dyDescent="0.2"/>
    <row r="20313" s="107" customFormat="1" x14ac:dyDescent="0.2"/>
    <row r="20314" s="107" customFormat="1" x14ac:dyDescent="0.2"/>
    <row r="20315" s="107" customFormat="1" x14ac:dyDescent="0.2"/>
    <row r="20316" s="107" customFormat="1" x14ac:dyDescent="0.2"/>
    <row r="20317" s="107" customFormat="1" x14ac:dyDescent="0.2"/>
    <row r="20318" s="107" customFormat="1" x14ac:dyDescent="0.2"/>
    <row r="20319" s="107" customFormat="1" x14ac:dyDescent="0.2"/>
    <row r="20320" s="107" customFormat="1" x14ac:dyDescent="0.2"/>
    <row r="20321" s="107" customFormat="1" x14ac:dyDescent="0.2"/>
    <row r="20322" s="107" customFormat="1" x14ac:dyDescent="0.2"/>
    <row r="20323" s="107" customFormat="1" x14ac:dyDescent="0.2"/>
    <row r="20324" s="107" customFormat="1" x14ac:dyDescent="0.2"/>
    <row r="20325" s="107" customFormat="1" x14ac:dyDescent="0.2"/>
    <row r="20326" s="107" customFormat="1" x14ac:dyDescent="0.2"/>
    <row r="20327" s="107" customFormat="1" x14ac:dyDescent="0.2"/>
    <row r="20328" s="107" customFormat="1" x14ac:dyDescent="0.2"/>
    <row r="20329" s="107" customFormat="1" x14ac:dyDescent="0.2"/>
    <row r="20330" s="107" customFormat="1" x14ac:dyDescent="0.2"/>
    <row r="20331" s="107" customFormat="1" x14ac:dyDescent="0.2"/>
    <row r="20332" s="107" customFormat="1" x14ac:dyDescent="0.2"/>
    <row r="20333" s="107" customFormat="1" x14ac:dyDescent="0.2"/>
    <row r="20334" s="107" customFormat="1" x14ac:dyDescent="0.2"/>
    <row r="20335" s="107" customFormat="1" x14ac:dyDescent="0.2"/>
    <row r="20336" s="107" customFormat="1" x14ac:dyDescent="0.2"/>
    <row r="20337" s="107" customFormat="1" x14ac:dyDescent="0.2"/>
    <row r="20338" s="107" customFormat="1" x14ac:dyDescent="0.2"/>
    <row r="20339" s="107" customFormat="1" x14ac:dyDescent="0.2"/>
    <row r="20340" s="107" customFormat="1" x14ac:dyDescent="0.2"/>
    <row r="20341" s="107" customFormat="1" x14ac:dyDescent="0.2"/>
    <row r="20342" s="107" customFormat="1" x14ac:dyDescent="0.2"/>
    <row r="20343" s="107" customFormat="1" x14ac:dyDescent="0.2"/>
    <row r="20344" s="107" customFormat="1" x14ac:dyDescent="0.2"/>
    <row r="20345" s="107" customFormat="1" x14ac:dyDescent="0.2"/>
    <row r="20346" s="107" customFormat="1" x14ac:dyDescent="0.2"/>
    <row r="20347" s="107" customFormat="1" x14ac:dyDescent="0.2"/>
    <row r="20348" s="107" customFormat="1" x14ac:dyDescent="0.2"/>
    <row r="20349" s="107" customFormat="1" x14ac:dyDescent="0.2"/>
    <row r="20350" s="107" customFormat="1" x14ac:dyDescent="0.2"/>
    <row r="20351" s="107" customFormat="1" x14ac:dyDescent="0.2"/>
    <row r="20352" s="107" customFormat="1" x14ac:dyDescent="0.2"/>
    <row r="20353" s="107" customFormat="1" x14ac:dyDescent="0.2"/>
    <row r="20354" s="107" customFormat="1" x14ac:dyDescent="0.2"/>
    <row r="20355" s="107" customFormat="1" x14ac:dyDescent="0.2"/>
    <row r="20356" s="107" customFormat="1" x14ac:dyDescent="0.2"/>
    <row r="20357" s="107" customFormat="1" x14ac:dyDescent="0.2"/>
    <row r="20358" s="107" customFormat="1" x14ac:dyDescent="0.2"/>
    <row r="20359" s="107" customFormat="1" x14ac:dyDescent="0.2"/>
    <row r="20360" s="107" customFormat="1" x14ac:dyDescent="0.2"/>
    <row r="20361" s="107" customFormat="1" x14ac:dyDescent="0.2"/>
    <row r="20362" s="107" customFormat="1" x14ac:dyDescent="0.2"/>
    <row r="20363" s="107" customFormat="1" x14ac:dyDescent="0.2"/>
    <row r="20364" s="107" customFormat="1" x14ac:dyDescent="0.2"/>
    <row r="20365" s="107" customFormat="1" x14ac:dyDescent="0.2"/>
    <row r="20366" s="107" customFormat="1" x14ac:dyDescent="0.2"/>
    <row r="20367" s="107" customFormat="1" x14ac:dyDescent="0.2"/>
    <row r="20368" s="107" customFormat="1" x14ac:dyDescent="0.2"/>
    <row r="20369" s="107" customFormat="1" x14ac:dyDescent="0.2"/>
    <row r="20370" s="107" customFormat="1" x14ac:dyDescent="0.2"/>
    <row r="20371" s="107" customFormat="1" x14ac:dyDescent="0.2"/>
    <row r="20372" s="107" customFormat="1" x14ac:dyDescent="0.2"/>
    <row r="20373" s="107" customFormat="1" x14ac:dyDescent="0.2"/>
    <row r="20374" s="107" customFormat="1" x14ac:dyDescent="0.2"/>
    <row r="20375" s="107" customFormat="1" x14ac:dyDescent="0.2"/>
    <row r="20376" s="107" customFormat="1" x14ac:dyDescent="0.2"/>
    <row r="20377" s="107" customFormat="1" x14ac:dyDescent="0.2"/>
    <row r="20378" s="107" customFormat="1" x14ac:dyDescent="0.2"/>
    <row r="20379" s="107" customFormat="1" x14ac:dyDescent="0.2"/>
    <row r="20380" s="107" customFormat="1" x14ac:dyDescent="0.2"/>
    <row r="20381" s="107" customFormat="1" x14ac:dyDescent="0.2"/>
    <row r="20382" s="107" customFormat="1" x14ac:dyDescent="0.2"/>
    <row r="20383" s="107" customFormat="1" x14ac:dyDescent="0.2"/>
    <row r="20384" s="107" customFormat="1" x14ac:dyDescent="0.2"/>
    <row r="20385" s="107" customFormat="1" x14ac:dyDescent="0.2"/>
    <row r="20386" s="107" customFormat="1" x14ac:dyDescent="0.2"/>
    <row r="20387" s="107" customFormat="1" x14ac:dyDescent="0.2"/>
    <row r="20388" s="107" customFormat="1" x14ac:dyDescent="0.2"/>
    <row r="20389" s="107" customFormat="1" x14ac:dyDescent="0.2"/>
    <row r="20390" s="107" customFormat="1" x14ac:dyDescent="0.2"/>
    <row r="20391" s="107" customFormat="1" x14ac:dyDescent="0.2"/>
    <row r="20392" s="107" customFormat="1" x14ac:dyDescent="0.2"/>
    <row r="20393" s="107" customFormat="1" x14ac:dyDescent="0.2"/>
    <row r="20394" s="107" customFormat="1" x14ac:dyDescent="0.2"/>
    <row r="20395" s="107" customFormat="1" x14ac:dyDescent="0.2"/>
    <row r="20396" s="107" customFormat="1" x14ac:dyDescent="0.2"/>
    <row r="20397" s="107" customFormat="1" x14ac:dyDescent="0.2"/>
    <row r="20398" s="107" customFormat="1" x14ac:dyDescent="0.2"/>
    <row r="20399" s="107" customFormat="1" x14ac:dyDescent="0.2"/>
    <row r="20400" s="107" customFormat="1" x14ac:dyDescent="0.2"/>
    <row r="20401" s="107" customFormat="1" x14ac:dyDescent="0.2"/>
    <row r="20402" s="107" customFormat="1" x14ac:dyDescent="0.2"/>
    <row r="20403" s="107" customFormat="1" x14ac:dyDescent="0.2"/>
    <row r="20404" s="107" customFormat="1" x14ac:dyDescent="0.2"/>
    <row r="20405" s="107" customFormat="1" x14ac:dyDescent="0.2"/>
    <row r="20406" s="107" customFormat="1" x14ac:dyDescent="0.2"/>
    <row r="20407" s="107" customFormat="1" x14ac:dyDescent="0.2"/>
    <row r="20408" s="107" customFormat="1" x14ac:dyDescent="0.2"/>
    <row r="20409" s="107" customFormat="1" x14ac:dyDescent="0.2"/>
    <row r="20410" s="107" customFormat="1" x14ac:dyDescent="0.2"/>
    <row r="20411" s="107" customFormat="1" x14ac:dyDescent="0.2"/>
    <row r="20412" s="107" customFormat="1" x14ac:dyDescent="0.2"/>
    <row r="20413" s="107" customFormat="1" x14ac:dyDescent="0.2"/>
    <row r="20414" s="107" customFormat="1" x14ac:dyDescent="0.2"/>
    <row r="20415" s="107" customFormat="1" x14ac:dyDescent="0.2"/>
    <row r="20416" s="107" customFormat="1" x14ac:dyDescent="0.2"/>
    <row r="20417" s="107" customFormat="1" x14ac:dyDescent="0.2"/>
    <row r="20418" s="107" customFormat="1" x14ac:dyDescent="0.2"/>
    <row r="20419" s="107" customFormat="1" x14ac:dyDescent="0.2"/>
    <row r="20420" s="107" customFormat="1" x14ac:dyDescent="0.2"/>
    <row r="20421" s="107" customFormat="1" x14ac:dyDescent="0.2"/>
    <row r="20422" s="107" customFormat="1" x14ac:dyDescent="0.2"/>
    <row r="20423" s="107" customFormat="1" x14ac:dyDescent="0.2"/>
    <row r="20424" s="107" customFormat="1" x14ac:dyDescent="0.2"/>
    <row r="20425" s="107" customFormat="1" x14ac:dyDescent="0.2"/>
    <row r="20426" s="107" customFormat="1" x14ac:dyDescent="0.2"/>
    <row r="20427" s="107" customFormat="1" x14ac:dyDescent="0.2"/>
    <row r="20428" s="107" customFormat="1" x14ac:dyDescent="0.2"/>
    <row r="20429" s="107" customFormat="1" x14ac:dyDescent="0.2"/>
    <row r="20430" s="107" customFormat="1" x14ac:dyDescent="0.2"/>
    <row r="20431" s="107" customFormat="1" x14ac:dyDescent="0.2"/>
    <row r="20432" s="107" customFormat="1" x14ac:dyDescent="0.2"/>
    <row r="20433" s="107" customFormat="1" x14ac:dyDescent="0.2"/>
    <row r="20434" s="107" customFormat="1" x14ac:dyDescent="0.2"/>
    <row r="20435" s="107" customFormat="1" x14ac:dyDescent="0.2"/>
    <row r="20436" s="107" customFormat="1" x14ac:dyDescent="0.2"/>
    <row r="20437" s="107" customFormat="1" x14ac:dyDescent="0.2"/>
    <row r="20438" s="107" customFormat="1" x14ac:dyDescent="0.2"/>
    <row r="20439" s="107" customFormat="1" x14ac:dyDescent="0.2"/>
    <row r="20440" s="107" customFormat="1" x14ac:dyDescent="0.2"/>
    <row r="20441" s="107" customFormat="1" x14ac:dyDescent="0.2"/>
    <row r="20442" s="107" customFormat="1" x14ac:dyDescent="0.2"/>
    <row r="20443" s="107" customFormat="1" x14ac:dyDescent="0.2"/>
    <row r="20444" s="107" customFormat="1" x14ac:dyDescent="0.2"/>
    <row r="20445" s="107" customFormat="1" x14ac:dyDescent="0.2"/>
    <row r="20446" s="107" customFormat="1" x14ac:dyDescent="0.2"/>
    <row r="20447" s="107" customFormat="1" x14ac:dyDescent="0.2"/>
    <row r="20448" s="107" customFormat="1" x14ac:dyDescent="0.2"/>
    <row r="20449" s="107" customFormat="1" x14ac:dyDescent="0.2"/>
    <row r="20450" s="107" customFormat="1" x14ac:dyDescent="0.2"/>
    <row r="20451" s="107" customFormat="1" x14ac:dyDescent="0.2"/>
    <row r="20452" s="107" customFormat="1" x14ac:dyDescent="0.2"/>
    <row r="20453" s="107" customFormat="1" x14ac:dyDescent="0.2"/>
    <row r="20454" s="107" customFormat="1" x14ac:dyDescent="0.2"/>
    <row r="20455" s="107" customFormat="1" x14ac:dyDescent="0.2"/>
    <row r="20456" s="107" customFormat="1" x14ac:dyDescent="0.2"/>
    <row r="20457" s="107" customFormat="1" x14ac:dyDescent="0.2"/>
    <row r="20458" s="107" customFormat="1" x14ac:dyDescent="0.2"/>
    <row r="20459" s="107" customFormat="1" x14ac:dyDescent="0.2"/>
    <row r="20460" s="107" customFormat="1" x14ac:dyDescent="0.2"/>
    <row r="20461" s="107" customFormat="1" x14ac:dyDescent="0.2"/>
    <row r="20462" s="107" customFormat="1" x14ac:dyDescent="0.2"/>
    <row r="20463" s="107" customFormat="1" x14ac:dyDescent="0.2"/>
    <row r="20464" s="107" customFormat="1" x14ac:dyDescent="0.2"/>
    <row r="20465" s="107" customFormat="1" x14ac:dyDescent="0.2"/>
    <row r="20466" s="107" customFormat="1" x14ac:dyDescent="0.2"/>
    <row r="20467" s="107" customFormat="1" x14ac:dyDescent="0.2"/>
    <row r="20468" s="107" customFormat="1" x14ac:dyDescent="0.2"/>
    <row r="20469" s="107" customFormat="1" x14ac:dyDescent="0.2"/>
    <row r="20470" s="107" customFormat="1" x14ac:dyDescent="0.2"/>
    <row r="20471" s="107" customFormat="1" x14ac:dyDescent="0.2"/>
    <row r="20472" s="107" customFormat="1" x14ac:dyDescent="0.2"/>
    <row r="20473" s="107" customFormat="1" x14ac:dyDescent="0.2"/>
    <row r="20474" s="107" customFormat="1" x14ac:dyDescent="0.2"/>
    <row r="20475" s="107" customFormat="1" x14ac:dyDescent="0.2"/>
    <row r="20476" s="107" customFormat="1" x14ac:dyDescent="0.2"/>
    <row r="20477" s="107" customFormat="1" x14ac:dyDescent="0.2"/>
    <row r="20478" s="107" customFormat="1" x14ac:dyDescent="0.2"/>
    <row r="20479" s="107" customFormat="1" x14ac:dyDescent="0.2"/>
    <row r="20480" s="107" customFormat="1" x14ac:dyDescent="0.2"/>
    <row r="20481" s="107" customFormat="1" x14ac:dyDescent="0.2"/>
    <row r="20482" s="107" customFormat="1" x14ac:dyDescent="0.2"/>
    <row r="20483" s="107" customFormat="1" x14ac:dyDescent="0.2"/>
    <row r="20484" s="107" customFormat="1" x14ac:dyDescent="0.2"/>
    <row r="20485" s="107" customFormat="1" x14ac:dyDescent="0.2"/>
    <row r="20486" s="107" customFormat="1" x14ac:dyDescent="0.2"/>
    <row r="20487" s="107" customFormat="1" x14ac:dyDescent="0.2"/>
    <row r="20488" s="107" customFormat="1" x14ac:dyDescent="0.2"/>
    <row r="20489" s="107" customFormat="1" x14ac:dyDescent="0.2"/>
    <row r="20490" s="107" customFormat="1" x14ac:dyDescent="0.2"/>
    <row r="20491" s="107" customFormat="1" x14ac:dyDescent="0.2"/>
    <row r="20492" s="107" customFormat="1" x14ac:dyDescent="0.2"/>
    <row r="20493" s="107" customFormat="1" x14ac:dyDescent="0.2"/>
    <row r="20494" s="107" customFormat="1" x14ac:dyDescent="0.2"/>
    <row r="20495" s="107" customFormat="1" x14ac:dyDescent="0.2"/>
    <row r="20496" s="107" customFormat="1" x14ac:dyDescent="0.2"/>
    <row r="20497" s="107" customFormat="1" x14ac:dyDescent="0.2"/>
    <row r="20498" s="107" customFormat="1" x14ac:dyDescent="0.2"/>
    <row r="20499" s="107" customFormat="1" x14ac:dyDescent="0.2"/>
    <row r="20500" s="107" customFormat="1" x14ac:dyDescent="0.2"/>
    <row r="20501" s="107" customFormat="1" x14ac:dyDescent="0.2"/>
    <row r="20502" s="107" customFormat="1" x14ac:dyDescent="0.2"/>
    <row r="20503" s="107" customFormat="1" x14ac:dyDescent="0.2"/>
    <row r="20504" s="107" customFormat="1" x14ac:dyDescent="0.2"/>
    <row r="20505" s="107" customFormat="1" x14ac:dyDescent="0.2"/>
    <row r="20506" s="107" customFormat="1" x14ac:dyDescent="0.2"/>
    <row r="20507" s="107" customFormat="1" x14ac:dyDescent="0.2"/>
    <row r="20508" s="107" customFormat="1" x14ac:dyDescent="0.2"/>
    <row r="20509" s="107" customFormat="1" x14ac:dyDescent="0.2"/>
    <row r="20510" s="107" customFormat="1" x14ac:dyDescent="0.2"/>
    <row r="20511" s="107" customFormat="1" x14ac:dyDescent="0.2"/>
    <row r="20512" s="107" customFormat="1" x14ac:dyDescent="0.2"/>
    <row r="20513" s="107" customFormat="1" x14ac:dyDescent="0.2"/>
    <row r="20514" s="107" customFormat="1" x14ac:dyDescent="0.2"/>
    <row r="20515" s="107" customFormat="1" x14ac:dyDescent="0.2"/>
    <row r="20516" s="107" customFormat="1" x14ac:dyDescent="0.2"/>
    <row r="20517" s="107" customFormat="1" x14ac:dyDescent="0.2"/>
    <row r="20518" s="107" customFormat="1" x14ac:dyDescent="0.2"/>
    <row r="20519" s="107" customFormat="1" x14ac:dyDescent="0.2"/>
    <row r="20520" s="107" customFormat="1" x14ac:dyDescent="0.2"/>
    <row r="20521" s="107" customFormat="1" x14ac:dyDescent="0.2"/>
    <row r="20522" s="107" customFormat="1" x14ac:dyDescent="0.2"/>
    <row r="20523" s="107" customFormat="1" x14ac:dyDescent="0.2"/>
    <row r="20524" s="107" customFormat="1" x14ac:dyDescent="0.2"/>
    <row r="20525" s="107" customFormat="1" x14ac:dyDescent="0.2"/>
    <row r="20526" s="107" customFormat="1" x14ac:dyDescent="0.2"/>
    <row r="20527" s="107" customFormat="1" x14ac:dyDescent="0.2"/>
    <row r="20528" s="107" customFormat="1" x14ac:dyDescent="0.2"/>
    <row r="20529" s="107" customFormat="1" x14ac:dyDescent="0.2"/>
    <row r="20530" s="107" customFormat="1" x14ac:dyDescent="0.2"/>
    <row r="20531" s="107" customFormat="1" x14ac:dyDescent="0.2"/>
    <row r="20532" s="107" customFormat="1" x14ac:dyDescent="0.2"/>
    <row r="20533" s="107" customFormat="1" x14ac:dyDescent="0.2"/>
    <row r="20534" s="107" customFormat="1" x14ac:dyDescent="0.2"/>
    <row r="20535" s="107" customFormat="1" x14ac:dyDescent="0.2"/>
    <row r="20536" s="107" customFormat="1" x14ac:dyDescent="0.2"/>
    <row r="20537" s="107" customFormat="1" x14ac:dyDescent="0.2"/>
    <row r="20538" s="107" customFormat="1" x14ac:dyDescent="0.2"/>
    <row r="20539" s="107" customFormat="1" x14ac:dyDescent="0.2"/>
    <row r="20540" s="107" customFormat="1" x14ac:dyDescent="0.2"/>
    <row r="20541" s="107" customFormat="1" x14ac:dyDescent="0.2"/>
    <row r="20542" s="107" customFormat="1" x14ac:dyDescent="0.2"/>
    <row r="20543" s="107" customFormat="1" x14ac:dyDescent="0.2"/>
    <row r="20544" s="107" customFormat="1" x14ac:dyDescent="0.2"/>
    <row r="20545" s="107" customFormat="1" x14ac:dyDescent="0.2"/>
    <row r="20546" s="107" customFormat="1" x14ac:dyDescent="0.2"/>
    <row r="20547" s="107" customFormat="1" x14ac:dyDescent="0.2"/>
    <row r="20548" s="107" customFormat="1" x14ac:dyDescent="0.2"/>
    <row r="20549" s="107" customFormat="1" x14ac:dyDescent="0.2"/>
    <row r="20550" s="107" customFormat="1" x14ac:dyDescent="0.2"/>
    <row r="20551" s="107" customFormat="1" x14ac:dyDescent="0.2"/>
    <row r="20552" s="107" customFormat="1" x14ac:dyDescent="0.2"/>
    <row r="20553" s="107" customFormat="1" x14ac:dyDescent="0.2"/>
    <row r="20554" s="107" customFormat="1" x14ac:dyDescent="0.2"/>
    <row r="20555" s="107" customFormat="1" x14ac:dyDescent="0.2"/>
    <row r="20556" s="107" customFormat="1" x14ac:dyDescent="0.2"/>
    <row r="20557" s="107" customFormat="1" x14ac:dyDescent="0.2"/>
    <row r="20558" s="107" customFormat="1" x14ac:dyDescent="0.2"/>
    <row r="20559" s="107" customFormat="1" x14ac:dyDescent="0.2"/>
    <row r="20560" s="107" customFormat="1" x14ac:dyDescent="0.2"/>
    <row r="20561" s="107" customFormat="1" x14ac:dyDescent="0.2"/>
    <row r="20562" s="107" customFormat="1" x14ac:dyDescent="0.2"/>
    <row r="20563" s="107" customFormat="1" x14ac:dyDescent="0.2"/>
    <row r="20564" s="107" customFormat="1" x14ac:dyDescent="0.2"/>
    <row r="20565" s="107" customFormat="1" x14ac:dyDescent="0.2"/>
    <row r="20566" s="107" customFormat="1" x14ac:dyDescent="0.2"/>
    <row r="20567" s="107" customFormat="1" x14ac:dyDescent="0.2"/>
    <row r="20568" s="107" customFormat="1" x14ac:dyDescent="0.2"/>
    <row r="20569" s="107" customFormat="1" x14ac:dyDescent="0.2"/>
    <row r="20570" s="107" customFormat="1" x14ac:dyDescent="0.2"/>
    <row r="20571" s="107" customFormat="1" x14ac:dyDescent="0.2"/>
    <row r="20572" s="107" customFormat="1" x14ac:dyDescent="0.2"/>
    <row r="20573" s="107" customFormat="1" x14ac:dyDescent="0.2"/>
    <row r="20574" s="107" customFormat="1" x14ac:dyDescent="0.2"/>
    <row r="20575" s="107" customFormat="1" x14ac:dyDescent="0.2"/>
    <row r="20576" s="107" customFormat="1" x14ac:dyDescent="0.2"/>
    <row r="20577" s="107" customFormat="1" x14ac:dyDescent="0.2"/>
    <row r="20578" s="107" customFormat="1" x14ac:dyDescent="0.2"/>
    <row r="20579" s="107" customFormat="1" x14ac:dyDescent="0.2"/>
    <row r="20580" s="107" customFormat="1" x14ac:dyDescent="0.2"/>
    <row r="20581" s="107" customFormat="1" x14ac:dyDescent="0.2"/>
    <row r="20582" s="107" customFormat="1" x14ac:dyDescent="0.2"/>
    <row r="20583" s="107" customFormat="1" x14ac:dyDescent="0.2"/>
    <row r="20584" s="107" customFormat="1" x14ac:dyDescent="0.2"/>
    <row r="20585" s="107" customFormat="1" x14ac:dyDescent="0.2"/>
    <row r="20586" s="107" customFormat="1" x14ac:dyDescent="0.2"/>
    <row r="20587" s="107" customFormat="1" x14ac:dyDescent="0.2"/>
    <row r="20588" s="107" customFormat="1" x14ac:dyDescent="0.2"/>
    <row r="20589" s="107" customFormat="1" x14ac:dyDescent="0.2"/>
    <row r="20590" s="107" customFormat="1" x14ac:dyDescent="0.2"/>
    <row r="20591" s="107" customFormat="1" x14ac:dyDescent="0.2"/>
    <row r="20592" s="107" customFormat="1" x14ac:dyDescent="0.2"/>
    <row r="20593" s="107" customFormat="1" x14ac:dyDescent="0.2"/>
    <row r="20594" s="107" customFormat="1" x14ac:dyDescent="0.2"/>
    <row r="20595" s="107" customFormat="1" x14ac:dyDescent="0.2"/>
    <row r="20596" s="107" customFormat="1" x14ac:dyDescent="0.2"/>
    <row r="20597" s="107" customFormat="1" x14ac:dyDescent="0.2"/>
    <row r="20598" s="107" customFormat="1" x14ac:dyDescent="0.2"/>
    <row r="20599" s="107" customFormat="1" x14ac:dyDescent="0.2"/>
    <row r="20600" s="107" customFormat="1" x14ac:dyDescent="0.2"/>
    <row r="20601" s="107" customFormat="1" x14ac:dyDescent="0.2"/>
    <row r="20602" s="107" customFormat="1" x14ac:dyDescent="0.2"/>
    <row r="20603" s="107" customFormat="1" x14ac:dyDescent="0.2"/>
    <row r="20604" s="107" customFormat="1" x14ac:dyDescent="0.2"/>
    <row r="20605" s="107" customFormat="1" x14ac:dyDescent="0.2"/>
    <row r="20606" s="107" customFormat="1" x14ac:dyDescent="0.2"/>
    <row r="20607" s="107" customFormat="1" x14ac:dyDescent="0.2"/>
    <row r="20608" s="107" customFormat="1" x14ac:dyDescent="0.2"/>
    <row r="20609" s="107" customFormat="1" x14ac:dyDescent="0.2"/>
    <row r="20610" s="107" customFormat="1" x14ac:dyDescent="0.2"/>
    <row r="20611" s="107" customFormat="1" x14ac:dyDescent="0.2"/>
    <row r="20612" s="107" customFormat="1" x14ac:dyDescent="0.2"/>
    <row r="20613" s="107" customFormat="1" x14ac:dyDescent="0.2"/>
    <row r="20614" s="107" customFormat="1" x14ac:dyDescent="0.2"/>
    <row r="20615" s="107" customFormat="1" x14ac:dyDescent="0.2"/>
    <row r="20616" s="107" customFormat="1" x14ac:dyDescent="0.2"/>
    <row r="20617" s="107" customFormat="1" x14ac:dyDescent="0.2"/>
    <row r="20618" s="107" customFormat="1" x14ac:dyDescent="0.2"/>
    <row r="20619" s="107" customFormat="1" x14ac:dyDescent="0.2"/>
    <row r="20620" s="107" customFormat="1" x14ac:dyDescent="0.2"/>
    <row r="20621" s="107" customFormat="1" x14ac:dyDescent="0.2"/>
    <row r="20622" s="107" customFormat="1" x14ac:dyDescent="0.2"/>
    <row r="20623" s="107" customFormat="1" x14ac:dyDescent="0.2"/>
    <row r="20624" s="107" customFormat="1" x14ac:dyDescent="0.2"/>
    <row r="20625" s="107" customFormat="1" x14ac:dyDescent="0.2"/>
    <row r="20626" s="107" customFormat="1" x14ac:dyDescent="0.2"/>
    <row r="20627" s="107" customFormat="1" x14ac:dyDescent="0.2"/>
    <row r="20628" s="107" customFormat="1" x14ac:dyDescent="0.2"/>
    <row r="20629" s="107" customFormat="1" x14ac:dyDescent="0.2"/>
    <row r="20630" s="107" customFormat="1" x14ac:dyDescent="0.2"/>
    <row r="20631" s="107" customFormat="1" x14ac:dyDescent="0.2"/>
    <row r="20632" s="107" customFormat="1" x14ac:dyDescent="0.2"/>
    <row r="20633" s="107" customFormat="1" x14ac:dyDescent="0.2"/>
    <row r="20634" s="107" customFormat="1" x14ac:dyDescent="0.2"/>
    <row r="20635" s="107" customFormat="1" x14ac:dyDescent="0.2"/>
    <row r="20636" s="107" customFormat="1" x14ac:dyDescent="0.2"/>
    <row r="20637" s="107" customFormat="1" x14ac:dyDescent="0.2"/>
    <row r="20638" s="107" customFormat="1" x14ac:dyDescent="0.2"/>
    <row r="20639" s="107" customFormat="1" x14ac:dyDescent="0.2"/>
    <row r="20640" s="107" customFormat="1" x14ac:dyDescent="0.2"/>
    <row r="20641" s="107" customFormat="1" x14ac:dyDescent="0.2"/>
    <row r="20642" s="107" customFormat="1" x14ac:dyDescent="0.2"/>
    <row r="20643" s="107" customFormat="1" x14ac:dyDescent="0.2"/>
    <row r="20644" s="107" customFormat="1" x14ac:dyDescent="0.2"/>
    <row r="20645" s="107" customFormat="1" x14ac:dyDescent="0.2"/>
    <row r="20646" s="107" customFormat="1" x14ac:dyDescent="0.2"/>
    <row r="20647" s="107" customFormat="1" x14ac:dyDescent="0.2"/>
    <row r="20648" s="107" customFormat="1" x14ac:dyDescent="0.2"/>
    <row r="20649" s="107" customFormat="1" x14ac:dyDescent="0.2"/>
    <row r="20650" s="107" customFormat="1" x14ac:dyDescent="0.2"/>
    <row r="20651" s="107" customFormat="1" x14ac:dyDescent="0.2"/>
    <row r="20652" s="107" customFormat="1" x14ac:dyDescent="0.2"/>
    <row r="20653" s="107" customFormat="1" x14ac:dyDescent="0.2"/>
    <row r="20654" s="107" customFormat="1" x14ac:dyDescent="0.2"/>
    <row r="20655" s="107" customFormat="1" x14ac:dyDescent="0.2"/>
    <row r="20656" s="107" customFormat="1" x14ac:dyDescent="0.2"/>
    <row r="20657" s="107" customFormat="1" x14ac:dyDescent="0.2"/>
    <row r="20658" s="107" customFormat="1" x14ac:dyDescent="0.2"/>
    <row r="20659" s="107" customFormat="1" x14ac:dyDescent="0.2"/>
    <row r="20660" s="107" customFormat="1" x14ac:dyDescent="0.2"/>
    <row r="20661" s="107" customFormat="1" x14ac:dyDescent="0.2"/>
    <row r="20662" s="107" customFormat="1" x14ac:dyDescent="0.2"/>
    <row r="20663" s="107" customFormat="1" x14ac:dyDescent="0.2"/>
    <row r="20664" s="107" customFormat="1" x14ac:dyDescent="0.2"/>
    <row r="20665" s="107" customFormat="1" x14ac:dyDescent="0.2"/>
    <row r="20666" s="107" customFormat="1" x14ac:dyDescent="0.2"/>
    <row r="20667" s="107" customFormat="1" x14ac:dyDescent="0.2"/>
    <row r="20668" s="107" customFormat="1" x14ac:dyDescent="0.2"/>
    <row r="20669" s="107" customFormat="1" x14ac:dyDescent="0.2"/>
    <row r="20670" s="107" customFormat="1" x14ac:dyDescent="0.2"/>
    <row r="20671" s="107" customFormat="1" x14ac:dyDescent="0.2"/>
    <row r="20672" s="107" customFormat="1" x14ac:dyDescent="0.2"/>
    <row r="20673" s="107" customFormat="1" x14ac:dyDescent="0.2"/>
    <row r="20674" s="107" customFormat="1" x14ac:dyDescent="0.2"/>
    <row r="20675" s="107" customFormat="1" x14ac:dyDescent="0.2"/>
    <row r="20676" s="107" customFormat="1" x14ac:dyDescent="0.2"/>
    <row r="20677" s="107" customFormat="1" x14ac:dyDescent="0.2"/>
    <row r="20678" s="107" customFormat="1" x14ac:dyDescent="0.2"/>
    <row r="20679" s="107" customFormat="1" x14ac:dyDescent="0.2"/>
    <row r="20680" s="107" customFormat="1" x14ac:dyDescent="0.2"/>
    <row r="20681" s="107" customFormat="1" x14ac:dyDescent="0.2"/>
    <row r="20682" s="107" customFormat="1" x14ac:dyDescent="0.2"/>
    <row r="20683" s="107" customFormat="1" x14ac:dyDescent="0.2"/>
    <row r="20684" s="107" customFormat="1" x14ac:dyDescent="0.2"/>
    <row r="20685" s="107" customFormat="1" x14ac:dyDescent="0.2"/>
    <row r="20686" s="107" customFormat="1" x14ac:dyDescent="0.2"/>
    <row r="20687" s="107" customFormat="1" x14ac:dyDescent="0.2"/>
    <row r="20688" s="107" customFormat="1" x14ac:dyDescent="0.2"/>
    <row r="20689" s="107" customFormat="1" x14ac:dyDescent="0.2"/>
    <row r="20690" s="107" customFormat="1" x14ac:dyDescent="0.2"/>
    <row r="20691" s="107" customFormat="1" x14ac:dyDescent="0.2"/>
    <row r="20692" s="107" customFormat="1" x14ac:dyDescent="0.2"/>
    <row r="20693" s="107" customFormat="1" x14ac:dyDescent="0.2"/>
    <row r="20694" s="107" customFormat="1" x14ac:dyDescent="0.2"/>
    <row r="20695" s="107" customFormat="1" x14ac:dyDescent="0.2"/>
    <row r="20696" s="107" customFormat="1" x14ac:dyDescent="0.2"/>
    <row r="20697" s="107" customFormat="1" x14ac:dyDescent="0.2"/>
    <row r="20698" s="107" customFormat="1" x14ac:dyDescent="0.2"/>
    <row r="20699" s="107" customFormat="1" x14ac:dyDescent="0.2"/>
    <row r="20700" s="107" customFormat="1" x14ac:dyDescent="0.2"/>
    <row r="20701" s="107" customFormat="1" x14ac:dyDescent="0.2"/>
    <row r="20702" s="107" customFormat="1" x14ac:dyDescent="0.2"/>
    <row r="20703" s="107" customFormat="1" x14ac:dyDescent="0.2"/>
    <row r="20704" s="107" customFormat="1" x14ac:dyDescent="0.2"/>
    <row r="20705" s="107" customFormat="1" x14ac:dyDescent="0.2"/>
    <row r="20706" s="107" customFormat="1" x14ac:dyDescent="0.2"/>
    <row r="20707" s="107" customFormat="1" x14ac:dyDescent="0.2"/>
    <row r="20708" s="107" customFormat="1" x14ac:dyDescent="0.2"/>
    <row r="20709" s="107" customFormat="1" x14ac:dyDescent="0.2"/>
    <row r="20710" s="107" customFormat="1" x14ac:dyDescent="0.2"/>
    <row r="20711" s="107" customFormat="1" x14ac:dyDescent="0.2"/>
    <row r="20712" s="107" customFormat="1" x14ac:dyDescent="0.2"/>
    <row r="20713" s="107" customFormat="1" x14ac:dyDescent="0.2"/>
    <row r="20714" s="107" customFormat="1" x14ac:dyDescent="0.2"/>
    <row r="20715" s="107" customFormat="1" x14ac:dyDescent="0.2"/>
    <row r="20716" s="107" customFormat="1" x14ac:dyDescent="0.2"/>
    <row r="20717" s="107" customFormat="1" x14ac:dyDescent="0.2"/>
    <row r="20718" s="107" customFormat="1" x14ac:dyDescent="0.2"/>
    <row r="20719" s="107" customFormat="1" x14ac:dyDescent="0.2"/>
    <row r="20720" s="107" customFormat="1" x14ac:dyDescent="0.2"/>
    <row r="20721" s="107" customFormat="1" x14ac:dyDescent="0.2"/>
    <row r="20722" s="107" customFormat="1" x14ac:dyDescent="0.2"/>
    <row r="20723" s="107" customFormat="1" x14ac:dyDescent="0.2"/>
    <row r="20724" s="107" customFormat="1" x14ac:dyDescent="0.2"/>
    <row r="20725" s="107" customFormat="1" x14ac:dyDescent="0.2"/>
    <row r="20726" s="107" customFormat="1" x14ac:dyDescent="0.2"/>
    <row r="20727" s="107" customFormat="1" x14ac:dyDescent="0.2"/>
    <row r="20728" s="107" customFormat="1" x14ac:dyDescent="0.2"/>
    <row r="20729" s="107" customFormat="1" x14ac:dyDescent="0.2"/>
    <row r="20730" s="107" customFormat="1" x14ac:dyDescent="0.2"/>
    <row r="20731" s="107" customFormat="1" x14ac:dyDescent="0.2"/>
    <row r="20732" s="107" customFormat="1" x14ac:dyDescent="0.2"/>
    <row r="20733" s="107" customFormat="1" x14ac:dyDescent="0.2"/>
    <row r="20734" s="107" customFormat="1" x14ac:dyDescent="0.2"/>
    <row r="20735" s="107" customFormat="1" x14ac:dyDescent="0.2"/>
    <row r="20736" s="107" customFormat="1" x14ac:dyDescent="0.2"/>
    <row r="20737" s="107" customFormat="1" x14ac:dyDescent="0.2"/>
    <row r="20738" s="107" customFormat="1" x14ac:dyDescent="0.2"/>
    <row r="20739" s="107" customFormat="1" x14ac:dyDescent="0.2"/>
    <row r="20740" s="107" customFormat="1" x14ac:dyDescent="0.2"/>
    <row r="20741" s="107" customFormat="1" x14ac:dyDescent="0.2"/>
    <row r="20742" s="107" customFormat="1" x14ac:dyDescent="0.2"/>
    <row r="20743" s="107" customFormat="1" x14ac:dyDescent="0.2"/>
    <row r="20744" s="107" customFormat="1" x14ac:dyDescent="0.2"/>
    <row r="20745" s="107" customFormat="1" x14ac:dyDescent="0.2"/>
    <row r="20746" s="107" customFormat="1" x14ac:dyDescent="0.2"/>
    <row r="20747" s="107" customFormat="1" x14ac:dyDescent="0.2"/>
    <row r="20748" s="107" customFormat="1" x14ac:dyDescent="0.2"/>
    <row r="20749" s="107" customFormat="1" x14ac:dyDescent="0.2"/>
    <row r="20750" s="107" customFormat="1" x14ac:dyDescent="0.2"/>
    <row r="20751" s="107" customFormat="1" x14ac:dyDescent="0.2"/>
    <row r="20752" s="107" customFormat="1" x14ac:dyDescent="0.2"/>
    <row r="20753" s="107" customFormat="1" x14ac:dyDescent="0.2"/>
    <row r="20754" s="107" customFormat="1" x14ac:dyDescent="0.2"/>
    <row r="20755" s="107" customFormat="1" x14ac:dyDescent="0.2"/>
    <row r="20756" s="107" customFormat="1" x14ac:dyDescent="0.2"/>
    <row r="20757" s="107" customFormat="1" x14ac:dyDescent="0.2"/>
    <row r="20758" s="107" customFormat="1" x14ac:dyDescent="0.2"/>
    <row r="20759" s="107" customFormat="1" x14ac:dyDescent="0.2"/>
    <row r="20760" s="107" customFormat="1" x14ac:dyDescent="0.2"/>
    <row r="20761" s="107" customFormat="1" x14ac:dyDescent="0.2"/>
    <row r="20762" s="107" customFormat="1" x14ac:dyDescent="0.2"/>
    <row r="20763" s="107" customFormat="1" x14ac:dyDescent="0.2"/>
    <row r="20764" s="107" customFormat="1" x14ac:dyDescent="0.2"/>
    <row r="20765" s="107" customFormat="1" x14ac:dyDescent="0.2"/>
    <row r="20766" s="107" customFormat="1" x14ac:dyDescent="0.2"/>
    <row r="20767" s="107" customFormat="1" x14ac:dyDescent="0.2"/>
    <row r="20768" s="107" customFormat="1" x14ac:dyDescent="0.2"/>
    <row r="20769" s="107" customFormat="1" x14ac:dyDescent="0.2"/>
    <row r="20770" s="107" customFormat="1" x14ac:dyDescent="0.2"/>
    <row r="20771" s="107" customFormat="1" x14ac:dyDescent="0.2"/>
    <row r="20772" s="107" customFormat="1" x14ac:dyDescent="0.2"/>
    <row r="20773" s="107" customFormat="1" x14ac:dyDescent="0.2"/>
    <row r="20774" s="107" customFormat="1" x14ac:dyDescent="0.2"/>
    <row r="20775" s="107" customFormat="1" x14ac:dyDescent="0.2"/>
    <row r="20776" s="107" customFormat="1" x14ac:dyDescent="0.2"/>
    <row r="20777" s="107" customFormat="1" x14ac:dyDescent="0.2"/>
    <row r="20778" s="107" customFormat="1" x14ac:dyDescent="0.2"/>
    <row r="20779" s="107" customFormat="1" x14ac:dyDescent="0.2"/>
    <row r="20780" s="107" customFormat="1" x14ac:dyDescent="0.2"/>
    <row r="20781" s="107" customFormat="1" x14ac:dyDescent="0.2"/>
    <row r="20782" s="107" customFormat="1" x14ac:dyDescent="0.2"/>
    <row r="20783" s="107" customFormat="1" x14ac:dyDescent="0.2"/>
    <row r="20784" s="107" customFormat="1" x14ac:dyDescent="0.2"/>
    <row r="20785" s="107" customFormat="1" x14ac:dyDescent="0.2"/>
    <row r="20786" s="107" customFormat="1" x14ac:dyDescent="0.2"/>
    <row r="20787" s="107" customFormat="1" x14ac:dyDescent="0.2"/>
    <row r="20788" s="107" customFormat="1" x14ac:dyDescent="0.2"/>
    <row r="20789" s="107" customFormat="1" x14ac:dyDescent="0.2"/>
    <row r="20790" s="107" customFormat="1" x14ac:dyDescent="0.2"/>
    <row r="20791" s="107" customFormat="1" x14ac:dyDescent="0.2"/>
    <row r="20792" s="107" customFormat="1" x14ac:dyDescent="0.2"/>
    <row r="20793" s="107" customFormat="1" x14ac:dyDescent="0.2"/>
    <row r="20794" s="107" customFormat="1" x14ac:dyDescent="0.2"/>
    <row r="20795" s="107" customFormat="1" x14ac:dyDescent="0.2"/>
    <row r="20796" s="107" customFormat="1" x14ac:dyDescent="0.2"/>
    <row r="20797" s="107" customFormat="1" x14ac:dyDescent="0.2"/>
    <row r="20798" s="107" customFormat="1" x14ac:dyDescent="0.2"/>
    <row r="20799" s="107" customFormat="1" x14ac:dyDescent="0.2"/>
    <row r="20800" s="107" customFormat="1" x14ac:dyDescent="0.2"/>
    <row r="20801" s="107" customFormat="1" x14ac:dyDescent="0.2"/>
    <row r="20802" s="107" customFormat="1" x14ac:dyDescent="0.2"/>
    <row r="20803" s="107" customFormat="1" x14ac:dyDescent="0.2"/>
    <row r="20804" s="107" customFormat="1" x14ac:dyDescent="0.2"/>
    <row r="20805" s="107" customFormat="1" x14ac:dyDescent="0.2"/>
    <row r="20806" s="107" customFormat="1" x14ac:dyDescent="0.2"/>
    <row r="20807" s="107" customFormat="1" x14ac:dyDescent="0.2"/>
    <row r="20808" s="107" customFormat="1" x14ac:dyDescent="0.2"/>
    <row r="20809" s="107" customFormat="1" x14ac:dyDescent="0.2"/>
    <row r="20810" s="107" customFormat="1" x14ac:dyDescent="0.2"/>
    <row r="20811" s="107" customFormat="1" x14ac:dyDescent="0.2"/>
    <row r="20812" s="107" customFormat="1" x14ac:dyDescent="0.2"/>
    <row r="20813" s="107" customFormat="1" x14ac:dyDescent="0.2"/>
    <row r="20814" s="107" customFormat="1" x14ac:dyDescent="0.2"/>
    <row r="20815" s="107" customFormat="1" x14ac:dyDescent="0.2"/>
    <row r="20816" s="107" customFormat="1" x14ac:dyDescent="0.2"/>
    <row r="20817" s="107" customFormat="1" x14ac:dyDescent="0.2"/>
    <row r="20818" s="107" customFormat="1" x14ac:dyDescent="0.2"/>
    <row r="20819" s="107" customFormat="1" x14ac:dyDescent="0.2"/>
    <row r="20820" s="107" customFormat="1" x14ac:dyDescent="0.2"/>
    <row r="20821" s="107" customFormat="1" x14ac:dyDescent="0.2"/>
    <row r="20822" s="107" customFormat="1" x14ac:dyDescent="0.2"/>
    <row r="20823" s="107" customFormat="1" x14ac:dyDescent="0.2"/>
    <row r="20824" s="107" customFormat="1" x14ac:dyDescent="0.2"/>
    <row r="20825" s="107" customFormat="1" x14ac:dyDescent="0.2"/>
    <row r="20826" s="107" customFormat="1" x14ac:dyDescent="0.2"/>
    <row r="20827" s="107" customFormat="1" x14ac:dyDescent="0.2"/>
    <row r="20828" s="107" customFormat="1" x14ac:dyDescent="0.2"/>
    <row r="20829" s="107" customFormat="1" x14ac:dyDescent="0.2"/>
    <row r="20830" s="107" customFormat="1" x14ac:dyDescent="0.2"/>
    <row r="20831" s="107" customFormat="1" x14ac:dyDescent="0.2"/>
    <row r="20832" s="107" customFormat="1" x14ac:dyDescent="0.2"/>
    <row r="20833" s="107" customFormat="1" x14ac:dyDescent="0.2"/>
    <row r="20834" s="107" customFormat="1" x14ac:dyDescent="0.2"/>
    <row r="20835" s="107" customFormat="1" x14ac:dyDescent="0.2"/>
    <row r="20836" s="107" customFormat="1" x14ac:dyDescent="0.2"/>
    <row r="20837" s="107" customFormat="1" x14ac:dyDescent="0.2"/>
    <row r="20838" s="107" customFormat="1" x14ac:dyDescent="0.2"/>
    <row r="20839" s="107" customFormat="1" x14ac:dyDescent="0.2"/>
    <row r="20840" s="107" customFormat="1" x14ac:dyDescent="0.2"/>
    <row r="20841" s="107" customFormat="1" x14ac:dyDescent="0.2"/>
    <row r="20842" s="107" customFormat="1" x14ac:dyDescent="0.2"/>
    <row r="20843" s="107" customFormat="1" x14ac:dyDescent="0.2"/>
    <row r="20844" s="107" customFormat="1" x14ac:dyDescent="0.2"/>
    <row r="20845" s="107" customFormat="1" x14ac:dyDescent="0.2"/>
    <row r="20846" s="107" customFormat="1" x14ac:dyDescent="0.2"/>
    <row r="20847" s="107" customFormat="1" x14ac:dyDescent="0.2"/>
    <row r="20848" s="107" customFormat="1" x14ac:dyDescent="0.2"/>
    <row r="20849" s="107" customFormat="1" x14ac:dyDescent="0.2"/>
    <row r="20850" s="107" customFormat="1" x14ac:dyDescent="0.2"/>
    <row r="20851" s="107" customFormat="1" x14ac:dyDescent="0.2"/>
    <row r="20852" s="107" customFormat="1" x14ac:dyDescent="0.2"/>
    <row r="20853" s="107" customFormat="1" x14ac:dyDescent="0.2"/>
    <row r="20854" s="107" customFormat="1" x14ac:dyDescent="0.2"/>
    <row r="20855" s="107" customFormat="1" x14ac:dyDescent="0.2"/>
    <row r="20856" s="107" customFormat="1" x14ac:dyDescent="0.2"/>
    <row r="20857" s="107" customFormat="1" x14ac:dyDescent="0.2"/>
    <row r="20858" s="107" customFormat="1" x14ac:dyDescent="0.2"/>
    <row r="20859" s="107" customFormat="1" x14ac:dyDescent="0.2"/>
    <row r="20860" s="107" customFormat="1" x14ac:dyDescent="0.2"/>
    <row r="20861" s="107" customFormat="1" x14ac:dyDescent="0.2"/>
    <row r="20862" s="107" customFormat="1" x14ac:dyDescent="0.2"/>
    <row r="20863" s="107" customFormat="1" x14ac:dyDescent="0.2"/>
    <row r="20864" s="107" customFormat="1" x14ac:dyDescent="0.2"/>
    <row r="20865" s="107" customFormat="1" x14ac:dyDescent="0.2"/>
    <row r="20866" s="107" customFormat="1" x14ac:dyDescent="0.2"/>
    <row r="20867" s="107" customFormat="1" x14ac:dyDescent="0.2"/>
    <row r="20868" s="107" customFormat="1" x14ac:dyDescent="0.2"/>
    <row r="20869" s="107" customFormat="1" x14ac:dyDescent="0.2"/>
    <row r="20870" s="107" customFormat="1" x14ac:dyDescent="0.2"/>
    <row r="20871" s="107" customFormat="1" x14ac:dyDescent="0.2"/>
    <row r="20872" s="107" customFormat="1" x14ac:dyDescent="0.2"/>
    <row r="20873" s="107" customFormat="1" x14ac:dyDescent="0.2"/>
    <row r="20874" s="107" customFormat="1" x14ac:dyDescent="0.2"/>
    <row r="20875" s="107" customFormat="1" x14ac:dyDescent="0.2"/>
    <row r="20876" s="107" customFormat="1" x14ac:dyDescent="0.2"/>
    <row r="20877" s="107" customFormat="1" x14ac:dyDescent="0.2"/>
    <row r="20878" s="107" customFormat="1" x14ac:dyDescent="0.2"/>
    <row r="20879" s="107" customFormat="1" x14ac:dyDescent="0.2"/>
    <row r="20880" s="107" customFormat="1" x14ac:dyDescent="0.2"/>
    <row r="20881" s="107" customFormat="1" x14ac:dyDescent="0.2"/>
    <row r="20882" s="107" customFormat="1" x14ac:dyDescent="0.2"/>
    <row r="20883" s="107" customFormat="1" x14ac:dyDescent="0.2"/>
    <row r="20884" s="107" customFormat="1" x14ac:dyDescent="0.2"/>
    <row r="20885" s="107" customFormat="1" x14ac:dyDescent="0.2"/>
    <row r="20886" s="107" customFormat="1" x14ac:dyDescent="0.2"/>
    <row r="20887" s="107" customFormat="1" x14ac:dyDescent="0.2"/>
    <row r="20888" s="107" customFormat="1" x14ac:dyDescent="0.2"/>
    <row r="20889" s="107" customFormat="1" x14ac:dyDescent="0.2"/>
    <row r="20890" s="107" customFormat="1" x14ac:dyDescent="0.2"/>
    <row r="20891" s="107" customFormat="1" x14ac:dyDescent="0.2"/>
    <row r="20892" s="107" customFormat="1" x14ac:dyDescent="0.2"/>
    <row r="20893" s="107" customFormat="1" x14ac:dyDescent="0.2"/>
    <row r="20894" s="107" customFormat="1" x14ac:dyDescent="0.2"/>
    <row r="20895" s="107" customFormat="1" x14ac:dyDescent="0.2"/>
    <row r="20896" s="107" customFormat="1" x14ac:dyDescent="0.2"/>
    <row r="20897" s="107" customFormat="1" x14ac:dyDescent="0.2"/>
    <row r="20898" s="107" customFormat="1" x14ac:dyDescent="0.2"/>
    <row r="20899" s="107" customFormat="1" x14ac:dyDescent="0.2"/>
    <row r="20900" s="107" customFormat="1" x14ac:dyDescent="0.2"/>
    <row r="20901" s="107" customFormat="1" x14ac:dyDescent="0.2"/>
    <row r="20902" s="107" customFormat="1" x14ac:dyDescent="0.2"/>
    <row r="20903" s="107" customFormat="1" x14ac:dyDescent="0.2"/>
    <row r="20904" s="107" customFormat="1" x14ac:dyDescent="0.2"/>
    <row r="20905" s="107" customFormat="1" x14ac:dyDescent="0.2"/>
    <row r="20906" s="107" customFormat="1" x14ac:dyDescent="0.2"/>
    <row r="20907" s="107" customFormat="1" x14ac:dyDescent="0.2"/>
    <row r="20908" s="107" customFormat="1" x14ac:dyDescent="0.2"/>
    <row r="20909" s="107" customFormat="1" x14ac:dyDescent="0.2"/>
    <row r="20910" s="107" customFormat="1" x14ac:dyDescent="0.2"/>
    <row r="20911" s="107" customFormat="1" x14ac:dyDescent="0.2"/>
    <row r="20912" s="107" customFormat="1" x14ac:dyDescent="0.2"/>
    <row r="20913" s="107" customFormat="1" x14ac:dyDescent="0.2"/>
    <row r="20914" s="107" customFormat="1" x14ac:dyDescent="0.2"/>
    <row r="20915" s="107" customFormat="1" x14ac:dyDescent="0.2"/>
    <row r="20916" s="107" customFormat="1" x14ac:dyDescent="0.2"/>
    <row r="20917" s="107" customFormat="1" x14ac:dyDescent="0.2"/>
    <row r="20918" s="107" customFormat="1" x14ac:dyDescent="0.2"/>
    <row r="20919" s="107" customFormat="1" x14ac:dyDescent="0.2"/>
    <row r="20920" s="107" customFormat="1" x14ac:dyDescent="0.2"/>
    <row r="20921" s="107" customFormat="1" x14ac:dyDescent="0.2"/>
    <row r="20922" s="107" customFormat="1" x14ac:dyDescent="0.2"/>
    <row r="20923" s="107" customFormat="1" x14ac:dyDescent="0.2"/>
    <row r="20924" s="107" customFormat="1" x14ac:dyDescent="0.2"/>
    <row r="20925" s="107" customFormat="1" x14ac:dyDescent="0.2"/>
    <row r="20926" s="107" customFormat="1" x14ac:dyDescent="0.2"/>
    <row r="20927" s="107" customFormat="1" x14ac:dyDescent="0.2"/>
    <row r="20928" s="107" customFormat="1" x14ac:dyDescent="0.2"/>
    <row r="20929" s="107" customFormat="1" x14ac:dyDescent="0.2"/>
    <row r="20930" s="107" customFormat="1" x14ac:dyDescent="0.2"/>
    <row r="20931" s="107" customFormat="1" x14ac:dyDescent="0.2"/>
    <row r="20932" s="107" customFormat="1" x14ac:dyDescent="0.2"/>
    <row r="20933" s="107" customFormat="1" x14ac:dyDescent="0.2"/>
    <row r="20934" s="107" customFormat="1" x14ac:dyDescent="0.2"/>
    <row r="20935" s="107" customFormat="1" x14ac:dyDescent="0.2"/>
    <row r="20936" s="107" customFormat="1" x14ac:dyDescent="0.2"/>
    <row r="20937" s="107" customFormat="1" x14ac:dyDescent="0.2"/>
    <row r="20938" s="107" customFormat="1" x14ac:dyDescent="0.2"/>
    <row r="20939" s="107" customFormat="1" x14ac:dyDescent="0.2"/>
    <row r="20940" s="107" customFormat="1" x14ac:dyDescent="0.2"/>
    <row r="20941" s="107" customFormat="1" x14ac:dyDescent="0.2"/>
    <row r="20942" s="107" customFormat="1" x14ac:dyDescent="0.2"/>
    <row r="20943" s="107" customFormat="1" x14ac:dyDescent="0.2"/>
    <row r="20944" s="107" customFormat="1" x14ac:dyDescent="0.2"/>
    <row r="20945" s="107" customFormat="1" x14ac:dyDescent="0.2"/>
    <row r="20946" s="107" customFormat="1" x14ac:dyDescent="0.2"/>
    <row r="20947" s="107" customFormat="1" x14ac:dyDescent="0.2"/>
    <row r="20948" s="107" customFormat="1" x14ac:dyDescent="0.2"/>
    <row r="20949" s="107" customFormat="1" x14ac:dyDescent="0.2"/>
    <row r="20950" s="107" customFormat="1" x14ac:dyDescent="0.2"/>
    <row r="20951" s="107" customFormat="1" x14ac:dyDescent="0.2"/>
    <row r="20952" s="107" customFormat="1" x14ac:dyDescent="0.2"/>
    <row r="20953" s="107" customFormat="1" x14ac:dyDescent="0.2"/>
    <row r="20954" s="107" customFormat="1" x14ac:dyDescent="0.2"/>
    <row r="20955" s="107" customFormat="1" x14ac:dyDescent="0.2"/>
    <row r="20956" s="107" customFormat="1" x14ac:dyDescent="0.2"/>
    <row r="20957" s="107" customFormat="1" x14ac:dyDescent="0.2"/>
    <row r="20958" s="107" customFormat="1" x14ac:dyDescent="0.2"/>
    <row r="20959" s="107" customFormat="1" x14ac:dyDescent="0.2"/>
    <row r="20960" s="107" customFormat="1" x14ac:dyDescent="0.2"/>
    <row r="20961" s="107" customFormat="1" x14ac:dyDescent="0.2"/>
    <row r="20962" s="107" customFormat="1" x14ac:dyDescent="0.2"/>
    <row r="20963" s="107" customFormat="1" x14ac:dyDescent="0.2"/>
    <row r="20964" s="107" customFormat="1" x14ac:dyDescent="0.2"/>
    <row r="20965" s="107" customFormat="1" x14ac:dyDescent="0.2"/>
    <row r="20966" s="107" customFormat="1" x14ac:dyDescent="0.2"/>
    <row r="20967" s="107" customFormat="1" x14ac:dyDescent="0.2"/>
    <row r="20968" s="107" customFormat="1" x14ac:dyDescent="0.2"/>
    <row r="20969" s="107" customFormat="1" x14ac:dyDescent="0.2"/>
    <row r="20970" s="107" customFormat="1" x14ac:dyDescent="0.2"/>
    <row r="20971" s="107" customFormat="1" x14ac:dyDescent="0.2"/>
    <row r="20972" s="107" customFormat="1" x14ac:dyDescent="0.2"/>
    <row r="20973" s="107" customFormat="1" x14ac:dyDescent="0.2"/>
    <row r="20974" s="107" customFormat="1" x14ac:dyDescent="0.2"/>
    <row r="20975" s="107" customFormat="1" x14ac:dyDescent="0.2"/>
    <row r="20976" s="107" customFormat="1" x14ac:dyDescent="0.2"/>
    <row r="20977" s="107" customFormat="1" x14ac:dyDescent="0.2"/>
    <row r="20978" s="107" customFormat="1" x14ac:dyDescent="0.2"/>
    <row r="20979" s="107" customFormat="1" x14ac:dyDescent="0.2"/>
    <row r="20980" s="107" customFormat="1" x14ac:dyDescent="0.2"/>
    <row r="20981" s="107" customFormat="1" x14ac:dyDescent="0.2"/>
    <row r="20982" s="107" customFormat="1" x14ac:dyDescent="0.2"/>
    <row r="20983" s="107" customFormat="1" x14ac:dyDescent="0.2"/>
    <row r="20984" s="107" customFormat="1" x14ac:dyDescent="0.2"/>
    <row r="20985" s="107" customFormat="1" x14ac:dyDescent="0.2"/>
    <row r="20986" s="107" customFormat="1" x14ac:dyDescent="0.2"/>
    <row r="20987" s="107" customFormat="1" x14ac:dyDescent="0.2"/>
    <row r="20988" s="107" customFormat="1" x14ac:dyDescent="0.2"/>
    <row r="20989" s="107" customFormat="1" x14ac:dyDescent="0.2"/>
    <row r="20990" s="107" customFormat="1" x14ac:dyDescent="0.2"/>
    <row r="20991" s="107" customFormat="1" x14ac:dyDescent="0.2"/>
    <row r="20992" s="107" customFormat="1" x14ac:dyDescent="0.2"/>
    <row r="20993" s="107" customFormat="1" x14ac:dyDescent="0.2"/>
    <row r="20994" s="107" customFormat="1" x14ac:dyDescent="0.2"/>
    <row r="20995" s="107" customFormat="1" x14ac:dyDescent="0.2"/>
    <row r="20996" s="107" customFormat="1" x14ac:dyDescent="0.2"/>
    <row r="20997" s="107" customFormat="1" x14ac:dyDescent="0.2"/>
    <row r="20998" s="107" customFormat="1" x14ac:dyDescent="0.2"/>
    <row r="20999" s="107" customFormat="1" x14ac:dyDescent="0.2"/>
    <row r="21000" s="107" customFormat="1" x14ac:dyDescent="0.2"/>
    <row r="21001" s="107" customFormat="1" x14ac:dyDescent="0.2"/>
    <row r="21002" s="107" customFormat="1" x14ac:dyDescent="0.2"/>
    <row r="21003" s="107" customFormat="1" x14ac:dyDescent="0.2"/>
    <row r="21004" s="107" customFormat="1" x14ac:dyDescent="0.2"/>
    <row r="21005" s="107" customFormat="1" x14ac:dyDescent="0.2"/>
    <row r="21006" s="107" customFormat="1" x14ac:dyDescent="0.2"/>
    <row r="21007" s="107" customFormat="1" x14ac:dyDescent="0.2"/>
    <row r="21008" s="107" customFormat="1" x14ac:dyDescent="0.2"/>
    <row r="21009" s="107" customFormat="1" x14ac:dyDescent="0.2"/>
    <row r="21010" s="107" customFormat="1" x14ac:dyDescent="0.2"/>
    <row r="21011" s="107" customFormat="1" x14ac:dyDescent="0.2"/>
    <row r="21012" s="107" customFormat="1" x14ac:dyDescent="0.2"/>
    <row r="21013" s="107" customFormat="1" x14ac:dyDescent="0.2"/>
    <row r="21014" s="107" customFormat="1" x14ac:dyDescent="0.2"/>
    <row r="21015" s="107" customFormat="1" x14ac:dyDescent="0.2"/>
    <row r="21016" s="107" customFormat="1" x14ac:dyDescent="0.2"/>
    <row r="21017" s="107" customFormat="1" x14ac:dyDescent="0.2"/>
    <row r="21018" s="107" customFormat="1" x14ac:dyDescent="0.2"/>
    <row r="21019" s="107" customFormat="1" x14ac:dyDescent="0.2"/>
    <row r="21020" s="107" customFormat="1" x14ac:dyDescent="0.2"/>
    <row r="21021" s="107" customFormat="1" x14ac:dyDescent="0.2"/>
    <row r="21022" s="107" customFormat="1" x14ac:dyDescent="0.2"/>
    <row r="21023" s="107" customFormat="1" x14ac:dyDescent="0.2"/>
    <row r="21024" s="107" customFormat="1" x14ac:dyDescent="0.2"/>
    <row r="21025" s="107" customFormat="1" x14ac:dyDescent="0.2"/>
    <row r="21026" s="107" customFormat="1" x14ac:dyDescent="0.2"/>
    <row r="21027" s="107" customFormat="1" x14ac:dyDescent="0.2"/>
    <row r="21028" s="107" customFormat="1" x14ac:dyDescent="0.2"/>
    <row r="21029" s="107" customFormat="1" x14ac:dyDescent="0.2"/>
    <row r="21030" s="107" customFormat="1" x14ac:dyDescent="0.2"/>
    <row r="21031" s="107" customFormat="1" x14ac:dyDescent="0.2"/>
    <row r="21032" s="107" customFormat="1" x14ac:dyDescent="0.2"/>
    <row r="21033" s="107" customFormat="1" x14ac:dyDescent="0.2"/>
    <row r="21034" s="107" customFormat="1" x14ac:dyDescent="0.2"/>
    <row r="21035" s="107" customFormat="1" x14ac:dyDescent="0.2"/>
    <row r="21036" s="107" customFormat="1" x14ac:dyDescent="0.2"/>
    <row r="21037" s="107" customFormat="1" x14ac:dyDescent="0.2"/>
    <row r="21038" s="107" customFormat="1" x14ac:dyDescent="0.2"/>
    <row r="21039" s="107" customFormat="1" x14ac:dyDescent="0.2"/>
    <row r="21040" s="107" customFormat="1" x14ac:dyDescent="0.2"/>
    <row r="21041" s="107" customFormat="1" x14ac:dyDescent="0.2"/>
    <row r="21042" s="107" customFormat="1" x14ac:dyDescent="0.2"/>
    <row r="21043" s="107" customFormat="1" x14ac:dyDescent="0.2"/>
    <row r="21044" s="107" customFormat="1" x14ac:dyDescent="0.2"/>
    <row r="21045" s="107" customFormat="1" x14ac:dyDescent="0.2"/>
    <row r="21046" s="107" customFormat="1" x14ac:dyDescent="0.2"/>
    <row r="21047" s="107" customFormat="1" x14ac:dyDescent="0.2"/>
    <row r="21048" s="107" customFormat="1" x14ac:dyDescent="0.2"/>
    <row r="21049" s="107" customFormat="1" x14ac:dyDescent="0.2"/>
    <row r="21050" s="107" customFormat="1" x14ac:dyDescent="0.2"/>
    <row r="21051" s="107" customFormat="1" x14ac:dyDescent="0.2"/>
    <row r="21052" s="107" customFormat="1" x14ac:dyDescent="0.2"/>
    <row r="21053" s="107" customFormat="1" x14ac:dyDescent="0.2"/>
    <row r="21054" s="107" customFormat="1" x14ac:dyDescent="0.2"/>
    <row r="21055" s="107" customFormat="1" x14ac:dyDescent="0.2"/>
    <row r="21056" s="107" customFormat="1" x14ac:dyDescent="0.2"/>
    <row r="21057" s="107" customFormat="1" x14ac:dyDescent="0.2"/>
    <row r="21058" s="107" customFormat="1" x14ac:dyDescent="0.2"/>
    <row r="21059" s="107" customFormat="1" x14ac:dyDescent="0.2"/>
    <row r="21060" s="107" customFormat="1" x14ac:dyDescent="0.2"/>
    <row r="21061" s="107" customFormat="1" x14ac:dyDescent="0.2"/>
    <row r="21062" s="107" customFormat="1" x14ac:dyDescent="0.2"/>
    <row r="21063" s="107" customFormat="1" x14ac:dyDescent="0.2"/>
    <row r="21064" s="107" customFormat="1" x14ac:dyDescent="0.2"/>
    <row r="21065" s="107" customFormat="1" x14ac:dyDescent="0.2"/>
    <row r="21066" s="107" customFormat="1" x14ac:dyDescent="0.2"/>
    <row r="21067" s="107" customFormat="1" x14ac:dyDescent="0.2"/>
    <row r="21068" s="107" customFormat="1" x14ac:dyDescent="0.2"/>
    <row r="21069" s="107" customFormat="1" x14ac:dyDescent="0.2"/>
    <row r="21070" s="107" customFormat="1" x14ac:dyDescent="0.2"/>
    <row r="21071" s="107" customFormat="1" x14ac:dyDescent="0.2"/>
    <row r="21072" s="107" customFormat="1" x14ac:dyDescent="0.2"/>
    <row r="21073" s="107" customFormat="1" x14ac:dyDescent="0.2"/>
    <row r="21074" s="107" customFormat="1" x14ac:dyDescent="0.2"/>
    <row r="21075" s="107" customFormat="1" x14ac:dyDescent="0.2"/>
    <row r="21076" s="107" customFormat="1" x14ac:dyDescent="0.2"/>
    <row r="21077" s="107" customFormat="1" x14ac:dyDescent="0.2"/>
    <row r="21078" s="107" customFormat="1" x14ac:dyDescent="0.2"/>
    <row r="21079" s="107" customFormat="1" x14ac:dyDescent="0.2"/>
    <row r="21080" s="107" customFormat="1" x14ac:dyDescent="0.2"/>
    <row r="21081" s="107" customFormat="1" x14ac:dyDescent="0.2"/>
    <row r="21082" s="107" customFormat="1" x14ac:dyDescent="0.2"/>
    <row r="21083" s="107" customFormat="1" x14ac:dyDescent="0.2"/>
    <row r="21084" s="107" customFormat="1" x14ac:dyDescent="0.2"/>
    <row r="21085" s="107" customFormat="1" x14ac:dyDescent="0.2"/>
    <row r="21086" s="107" customFormat="1" x14ac:dyDescent="0.2"/>
    <row r="21087" s="107" customFormat="1" x14ac:dyDescent="0.2"/>
    <row r="21088" s="107" customFormat="1" x14ac:dyDescent="0.2"/>
    <row r="21089" s="107" customFormat="1" x14ac:dyDescent="0.2"/>
    <row r="21090" s="107" customFormat="1" x14ac:dyDescent="0.2"/>
    <row r="21091" s="107" customFormat="1" x14ac:dyDescent="0.2"/>
    <row r="21092" s="107" customFormat="1" x14ac:dyDescent="0.2"/>
    <row r="21093" s="107" customFormat="1" x14ac:dyDescent="0.2"/>
    <row r="21094" s="107" customFormat="1" x14ac:dyDescent="0.2"/>
    <row r="21095" s="107" customFormat="1" x14ac:dyDescent="0.2"/>
    <row r="21096" s="107" customFormat="1" x14ac:dyDescent="0.2"/>
    <row r="21097" s="107" customFormat="1" x14ac:dyDescent="0.2"/>
    <row r="21098" s="107" customFormat="1" x14ac:dyDescent="0.2"/>
    <row r="21099" s="107" customFormat="1" x14ac:dyDescent="0.2"/>
    <row r="21100" s="107" customFormat="1" x14ac:dyDescent="0.2"/>
    <row r="21101" s="107" customFormat="1" x14ac:dyDescent="0.2"/>
    <row r="21102" s="107" customFormat="1" x14ac:dyDescent="0.2"/>
    <row r="21103" s="107" customFormat="1" x14ac:dyDescent="0.2"/>
    <row r="21104" s="107" customFormat="1" x14ac:dyDescent="0.2"/>
    <row r="21105" s="107" customFormat="1" x14ac:dyDescent="0.2"/>
    <row r="21106" s="107" customFormat="1" x14ac:dyDescent="0.2"/>
    <row r="21107" s="107" customFormat="1" x14ac:dyDescent="0.2"/>
    <row r="21108" s="107" customFormat="1" x14ac:dyDescent="0.2"/>
    <row r="21109" s="107" customFormat="1" x14ac:dyDescent="0.2"/>
    <row r="21110" s="107" customFormat="1" x14ac:dyDescent="0.2"/>
    <row r="21111" s="107" customFormat="1" x14ac:dyDescent="0.2"/>
    <row r="21112" s="107" customFormat="1" x14ac:dyDescent="0.2"/>
    <row r="21113" s="107" customFormat="1" x14ac:dyDescent="0.2"/>
    <row r="21114" s="107" customFormat="1" x14ac:dyDescent="0.2"/>
    <row r="21115" s="107" customFormat="1" x14ac:dyDescent="0.2"/>
    <row r="21116" s="107" customFormat="1" x14ac:dyDescent="0.2"/>
    <row r="21117" s="107" customFormat="1" x14ac:dyDescent="0.2"/>
    <row r="21118" s="107" customFormat="1" x14ac:dyDescent="0.2"/>
    <row r="21119" s="107" customFormat="1" x14ac:dyDescent="0.2"/>
    <row r="21120" s="107" customFormat="1" x14ac:dyDescent="0.2"/>
    <row r="21121" s="107" customFormat="1" x14ac:dyDescent="0.2"/>
    <row r="21122" s="107" customFormat="1" x14ac:dyDescent="0.2"/>
    <row r="21123" s="107" customFormat="1" x14ac:dyDescent="0.2"/>
    <row r="21124" s="107" customFormat="1" x14ac:dyDescent="0.2"/>
    <row r="21125" s="107" customFormat="1" x14ac:dyDescent="0.2"/>
    <row r="21126" s="107" customFormat="1" x14ac:dyDescent="0.2"/>
    <row r="21127" s="107" customFormat="1" x14ac:dyDescent="0.2"/>
    <row r="21128" s="107" customFormat="1" x14ac:dyDescent="0.2"/>
    <row r="21129" s="107" customFormat="1" x14ac:dyDescent="0.2"/>
    <row r="21130" s="107" customFormat="1" x14ac:dyDescent="0.2"/>
    <row r="21131" s="107" customFormat="1" x14ac:dyDescent="0.2"/>
    <row r="21132" s="107" customFormat="1" x14ac:dyDescent="0.2"/>
    <row r="21133" s="107" customFormat="1" x14ac:dyDescent="0.2"/>
    <row r="21134" s="107" customFormat="1" x14ac:dyDescent="0.2"/>
    <row r="21135" s="107" customFormat="1" x14ac:dyDescent="0.2"/>
    <row r="21136" s="107" customFormat="1" x14ac:dyDescent="0.2"/>
    <row r="21137" s="107" customFormat="1" x14ac:dyDescent="0.2"/>
    <row r="21138" s="107" customFormat="1" x14ac:dyDescent="0.2"/>
    <row r="21139" s="107" customFormat="1" x14ac:dyDescent="0.2"/>
    <row r="21140" s="107" customFormat="1" x14ac:dyDescent="0.2"/>
    <row r="21141" s="107" customFormat="1" x14ac:dyDescent="0.2"/>
    <row r="21142" s="107" customFormat="1" x14ac:dyDescent="0.2"/>
    <row r="21143" s="107" customFormat="1" x14ac:dyDescent="0.2"/>
    <row r="21144" s="107" customFormat="1" x14ac:dyDescent="0.2"/>
    <row r="21145" s="107" customFormat="1" x14ac:dyDescent="0.2"/>
    <row r="21146" s="107" customFormat="1" x14ac:dyDescent="0.2"/>
    <row r="21147" s="107" customFormat="1" x14ac:dyDescent="0.2"/>
    <row r="21148" s="107" customFormat="1" x14ac:dyDescent="0.2"/>
    <row r="21149" s="107" customFormat="1" x14ac:dyDescent="0.2"/>
    <row r="21150" s="107" customFormat="1" x14ac:dyDescent="0.2"/>
    <row r="21151" s="107" customFormat="1" x14ac:dyDescent="0.2"/>
    <row r="21152" s="107" customFormat="1" x14ac:dyDescent="0.2"/>
    <row r="21153" s="107" customFormat="1" x14ac:dyDescent="0.2"/>
    <row r="21154" s="107" customFormat="1" x14ac:dyDescent="0.2"/>
    <row r="21155" s="107" customFormat="1" x14ac:dyDescent="0.2"/>
    <row r="21156" s="107" customFormat="1" x14ac:dyDescent="0.2"/>
    <row r="21157" s="107" customFormat="1" x14ac:dyDescent="0.2"/>
    <row r="21158" s="107" customFormat="1" x14ac:dyDescent="0.2"/>
    <row r="21159" s="107" customFormat="1" x14ac:dyDescent="0.2"/>
    <row r="21160" s="107" customFormat="1" x14ac:dyDescent="0.2"/>
    <row r="21161" s="107" customFormat="1" x14ac:dyDescent="0.2"/>
    <row r="21162" s="107" customFormat="1" x14ac:dyDescent="0.2"/>
    <row r="21163" s="107" customFormat="1" x14ac:dyDescent="0.2"/>
    <row r="21164" s="107" customFormat="1" x14ac:dyDescent="0.2"/>
    <row r="21165" s="107" customFormat="1" x14ac:dyDescent="0.2"/>
    <row r="21166" s="107" customFormat="1" x14ac:dyDescent="0.2"/>
    <row r="21167" s="107" customFormat="1" x14ac:dyDescent="0.2"/>
    <row r="21168" s="107" customFormat="1" x14ac:dyDescent="0.2"/>
    <row r="21169" s="107" customFormat="1" x14ac:dyDescent="0.2"/>
    <row r="21170" s="107" customFormat="1" x14ac:dyDescent="0.2"/>
    <row r="21171" s="107" customFormat="1" x14ac:dyDescent="0.2"/>
    <row r="21172" s="107" customFormat="1" x14ac:dyDescent="0.2"/>
    <row r="21173" s="107" customFormat="1" x14ac:dyDescent="0.2"/>
    <row r="21174" s="107" customFormat="1" x14ac:dyDescent="0.2"/>
    <row r="21175" s="107" customFormat="1" x14ac:dyDescent="0.2"/>
    <row r="21176" s="107" customFormat="1" x14ac:dyDescent="0.2"/>
    <row r="21177" s="107" customFormat="1" x14ac:dyDescent="0.2"/>
    <row r="21178" s="107" customFormat="1" x14ac:dyDescent="0.2"/>
    <row r="21179" s="107" customFormat="1" x14ac:dyDescent="0.2"/>
    <row r="21180" s="107" customFormat="1" x14ac:dyDescent="0.2"/>
    <row r="21181" s="107" customFormat="1" x14ac:dyDescent="0.2"/>
    <row r="21182" s="107" customFormat="1" x14ac:dyDescent="0.2"/>
    <row r="21183" s="107" customFormat="1" x14ac:dyDescent="0.2"/>
    <row r="21184" s="107" customFormat="1" x14ac:dyDescent="0.2"/>
    <row r="21185" s="107" customFormat="1" x14ac:dyDescent="0.2"/>
    <row r="21186" s="107" customFormat="1" x14ac:dyDescent="0.2"/>
    <row r="21187" s="107" customFormat="1" x14ac:dyDescent="0.2"/>
    <row r="21188" s="107" customFormat="1" x14ac:dyDescent="0.2"/>
    <row r="21189" s="107" customFormat="1" x14ac:dyDescent="0.2"/>
    <row r="21190" s="107" customFormat="1" x14ac:dyDescent="0.2"/>
    <row r="21191" s="107" customFormat="1" x14ac:dyDescent="0.2"/>
    <row r="21192" s="107" customFormat="1" x14ac:dyDescent="0.2"/>
    <row r="21193" s="107" customFormat="1" x14ac:dyDescent="0.2"/>
    <row r="21194" s="107" customFormat="1" x14ac:dyDescent="0.2"/>
    <row r="21195" s="107" customFormat="1" x14ac:dyDescent="0.2"/>
    <row r="21196" s="107" customFormat="1" x14ac:dyDescent="0.2"/>
    <row r="21197" s="107" customFormat="1" x14ac:dyDescent="0.2"/>
    <row r="21198" s="107" customFormat="1" x14ac:dyDescent="0.2"/>
    <row r="21199" s="107" customFormat="1" x14ac:dyDescent="0.2"/>
    <row r="21200" s="107" customFormat="1" x14ac:dyDescent="0.2"/>
    <row r="21201" s="107" customFormat="1" x14ac:dyDescent="0.2"/>
    <row r="21202" s="107" customFormat="1" x14ac:dyDescent="0.2"/>
    <row r="21203" s="107" customFormat="1" x14ac:dyDescent="0.2"/>
    <row r="21204" s="107" customFormat="1" x14ac:dyDescent="0.2"/>
    <row r="21205" s="107" customFormat="1" x14ac:dyDescent="0.2"/>
    <row r="21206" s="107" customFormat="1" x14ac:dyDescent="0.2"/>
    <row r="21207" s="107" customFormat="1" x14ac:dyDescent="0.2"/>
    <row r="21208" s="107" customFormat="1" x14ac:dyDescent="0.2"/>
    <row r="21209" s="107" customFormat="1" x14ac:dyDescent="0.2"/>
    <row r="21210" s="107" customFormat="1" x14ac:dyDescent="0.2"/>
    <row r="21211" s="107" customFormat="1" x14ac:dyDescent="0.2"/>
    <row r="21212" s="107" customFormat="1" x14ac:dyDescent="0.2"/>
    <row r="21213" s="107" customFormat="1" x14ac:dyDescent="0.2"/>
    <row r="21214" s="107" customFormat="1" x14ac:dyDescent="0.2"/>
    <row r="21215" s="107" customFormat="1" x14ac:dyDescent="0.2"/>
    <row r="21216" s="107" customFormat="1" x14ac:dyDescent="0.2"/>
    <row r="21217" s="107" customFormat="1" x14ac:dyDescent="0.2"/>
    <row r="21218" s="107" customFormat="1" x14ac:dyDescent="0.2"/>
    <row r="21219" s="107" customFormat="1" x14ac:dyDescent="0.2"/>
    <row r="21220" s="107" customFormat="1" x14ac:dyDescent="0.2"/>
    <row r="21221" s="107" customFormat="1" x14ac:dyDescent="0.2"/>
    <row r="21222" s="107" customFormat="1" x14ac:dyDescent="0.2"/>
    <row r="21223" s="107" customFormat="1" x14ac:dyDescent="0.2"/>
    <row r="21224" s="107" customFormat="1" x14ac:dyDescent="0.2"/>
    <row r="21225" s="107" customFormat="1" x14ac:dyDescent="0.2"/>
    <row r="21226" s="107" customFormat="1" x14ac:dyDescent="0.2"/>
    <row r="21227" s="107" customFormat="1" x14ac:dyDescent="0.2"/>
    <row r="21228" s="107" customFormat="1" x14ac:dyDescent="0.2"/>
    <row r="21229" s="107" customFormat="1" x14ac:dyDescent="0.2"/>
    <row r="21230" s="107" customFormat="1" x14ac:dyDescent="0.2"/>
    <row r="21231" s="107" customFormat="1" x14ac:dyDescent="0.2"/>
    <row r="21232" s="107" customFormat="1" x14ac:dyDescent="0.2"/>
    <row r="21233" s="107" customFormat="1" x14ac:dyDescent="0.2"/>
    <row r="21234" s="107" customFormat="1" x14ac:dyDescent="0.2"/>
    <row r="21235" s="107" customFormat="1" x14ac:dyDescent="0.2"/>
    <row r="21236" s="107" customFormat="1" x14ac:dyDescent="0.2"/>
    <row r="21237" s="107" customFormat="1" x14ac:dyDescent="0.2"/>
    <row r="21238" s="107" customFormat="1" x14ac:dyDescent="0.2"/>
    <row r="21239" s="107" customFormat="1" x14ac:dyDescent="0.2"/>
    <row r="21240" s="107" customFormat="1" x14ac:dyDescent="0.2"/>
    <row r="21241" s="107" customFormat="1" x14ac:dyDescent="0.2"/>
    <row r="21242" s="107" customFormat="1" x14ac:dyDescent="0.2"/>
    <row r="21243" s="107" customFormat="1" x14ac:dyDescent="0.2"/>
    <row r="21244" s="107" customFormat="1" x14ac:dyDescent="0.2"/>
    <row r="21245" s="107" customFormat="1" x14ac:dyDescent="0.2"/>
    <row r="21246" s="107" customFormat="1" x14ac:dyDescent="0.2"/>
    <row r="21247" s="107" customFormat="1" x14ac:dyDescent="0.2"/>
    <row r="21248" s="107" customFormat="1" x14ac:dyDescent="0.2"/>
    <row r="21249" s="107" customFormat="1" x14ac:dyDescent="0.2"/>
    <row r="21250" s="107" customFormat="1" x14ac:dyDescent="0.2"/>
    <row r="21251" s="107" customFormat="1" x14ac:dyDescent="0.2"/>
    <row r="21252" s="107" customFormat="1" x14ac:dyDescent="0.2"/>
    <row r="21253" s="107" customFormat="1" x14ac:dyDescent="0.2"/>
    <row r="21254" s="107" customFormat="1" x14ac:dyDescent="0.2"/>
    <row r="21255" s="107" customFormat="1" x14ac:dyDescent="0.2"/>
    <row r="21256" s="107" customFormat="1" x14ac:dyDescent="0.2"/>
    <row r="21257" s="107" customFormat="1" x14ac:dyDescent="0.2"/>
    <row r="21258" s="107" customFormat="1" x14ac:dyDescent="0.2"/>
    <row r="21259" s="107" customFormat="1" x14ac:dyDescent="0.2"/>
    <row r="21260" s="107" customFormat="1" x14ac:dyDescent="0.2"/>
    <row r="21261" s="107" customFormat="1" x14ac:dyDescent="0.2"/>
    <row r="21262" s="107" customFormat="1" x14ac:dyDescent="0.2"/>
    <row r="21263" s="107" customFormat="1" x14ac:dyDescent="0.2"/>
    <row r="21264" s="107" customFormat="1" x14ac:dyDescent="0.2"/>
    <row r="21265" s="107" customFormat="1" x14ac:dyDescent="0.2"/>
    <row r="21266" s="107" customFormat="1" x14ac:dyDescent="0.2"/>
    <row r="21267" s="107" customFormat="1" x14ac:dyDescent="0.2"/>
    <row r="21268" s="107" customFormat="1" x14ac:dyDescent="0.2"/>
    <row r="21269" s="107" customFormat="1" x14ac:dyDescent="0.2"/>
    <row r="21270" s="107" customFormat="1" x14ac:dyDescent="0.2"/>
    <row r="21271" s="107" customFormat="1" x14ac:dyDescent="0.2"/>
    <row r="21272" s="107" customFormat="1" x14ac:dyDescent="0.2"/>
    <row r="21273" s="107" customFormat="1" x14ac:dyDescent="0.2"/>
    <row r="21274" s="107" customFormat="1" x14ac:dyDescent="0.2"/>
    <row r="21275" s="107" customFormat="1" x14ac:dyDescent="0.2"/>
    <row r="21276" s="107" customFormat="1" x14ac:dyDescent="0.2"/>
    <row r="21277" s="107" customFormat="1" x14ac:dyDescent="0.2"/>
    <row r="21278" s="107" customFormat="1" x14ac:dyDescent="0.2"/>
    <row r="21279" s="107" customFormat="1" x14ac:dyDescent="0.2"/>
    <row r="21280" s="107" customFormat="1" x14ac:dyDescent="0.2"/>
    <row r="21281" s="107" customFormat="1" x14ac:dyDescent="0.2"/>
    <row r="21282" s="107" customFormat="1" x14ac:dyDescent="0.2"/>
    <row r="21283" s="107" customFormat="1" x14ac:dyDescent="0.2"/>
    <row r="21284" s="107" customFormat="1" x14ac:dyDescent="0.2"/>
    <row r="21285" s="107" customFormat="1" x14ac:dyDescent="0.2"/>
    <row r="21286" s="107" customFormat="1" x14ac:dyDescent="0.2"/>
    <row r="21287" s="107" customFormat="1" x14ac:dyDescent="0.2"/>
    <row r="21288" s="107" customFormat="1" x14ac:dyDescent="0.2"/>
    <row r="21289" s="107" customFormat="1" x14ac:dyDescent="0.2"/>
    <row r="21290" s="107" customFormat="1" x14ac:dyDescent="0.2"/>
    <row r="21291" s="107" customFormat="1" x14ac:dyDescent="0.2"/>
    <row r="21292" s="107" customFormat="1" x14ac:dyDescent="0.2"/>
    <row r="21293" s="107" customFormat="1" x14ac:dyDescent="0.2"/>
    <row r="21294" s="107" customFormat="1" x14ac:dyDescent="0.2"/>
    <row r="21295" s="107" customFormat="1" x14ac:dyDescent="0.2"/>
    <row r="21296" s="107" customFormat="1" x14ac:dyDescent="0.2"/>
    <row r="21297" s="107" customFormat="1" x14ac:dyDescent="0.2"/>
    <row r="21298" s="107" customFormat="1" x14ac:dyDescent="0.2"/>
    <row r="21299" s="107" customFormat="1" x14ac:dyDescent="0.2"/>
    <row r="21300" s="107" customFormat="1" x14ac:dyDescent="0.2"/>
    <row r="21301" s="107" customFormat="1" x14ac:dyDescent="0.2"/>
    <row r="21302" s="107" customFormat="1" x14ac:dyDescent="0.2"/>
    <row r="21303" s="107" customFormat="1" x14ac:dyDescent="0.2"/>
    <row r="21304" s="107" customFormat="1" x14ac:dyDescent="0.2"/>
    <row r="21305" s="107" customFormat="1" x14ac:dyDescent="0.2"/>
    <row r="21306" s="107" customFormat="1" x14ac:dyDescent="0.2"/>
    <row r="21307" s="107" customFormat="1" x14ac:dyDescent="0.2"/>
    <row r="21308" s="107" customFormat="1" x14ac:dyDescent="0.2"/>
    <row r="21309" s="107" customFormat="1" x14ac:dyDescent="0.2"/>
    <row r="21310" s="107" customFormat="1" x14ac:dyDescent="0.2"/>
    <row r="21311" s="107" customFormat="1" x14ac:dyDescent="0.2"/>
    <row r="21312" s="107" customFormat="1" x14ac:dyDescent="0.2"/>
    <row r="21313" s="107" customFormat="1" x14ac:dyDescent="0.2"/>
    <row r="21314" s="107" customFormat="1" x14ac:dyDescent="0.2"/>
    <row r="21315" s="107" customFormat="1" x14ac:dyDescent="0.2"/>
    <row r="21316" s="107" customFormat="1" x14ac:dyDescent="0.2"/>
    <row r="21317" s="107" customFormat="1" x14ac:dyDescent="0.2"/>
    <row r="21318" s="107" customFormat="1" x14ac:dyDescent="0.2"/>
    <row r="21319" s="107" customFormat="1" x14ac:dyDescent="0.2"/>
    <row r="21320" s="107" customFormat="1" x14ac:dyDescent="0.2"/>
    <row r="21321" s="107" customFormat="1" x14ac:dyDescent="0.2"/>
    <row r="21322" s="107" customFormat="1" x14ac:dyDescent="0.2"/>
    <row r="21323" s="107" customFormat="1" x14ac:dyDescent="0.2"/>
    <row r="21324" s="107" customFormat="1" x14ac:dyDescent="0.2"/>
    <row r="21325" s="107" customFormat="1" x14ac:dyDescent="0.2"/>
    <row r="21326" s="107" customFormat="1" x14ac:dyDescent="0.2"/>
    <row r="21327" s="107" customFormat="1" x14ac:dyDescent="0.2"/>
    <row r="21328" s="107" customFormat="1" x14ac:dyDescent="0.2"/>
    <row r="21329" s="107" customFormat="1" x14ac:dyDescent="0.2"/>
    <row r="21330" s="107" customFormat="1" x14ac:dyDescent="0.2"/>
    <row r="21331" s="107" customFormat="1" x14ac:dyDescent="0.2"/>
    <row r="21332" s="107" customFormat="1" x14ac:dyDescent="0.2"/>
    <row r="21333" s="107" customFormat="1" x14ac:dyDescent="0.2"/>
    <row r="21334" s="107" customFormat="1" x14ac:dyDescent="0.2"/>
    <row r="21335" s="107" customFormat="1" x14ac:dyDescent="0.2"/>
    <row r="21336" s="107" customFormat="1" x14ac:dyDescent="0.2"/>
    <row r="21337" s="107" customFormat="1" x14ac:dyDescent="0.2"/>
    <row r="21338" s="107" customFormat="1" x14ac:dyDescent="0.2"/>
    <row r="21339" s="107" customFormat="1" x14ac:dyDescent="0.2"/>
    <row r="21340" s="107" customFormat="1" x14ac:dyDescent="0.2"/>
    <row r="21341" s="107" customFormat="1" x14ac:dyDescent="0.2"/>
    <row r="21342" s="107" customFormat="1" x14ac:dyDescent="0.2"/>
    <row r="21343" s="107" customFormat="1" x14ac:dyDescent="0.2"/>
    <row r="21344" s="107" customFormat="1" x14ac:dyDescent="0.2"/>
    <row r="21345" s="107" customFormat="1" x14ac:dyDescent="0.2"/>
    <row r="21346" s="107" customFormat="1" x14ac:dyDescent="0.2"/>
    <row r="21347" s="107" customFormat="1" x14ac:dyDescent="0.2"/>
    <row r="21348" s="107" customFormat="1" x14ac:dyDescent="0.2"/>
    <row r="21349" s="107" customFormat="1" x14ac:dyDescent="0.2"/>
    <row r="21350" s="107" customFormat="1" x14ac:dyDescent="0.2"/>
    <row r="21351" s="107" customFormat="1" x14ac:dyDescent="0.2"/>
    <row r="21352" s="107" customFormat="1" x14ac:dyDescent="0.2"/>
    <row r="21353" s="107" customFormat="1" x14ac:dyDescent="0.2"/>
    <row r="21354" s="107" customFormat="1" x14ac:dyDescent="0.2"/>
    <row r="21355" s="107" customFormat="1" x14ac:dyDescent="0.2"/>
    <row r="21356" s="107" customFormat="1" x14ac:dyDescent="0.2"/>
    <row r="21357" s="107" customFormat="1" x14ac:dyDescent="0.2"/>
    <row r="21358" s="107" customFormat="1" x14ac:dyDescent="0.2"/>
    <row r="21359" s="107" customFormat="1" x14ac:dyDescent="0.2"/>
    <row r="21360" s="107" customFormat="1" x14ac:dyDescent="0.2"/>
    <row r="21361" s="107" customFormat="1" x14ac:dyDescent="0.2"/>
    <row r="21362" s="107" customFormat="1" x14ac:dyDescent="0.2"/>
    <row r="21363" s="107" customFormat="1" x14ac:dyDescent="0.2"/>
    <row r="21364" s="107" customFormat="1" x14ac:dyDescent="0.2"/>
    <row r="21365" s="107" customFormat="1" x14ac:dyDescent="0.2"/>
    <row r="21366" s="107" customFormat="1" x14ac:dyDescent="0.2"/>
    <row r="21367" s="107" customFormat="1" x14ac:dyDescent="0.2"/>
    <row r="21368" s="107" customFormat="1" x14ac:dyDescent="0.2"/>
    <row r="21369" s="107" customFormat="1" x14ac:dyDescent="0.2"/>
    <row r="21370" s="107" customFormat="1" x14ac:dyDescent="0.2"/>
    <row r="21371" s="107" customFormat="1" x14ac:dyDescent="0.2"/>
    <row r="21372" s="107" customFormat="1" x14ac:dyDescent="0.2"/>
    <row r="21373" s="107" customFormat="1" x14ac:dyDescent="0.2"/>
    <row r="21374" s="107" customFormat="1" x14ac:dyDescent="0.2"/>
    <row r="21375" s="107" customFormat="1" x14ac:dyDescent="0.2"/>
    <row r="21376" s="107" customFormat="1" x14ac:dyDescent="0.2"/>
    <row r="21377" s="107" customFormat="1" x14ac:dyDescent="0.2"/>
    <row r="21378" s="107" customFormat="1" x14ac:dyDescent="0.2"/>
    <row r="21379" s="107" customFormat="1" x14ac:dyDescent="0.2"/>
    <row r="21380" s="107" customFormat="1" x14ac:dyDescent="0.2"/>
    <row r="21381" s="107" customFormat="1" x14ac:dyDescent="0.2"/>
    <row r="21382" s="107" customFormat="1" x14ac:dyDescent="0.2"/>
    <row r="21383" s="107" customFormat="1" x14ac:dyDescent="0.2"/>
    <row r="21384" s="107" customFormat="1" x14ac:dyDescent="0.2"/>
    <row r="21385" s="107" customFormat="1" x14ac:dyDescent="0.2"/>
    <row r="21386" s="107" customFormat="1" x14ac:dyDescent="0.2"/>
    <row r="21387" s="107" customFormat="1" x14ac:dyDescent="0.2"/>
    <row r="21388" s="107" customFormat="1" x14ac:dyDescent="0.2"/>
    <row r="21389" s="107" customFormat="1" x14ac:dyDescent="0.2"/>
    <row r="21390" s="107" customFormat="1" x14ac:dyDescent="0.2"/>
    <row r="21391" s="107" customFormat="1" x14ac:dyDescent="0.2"/>
    <row r="21392" s="107" customFormat="1" x14ac:dyDescent="0.2"/>
    <row r="21393" s="107" customFormat="1" x14ac:dyDescent="0.2"/>
    <row r="21394" s="107" customFormat="1" x14ac:dyDescent="0.2"/>
    <row r="21395" s="107" customFormat="1" x14ac:dyDescent="0.2"/>
    <row r="21396" s="107" customFormat="1" x14ac:dyDescent="0.2"/>
    <row r="21397" s="107" customFormat="1" x14ac:dyDescent="0.2"/>
    <row r="21398" s="107" customFormat="1" x14ac:dyDescent="0.2"/>
    <row r="21399" s="107" customFormat="1" x14ac:dyDescent="0.2"/>
    <row r="21400" s="107" customFormat="1" x14ac:dyDescent="0.2"/>
    <row r="21401" s="107" customFormat="1" x14ac:dyDescent="0.2"/>
    <row r="21402" s="107" customFormat="1" x14ac:dyDescent="0.2"/>
    <row r="21403" s="107" customFormat="1" x14ac:dyDescent="0.2"/>
    <row r="21404" s="107" customFormat="1" x14ac:dyDescent="0.2"/>
    <row r="21405" s="107" customFormat="1" x14ac:dyDescent="0.2"/>
    <row r="21406" s="107" customFormat="1" x14ac:dyDescent="0.2"/>
    <row r="21407" s="107" customFormat="1" x14ac:dyDescent="0.2"/>
    <row r="21408" s="107" customFormat="1" x14ac:dyDescent="0.2"/>
    <row r="21409" s="107" customFormat="1" x14ac:dyDescent="0.2"/>
    <row r="21410" s="107" customFormat="1" x14ac:dyDescent="0.2"/>
    <row r="21411" s="107" customFormat="1" x14ac:dyDescent="0.2"/>
    <row r="21412" s="107" customFormat="1" x14ac:dyDescent="0.2"/>
    <row r="21413" s="107" customFormat="1" x14ac:dyDescent="0.2"/>
    <row r="21414" s="107" customFormat="1" x14ac:dyDescent="0.2"/>
    <row r="21415" s="107" customFormat="1" x14ac:dyDescent="0.2"/>
    <row r="21416" s="107" customFormat="1" x14ac:dyDescent="0.2"/>
    <row r="21417" s="107" customFormat="1" x14ac:dyDescent="0.2"/>
    <row r="21418" s="107" customFormat="1" x14ac:dyDescent="0.2"/>
    <row r="21419" s="107" customFormat="1" x14ac:dyDescent="0.2"/>
    <row r="21420" s="107" customFormat="1" x14ac:dyDescent="0.2"/>
    <row r="21421" s="107" customFormat="1" x14ac:dyDescent="0.2"/>
    <row r="21422" s="107" customFormat="1" x14ac:dyDescent="0.2"/>
    <row r="21423" s="107" customFormat="1" x14ac:dyDescent="0.2"/>
    <row r="21424" s="107" customFormat="1" x14ac:dyDescent="0.2"/>
    <row r="21425" s="107" customFormat="1" x14ac:dyDescent="0.2"/>
    <row r="21426" s="107" customFormat="1" x14ac:dyDescent="0.2"/>
    <row r="21427" s="107" customFormat="1" x14ac:dyDescent="0.2"/>
    <row r="21428" s="107" customFormat="1" x14ac:dyDescent="0.2"/>
    <row r="21429" s="107" customFormat="1" x14ac:dyDescent="0.2"/>
    <row r="21430" s="107" customFormat="1" x14ac:dyDescent="0.2"/>
    <row r="21431" s="107" customFormat="1" x14ac:dyDescent="0.2"/>
    <row r="21432" s="107" customFormat="1" x14ac:dyDescent="0.2"/>
    <row r="21433" s="107" customFormat="1" x14ac:dyDescent="0.2"/>
    <row r="21434" s="107" customFormat="1" x14ac:dyDescent="0.2"/>
    <row r="21435" s="107" customFormat="1" x14ac:dyDescent="0.2"/>
    <row r="21436" s="107" customFormat="1" x14ac:dyDescent="0.2"/>
    <row r="21437" s="107" customFormat="1" x14ac:dyDescent="0.2"/>
    <row r="21438" s="107" customFormat="1" x14ac:dyDescent="0.2"/>
    <row r="21439" s="107" customFormat="1" x14ac:dyDescent="0.2"/>
    <row r="21440" s="107" customFormat="1" x14ac:dyDescent="0.2"/>
    <row r="21441" s="107" customFormat="1" x14ac:dyDescent="0.2"/>
    <row r="21442" s="107" customFormat="1" x14ac:dyDescent="0.2"/>
    <row r="21443" s="107" customFormat="1" x14ac:dyDescent="0.2"/>
    <row r="21444" s="107" customFormat="1" x14ac:dyDescent="0.2"/>
    <row r="21445" s="107" customFormat="1" x14ac:dyDescent="0.2"/>
    <row r="21446" s="107" customFormat="1" x14ac:dyDescent="0.2"/>
    <row r="21447" s="107" customFormat="1" x14ac:dyDescent="0.2"/>
    <row r="21448" s="107" customFormat="1" x14ac:dyDescent="0.2"/>
    <row r="21449" s="107" customFormat="1" x14ac:dyDescent="0.2"/>
    <row r="21450" s="107" customFormat="1" x14ac:dyDescent="0.2"/>
    <row r="21451" s="107" customFormat="1" x14ac:dyDescent="0.2"/>
    <row r="21452" s="107" customFormat="1" x14ac:dyDescent="0.2"/>
    <row r="21453" s="107" customFormat="1" x14ac:dyDescent="0.2"/>
    <row r="21454" s="107" customFormat="1" x14ac:dyDescent="0.2"/>
    <row r="21455" s="107" customFormat="1" x14ac:dyDescent="0.2"/>
    <row r="21456" s="107" customFormat="1" x14ac:dyDescent="0.2"/>
    <row r="21457" s="107" customFormat="1" x14ac:dyDescent="0.2"/>
    <row r="21458" s="107" customFormat="1" x14ac:dyDescent="0.2"/>
    <row r="21459" s="107" customFormat="1" x14ac:dyDescent="0.2"/>
    <row r="21460" s="107" customFormat="1" x14ac:dyDescent="0.2"/>
    <row r="21461" s="107" customFormat="1" x14ac:dyDescent="0.2"/>
    <row r="21462" s="107" customFormat="1" x14ac:dyDescent="0.2"/>
    <row r="21463" s="107" customFormat="1" x14ac:dyDescent="0.2"/>
    <row r="21464" s="107" customFormat="1" x14ac:dyDescent="0.2"/>
    <row r="21465" s="107" customFormat="1" x14ac:dyDescent="0.2"/>
    <row r="21466" s="107" customFormat="1" x14ac:dyDescent="0.2"/>
    <row r="21467" s="107" customFormat="1" x14ac:dyDescent="0.2"/>
    <row r="21468" s="107" customFormat="1" x14ac:dyDescent="0.2"/>
    <row r="21469" s="107" customFormat="1" x14ac:dyDescent="0.2"/>
    <row r="21470" s="107" customFormat="1" x14ac:dyDescent="0.2"/>
    <row r="21471" s="107" customFormat="1" x14ac:dyDescent="0.2"/>
    <row r="21472" s="107" customFormat="1" x14ac:dyDescent="0.2"/>
    <row r="21473" s="107" customFormat="1" x14ac:dyDescent="0.2"/>
    <row r="21474" s="107" customFormat="1" x14ac:dyDescent="0.2"/>
    <row r="21475" s="107" customFormat="1" x14ac:dyDescent="0.2"/>
    <row r="21476" s="107" customFormat="1" x14ac:dyDescent="0.2"/>
    <row r="21477" s="107" customFormat="1" x14ac:dyDescent="0.2"/>
    <row r="21478" s="107" customFormat="1" x14ac:dyDescent="0.2"/>
    <row r="21479" s="107" customFormat="1" x14ac:dyDescent="0.2"/>
    <row r="21480" s="107" customFormat="1" x14ac:dyDescent="0.2"/>
    <row r="21481" s="107" customFormat="1" x14ac:dyDescent="0.2"/>
    <row r="21482" s="107" customFormat="1" x14ac:dyDescent="0.2"/>
    <row r="21483" s="107" customFormat="1" x14ac:dyDescent="0.2"/>
    <row r="21484" s="107" customFormat="1" x14ac:dyDescent="0.2"/>
    <row r="21485" s="107" customFormat="1" x14ac:dyDescent="0.2"/>
    <row r="21486" s="107" customFormat="1" x14ac:dyDescent="0.2"/>
    <row r="21487" s="107" customFormat="1" x14ac:dyDescent="0.2"/>
    <row r="21488" s="107" customFormat="1" x14ac:dyDescent="0.2"/>
    <row r="21489" s="107" customFormat="1" x14ac:dyDescent="0.2"/>
    <row r="21490" s="107" customFormat="1" x14ac:dyDescent="0.2"/>
    <row r="21491" s="107" customFormat="1" x14ac:dyDescent="0.2"/>
    <row r="21492" s="107" customFormat="1" x14ac:dyDescent="0.2"/>
    <row r="21493" s="107" customFormat="1" x14ac:dyDescent="0.2"/>
    <row r="21494" s="107" customFormat="1" x14ac:dyDescent="0.2"/>
    <row r="21495" s="107" customFormat="1" x14ac:dyDescent="0.2"/>
    <row r="21496" s="107" customFormat="1" x14ac:dyDescent="0.2"/>
    <row r="21497" s="107" customFormat="1" x14ac:dyDescent="0.2"/>
    <row r="21498" s="107" customFormat="1" x14ac:dyDescent="0.2"/>
    <row r="21499" s="107" customFormat="1" x14ac:dyDescent="0.2"/>
    <row r="21500" s="107" customFormat="1" x14ac:dyDescent="0.2"/>
    <row r="21501" s="107" customFormat="1" x14ac:dyDescent="0.2"/>
    <row r="21502" s="107" customFormat="1" x14ac:dyDescent="0.2"/>
    <row r="21503" s="107" customFormat="1" x14ac:dyDescent="0.2"/>
    <row r="21504" s="107" customFormat="1" x14ac:dyDescent="0.2"/>
    <row r="21505" s="107" customFormat="1" x14ac:dyDescent="0.2"/>
    <row r="21506" s="107" customFormat="1" x14ac:dyDescent="0.2"/>
    <row r="21507" s="107" customFormat="1" x14ac:dyDescent="0.2"/>
    <row r="21508" s="107" customFormat="1" x14ac:dyDescent="0.2"/>
    <row r="21509" s="107" customFormat="1" x14ac:dyDescent="0.2"/>
    <row r="21510" s="107" customFormat="1" x14ac:dyDescent="0.2"/>
    <row r="21511" s="107" customFormat="1" x14ac:dyDescent="0.2"/>
    <row r="21512" s="107" customFormat="1" x14ac:dyDescent="0.2"/>
    <row r="21513" s="107" customFormat="1" x14ac:dyDescent="0.2"/>
    <row r="21514" s="107" customFormat="1" x14ac:dyDescent="0.2"/>
    <row r="21515" s="107" customFormat="1" x14ac:dyDescent="0.2"/>
    <row r="21516" s="107" customFormat="1" x14ac:dyDescent="0.2"/>
    <row r="21517" s="107" customFormat="1" x14ac:dyDescent="0.2"/>
    <row r="21518" s="107" customFormat="1" x14ac:dyDescent="0.2"/>
    <row r="21519" s="107" customFormat="1" x14ac:dyDescent="0.2"/>
    <row r="21520" s="107" customFormat="1" x14ac:dyDescent="0.2"/>
    <row r="21521" s="107" customFormat="1" x14ac:dyDescent="0.2"/>
    <row r="21522" s="107" customFormat="1" x14ac:dyDescent="0.2"/>
    <row r="21523" s="107" customFormat="1" x14ac:dyDescent="0.2"/>
    <row r="21524" s="107" customFormat="1" x14ac:dyDescent="0.2"/>
    <row r="21525" s="107" customFormat="1" x14ac:dyDescent="0.2"/>
    <row r="21526" s="107" customFormat="1" x14ac:dyDescent="0.2"/>
    <row r="21527" s="107" customFormat="1" x14ac:dyDescent="0.2"/>
    <row r="21528" s="107" customFormat="1" x14ac:dyDescent="0.2"/>
    <row r="21529" s="107" customFormat="1" x14ac:dyDescent="0.2"/>
    <row r="21530" s="107" customFormat="1" x14ac:dyDescent="0.2"/>
    <row r="21531" s="107" customFormat="1" x14ac:dyDescent="0.2"/>
    <row r="21532" s="107" customFormat="1" x14ac:dyDescent="0.2"/>
    <row r="21533" s="107" customFormat="1" x14ac:dyDescent="0.2"/>
    <row r="21534" s="107" customFormat="1" x14ac:dyDescent="0.2"/>
    <row r="21535" s="107" customFormat="1" x14ac:dyDescent="0.2"/>
    <row r="21536" s="107" customFormat="1" x14ac:dyDescent="0.2"/>
    <row r="21537" s="107" customFormat="1" x14ac:dyDescent="0.2"/>
    <row r="21538" s="107" customFormat="1" x14ac:dyDescent="0.2"/>
    <row r="21539" s="107" customFormat="1" x14ac:dyDescent="0.2"/>
    <row r="21540" s="107" customFormat="1" x14ac:dyDescent="0.2"/>
    <row r="21541" s="107" customFormat="1" x14ac:dyDescent="0.2"/>
    <row r="21542" s="107" customFormat="1" x14ac:dyDescent="0.2"/>
    <row r="21543" s="107" customFormat="1" x14ac:dyDescent="0.2"/>
    <row r="21544" s="107" customFormat="1" x14ac:dyDescent="0.2"/>
    <row r="21545" s="107" customFormat="1" x14ac:dyDescent="0.2"/>
    <row r="21546" s="107" customFormat="1" x14ac:dyDescent="0.2"/>
    <row r="21547" s="107" customFormat="1" x14ac:dyDescent="0.2"/>
    <row r="21548" s="107" customFormat="1" x14ac:dyDescent="0.2"/>
    <row r="21549" s="107" customFormat="1" x14ac:dyDescent="0.2"/>
    <row r="21550" s="107" customFormat="1" x14ac:dyDescent="0.2"/>
    <row r="21551" s="107" customFormat="1" x14ac:dyDescent="0.2"/>
    <row r="21552" s="107" customFormat="1" x14ac:dyDescent="0.2"/>
    <row r="21553" s="107" customFormat="1" x14ac:dyDescent="0.2"/>
    <row r="21554" s="107" customFormat="1" x14ac:dyDescent="0.2"/>
    <row r="21555" s="107" customFormat="1" x14ac:dyDescent="0.2"/>
    <row r="21556" s="107" customFormat="1" x14ac:dyDescent="0.2"/>
    <row r="21557" s="107" customFormat="1" x14ac:dyDescent="0.2"/>
    <row r="21558" s="107" customFormat="1" x14ac:dyDescent="0.2"/>
    <row r="21559" s="107" customFormat="1" x14ac:dyDescent="0.2"/>
    <row r="21560" s="107" customFormat="1" x14ac:dyDescent="0.2"/>
    <row r="21561" s="107" customFormat="1" x14ac:dyDescent="0.2"/>
    <row r="21562" s="107" customFormat="1" x14ac:dyDescent="0.2"/>
    <row r="21563" s="107" customFormat="1" x14ac:dyDescent="0.2"/>
    <row r="21564" s="107" customFormat="1" x14ac:dyDescent="0.2"/>
    <row r="21565" s="107" customFormat="1" x14ac:dyDescent="0.2"/>
    <row r="21566" s="107" customFormat="1" x14ac:dyDescent="0.2"/>
    <row r="21567" s="107" customFormat="1" x14ac:dyDescent="0.2"/>
    <row r="21568" s="107" customFormat="1" x14ac:dyDescent="0.2"/>
    <row r="21569" s="107" customFormat="1" x14ac:dyDescent="0.2"/>
    <row r="21570" s="107" customFormat="1" x14ac:dyDescent="0.2"/>
    <row r="21571" s="107" customFormat="1" x14ac:dyDescent="0.2"/>
    <row r="21572" s="107" customFormat="1" x14ac:dyDescent="0.2"/>
    <row r="21573" s="107" customFormat="1" x14ac:dyDescent="0.2"/>
    <row r="21574" s="107" customFormat="1" x14ac:dyDescent="0.2"/>
    <row r="21575" s="107" customFormat="1" x14ac:dyDescent="0.2"/>
    <row r="21576" s="107" customFormat="1" x14ac:dyDescent="0.2"/>
    <row r="21577" s="107" customFormat="1" x14ac:dyDescent="0.2"/>
    <row r="21578" s="107" customFormat="1" x14ac:dyDescent="0.2"/>
    <row r="21579" s="107" customFormat="1" x14ac:dyDescent="0.2"/>
    <row r="21580" s="107" customFormat="1" x14ac:dyDescent="0.2"/>
    <row r="21581" s="107" customFormat="1" x14ac:dyDescent="0.2"/>
    <row r="21582" s="107" customFormat="1" x14ac:dyDescent="0.2"/>
    <row r="21583" s="107" customFormat="1" x14ac:dyDescent="0.2"/>
    <row r="21584" s="107" customFormat="1" x14ac:dyDescent="0.2"/>
    <row r="21585" s="107" customFormat="1" x14ac:dyDescent="0.2"/>
    <row r="21586" s="107" customFormat="1" x14ac:dyDescent="0.2"/>
    <row r="21587" s="107" customFormat="1" x14ac:dyDescent="0.2"/>
    <row r="21588" s="107" customFormat="1" x14ac:dyDescent="0.2"/>
    <row r="21589" s="107" customFormat="1" x14ac:dyDescent="0.2"/>
    <row r="21590" s="107" customFormat="1" x14ac:dyDescent="0.2"/>
    <row r="21591" s="107" customFormat="1" x14ac:dyDescent="0.2"/>
    <row r="21592" s="107" customFormat="1" x14ac:dyDescent="0.2"/>
    <row r="21593" s="107" customFormat="1" x14ac:dyDescent="0.2"/>
    <row r="21594" s="107" customFormat="1" x14ac:dyDescent="0.2"/>
    <row r="21595" s="107" customFormat="1" x14ac:dyDescent="0.2"/>
    <row r="21596" s="107" customFormat="1" x14ac:dyDescent="0.2"/>
    <row r="21597" s="107" customFormat="1" x14ac:dyDescent="0.2"/>
    <row r="21598" s="107" customFormat="1" x14ac:dyDescent="0.2"/>
    <row r="21599" s="107" customFormat="1" x14ac:dyDescent="0.2"/>
    <row r="21600" s="107" customFormat="1" x14ac:dyDescent="0.2"/>
    <row r="21601" s="107" customFormat="1" x14ac:dyDescent="0.2"/>
    <row r="21602" s="107" customFormat="1" x14ac:dyDescent="0.2"/>
    <row r="21603" s="107" customFormat="1" x14ac:dyDescent="0.2"/>
    <row r="21604" s="107" customFormat="1" x14ac:dyDescent="0.2"/>
    <row r="21605" s="107" customFormat="1" x14ac:dyDescent="0.2"/>
    <row r="21606" s="107" customFormat="1" x14ac:dyDescent="0.2"/>
    <row r="21607" s="107" customFormat="1" x14ac:dyDescent="0.2"/>
    <row r="21608" s="107" customFormat="1" x14ac:dyDescent="0.2"/>
    <row r="21609" s="107" customFormat="1" x14ac:dyDescent="0.2"/>
    <row r="21610" s="107" customFormat="1" x14ac:dyDescent="0.2"/>
    <row r="21611" s="107" customFormat="1" x14ac:dyDescent="0.2"/>
    <row r="21612" s="107" customFormat="1" x14ac:dyDescent="0.2"/>
    <row r="21613" s="107" customFormat="1" x14ac:dyDescent="0.2"/>
    <row r="21614" s="107" customFormat="1" x14ac:dyDescent="0.2"/>
    <row r="21615" s="107" customFormat="1" x14ac:dyDescent="0.2"/>
    <row r="21616" s="107" customFormat="1" x14ac:dyDescent="0.2"/>
    <row r="21617" s="107" customFormat="1" x14ac:dyDescent="0.2"/>
    <row r="21618" s="107" customFormat="1" x14ac:dyDescent="0.2"/>
    <row r="21619" s="107" customFormat="1" x14ac:dyDescent="0.2"/>
    <row r="21620" s="107" customFormat="1" x14ac:dyDescent="0.2"/>
    <row r="21621" s="107" customFormat="1" x14ac:dyDescent="0.2"/>
    <row r="21622" s="107" customFormat="1" x14ac:dyDescent="0.2"/>
    <row r="21623" s="107" customFormat="1" x14ac:dyDescent="0.2"/>
    <row r="21624" s="107" customFormat="1" x14ac:dyDescent="0.2"/>
    <row r="21625" s="107" customFormat="1" x14ac:dyDescent="0.2"/>
    <row r="21626" s="107" customFormat="1" x14ac:dyDescent="0.2"/>
    <row r="21627" s="107" customFormat="1" x14ac:dyDescent="0.2"/>
    <row r="21628" s="107" customFormat="1" x14ac:dyDescent="0.2"/>
    <row r="21629" s="107" customFormat="1" x14ac:dyDescent="0.2"/>
    <row r="21630" s="107" customFormat="1" x14ac:dyDescent="0.2"/>
    <row r="21631" s="107" customFormat="1" x14ac:dyDescent="0.2"/>
    <row r="21632" s="107" customFormat="1" x14ac:dyDescent="0.2"/>
    <row r="21633" s="107" customFormat="1" x14ac:dyDescent="0.2"/>
    <row r="21634" s="107" customFormat="1" x14ac:dyDescent="0.2"/>
    <row r="21635" s="107" customFormat="1" x14ac:dyDescent="0.2"/>
    <row r="21636" s="107" customFormat="1" x14ac:dyDescent="0.2"/>
    <row r="21637" s="107" customFormat="1" x14ac:dyDescent="0.2"/>
    <row r="21638" s="107" customFormat="1" x14ac:dyDescent="0.2"/>
    <row r="21639" s="107" customFormat="1" x14ac:dyDescent="0.2"/>
    <row r="21640" s="107" customFormat="1" x14ac:dyDescent="0.2"/>
    <row r="21641" s="107" customFormat="1" x14ac:dyDescent="0.2"/>
    <row r="21642" s="107" customFormat="1" x14ac:dyDescent="0.2"/>
    <row r="21643" s="107" customFormat="1" x14ac:dyDescent="0.2"/>
    <row r="21644" s="107" customFormat="1" x14ac:dyDescent="0.2"/>
    <row r="21645" s="107" customFormat="1" x14ac:dyDescent="0.2"/>
    <row r="21646" s="107" customFormat="1" x14ac:dyDescent="0.2"/>
    <row r="21647" s="107" customFormat="1" x14ac:dyDescent="0.2"/>
    <row r="21648" s="107" customFormat="1" x14ac:dyDescent="0.2"/>
    <row r="21649" s="107" customFormat="1" x14ac:dyDescent="0.2"/>
    <row r="21650" s="107" customFormat="1" x14ac:dyDescent="0.2"/>
    <row r="21651" s="107" customFormat="1" x14ac:dyDescent="0.2"/>
    <row r="21652" s="107" customFormat="1" x14ac:dyDescent="0.2"/>
    <row r="21653" s="107" customFormat="1" x14ac:dyDescent="0.2"/>
    <row r="21654" s="107" customFormat="1" x14ac:dyDescent="0.2"/>
    <row r="21655" s="107" customFormat="1" x14ac:dyDescent="0.2"/>
    <row r="21656" s="107" customFormat="1" x14ac:dyDescent="0.2"/>
    <row r="21657" s="107" customFormat="1" x14ac:dyDescent="0.2"/>
    <row r="21658" s="107" customFormat="1" x14ac:dyDescent="0.2"/>
    <row r="21659" s="107" customFormat="1" x14ac:dyDescent="0.2"/>
    <row r="21660" s="107" customFormat="1" x14ac:dyDescent="0.2"/>
    <row r="21661" s="107" customFormat="1" x14ac:dyDescent="0.2"/>
    <row r="21662" s="107" customFormat="1" x14ac:dyDescent="0.2"/>
    <row r="21663" s="107" customFormat="1" x14ac:dyDescent="0.2"/>
    <row r="21664" s="107" customFormat="1" x14ac:dyDescent="0.2"/>
    <row r="21665" s="107" customFormat="1" x14ac:dyDescent="0.2"/>
    <row r="21666" s="107" customFormat="1" x14ac:dyDescent="0.2"/>
    <row r="21667" s="107" customFormat="1" x14ac:dyDescent="0.2"/>
    <row r="21668" s="107" customFormat="1" x14ac:dyDescent="0.2"/>
    <row r="21669" s="107" customFormat="1" x14ac:dyDescent="0.2"/>
    <row r="21670" s="107" customFormat="1" x14ac:dyDescent="0.2"/>
    <row r="21671" s="107" customFormat="1" x14ac:dyDescent="0.2"/>
    <row r="21672" s="107" customFormat="1" x14ac:dyDescent="0.2"/>
    <row r="21673" s="107" customFormat="1" x14ac:dyDescent="0.2"/>
    <row r="21674" s="107" customFormat="1" x14ac:dyDescent="0.2"/>
    <row r="21675" s="107" customFormat="1" x14ac:dyDescent="0.2"/>
    <row r="21676" s="107" customFormat="1" x14ac:dyDescent="0.2"/>
    <row r="21677" s="107" customFormat="1" x14ac:dyDescent="0.2"/>
    <row r="21678" s="107" customFormat="1" x14ac:dyDescent="0.2"/>
    <row r="21679" s="107" customFormat="1" x14ac:dyDescent="0.2"/>
    <row r="21680" s="107" customFormat="1" x14ac:dyDescent="0.2"/>
    <row r="21681" s="107" customFormat="1" x14ac:dyDescent="0.2"/>
    <row r="21682" s="107" customFormat="1" x14ac:dyDescent="0.2"/>
    <row r="21683" s="107" customFormat="1" x14ac:dyDescent="0.2"/>
    <row r="21684" s="107" customFormat="1" x14ac:dyDescent="0.2"/>
    <row r="21685" s="107" customFormat="1" x14ac:dyDescent="0.2"/>
    <row r="21686" s="107" customFormat="1" x14ac:dyDescent="0.2"/>
    <row r="21687" s="107" customFormat="1" x14ac:dyDescent="0.2"/>
    <row r="21688" s="107" customFormat="1" x14ac:dyDescent="0.2"/>
    <row r="21689" s="107" customFormat="1" x14ac:dyDescent="0.2"/>
    <row r="21690" s="107" customFormat="1" x14ac:dyDescent="0.2"/>
    <row r="21691" s="107" customFormat="1" x14ac:dyDescent="0.2"/>
    <row r="21692" s="107" customFormat="1" x14ac:dyDescent="0.2"/>
    <row r="21693" s="107" customFormat="1" x14ac:dyDescent="0.2"/>
    <row r="21694" s="107" customFormat="1" x14ac:dyDescent="0.2"/>
    <row r="21695" s="107" customFormat="1" x14ac:dyDescent="0.2"/>
    <row r="21696" s="107" customFormat="1" x14ac:dyDescent="0.2"/>
    <row r="21697" s="107" customFormat="1" x14ac:dyDescent="0.2"/>
    <row r="21698" s="107" customFormat="1" x14ac:dyDescent="0.2"/>
    <row r="21699" s="107" customFormat="1" x14ac:dyDescent="0.2"/>
    <row r="21700" s="107" customFormat="1" x14ac:dyDescent="0.2"/>
    <row r="21701" s="107" customFormat="1" x14ac:dyDescent="0.2"/>
    <row r="21702" s="107" customFormat="1" x14ac:dyDescent="0.2"/>
    <row r="21703" s="107" customFormat="1" x14ac:dyDescent="0.2"/>
    <row r="21704" s="107" customFormat="1" x14ac:dyDescent="0.2"/>
    <row r="21705" s="107" customFormat="1" x14ac:dyDescent="0.2"/>
    <row r="21706" s="107" customFormat="1" x14ac:dyDescent="0.2"/>
    <row r="21707" s="107" customFormat="1" x14ac:dyDescent="0.2"/>
    <row r="21708" s="107" customFormat="1" x14ac:dyDescent="0.2"/>
    <row r="21709" s="107" customFormat="1" x14ac:dyDescent="0.2"/>
    <row r="21710" s="107" customFormat="1" x14ac:dyDescent="0.2"/>
    <row r="21711" s="107" customFormat="1" x14ac:dyDescent="0.2"/>
    <row r="21712" s="107" customFormat="1" x14ac:dyDescent="0.2"/>
    <row r="21713" s="107" customFormat="1" x14ac:dyDescent="0.2"/>
    <row r="21714" s="107" customFormat="1" x14ac:dyDescent="0.2"/>
    <row r="21715" s="107" customFormat="1" x14ac:dyDescent="0.2"/>
    <row r="21716" s="107" customFormat="1" x14ac:dyDescent="0.2"/>
    <row r="21717" s="107" customFormat="1" x14ac:dyDescent="0.2"/>
    <row r="21718" s="107" customFormat="1" x14ac:dyDescent="0.2"/>
    <row r="21719" s="107" customFormat="1" x14ac:dyDescent="0.2"/>
    <row r="21720" s="107" customFormat="1" x14ac:dyDescent="0.2"/>
    <row r="21721" s="107" customFormat="1" x14ac:dyDescent="0.2"/>
    <row r="21722" s="107" customFormat="1" x14ac:dyDescent="0.2"/>
    <row r="21723" s="107" customFormat="1" x14ac:dyDescent="0.2"/>
    <row r="21724" s="107" customFormat="1" x14ac:dyDescent="0.2"/>
    <row r="21725" s="107" customFormat="1" x14ac:dyDescent="0.2"/>
    <row r="21726" s="107" customFormat="1" x14ac:dyDescent="0.2"/>
    <row r="21727" s="107" customFormat="1" x14ac:dyDescent="0.2"/>
    <row r="21728" s="107" customFormat="1" x14ac:dyDescent="0.2"/>
    <row r="21729" s="107" customFormat="1" x14ac:dyDescent="0.2"/>
    <row r="21730" s="107" customFormat="1" x14ac:dyDescent="0.2"/>
    <row r="21731" s="107" customFormat="1" x14ac:dyDescent="0.2"/>
    <row r="21732" s="107" customFormat="1" x14ac:dyDescent="0.2"/>
    <row r="21733" s="107" customFormat="1" x14ac:dyDescent="0.2"/>
    <row r="21734" s="107" customFormat="1" x14ac:dyDescent="0.2"/>
    <row r="21735" s="107" customFormat="1" x14ac:dyDescent="0.2"/>
    <row r="21736" s="107" customFormat="1" x14ac:dyDescent="0.2"/>
    <row r="21737" s="107" customFormat="1" x14ac:dyDescent="0.2"/>
    <row r="21738" s="107" customFormat="1" x14ac:dyDescent="0.2"/>
    <row r="21739" s="107" customFormat="1" x14ac:dyDescent="0.2"/>
    <row r="21740" s="107" customFormat="1" x14ac:dyDescent="0.2"/>
    <row r="21741" s="107" customFormat="1" x14ac:dyDescent="0.2"/>
    <row r="21742" s="107" customFormat="1" x14ac:dyDescent="0.2"/>
    <row r="21743" s="107" customFormat="1" x14ac:dyDescent="0.2"/>
    <row r="21744" s="107" customFormat="1" x14ac:dyDescent="0.2"/>
    <row r="21745" s="107" customFormat="1" x14ac:dyDescent="0.2"/>
    <row r="21746" s="107" customFormat="1" x14ac:dyDescent="0.2"/>
    <row r="21747" s="107" customFormat="1" x14ac:dyDescent="0.2"/>
    <row r="21748" s="107" customFormat="1" x14ac:dyDescent="0.2"/>
    <row r="21749" s="107" customFormat="1" x14ac:dyDescent="0.2"/>
    <row r="21750" s="107" customFormat="1" x14ac:dyDescent="0.2"/>
    <row r="21751" s="107" customFormat="1" x14ac:dyDescent="0.2"/>
    <row r="21752" s="107" customFormat="1" x14ac:dyDescent="0.2"/>
    <row r="21753" s="107" customFormat="1" x14ac:dyDescent="0.2"/>
    <row r="21754" s="107" customFormat="1" x14ac:dyDescent="0.2"/>
    <row r="21755" s="107" customFormat="1" x14ac:dyDescent="0.2"/>
    <row r="21756" s="107" customFormat="1" x14ac:dyDescent="0.2"/>
    <row r="21757" s="107" customFormat="1" x14ac:dyDescent="0.2"/>
    <row r="21758" s="107" customFormat="1" x14ac:dyDescent="0.2"/>
    <row r="21759" s="107" customFormat="1" x14ac:dyDescent="0.2"/>
    <row r="21760" s="107" customFormat="1" x14ac:dyDescent="0.2"/>
    <row r="21761" s="107" customFormat="1" x14ac:dyDescent="0.2"/>
    <row r="21762" s="107" customFormat="1" x14ac:dyDescent="0.2"/>
    <row r="21763" s="107" customFormat="1" x14ac:dyDescent="0.2"/>
    <row r="21764" s="107" customFormat="1" x14ac:dyDescent="0.2"/>
    <row r="21765" s="107" customFormat="1" x14ac:dyDescent="0.2"/>
    <row r="21766" s="107" customFormat="1" x14ac:dyDescent="0.2"/>
    <row r="21767" s="107" customFormat="1" x14ac:dyDescent="0.2"/>
    <row r="21768" s="107" customFormat="1" x14ac:dyDescent="0.2"/>
    <row r="21769" s="107" customFormat="1" x14ac:dyDescent="0.2"/>
    <row r="21770" s="107" customFormat="1" x14ac:dyDescent="0.2"/>
    <row r="21771" s="107" customFormat="1" x14ac:dyDescent="0.2"/>
    <row r="21772" s="107" customFormat="1" x14ac:dyDescent="0.2"/>
    <row r="21773" s="107" customFormat="1" x14ac:dyDescent="0.2"/>
    <row r="21774" s="107" customFormat="1" x14ac:dyDescent="0.2"/>
    <row r="21775" s="107" customFormat="1" x14ac:dyDescent="0.2"/>
    <row r="21776" s="107" customFormat="1" x14ac:dyDescent="0.2"/>
    <row r="21777" s="107" customFormat="1" x14ac:dyDescent="0.2"/>
    <row r="21778" s="107" customFormat="1" x14ac:dyDescent="0.2"/>
    <row r="21779" s="107" customFormat="1" x14ac:dyDescent="0.2"/>
    <row r="21780" s="107" customFormat="1" x14ac:dyDescent="0.2"/>
    <row r="21781" s="107" customFormat="1" x14ac:dyDescent="0.2"/>
    <row r="21782" s="107" customFormat="1" x14ac:dyDescent="0.2"/>
    <row r="21783" s="107" customFormat="1" x14ac:dyDescent="0.2"/>
    <row r="21784" s="107" customFormat="1" x14ac:dyDescent="0.2"/>
    <row r="21785" s="107" customFormat="1" x14ac:dyDescent="0.2"/>
    <row r="21786" s="107" customFormat="1" x14ac:dyDescent="0.2"/>
    <row r="21787" s="107" customFormat="1" x14ac:dyDescent="0.2"/>
    <row r="21788" s="107" customFormat="1" x14ac:dyDescent="0.2"/>
    <row r="21789" s="107" customFormat="1" x14ac:dyDescent="0.2"/>
    <row r="21790" s="107" customFormat="1" x14ac:dyDescent="0.2"/>
    <row r="21791" s="107" customFormat="1" x14ac:dyDescent="0.2"/>
    <row r="21792" s="107" customFormat="1" x14ac:dyDescent="0.2"/>
    <row r="21793" s="107" customFormat="1" x14ac:dyDescent="0.2"/>
    <row r="21794" s="107" customFormat="1" x14ac:dyDescent="0.2"/>
    <row r="21795" s="107" customFormat="1" x14ac:dyDescent="0.2"/>
    <row r="21796" s="107" customFormat="1" x14ac:dyDescent="0.2"/>
    <row r="21797" s="107" customFormat="1" x14ac:dyDescent="0.2"/>
    <row r="21798" s="107" customFormat="1" x14ac:dyDescent="0.2"/>
    <row r="21799" s="107" customFormat="1" x14ac:dyDescent="0.2"/>
    <row r="21800" s="107" customFormat="1" x14ac:dyDescent="0.2"/>
    <row r="21801" s="107" customFormat="1" x14ac:dyDescent="0.2"/>
    <row r="21802" s="107" customFormat="1" x14ac:dyDescent="0.2"/>
    <row r="21803" s="107" customFormat="1" x14ac:dyDescent="0.2"/>
    <row r="21804" s="107" customFormat="1" x14ac:dyDescent="0.2"/>
    <row r="21805" s="107" customFormat="1" x14ac:dyDescent="0.2"/>
    <row r="21806" s="107" customFormat="1" x14ac:dyDescent="0.2"/>
    <row r="21807" s="107" customFormat="1" x14ac:dyDescent="0.2"/>
    <row r="21808" s="107" customFormat="1" x14ac:dyDescent="0.2"/>
    <row r="21809" s="107" customFormat="1" x14ac:dyDescent="0.2"/>
    <row r="21810" s="107" customFormat="1" x14ac:dyDescent="0.2"/>
    <row r="21811" s="107" customFormat="1" x14ac:dyDescent="0.2"/>
    <row r="21812" s="107" customFormat="1" x14ac:dyDescent="0.2"/>
    <row r="21813" s="107" customFormat="1" x14ac:dyDescent="0.2"/>
    <row r="21814" s="107" customFormat="1" x14ac:dyDescent="0.2"/>
    <row r="21815" s="107" customFormat="1" x14ac:dyDescent="0.2"/>
    <row r="21816" s="107" customFormat="1" x14ac:dyDescent="0.2"/>
    <row r="21817" s="107" customFormat="1" x14ac:dyDescent="0.2"/>
    <row r="21818" s="107" customFormat="1" x14ac:dyDescent="0.2"/>
    <row r="21819" s="107" customFormat="1" x14ac:dyDescent="0.2"/>
    <row r="21820" s="107" customFormat="1" x14ac:dyDescent="0.2"/>
    <row r="21821" s="107" customFormat="1" x14ac:dyDescent="0.2"/>
    <row r="21822" s="107" customFormat="1" x14ac:dyDescent="0.2"/>
    <row r="21823" s="107" customFormat="1" x14ac:dyDescent="0.2"/>
    <row r="21824" s="107" customFormat="1" x14ac:dyDescent="0.2"/>
    <row r="21825" s="107" customFormat="1" x14ac:dyDescent="0.2"/>
    <row r="21826" s="107" customFormat="1" x14ac:dyDescent="0.2"/>
    <row r="21827" s="107" customFormat="1" x14ac:dyDescent="0.2"/>
    <row r="21828" s="107" customFormat="1" x14ac:dyDescent="0.2"/>
    <row r="21829" s="107" customFormat="1" x14ac:dyDescent="0.2"/>
    <row r="21830" s="107" customFormat="1" x14ac:dyDescent="0.2"/>
    <row r="21831" s="107" customFormat="1" x14ac:dyDescent="0.2"/>
    <row r="21832" s="107" customFormat="1" x14ac:dyDescent="0.2"/>
    <row r="21833" s="107" customFormat="1" x14ac:dyDescent="0.2"/>
    <row r="21834" s="107" customFormat="1" x14ac:dyDescent="0.2"/>
    <row r="21835" s="107" customFormat="1" x14ac:dyDescent="0.2"/>
    <row r="21836" s="107" customFormat="1" x14ac:dyDescent="0.2"/>
    <row r="21837" s="107" customFormat="1" x14ac:dyDescent="0.2"/>
    <row r="21838" s="107" customFormat="1" x14ac:dyDescent="0.2"/>
    <row r="21839" s="107" customFormat="1" x14ac:dyDescent="0.2"/>
    <row r="21840" s="107" customFormat="1" x14ac:dyDescent="0.2"/>
    <row r="21841" s="107" customFormat="1" x14ac:dyDescent="0.2"/>
    <row r="21842" s="107" customFormat="1" x14ac:dyDescent="0.2"/>
    <row r="21843" s="107" customFormat="1" x14ac:dyDescent="0.2"/>
    <row r="21844" s="107" customFormat="1" x14ac:dyDescent="0.2"/>
    <row r="21845" s="107" customFormat="1" x14ac:dyDescent="0.2"/>
    <row r="21846" s="107" customFormat="1" x14ac:dyDescent="0.2"/>
    <row r="21847" s="107" customFormat="1" x14ac:dyDescent="0.2"/>
    <row r="21848" s="107" customFormat="1" x14ac:dyDescent="0.2"/>
    <row r="21849" s="107" customFormat="1" x14ac:dyDescent="0.2"/>
    <row r="21850" s="107" customFormat="1" x14ac:dyDescent="0.2"/>
    <row r="21851" s="107" customFormat="1" x14ac:dyDescent="0.2"/>
    <row r="21852" s="107" customFormat="1" x14ac:dyDescent="0.2"/>
    <row r="21853" s="107" customFormat="1" x14ac:dyDescent="0.2"/>
    <row r="21854" s="107" customFormat="1" x14ac:dyDescent="0.2"/>
    <row r="21855" s="107" customFormat="1" x14ac:dyDescent="0.2"/>
    <row r="21856" s="107" customFormat="1" x14ac:dyDescent="0.2"/>
    <row r="21857" s="107" customFormat="1" x14ac:dyDescent="0.2"/>
    <row r="21858" s="107" customFormat="1" x14ac:dyDescent="0.2"/>
    <row r="21859" s="107" customFormat="1" x14ac:dyDescent="0.2"/>
    <row r="21860" s="107" customFormat="1" x14ac:dyDescent="0.2"/>
    <row r="21861" s="107" customFormat="1" x14ac:dyDescent="0.2"/>
    <row r="21862" s="107" customFormat="1" x14ac:dyDescent="0.2"/>
    <row r="21863" s="107" customFormat="1" x14ac:dyDescent="0.2"/>
    <row r="21864" s="107" customFormat="1" x14ac:dyDescent="0.2"/>
    <row r="21865" s="107" customFormat="1" x14ac:dyDescent="0.2"/>
    <row r="21866" s="107" customFormat="1" x14ac:dyDescent="0.2"/>
    <row r="21867" s="107" customFormat="1" x14ac:dyDescent="0.2"/>
    <row r="21868" s="107" customFormat="1" x14ac:dyDescent="0.2"/>
    <row r="21869" s="107" customFormat="1" x14ac:dyDescent="0.2"/>
    <row r="21870" s="107" customFormat="1" x14ac:dyDescent="0.2"/>
    <row r="21871" s="107" customFormat="1" x14ac:dyDescent="0.2"/>
    <row r="21872" s="107" customFormat="1" x14ac:dyDescent="0.2"/>
    <row r="21873" s="107" customFormat="1" x14ac:dyDescent="0.2"/>
    <row r="21874" s="107" customFormat="1" x14ac:dyDescent="0.2"/>
    <row r="21875" s="107" customFormat="1" x14ac:dyDescent="0.2"/>
    <row r="21876" s="107" customFormat="1" x14ac:dyDescent="0.2"/>
    <row r="21877" s="107" customFormat="1" x14ac:dyDescent="0.2"/>
    <row r="21878" s="107" customFormat="1" x14ac:dyDescent="0.2"/>
    <row r="21879" s="107" customFormat="1" x14ac:dyDescent="0.2"/>
    <row r="21880" s="107" customFormat="1" x14ac:dyDescent="0.2"/>
    <row r="21881" s="107" customFormat="1" x14ac:dyDescent="0.2"/>
    <row r="21882" s="107" customFormat="1" x14ac:dyDescent="0.2"/>
    <row r="21883" s="107" customFormat="1" x14ac:dyDescent="0.2"/>
    <row r="21884" s="107" customFormat="1" x14ac:dyDescent="0.2"/>
    <row r="21885" s="107" customFormat="1" x14ac:dyDescent="0.2"/>
    <row r="21886" s="107" customFormat="1" x14ac:dyDescent="0.2"/>
    <row r="21887" s="107" customFormat="1" x14ac:dyDescent="0.2"/>
    <row r="21888" s="107" customFormat="1" x14ac:dyDescent="0.2"/>
    <row r="21889" s="107" customFormat="1" x14ac:dyDescent="0.2"/>
    <row r="21890" s="107" customFormat="1" x14ac:dyDescent="0.2"/>
    <row r="21891" s="107" customFormat="1" x14ac:dyDescent="0.2"/>
    <row r="21892" s="107" customFormat="1" x14ac:dyDescent="0.2"/>
    <row r="21893" s="107" customFormat="1" x14ac:dyDescent="0.2"/>
    <row r="21894" s="107" customFormat="1" x14ac:dyDescent="0.2"/>
    <row r="21895" s="107" customFormat="1" x14ac:dyDescent="0.2"/>
    <row r="21896" s="107" customFormat="1" x14ac:dyDescent="0.2"/>
    <row r="21897" s="107" customFormat="1" x14ac:dyDescent="0.2"/>
    <row r="21898" s="107" customFormat="1" x14ac:dyDescent="0.2"/>
    <row r="21899" s="107" customFormat="1" x14ac:dyDescent="0.2"/>
    <row r="21900" s="107" customFormat="1" x14ac:dyDescent="0.2"/>
    <row r="21901" s="107" customFormat="1" x14ac:dyDescent="0.2"/>
    <row r="21902" s="107" customFormat="1" x14ac:dyDescent="0.2"/>
    <row r="21903" s="107" customFormat="1" x14ac:dyDescent="0.2"/>
    <row r="21904" s="107" customFormat="1" x14ac:dyDescent="0.2"/>
    <row r="21905" s="107" customFormat="1" x14ac:dyDescent="0.2"/>
    <row r="21906" s="107" customFormat="1" x14ac:dyDescent="0.2"/>
    <row r="21907" s="107" customFormat="1" x14ac:dyDescent="0.2"/>
    <row r="21908" s="107" customFormat="1" x14ac:dyDescent="0.2"/>
    <row r="21909" s="107" customFormat="1" x14ac:dyDescent="0.2"/>
    <row r="21910" s="107" customFormat="1" x14ac:dyDescent="0.2"/>
    <row r="21911" s="107" customFormat="1" x14ac:dyDescent="0.2"/>
    <row r="21912" s="107" customFormat="1" x14ac:dyDescent="0.2"/>
    <row r="21913" s="107" customFormat="1" x14ac:dyDescent="0.2"/>
    <row r="21914" s="107" customFormat="1" x14ac:dyDescent="0.2"/>
    <row r="21915" s="107" customFormat="1" x14ac:dyDescent="0.2"/>
    <row r="21916" s="107" customFormat="1" x14ac:dyDescent="0.2"/>
    <row r="21917" s="107" customFormat="1" x14ac:dyDescent="0.2"/>
    <row r="21918" s="107" customFormat="1" x14ac:dyDescent="0.2"/>
    <row r="21919" s="107" customFormat="1" x14ac:dyDescent="0.2"/>
    <row r="21920" s="107" customFormat="1" x14ac:dyDescent="0.2"/>
    <row r="21921" s="107" customFormat="1" x14ac:dyDescent="0.2"/>
    <row r="21922" s="107" customFormat="1" x14ac:dyDescent="0.2"/>
    <row r="21923" s="107" customFormat="1" x14ac:dyDescent="0.2"/>
    <row r="21924" s="107" customFormat="1" x14ac:dyDescent="0.2"/>
    <row r="21925" s="107" customFormat="1" x14ac:dyDescent="0.2"/>
    <row r="21926" s="107" customFormat="1" x14ac:dyDescent="0.2"/>
    <row r="21927" s="107" customFormat="1" x14ac:dyDescent="0.2"/>
    <row r="21928" s="107" customFormat="1" x14ac:dyDescent="0.2"/>
    <row r="21929" s="107" customFormat="1" x14ac:dyDescent="0.2"/>
    <row r="21930" s="107" customFormat="1" x14ac:dyDescent="0.2"/>
    <row r="21931" s="107" customFormat="1" x14ac:dyDescent="0.2"/>
    <row r="21932" s="107" customFormat="1" x14ac:dyDescent="0.2"/>
    <row r="21933" s="107" customFormat="1" x14ac:dyDescent="0.2"/>
    <row r="21934" s="107" customFormat="1" x14ac:dyDescent="0.2"/>
    <row r="21935" s="107" customFormat="1" x14ac:dyDescent="0.2"/>
    <row r="21936" s="107" customFormat="1" x14ac:dyDescent="0.2"/>
    <row r="21937" s="107" customFormat="1" x14ac:dyDescent="0.2"/>
    <row r="21938" s="107" customFormat="1" x14ac:dyDescent="0.2"/>
    <row r="21939" s="107" customFormat="1" x14ac:dyDescent="0.2"/>
    <row r="21940" s="107" customFormat="1" x14ac:dyDescent="0.2"/>
    <row r="21941" s="107" customFormat="1" x14ac:dyDescent="0.2"/>
    <row r="21942" s="107" customFormat="1" x14ac:dyDescent="0.2"/>
    <row r="21943" s="107" customFormat="1" x14ac:dyDescent="0.2"/>
    <row r="21944" s="107" customFormat="1" x14ac:dyDescent="0.2"/>
    <row r="21945" s="107" customFormat="1" x14ac:dyDescent="0.2"/>
    <row r="21946" s="107" customFormat="1" x14ac:dyDescent="0.2"/>
    <row r="21947" s="107" customFormat="1" x14ac:dyDescent="0.2"/>
    <row r="21948" s="107" customFormat="1" x14ac:dyDescent="0.2"/>
    <row r="21949" s="107" customFormat="1" x14ac:dyDescent="0.2"/>
    <row r="21950" s="107" customFormat="1" x14ac:dyDescent="0.2"/>
    <row r="21951" s="107" customFormat="1" x14ac:dyDescent="0.2"/>
    <row r="21952" s="107" customFormat="1" x14ac:dyDescent="0.2"/>
    <row r="21953" s="107" customFormat="1" x14ac:dyDescent="0.2"/>
    <row r="21954" s="107" customFormat="1" x14ac:dyDescent="0.2"/>
    <row r="21955" s="107" customFormat="1" x14ac:dyDescent="0.2"/>
    <row r="21956" s="107" customFormat="1" x14ac:dyDescent="0.2"/>
    <row r="21957" s="107" customFormat="1" x14ac:dyDescent="0.2"/>
    <row r="21958" s="107" customFormat="1" x14ac:dyDescent="0.2"/>
    <row r="21959" s="107" customFormat="1" x14ac:dyDescent="0.2"/>
    <row r="21960" s="107" customFormat="1" x14ac:dyDescent="0.2"/>
    <row r="21961" s="107" customFormat="1" x14ac:dyDescent="0.2"/>
    <row r="21962" s="107" customFormat="1" x14ac:dyDescent="0.2"/>
    <row r="21963" s="107" customFormat="1" x14ac:dyDescent="0.2"/>
    <row r="21964" s="107" customFormat="1" x14ac:dyDescent="0.2"/>
    <row r="21965" s="107" customFormat="1" x14ac:dyDescent="0.2"/>
    <row r="21966" s="107" customFormat="1" x14ac:dyDescent="0.2"/>
    <row r="21967" s="107" customFormat="1" x14ac:dyDescent="0.2"/>
    <row r="21968" s="107" customFormat="1" x14ac:dyDescent="0.2"/>
    <row r="21969" s="107" customFormat="1" x14ac:dyDescent="0.2"/>
    <row r="21970" s="107" customFormat="1" x14ac:dyDescent="0.2"/>
    <row r="21971" s="107" customFormat="1" x14ac:dyDescent="0.2"/>
    <row r="21972" s="107" customFormat="1" x14ac:dyDescent="0.2"/>
    <row r="21973" s="107" customFormat="1" x14ac:dyDescent="0.2"/>
    <row r="21974" s="107" customFormat="1" x14ac:dyDescent="0.2"/>
    <row r="21975" s="107" customFormat="1" x14ac:dyDescent="0.2"/>
    <row r="21976" s="107" customFormat="1" x14ac:dyDescent="0.2"/>
    <row r="21977" s="107" customFormat="1" x14ac:dyDescent="0.2"/>
    <row r="21978" s="107" customFormat="1" x14ac:dyDescent="0.2"/>
    <row r="21979" s="107" customFormat="1" x14ac:dyDescent="0.2"/>
    <row r="21980" s="107" customFormat="1" x14ac:dyDescent="0.2"/>
    <row r="21981" s="107" customFormat="1" x14ac:dyDescent="0.2"/>
    <row r="21982" s="107" customFormat="1" x14ac:dyDescent="0.2"/>
    <row r="21983" s="107" customFormat="1" x14ac:dyDescent="0.2"/>
    <row r="21984" s="107" customFormat="1" x14ac:dyDescent="0.2"/>
    <row r="21985" s="107" customFormat="1" x14ac:dyDescent="0.2"/>
    <row r="21986" s="107" customFormat="1" x14ac:dyDescent="0.2"/>
    <row r="21987" s="107" customFormat="1" x14ac:dyDescent="0.2"/>
    <row r="21988" s="107" customFormat="1" x14ac:dyDescent="0.2"/>
    <row r="21989" s="107" customFormat="1" x14ac:dyDescent="0.2"/>
    <row r="21990" s="107" customFormat="1" x14ac:dyDescent="0.2"/>
    <row r="21991" s="107" customFormat="1" x14ac:dyDescent="0.2"/>
    <row r="21992" s="107" customFormat="1" x14ac:dyDescent="0.2"/>
    <row r="21993" s="107" customFormat="1" x14ac:dyDescent="0.2"/>
    <row r="21994" s="107" customFormat="1" x14ac:dyDescent="0.2"/>
    <row r="21995" s="107" customFormat="1" x14ac:dyDescent="0.2"/>
    <row r="21996" s="107" customFormat="1" x14ac:dyDescent="0.2"/>
    <row r="21997" s="107" customFormat="1" x14ac:dyDescent="0.2"/>
    <row r="21998" s="107" customFormat="1" x14ac:dyDescent="0.2"/>
    <row r="21999" s="107" customFormat="1" x14ac:dyDescent="0.2"/>
    <row r="22000" s="107" customFormat="1" x14ac:dyDescent="0.2"/>
    <row r="22001" s="107" customFormat="1" x14ac:dyDescent="0.2"/>
    <row r="22002" s="107" customFormat="1" x14ac:dyDescent="0.2"/>
    <row r="22003" s="107" customFormat="1" x14ac:dyDescent="0.2"/>
    <row r="22004" s="107" customFormat="1" x14ac:dyDescent="0.2"/>
    <row r="22005" s="107" customFormat="1" x14ac:dyDescent="0.2"/>
    <row r="22006" s="107" customFormat="1" x14ac:dyDescent="0.2"/>
    <row r="22007" s="107" customFormat="1" x14ac:dyDescent="0.2"/>
    <row r="22008" s="107" customFormat="1" x14ac:dyDescent="0.2"/>
    <row r="22009" s="107" customFormat="1" x14ac:dyDescent="0.2"/>
    <row r="22010" s="107" customFormat="1" x14ac:dyDescent="0.2"/>
    <row r="22011" s="107" customFormat="1" x14ac:dyDescent="0.2"/>
    <row r="22012" s="107" customFormat="1" x14ac:dyDescent="0.2"/>
    <row r="22013" s="107" customFormat="1" x14ac:dyDescent="0.2"/>
    <row r="22014" s="107" customFormat="1" x14ac:dyDescent="0.2"/>
    <row r="22015" s="107" customFormat="1" x14ac:dyDescent="0.2"/>
    <row r="22016" s="107" customFormat="1" x14ac:dyDescent="0.2"/>
    <row r="22017" s="107" customFormat="1" x14ac:dyDescent="0.2"/>
    <row r="22018" s="107" customFormat="1" x14ac:dyDescent="0.2"/>
    <row r="22019" s="107" customFormat="1" x14ac:dyDescent="0.2"/>
    <row r="22020" s="107" customFormat="1" x14ac:dyDescent="0.2"/>
    <row r="22021" s="107" customFormat="1" x14ac:dyDescent="0.2"/>
    <row r="22022" s="107" customFormat="1" x14ac:dyDescent="0.2"/>
    <row r="22023" s="107" customFormat="1" x14ac:dyDescent="0.2"/>
    <row r="22024" s="107" customFormat="1" x14ac:dyDescent="0.2"/>
    <row r="22025" s="107" customFormat="1" x14ac:dyDescent="0.2"/>
    <row r="22026" s="107" customFormat="1" x14ac:dyDescent="0.2"/>
    <row r="22027" s="107" customFormat="1" x14ac:dyDescent="0.2"/>
    <row r="22028" s="107" customFormat="1" x14ac:dyDescent="0.2"/>
    <row r="22029" s="107" customFormat="1" x14ac:dyDescent="0.2"/>
    <row r="22030" s="107" customFormat="1" x14ac:dyDescent="0.2"/>
    <row r="22031" s="107" customFormat="1" x14ac:dyDescent="0.2"/>
    <row r="22032" s="107" customFormat="1" x14ac:dyDescent="0.2"/>
    <row r="22033" s="107" customFormat="1" x14ac:dyDescent="0.2"/>
    <row r="22034" s="107" customFormat="1" x14ac:dyDescent="0.2"/>
    <row r="22035" s="107" customFormat="1" x14ac:dyDescent="0.2"/>
    <row r="22036" s="107" customFormat="1" x14ac:dyDescent="0.2"/>
    <row r="22037" s="107" customFormat="1" x14ac:dyDescent="0.2"/>
    <row r="22038" s="107" customFormat="1" x14ac:dyDescent="0.2"/>
    <row r="22039" s="107" customFormat="1" x14ac:dyDescent="0.2"/>
    <row r="22040" s="107" customFormat="1" x14ac:dyDescent="0.2"/>
    <row r="22041" s="107" customFormat="1" x14ac:dyDescent="0.2"/>
    <row r="22042" s="107" customFormat="1" x14ac:dyDescent="0.2"/>
    <row r="22043" s="107" customFormat="1" x14ac:dyDescent="0.2"/>
    <row r="22044" s="107" customFormat="1" x14ac:dyDescent="0.2"/>
    <row r="22045" s="107" customFormat="1" x14ac:dyDescent="0.2"/>
    <row r="22046" s="107" customFormat="1" x14ac:dyDescent="0.2"/>
    <row r="22047" s="107" customFormat="1" x14ac:dyDescent="0.2"/>
    <row r="22048" s="107" customFormat="1" x14ac:dyDescent="0.2"/>
    <row r="22049" s="107" customFormat="1" x14ac:dyDescent="0.2"/>
    <row r="22050" s="107" customFormat="1" x14ac:dyDescent="0.2"/>
    <row r="22051" s="107" customFormat="1" x14ac:dyDescent="0.2"/>
    <row r="22052" s="107" customFormat="1" x14ac:dyDescent="0.2"/>
    <row r="22053" s="107" customFormat="1" x14ac:dyDescent="0.2"/>
    <row r="22054" s="107" customFormat="1" x14ac:dyDescent="0.2"/>
    <row r="22055" s="107" customFormat="1" x14ac:dyDescent="0.2"/>
    <row r="22056" s="107" customFormat="1" x14ac:dyDescent="0.2"/>
    <row r="22057" s="107" customFormat="1" x14ac:dyDescent="0.2"/>
    <row r="22058" s="107" customFormat="1" x14ac:dyDescent="0.2"/>
    <row r="22059" s="107" customFormat="1" x14ac:dyDescent="0.2"/>
    <row r="22060" s="107" customFormat="1" x14ac:dyDescent="0.2"/>
    <row r="22061" s="107" customFormat="1" x14ac:dyDescent="0.2"/>
    <row r="22062" s="107" customFormat="1" x14ac:dyDescent="0.2"/>
    <row r="22063" s="107" customFormat="1" x14ac:dyDescent="0.2"/>
    <row r="22064" s="107" customFormat="1" x14ac:dyDescent="0.2"/>
    <row r="22065" s="107" customFormat="1" x14ac:dyDescent="0.2"/>
    <row r="22066" s="107" customFormat="1" x14ac:dyDescent="0.2"/>
    <row r="22067" s="107" customFormat="1" x14ac:dyDescent="0.2"/>
    <row r="22068" s="107" customFormat="1" x14ac:dyDescent="0.2"/>
    <row r="22069" s="107" customFormat="1" x14ac:dyDescent="0.2"/>
    <row r="22070" s="107" customFormat="1" x14ac:dyDescent="0.2"/>
    <row r="22071" s="107" customFormat="1" x14ac:dyDescent="0.2"/>
    <row r="22072" s="107" customFormat="1" x14ac:dyDescent="0.2"/>
    <row r="22073" s="107" customFormat="1" x14ac:dyDescent="0.2"/>
    <row r="22074" s="107" customFormat="1" x14ac:dyDescent="0.2"/>
    <row r="22075" s="107" customFormat="1" x14ac:dyDescent="0.2"/>
    <row r="22076" s="107" customFormat="1" x14ac:dyDescent="0.2"/>
    <row r="22077" s="107" customFormat="1" x14ac:dyDescent="0.2"/>
    <row r="22078" s="107" customFormat="1" x14ac:dyDescent="0.2"/>
    <row r="22079" s="107" customFormat="1" x14ac:dyDescent="0.2"/>
    <row r="22080" s="107" customFormat="1" x14ac:dyDescent="0.2"/>
    <row r="22081" s="107" customFormat="1" x14ac:dyDescent="0.2"/>
    <row r="22082" s="107" customFormat="1" x14ac:dyDescent="0.2"/>
    <row r="22083" s="107" customFormat="1" x14ac:dyDescent="0.2"/>
    <row r="22084" s="107" customFormat="1" x14ac:dyDescent="0.2"/>
    <row r="22085" s="107" customFormat="1" x14ac:dyDescent="0.2"/>
    <row r="22086" s="107" customFormat="1" x14ac:dyDescent="0.2"/>
    <row r="22087" s="107" customFormat="1" x14ac:dyDescent="0.2"/>
    <row r="22088" s="107" customFormat="1" x14ac:dyDescent="0.2"/>
    <row r="22089" s="107" customFormat="1" x14ac:dyDescent="0.2"/>
    <row r="22090" s="107" customFormat="1" x14ac:dyDescent="0.2"/>
    <row r="22091" s="107" customFormat="1" x14ac:dyDescent="0.2"/>
    <row r="22092" s="107" customFormat="1" x14ac:dyDescent="0.2"/>
    <row r="22093" s="107" customFormat="1" x14ac:dyDescent="0.2"/>
    <row r="22094" s="107" customFormat="1" x14ac:dyDescent="0.2"/>
    <row r="22095" s="107" customFormat="1" x14ac:dyDescent="0.2"/>
    <row r="22096" s="107" customFormat="1" x14ac:dyDescent="0.2"/>
    <row r="22097" s="107" customFormat="1" x14ac:dyDescent="0.2"/>
    <row r="22098" s="107" customFormat="1" x14ac:dyDescent="0.2"/>
    <row r="22099" s="107" customFormat="1" x14ac:dyDescent="0.2"/>
    <row r="22100" s="107" customFormat="1" x14ac:dyDescent="0.2"/>
    <row r="22101" s="107" customFormat="1" x14ac:dyDescent="0.2"/>
    <row r="22102" s="107" customFormat="1" x14ac:dyDescent="0.2"/>
    <row r="22103" s="107" customFormat="1" x14ac:dyDescent="0.2"/>
    <row r="22104" s="107" customFormat="1" x14ac:dyDescent="0.2"/>
    <row r="22105" s="107" customFormat="1" x14ac:dyDescent="0.2"/>
    <row r="22106" s="107" customFormat="1" x14ac:dyDescent="0.2"/>
    <row r="22107" s="107" customFormat="1" x14ac:dyDescent="0.2"/>
    <row r="22108" s="107" customFormat="1" x14ac:dyDescent="0.2"/>
    <row r="22109" s="107" customFormat="1" x14ac:dyDescent="0.2"/>
    <row r="22110" s="107" customFormat="1" x14ac:dyDescent="0.2"/>
    <row r="22111" s="107" customFormat="1" x14ac:dyDescent="0.2"/>
    <row r="22112" s="107" customFormat="1" x14ac:dyDescent="0.2"/>
    <row r="22113" s="107" customFormat="1" x14ac:dyDescent="0.2"/>
    <row r="22114" s="107" customFormat="1" x14ac:dyDescent="0.2"/>
    <row r="22115" s="107" customFormat="1" x14ac:dyDescent="0.2"/>
    <row r="22116" s="107" customFormat="1" x14ac:dyDescent="0.2"/>
    <row r="22117" s="107" customFormat="1" x14ac:dyDescent="0.2"/>
    <row r="22118" s="107" customFormat="1" x14ac:dyDescent="0.2"/>
    <row r="22119" s="107" customFormat="1" x14ac:dyDescent="0.2"/>
    <row r="22120" s="107" customFormat="1" x14ac:dyDescent="0.2"/>
    <row r="22121" s="107" customFormat="1" x14ac:dyDescent="0.2"/>
    <row r="22122" s="107" customFormat="1" x14ac:dyDescent="0.2"/>
    <row r="22123" s="107" customFormat="1" x14ac:dyDescent="0.2"/>
    <row r="22124" s="107" customFormat="1" x14ac:dyDescent="0.2"/>
    <row r="22125" s="107" customFormat="1" x14ac:dyDescent="0.2"/>
    <row r="22126" s="107" customFormat="1" x14ac:dyDescent="0.2"/>
    <row r="22127" s="107" customFormat="1" x14ac:dyDescent="0.2"/>
    <row r="22128" s="107" customFormat="1" x14ac:dyDescent="0.2"/>
    <row r="22129" s="107" customFormat="1" x14ac:dyDescent="0.2"/>
    <row r="22130" s="107" customFormat="1" x14ac:dyDescent="0.2"/>
    <row r="22131" s="107" customFormat="1" x14ac:dyDescent="0.2"/>
    <row r="22132" s="107" customFormat="1" x14ac:dyDescent="0.2"/>
    <row r="22133" s="107" customFormat="1" x14ac:dyDescent="0.2"/>
    <row r="22134" s="107" customFormat="1" x14ac:dyDescent="0.2"/>
    <row r="22135" s="107" customFormat="1" x14ac:dyDescent="0.2"/>
    <row r="22136" s="107" customFormat="1" x14ac:dyDescent="0.2"/>
    <row r="22137" s="107" customFormat="1" x14ac:dyDescent="0.2"/>
    <row r="22138" s="107" customFormat="1" x14ac:dyDescent="0.2"/>
    <row r="22139" s="107" customFormat="1" x14ac:dyDescent="0.2"/>
    <row r="22140" s="107" customFormat="1" x14ac:dyDescent="0.2"/>
    <row r="22141" s="107" customFormat="1" x14ac:dyDescent="0.2"/>
    <row r="22142" s="107" customFormat="1" x14ac:dyDescent="0.2"/>
    <row r="22143" s="107" customFormat="1" x14ac:dyDescent="0.2"/>
    <row r="22144" s="107" customFormat="1" x14ac:dyDescent="0.2"/>
    <row r="22145" s="107" customFormat="1" x14ac:dyDescent="0.2"/>
    <row r="22146" s="107" customFormat="1" x14ac:dyDescent="0.2"/>
    <row r="22147" s="107" customFormat="1" x14ac:dyDescent="0.2"/>
    <row r="22148" s="107" customFormat="1" x14ac:dyDescent="0.2"/>
    <row r="22149" s="107" customFormat="1" x14ac:dyDescent="0.2"/>
    <row r="22150" s="107" customFormat="1" x14ac:dyDescent="0.2"/>
    <row r="22151" s="107" customFormat="1" x14ac:dyDescent="0.2"/>
    <row r="22152" s="107" customFormat="1" x14ac:dyDescent="0.2"/>
    <row r="22153" s="107" customFormat="1" x14ac:dyDescent="0.2"/>
    <row r="22154" s="107" customFormat="1" x14ac:dyDescent="0.2"/>
    <row r="22155" s="107" customFormat="1" x14ac:dyDescent="0.2"/>
    <row r="22156" s="107" customFormat="1" x14ac:dyDescent="0.2"/>
    <row r="22157" s="107" customFormat="1" x14ac:dyDescent="0.2"/>
    <row r="22158" s="107" customFormat="1" x14ac:dyDescent="0.2"/>
    <row r="22159" s="107" customFormat="1" x14ac:dyDescent="0.2"/>
    <row r="22160" s="107" customFormat="1" x14ac:dyDescent="0.2"/>
    <row r="22161" s="107" customFormat="1" x14ac:dyDescent="0.2"/>
    <row r="22162" s="107" customFormat="1" x14ac:dyDescent="0.2"/>
    <row r="22163" s="107" customFormat="1" x14ac:dyDescent="0.2"/>
    <row r="22164" s="107" customFormat="1" x14ac:dyDescent="0.2"/>
    <row r="22165" s="107" customFormat="1" x14ac:dyDescent="0.2"/>
    <row r="22166" s="107" customFormat="1" x14ac:dyDescent="0.2"/>
    <row r="22167" s="107" customFormat="1" x14ac:dyDescent="0.2"/>
    <row r="22168" s="107" customFormat="1" x14ac:dyDescent="0.2"/>
    <row r="22169" s="107" customFormat="1" x14ac:dyDescent="0.2"/>
    <row r="22170" s="107" customFormat="1" x14ac:dyDescent="0.2"/>
    <row r="22171" s="107" customFormat="1" x14ac:dyDescent="0.2"/>
    <row r="22172" s="107" customFormat="1" x14ac:dyDescent="0.2"/>
    <row r="22173" s="107" customFormat="1" x14ac:dyDescent="0.2"/>
    <row r="22174" s="107" customFormat="1" x14ac:dyDescent="0.2"/>
    <row r="22175" s="107" customFormat="1" x14ac:dyDescent="0.2"/>
    <row r="22176" s="107" customFormat="1" x14ac:dyDescent="0.2"/>
    <row r="22177" s="107" customFormat="1" x14ac:dyDescent="0.2"/>
    <row r="22178" s="107" customFormat="1" x14ac:dyDescent="0.2"/>
    <row r="22179" s="107" customFormat="1" x14ac:dyDescent="0.2"/>
    <row r="22180" s="107" customFormat="1" x14ac:dyDescent="0.2"/>
    <row r="22181" s="107" customFormat="1" x14ac:dyDescent="0.2"/>
    <row r="22182" s="107" customFormat="1" x14ac:dyDescent="0.2"/>
    <row r="22183" s="107" customFormat="1" x14ac:dyDescent="0.2"/>
    <row r="22184" s="107" customFormat="1" x14ac:dyDescent="0.2"/>
    <row r="22185" s="107" customFormat="1" x14ac:dyDescent="0.2"/>
    <row r="22186" s="107" customFormat="1" x14ac:dyDescent="0.2"/>
    <row r="22187" s="107" customFormat="1" x14ac:dyDescent="0.2"/>
    <row r="22188" s="107" customFormat="1" x14ac:dyDescent="0.2"/>
    <row r="22189" s="107" customFormat="1" x14ac:dyDescent="0.2"/>
    <row r="22190" s="107" customFormat="1" x14ac:dyDescent="0.2"/>
    <row r="22191" s="107" customFormat="1" x14ac:dyDescent="0.2"/>
    <row r="22192" s="107" customFormat="1" x14ac:dyDescent="0.2"/>
    <row r="22193" s="107" customFormat="1" x14ac:dyDescent="0.2"/>
    <row r="22194" s="107" customFormat="1" x14ac:dyDescent="0.2"/>
    <row r="22195" s="107" customFormat="1" x14ac:dyDescent="0.2"/>
    <row r="22196" s="107" customFormat="1" x14ac:dyDescent="0.2"/>
    <row r="22197" s="107" customFormat="1" x14ac:dyDescent="0.2"/>
    <row r="22198" s="107" customFormat="1" x14ac:dyDescent="0.2"/>
    <row r="22199" s="107" customFormat="1" x14ac:dyDescent="0.2"/>
    <row r="22200" s="107" customFormat="1" x14ac:dyDescent="0.2"/>
    <row r="22201" s="107" customFormat="1" x14ac:dyDescent="0.2"/>
    <row r="22202" s="107" customFormat="1" x14ac:dyDescent="0.2"/>
    <row r="22203" s="107" customFormat="1" x14ac:dyDescent="0.2"/>
    <row r="22204" s="107" customFormat="1" x14ac:dyDescent="0.2"/>
    <row r="22205" s="107" customFormat="1" x14ac:dyDescent="0.2"/>
    <row r="22206" s="107" customFormat="1" x14ac:dyDescent="0.2"/>
    <row r="22207" s="107" customFormat="1" x14ac:dyDescent="0.2"/>
    <row r="22208" s="107" customFormat="1" x14ac:dyDescent="0.2"/>
    <row r="22209" s="107" customFormat="1" x14ac:dyDescent="0.2"/>
    <row r="22210" s="107" customFormat="1" x14ac:dyDescent="0.2"/>
    <row r="22211" s="107" customFormat="1" x14ac:dyDescent="0.2"/>
    <row r="22212" s="107" customFormat="1" x14ac:dyDescent="0.2"/>
    <row r="22213" s="107" customFormat="1" x14ac:dyDescent="0.2"/>
    <row r="22214" s="107" customFormat="1" x14ac:dyDescent="0.2"/>
    <row r="22215" s="107" customFormat="1" x14ac:dyDescent="0.2"/>
    <row r="22216" s="107" customFormat="1" x14ac:dyDescent="0.2"/>
    <row r="22217" s="107" customFormat="1" x14ac:dyDescent="0.2"/>
    <row r="22218" s="107" customFormat="1" x14ac:dyDescent="0.2"/>
    <row r="22219" s="107" customFormat="1" x14ac:dyDescent="0.2"/>
    <row r="22220" s="107" customFormat="1" x14ac:dyDescent="0.2"/>
    <row r="22221" s="107" customFormat="1" x14ac:dyDescent="0.2"/>
    <row r="22222" s="107" customFormat="1" x14ac:dyDescent="0.2"/>
    <row r="22223" s="107" customFormat="1" x14ac:dyDescent="0.2"/>
    <row r="22224" s="107" customFormat="1" x14ac:dyDescent="0.2"/>
    <row r="22225" s="107" customFormat="1" x14ac:dyDescent="0.2"/>
    <row r="22226" s="107" customFormat="1" x14ac:dyDescent="0.2"/>
    <row r="22227" s="107" customFormat="1" x14ac:dyDescent="0.2"/>
    <row r="22228" s="107" customFormat="1" x14ac:dyDescent="0.2"/>
    <row r="22229" s="107" customFormat="1" x14ac:dyDescent="0.2"/>
    <row r="22230" s="107" customFormat="1" x14ac:dyDescent="0.2"/>
    <row r="22231" s="107" customFormat="1" x14ac:dyDescent="0.2"/>
    <row r="22232" s="107" customFormat="1" x14ac:dyDescent="0.2"/>
    <row r="22233" s="107" customFormat="1" x14ac:dyDescent="0.2"/>
    <row r="22234" s="107" customFormat="1" x14ac:dyDescent="0.2"/>
    <row r="22235" s="107" customFormat="1" x14ac:dyDescent="0.2"/>
    <row r="22236" s="107" customFormat="1" x14ac:dyDescent="0.2"/>
    <row r="22237" s="107" customFormat="1" x14ac:dyDescent="0.2"/>
    <row r="22238" s="107" customFormat="1" x14ac:dyDescent="0.2"/>
    <row r="22239" s="107" customFormat="1" x14ac:dyDescent="0.2"/>
    <row r="22240" s="107" customFormat="1" x14ac:dyDescent="0.2"/>
    <row r="22241" s="107" customFormat="1" x14ac:dyDescent="0.2"/>
    <row r="22242" s="107" customFormat="1" x14ac:dyDescent="0.2"/>
    <row r="22243" s="107" customFormat="1" x14ac:dyDescent="0.2"/>
    <row r="22244" s="107" customFormat="1" x14ac:dyDescent="0.2"/>
    <row r="22245" s="107" customFormat="1" x14ac:dyDescent="0.2"/>
    <row r="22246" s="107" customFormat="1" x14ac:dyDescent="0.2"/>
    <row r="22247" s="107" customFormat="1" x14ac:dyDescent="0.2"/>
    <row r="22248" s="107" customFormat="1" x14ac:dyDescent="0.2"/>
    <row r="22249" s="107" customFormat="1" x14ac:dyDescent="0.2"/>
    <row r="22250" s="107" customFormat="1" x14ac:dyDescent="0.2"/>
    <row r="22251" s="107" customFormat="1" x14ac:dyDescent="0.2"/>
    <row r="22252" s="107" customFormat="1" x14ac:dyDescent="0.2"/>
    <row r="22253" s="107" customFormat="1" x14ac:dyDescent="0.2"/>
    <row r="22254" s="107" customFormat="1" x14ac:dyDescent="0.2"/>
    <row r="22255" s="107" customFormat="1" x14ac:dyDescent="0.2"/>
    <row r="22256" s="107" customFormat="1" x14ac:dyDescent="0.2"/>
    <row r="22257" s="107" customFormat="1" x14ac:dyDescent="0.2"/>
    <row r="22258" s="107" customFormat="1" x14ac:dyDescent="0.2"/>
    <row r="22259" s="107" customFormat="1" x14ac:dyDescent="0.2"/>
    <row r="22260" s="107" customFormat="1" x14ac:dyDescent="0.2"/>
    <row r="22261" s="107" customFormat="1" x14ac:dyDescent="0.2"/>
    <row r="22262" s="107" customFormat="1" x14ac:dyDescent="0.2"/>
    <row r="22263" s="107" customFormat="1" x14ac:dyDescent="0.2"/>
    <row r="22264" s="107" customFormat="1" x14ac:dyDescent="0.2"/>
    <row r="22265" s="107" customFormat="1" x14ac:dyDescent="0.2"/>
    <row r="22266" s="107" customFormat="1" x14ac:dyDescent="0.2"/>
    <row r="22267" s="107" customFormat="1" x14ac:dyDescent="0.2"/>
    <row r="22268" s="107" customFormat="1" x14ac:dyDescent="0.2"/>
    <row r="22269" s="107" customFormat="1" x14ac:dyDescent="0.2"/>
    <row r="22270" s="107" customFormat="1" x14ac:dyDescent="0.2"/>
    <row r="22271" s="107" customFormat="1" x14ac:dyDescent="0.2"/>
    <row r="22272" s="107" customFormat="1" x14ac:dyDescent="0.2"/>
    <row r="22273" s="107" customFormat="1" x14ac:dyDescent="0.2"/>
    <row r="22274" s="107" customFormat="1" x14ac:dyDescent="0.2"/>
    <row r="22275" s="107" customFormat="1" x14ac:dyDescent="0.2"/>
    <row r="22276" s="107" customFormat="1" x14ac:dyDescent="0.2"/>
    <row r="22277" s="107" customFormat="1" x14ac:dyDescent="0.2"/>
    <row r="22278" s="107" customFormat="1" x14ac:dyDescent="0.2"/>
    <row r="22279" s="107" customFormat="1" x14ac:dyDescent="0.2"/>
    <row r="22280" s="107" customFormat="1" x14ac:dyDescent="0.2"/>
    <row r="22281" s="107" customFormat="1" x14ac:dyDescent="0.2"/>
    <row r="22282" s="107" customFormat="1" x14ac:dyDescent="0.2"/>
    <row r="22283" s="107" customFormat="1" x14ac:dyDescent="0.2"/>
    <row r="22284" s="107" customFormat="1" x14ac:dyDescent="0.2"/>
    <row r="22285" s="107" customFormat="1" x14ac:dyDescent="0.2"/>
    <row r="22286" s="107" customFormat="1" x14ac:dyDescent="0.2"/>
    <row r="22287" s="107" customFormat="1" x14ac:dyDescent="0.2"/>
    <row r="22288" s="107" customFormat="1" x14ac:dyDescent="0.2"/>
    <row r="22289" s="107" customFormat="1" x14ac:dyDescent="0.2"/>
    <row r="22290" s="107" customFormat="1" x14ac:dyDescent="0.2"/>
    <row r="22291" s="107" customFormat="1" x14ac:dyDescent="0.2"/>
    <row r="22292" s="107" customFormat="1" x14ac:dyDescent="0.2"/>
    <row r="22293" s="107" customFormat="1" x14ac:dyDescent="0.2"/>
    <row r="22294" s="107" customFormat="1" x14ac:dyDescent="0.2"/>
    <row r="22295" s="107" customFormat="1" x14ac:dyDescent="0.2"/>
    <row r="22296" s="107" customFormat="1" x14ac:dyDescent="0.2"/>
    <row r="22297" s="107" customFormat="1" x14ac:dyDescent="0.2"/>
    <row r="22298" s="107" customFormat="1" x14ac:dyDescent="0.2"/>
    <row r="22299" s="107" customFormat="1" x14ac:dyDescent="0.2"/>
    <row r="22300" s="107" customFormat="1" x14ac:dyDescent="0.2"/>
    <row r="22301" s="107" customFormat="1" x14ac:dyDescent="0.2"/>
    <row r="22302" s="107" customFormat="1" x14ac:dyDescent="0.2"/>
    <row r="22303" s="107" customFormat="1" x14ac:dyDescent="0.2"/>
    <row r="22304" s="107" customFormat="1" x14ac:dyDescent="0.2"/>
    <row r="22305" s="107" customFormat="1" x14ac:dyDescent="0.2"/>
    <row r="22306" s="107" customFormat="1" x14ac:dyDescent="0.2"/>
    <row r="22307" s="107" customFormat="1" x14ac:dyDescent="0.2"/>
    <row r="22308" s="107" customFormat="1" x14ac:dyDescent="0.2"/>
    <row r="22309" s="107" customFormat="1" x14ac:dyDescent="0.2"/>
    <row r="22310" s="107" customFormat="1" x14ac:dyDescent="0.2"/>
    <row r="22311" s="107" customFormat="1" x14ac:dyDescent="0.2"/>
    <row r="22312" s="107" customFormat="1" x14ac:dyDescent="0.2"/>
    <row r="22313" s="107" customFormat="1" x14ac:dyDescent="0.2"/>
    <row r="22314" s="107" customFormat="1" x14ac:dyDescent="0.2"/>
    <row r="22315" s="107" customFormat="1" x14ac:dyDescent="0.2"/>
    <row r="22316" s="107" customFormat="1" x14ac:dyDescent="0.2"/>
    <row r="22317" s="107" customFormat="1" x14ac:dyDescent="0.2"/>
    <row r="22318" s="107" customFormat="1" x14ac:dyDescent="0.2"/>
    <row r="22319" s="107" customFormat="1" x14ac:dyDescent="0.2"/>
    <row r="22320" s="107" customFormat="1" x14ac:dyDescent="0.2"/>
    <row r="22321" s="107" customFormat="1" x14ac:dyDescent="0.2"/>
    <row r="22322" s="107" customFormat="1" x14ac:dyDescent="0.2"/>
    <row r="22323" s="107" customFormat="1" x14ac:dyDescent="0.2"/>
    <row r="22324" s="107" customFormat="1" x14ac:dyDescent="0.2"/>
    <row r="22325" s="107" customFormat="1" x14ac:dyDescent="0.2"/>
    <row r="22326" s="107" customFormat="1" x14ac:dyDescent="0.2"/>
    <row r="22327" s="107" customFormat="1" x14ac:dyDescent="0.2"/>
    <row r="22328" s="107" customFormat="1" x14ac:dyDescent="0.2"/>
    <row r="22329" s="107" customFormat="1" x14ac:dyDescent="0.2"/>
    <row r="22330" s="107" customFormat="1" x14ac:dyDescent="0.2"/>
    <row r="22331" s="107" customFormat="1" x14ac:dyDescent="0.2"/>
    <row r="22332" s="107" customFormat="1" x14ac:dyDescent="0.2"/>
    <row r="22333" s="107" customFormat="1" x14ac:dyDescent="0.2"/>
    <row r="22334" s="107" customFormat="1" x14ac:dyDescent="0.2"/>
    <row r="22335" s="107" customFormat="1" x14ac:dyDescent="0.2"/>
    <row r="22336" s="107" customFormat="1" x14ac:dyDescent="0.2"/>
    <row r="22337" s="107" customFormat="1" x14ac:dyDescent="0.2"/>
    <row r="22338" s="107" customFormat="1" x14ac:dyDescent="0.2"/>
    <row r="22339" s="107" customFormat="1" x14ac:dyDescent="0.2"/>
    <row r="22340" s="107" customFormat="1" x14ac:dyDescent="0.2"/>
    <row r="22341" s="107" customFormat="1" x14ac:dyDescent="0.2"/>
    <row r="22342" s="107" customFormat="1" x14ac:dyDescent="0.2"/>
    <row r="22343" s="107" customFormat="1" x14ac:dyDescent="0.2"/>
    <row r="22344" s="107" customFormat="1" x14ac:dyDescent="0.2"/>
    <row r="22345" s="107" customFormat="1" x14ac:dyDescent="0.2"/>
    <row r="22346" s="107" customFormat="1" x14ac:dyDescent="0.2"/>
    <row r="22347" s="107" customFormat="1" x14ac:dyDescent="0.2"/>
    <row r="22348" s="107" customFormat="1" x14ac:dyDescent="0.2"/>
    <row r="22349" s="107" customFormat="1" x14ac:dyDescent="0.2"/>
    <row r="22350" s="107" customFormat="1" x14ac:dyDescent="0.2"/>
    <row r="22351" s="107" customFormat="1" x14ac:dyDescent="0.2"/>
    <row r="22352" s="107" customFormat="1" x14ac:dyDescent="0.2"/>
    <row r="22353" s="107" customFormat="1" x14ac:dyDescent="0.2"/>
    <row r="22354" s="107" customFormat="1" x14ac:dyDescent="0.2"/>
    <row r="22355" s="107" customFormat="1" x14ac:dyDescent="0.2"/>
    <row r="22356" s="107" customFormat="1" x14ac:dyDescent="0.2"/>
    <row r="22357" s="107" customFormat="1" x14ac:dyDescent="0.2"/>
    <row r="22358" s="107" customFormat="1" x14ac:dyDescent="0.2"/>
    <row r="22359" s="107" customFormat="1" x14ac:dyDescent="0.2"/>
    <row r="22360" s="107" customFormat="1" x14ac:dyDescent="0.2"/>
    <row r="22361" s="107" customFormat="1" x14ac:dyDescent="0.2"/>
    <row r="22362" s="107" customFormat="1" x14ac:dyDescent="0.2"/>
    <row r="22363" s="107" customFormat="1" x14ac:dyDescent="0.2"/>
    <row r="22364" s="107" customFormat="1" x14ac:dyDescent="0.2"/>
    <row r="22365" s="107" customFormat="1" x14ac:dyDescent="0.2"/>
    <row r="22366" s="107" customFormat="1" x14ac:dyDescent="0.2"/>
    <row r="22367" s="107" customFormat="1" x14ac:dyDescent="0.2"/>
    <row r="22368" s="107" customFormat="1" x14ac:dyDescent="0.2"/>
    <row r="22369" s="107" customFormat="1" x14ac:dyDescent="0.2"/>
    <row r="22370" s="107" customFormat="1" x14ac:dyDescent="0.2"/>
    <row r="22371" s="107" customFormat="1" x14ac:dyDescent="0.2"/>
    <row r="22372" s="107" customFormat="1" x14ac:dyDescent="0.2"/>
    <row r="22373" s="107" customFormat="1" x14ac:dyDescent="0.2"/>
    <row r="22374" s="107" customFormat="1" x14ac:dyDescent="0.2"/>
    <row r="22375" s="107" customFormat="1" x14ac:dyDescent="0.2"/>
    <row r="22376" s="107" customFormat="1" x14ac:dyDescent="0.2"/>
    <row r="22377" s="107" customFormat="1" x14ac:dyDescent="0.2"/>
    <row r="22378" s="107" customFormat="1" x14ac:dyDescent="0.2"/>
    <row r="22379" s="107" customFormat="1" x14ac:dyDescent="0.2"/>
    <row r="22380" s="107" customFormat="1" x14ac:dyDescent="0.2"/>
    <row r="22381" s="107" customFormat="1" x14ac:dyDescent="0.2"/>
    <row r="22382" s="107" customFormat="1" x14ac:dyDescent="0.2"/>
    <row r="22383" s="107" customFormat="1" x14ac:dyDescent="0.2"/>
    <row r="22384" s="107" customFormat="1" x14ac:dyDescent="0.2"/>
    <row r="22385" s="107" customFormat="1" x14ac:dyDescent="0.2"/>
    <row r="22386" s="107" customFormat="1" x14ac:dyDescent="0.2"/>
    <row r="22387" s="107" customFormat="1" x14ac:dyDescent="0.2"/>
    <row r="22388" s="107" customFormat="1" x14ac:dyDescent="0.2"/>
    <row r="22389" s="107" customFormat="1" x14ac:dyDescent="0.2"/>
    <row r="22390" s="107" customFormat="1" x14ac:dyDescent="0.2"/>
    <row r="22391" s="107" customFormat="1" x14ac:dyDescent="0.2"/>
    <row r="22392" s="107" customFormat="1" x14ac:dyDescent="0.2"/>
    <row r="22393" s="107" customFormat="1" x14ac:dyDescent="0.2"/>
    <row r="22394" s="107" customFormat="1" x14ac:dyDescent="0.2"/>
    <row r="22395" s="107" customFormat="1" x14ac:dyDescent="0.2"/>
    <row r="22396" s="107" customFormat="1" x14ac:dyDescent="0.2"/>
    <row r="22397" s="107" customFormat="1" x14ac:dyDescent="0.2"/>
    <row r="22398" s="107" customFormat="1" x14ac:dyDescent="0.2"/>
    <row r="22399" s="107" customFormat="1" x14ac:dyDescent="0.2"/>
    <row r="22400" s="107" customFormat="1" x14ac:dyDescent="0.2"/>
    <row r="22401" s="107" customFormat="1" x14ac:dyDescent="0.2"/>
    <row r="22402" s="107" customFormat="1" x14ac:dyDescent="0.2"/>
    <row r="22403" s="107" customFormat="1" x14ac:dyDescent="0.2"/>
    <row r="22404" s="107" customFormat="1" x14ac:dyDescent="0.2"/>
    <row r="22405" s="107" customFormat="1" x14ac:dyDescent="0.2"/>
    <row r="22406" s="107" customFormat="1" x14ac:dyDescent="0.2"/>
    <row r="22407" s="107" customFormat="1" x14ac:dyDescent="0.2"/>
    <row r="22408" s="107" customFormat="1" x14ac:dyDescent="0.2"/>
    <row r="22409" s="107" customFormat="1" x14ac:dyDescent="0.2"/>
    <row r="22410" s="107" customFormat="1" x14ac:dyDescent="0.2"/>
    <row r="22411" s="107" customFormat="1" x14ac:dyDescent="0.2"/>
    <row r="22412" s="107" customFormat="1" x14ac:dyDescent="0.2"/>
    <row r="22413" s="107" customFormat="1" x14ac:dyDescent="0.2"/>
    <row r="22414" s="107" customFormat="1" x14ac:dyDescent="0.2"/>
    <row r="22415" s="107" customFormat="1" x14ac:dyDescent="0.2"/>
    <row r="22416" s="107" customFormat="1" x14ac:dyDescent="0.2"/>
    <row r="22417" s="107" customFormat="1" x14ac:dyDescent="0.2"/>
    <row r="22418" s="107" customFormat="1" x14ac:dyDescent="0.2"/>
    <row r="22419" s="107" customFormat="1" x14ac:dyDescent="0.2"/>
    <row r="22420" s="107" customFormat="1" x14ac:dyDescent="0.2"/>
    <row r="22421" s="107" customFormat="1" x14ac:dyDescent="0.2"/>
    <row r="22422" s="107" customFormat="1" x14ac:dyDescent="0.2"/>
    <row r="22423" s="107" customFormat="1" x14ac:dyDescent="0.2"/>
    <row r="22424" s="107" customFormat="1" x14ac:dyDescent="0.2"/>
    <row r="22425" s="107" customFormat="1" x14ac:dyDescent="0.2"/>
    <row r="22426" s="107" customFormat="1" x14ac:dyDescent="0.2"/>
    <row r="22427" s="107" customFormat="1" x14ac:dyDescent="0.2"/>
    <row r="22428" s="107" customFormat="1" x14ac:dyDescent="0.2"/>
    <row r="22429" s="107" customFormat="1" x14ac:dyDescent="0.2"/>
    <row r="22430" s="107" customFormat="1" x14ac:dyDescent="0.2"/>
    <row r="22431" s="107" customFormat="1" x14ac:dyDescent="0.2"/>
    <row r="22432" s="107" customFormat="1" x14ac:dyDescent="0.2"/>
    <row r="22433" s="107" customFormat="1" x14ac:dyDescent="0.2"/>
    <row r="22434" s="107" customFormat="1" x14ac:dyDescent="0.2"/>
    <row r="22435" s="107" customFormat="1" x14ac:dyDescent="0.2"/>
    <row r="22436" s="107" customFormat="1" x14ac:dyDescent="0.2"/>
    <row r="22437" s="107" customFormat="1" x14ac:dyDescent="0.2"/>
    <row r="22438" s="107" customFormat="1" x14ac:dyDescent="0.2"/>
    <row r="22439" s="107" customFormat="1" x14ac:dyDescent="0.2"/>
    <row r="22440" s="107" customFormat="1" x14ac:dyDescent="0.2"/>
    <row r="22441" s="107" customFormat="1" x14ac:dyDescent="0.2"/>
    <row r="22442" s="107" customFormat="1" x14ac:dyDescent="0.2"/>
    <row r="22443" s="107" customFormat="1" x14ac:dyDescent="0.2"/>
    <row r="22444" s="107" customFormat="1" x14ac:dyDescent="0.2"/>
    <row r="22445" s="107" customFormat="1" x14ac:dyDescent="0.2"/>
    <row r="22446" s="107" customFormat="1" x14ac:dyDescent="0.2"/>
    <row r="22447" s="107" customFormat="1" x14ac:dyDescent="0.2"/>
    <row r="22448" s="107" customFormat="1" x14ac:dyDescent="0.2"/>
    <row r="22449" s="107" customFormat="1" x14ac:dyDescent="0.2"/>
    <row r="22450" s="107" customFormat="1" x14ac:dyDescent="0.2"/>
    <row r="22451" s="107" customFormat="1" x14ac:dyDescent="0.2"/>
    <row r="22452" s="107" customFormat="1" x14ac:dyDescent="0.2"/>
    <row r="22453" s="107" customFormat="1" x14ac:dyDescent="0.2"/>
    <row r="22454" s="107" customFormat="1" x14ac:dyDescent="0.2"/>
    <row r="22455" s="107" customFormat="1" x14ac:dyDescent="0.2"/>
    <row r="22456" s="107" customFormat="1" x14ac:dyDescent="0.2"/>
    <row r="22457" s="107" customFormat="1" x14ac:dyDescent="0.2"/>
    <row r="22458" s="107" customFormat="1" x14ac:dyDescent="0.2"/>
    <row r="22459" s="107" customFormat="1" x14ac:dyDescent="0.2"/>
    <row r="22460" s="107" customFormat="1" x14ac:dyDescent="0.2"/>
    <row r="22461" s="107" customFormat="1" x14ac:dyDescent="0.2"/>
    <row r="22462" s="107" customFormat="1" x14ac:dyDescent="0.2"/>
    <row r="22463" s="107" customFormat="1" x14ac:dyDescent="0.2"/>
    <row r="22464" s="107" customFormat="1" x14ac:dyDescent="0.2"/>
    <row r="22465" s="107" customFormat="1" x14ac:dyDescent="0.2"/>
    <row r="22466" s="107" customFormat="1" x14ac:dyDescent="0.2"/>
    <row r="22467" s="107" customFormat="1" x14ac:dyDescent="0.2"/>
    <row r="22468" s="107" customFormat="1" x14ac:dyDescent="0.2"/>
    <row r="22469" s="107" customFormat="1" x14ac:dyDescent="0.2"/>
    <row r="22470" s="107" customFormat="1" x14ac:dyDescent="0.2"/>
    <row r="22471" s="107" customFormat="1" x14ac:dyDescent="0.2"/>
    <row r="22472" s="107" customFormat="1" x14ac:dyDescent="0.2"/>
    <row r="22473" s="107" customFormat="1" x14ac:dyDescent="0.2"/>
    <row r="22474" s="107" customFormat="1" x14ac:dyDescent="0.2"/>
    <row r="22475" s="107" customFormat="1" x14ac:dyDescent="0.2"/>
    <row r="22476" s="107" customFormat="1" x14ac:dyDescent="0.2"/>
    <row r="22477" s="107" customFormat="1" x14ac:dyDescent="0.2"/>
    <row r="22478" s="107" customFormat="1" x14ac:dyDescent="0.2"/>
    <row r="22479" s="107" customFormat="1" x14ac:dyDescent="0.2"/>
    <row r="22480" s="107" customFormat="1" x14ac:dyDescent="0.2"/>
    <row r="22481" s="107" customFormat="1" x14ac:dyDescent="0.2"/>
    <row r="22482" s="107" customFormat="1" x14ac:dyDescent="0.2"/>
    <row r="22483" s="107" customFormat="1" x14ac:dyDescent="0.2"/>
    <row r="22484" s="107" customFormat="1" x14ac:dyDescent="0.2"/>
    <row r="22485" s="107" customFormat="1" x14ac:dyDescent="0.2"/>
    <row r="22486" s="107" customFormat="1" x14ac:dyDescent="0.2"/>
    <row r="22487" s="107" customFormat="1" x14ac:dyDescent="0.2"/>
    <row r="22488" s="107" customFormat="1" x14ac:dyDescent="0.2"/>
    <row r="22489" s="107" customFormat="1" x14ac:dyDescent="0.2"/>
    <row r="22490" s="107" customFormat="1" x14ac:dyDescent="0.2"/>
    <row r="22491" s="107" customFormat="1" x14ac:dyDescent="0.2"/>
    <row r="22492" s="107" customFormat="1" x14ac:dyDescent="0.2"/>
    <row r="22493" s="107" customFormat="1" x14ac:dyDescent="0.2"/>
    <row r="22494" s="107" customFormat="1" x14ac:dyDescent="0.2"/>
    <row r="22495" s="107" customFormat="1" x14ac:dyDescent="0.2"/>
    <row r="22496" s="107" customFormat="1" x14ac:dyDescent="0.2"/>
    <row r="22497" s="107" customFormat="1" x14ac:dyDescent="0.2"/>
    <row r="22498" s="107" customFormat="1" x14ac:dyDescent="0.2"/>
    <row r="22499" s="107" customFormat="1" x14ac:dyDescent="0.2"/>
    <row r="22500" s="107" customFormat="1" x14ac:dyDescent="0.2"/>
    <row r="22501" s="107" customFormat="1" x14ac:dyDescent="0.2"/>
    <row r="22502" s="107" customFormat="1" x14ac:dyDescent="0.2"/>
    <row r="22503" s="107" customFormat="1" x14ac:dyDescent="0.2"/>
    <row r="22504" s="107" customFormat="1" x14ac:dyDescent="0.2"/>
    <row r="22505" s="107" customFormat="1" x14ac:dyDescent="0.2"/>
    <row r="22506" s="107" customFormat="1" x14ac:dyDescent="0.2"/>
    <row r="22507" s="107" customFormat="1" x14ac:dyDescent="0.2"/>
    <row r="22508" s="107" customFormat="1" x14ac:dyDescent="0.2"/>
    <row r="22509" s="107" customFormat="1" x14ac:dyDescent="0.2"/>
    <row r="22510" s="107" customFormat="1" x14ac:dyDescent="0.2"/>
    <row r="22511" s="107" customFormat="1" x14ac:dyDescent="0.2"/>
    <row r="22512" s="107" customFormat="1" x14ac:dyDescent="0.2"/>
    <row r="22513" s="107" customFormat="1" x14ac:dyDescent="0.2"/>
    <row r="22514" s="107" customFormat="1" x14ac:dyDescent="0.2"/>
    <row r="22515" s="107" customFormat="1" x14ac:dyDescent="0.2"/>
    <row r="22516" s="107" customFormat="1" x14ac:dyDescent="0.2"/>
    <row r="22517" s="107" customFormat="1" x14ac:dyDescent="0.2"/>
    <row r="22518" s="107" customFormat="1" x14ac:dyDescent="0.2"/>
    <row r="22519" s="107" customFormat="1" x14ac:dyDescent="0.2"/>
    <row r="22520" s="107" customFormat="1" x14ac:dyDescent="0.2"/>
    <row r="22521" s="107" customFormat="1" x14ac:dyDescent="0.2"/>
    <row r="22522" s="107" customFormat="1" x14ac:dyDescent="0.2"/>
    <row r="22523" s="107" customFormat="1" x14ac:dyDescent="0.2"/>
    <row r="22524" s="107" customFormat="1" x14ac:dyDescent="0.2"/>
    <row r="22525" s="107" customFormat="1" x14ac:dyDescent="0.2"/>
    <row r="22526" s="107" customFormat="1" x14ac:dyDescent="0.2"/>
    <row r="22527" s="107" customFormat="1" x14ac:dyDescent="0.2"/>
    <row r="22528" s="107" customFormat="1" x14ac:dyDescent="0.2"/>
    <row r="22529" s="107" customFormat="1" x14ac:dyDescent="0.2"/>
    <row r="22530" s="107" customFormat="1" x14ac:dyDescent="0.2"/>
    <row r="22531" s="107" customFormat="1" x14ac:dyDescent="0.2"/>
    <row r="22532" s="107" customFormat="1" x14ac:dyDescent="0.2"/>
    <row r="22533" s="107" customFormat="1" x14ac:dyDescent="0.2"/>
    <row r="22534" s="107" customFormat="1" x14ac:dyDescent="0.2"/>
    <row r="22535" s="107" customFormat="1" x14ac:dyDescent="0.2"/>
    <row r="22536" s="107" customFormat="1" x14ac:dyDescent="0.2"/>
    <row r="22537" s="107" customFormat="1" x14ac:dyDescent="0.2"/>
    <row r="22538" s="107" customFormat="1" x14ac:dyDescent="0.2"/>
    <row r="22539" s="107" customFormat="1" x14ac:dyDescent="0.2"/>
    <row r="22540" s="107" customFormat="1" x14ac:dyDescent="0.2"/>
    <row r="22541" s="107" customFormat="1" x14ac:dyDescent="0.2"/>
    <row r="22542" s="107" customFormat="1" x14ac:dyDescent="0.2"/>
    <row r="22543" s="107" customFormat="1" x14ac:dyDescent="0.2"/>
    <row r="22544" s="107" customFormat="1" x14ac:dyDescent="0.2"/>
    <row r="22545" s="107" customFormat="1" x14ac:dyDescent="0.2"/>
    <row r="22546" s="107" customFormat="1" x14ac:dyDescent="0.2"/>
    <row r="22547" s="107" customFormat="1" x14ac:dyDescent="0.2"/>
    <row r="22548" s="107" customFormat="1" x14ac:dyDescent="0.2"/>
    <row r="22549" s="107" customFormat="1" x14ac:dyDescent="0.2"/>
    <row r="22550" s="107" customFormat="1" x14ac:dyDescent="0.2"/>
    <row r="22551" s="107" customFormat="1" x14ac:dyDescent="0.2"/>
    <row r="22552" s="107" customFormat="1" x14ac:dyDescent="0.2"/>
    <row r="22553" s="107" customFormat="1" x14ac:dyDescent="0.2"/>
    <row r="22554" s="107" customFormat="1" x14ac:dyDescent="0.2"/>
    <row r="22555" s="107" customFormat="1" x14ac:dyDescent="0.2"/>
    <row r="22556" s="107" customFormat="1" x14ac:dyDescent="0.2"/>
    <row r="22557" s="107" customFormat="1" x14ac:dyDescent="0.2"/>
    <row r="22558" s="107" customFormat="1" x14ac:dyDescent="0.2"/>
    <row r="22559" s="107" customFormat="1" x14ac:dyDescent="0.2"/>
    <row r="22560" s="107" customFormat="1" x14ac:dyDescent="0.2"/>
    <row r="22561" s="107" customFormat="1" x14ac:dyDescent="0.2"/>
    <row r="22562" s="107" customFormat="1" x14ac:dyDescent="0.2"/>
    <row r="22563" s="107" customFormat="1" x14ac:dyDescent="0.2"/>
    <row r="22564" s="107" customFormat="1" x14ac:dyDescent="0.2"/>
    <row r="22565" s="107" customFormat="1" x14ac:dyDescent="0.2"/>
    <row r="22566" s="107" customFormat="1" x14ac:dyDescent="0.2"/>
    <row r="22567" s="107" customFormat="1" x14ac:dyDescent="0.2"/>
    <row r="22568" s="107" customFormat="1" x14ac:dyDescent="0.2"/>
    <row r="22569" s="107" customFormat="1" x14ac:dyDescent="0.2"/>
    <row r="22570" s="107" customFormat="1" x14ac:dyDescent="0.2"/>
    <row r="22571" s="107" customFormat="1" x14ac:dyDescent="0.2"/>
    <row r="22572" s="107" customFormat="1" x14ac:dyDescent="0.2"/>
    <row r="22573" s="107" customFormat="1" x14ac:dyDescent="0.2"/>
    <row r="22574" s="107" customFormat="1" x14ac:dyDescent="0.2"/>
    <row r="22575" s="107" customFormat="1" x14ac:dyDescent="0.2"/>
    <row r="22576" s="107" customFormat="1" x14ac:dyDescent="0.2"/>
    <row r="22577" s="107" customFormat="1" x14ac:dyDescent="0.2"/>
    <row r="22578" s="107" customFormat="1" x14ac:dyDescent="0.2"/>
    <row r="22579" s="107" customFormat="1" x14ac:dyDescent="0.2"/>
    <row r="22580" s="107" customFormat="1" x14ac:dyDescent="0.2"/>
    <row r="22581" s="107" customFormat="1" x14ac:dyDescent="0.2"/>
    <row r="22582" s="107" customFormat="1" x14ac:dyDescent="0.2"/>
    <row r="22583" s="107" customFormat="1" x14ac:dyDescent="0.2"/>
    <row r="22584" s="107" customFormat="1" x14ac:dyDescent="0.2"/>
    <row r="22585" s="107" customFormat="1" x14ac:dyDescent="0.2"/>
    <row r="22586" s="107" customFormat="1" x14ac:dyDescent="0.2"/>
    <row r="22587" s="107" customFormat="1" x14ac:dyDescent="0.2"/>
    <row r="22588" s="107" customFormat="1" x14ac:dyDescent="0.2"/>
    <row r="22589" s="107" customFormat="1" x14ac:dyDescent="0.2"/>
    <row r="22590" s="107" customFormat="1" x14ac:dyDescent="0.2"/>
    <row r="22591" s="107" customFormat="1" x14ac:dyDescent="0.2"/>
    <row r="22592" s="107" customFormat="1" x14ac:dyDescent="0.2"/>
    <row r="22593" s="107" customFormat="1" x14ac:dyDescent="0.2"/>
    <row r="22594" s="107" customFormat="1" x14ac:dyDescent="0.2"/>
    <row r="22595" s="107" customFormat="1" x14ac:dyDescent="0.2"/>
    <row r="22596" s="107" customFormat="1" x14ac:dyDescent="0.2"/>
    <row r="22597" s="107" customFormat="1" x14ac:dyDescent="0.2"/>
    <row r="22598" s="107" customFormat="1" x14ac:dyDescent="0.2"/>
    <row r="22599" s="107" customFormat="1" x14ac:dyDescent="0.2"/>
    <row r="22600" s="107" customFormat="1" x14ac:dyDescent="0.2"/>
    <row r="22601" s="107" customFormat="1" x14ac:dyDescent="0.2"/>
    <row r="22602" s="107" customFormat="1" x14ac:dyDescent="0.2"/>
    <row r="22603" s="107" customFormat="1" x14ac:dyDescent="0.2"/>
    <row r="22604" s="107" customFormat="1" x14ac:dyDescent="0.2"/>
    <row r="22605" s="107" customFormat="1" x14ac:dyDescent="0.2"/>
    <row r="22606" s="107" customFormat="1" x14ac:dyDescent="0.2"/>
    <row r="22607" s="107" customFormat="1" x14ac:dyDescent="0.2"/>
    <row r="22608" s="107" customFormat="1" x14ac:dyDescent="0.2"/>
    <row r="22609" s="107" customFormat="1" x14ac:dyDescent="0.2"/>
    <row r="22610" s="107" customFormat="1" x14ac:dyDescent="0.2"/>
    <row r="22611" s="107" customFormat="1" x14ac:dyDescent="0.2"/>
    <row r="22612" s="107" customFormat="1" x14ac:dyDescent="0.2"/>
    <row r="22613" s="107" customFormat="1" x14ac:dyDescent="0.2"/>
    <row r="22614" s="107" customFormat="1" x14ac:dyDescent="0.2"/>
    <row r="22615" s="107" customFormat="1" x14ac:dyDescent="0.2"/>
    <row r="22616" s="107" customFormat="1" x14ac:dyDescent="0.2"/>
    <row r="22617" s="107" customFormat="1" x14ac:dyDescent="0.2"/>
    <row r="22618" s="107" customFormat="1" x14ac:dyDescent="0.2"/>
    <row r="22619" s="107" customFormat="1" x14ac:dyDescent="0.2"/>
    <row r="22620" s="107" customFormat="1" x14ac:dyDescent="0.2"/>
    <row r="22621" s="107" customFormat="1" x14ac:dyDescent="0.2"/>
    <row r="22622" s="107" customFormat="1" x14ac:dyDescent="0.2"/>
    <row r="22623" s="107" customFormat="1" x14ac:dyDescent="0.2"/>
    <row r="22624" s="107" customFormat="1" x14ac:dyDescent="0.2"/>
    <row r="22625" s="107" customFormat="1" x14ac:dyDescent="0.2"/>
    <row r="22626" s="107" customFormat="1" x14ac:dyDescent="0.2"/>
    <row r="22627" s="107" customFormat="1" x14ac:dyDescent="0.2"/>
    <row r="22628" s="107" customFormat="1" x14ac:dyDescent="0.2"/>
    <row r="22629" s="107" customFormat="1" x14ac:dyDescent="0.2"/>
    <row r="22630" s="107" customFormat="1" x14ac:dyDescent="0.2"/>
    <row r="22631" s="107" customFormat="1" x14ac:dyDescent="0.2"/>
    <row r="22632" s="107" customFormat="1" x14ac:dyDescent="0.2"/>
    <row r="22633" s="107" customFormat="1" x14ac:dyDescent="0.2"/>
    <row r="22634" s="107" customFormat="1" x14ac:dyDescent="0.2"/>
    <row r="22635" s="107" customFormat="1" x14ac:dyDescent="0.2"/>
    <row r="22636" s="107" customFormat="1" x14ac:dyDescent="0.2"/>
    <row r="22637" s="107" customFormat="1" x14ac:dyDescent="0.2"/>
    <row r="22638" s="107" customFormat="1" x14ac:dyDescent="0.2"/>
    <row r="22639" s="107" customFormat="1" x14ac:dyDescent="0.2"/>
    <row r="22640" s="107" customFormat="1" x14ac:dyDescent="0.2"/>
    <row r="22641" s="107" customFormat="1" x14ac:dyDescent="0.2"/>
    <row r="22642" s="107" customFormat="1" x14ac:dyDescent="0.2"/>
    <row r="22643" s="107" customFormat="1" x14ac:dyDescent="0.2"/>
    <row r="22644" s="107" customFormat="1" x14ac:dyDescent="0.2"/>
    <row r="22645" s="107" customFormat="1" x14ac:dyDescent="0.2"/>
    <row r="22646" s="107" customFormat="1" x14ac:dyDescent="0.2"/>
    <row r="22647" s="107" customFormat="1" x14ac:dyDescent="0.2"/>
    <row r="22648" s="107" customFormat="1" x14ac:dyDescent="0.2"/>
    <row r="22649" s="107" customFormat="1" x14ac:dyDescent="0.2"/>
    <row r="22650" s="107" customFormat="1" x14ac:dyDescent="0.2"/>
    <row r="22651" s="107" customFormat="1" x14ac:dyDescent="0.2"/>
    <row r="22652" s="107" customFormat="1" x14ac:dyDescent="0.2"/>
    <row r="22653" s="107" customFormat="1" x14ac:dyDescent="0.2"/>
    <row r="22654" s="107" customFormat="1" x14ac:dyDescent="0.2"/>
    <row r="22655" s="107" customFormat="1" x14ac:dyDescent="0.2"/>
    <row r="22656" s="107" customFormat="1" x14ac:dyDescent="0.2"/>
    <row r="22657" s="107" customFormat="1" x14ac:dyDescent="0.2"/>
    <row r="22658" s="107" customFormat="1" x14ac:dyDescent="0.2"/>
    <row r="22659" s="107" customFormat="1" x14ac:dyDescent="0.2"/>
    <row r="22660" s="107" customFormat="1" x14ac:dyDescent="0.2"/>
    <row r="22661" s="107" customFormat="1" x14ac:dyDescent="0.2"/>
    <row r="22662" s="107" customFormat="1" x14ac:dyDescent="0.2"/>
    <row r="22663" s="107" customFormat="1" x14ac:dyDescent="0.2"/>
    <row r="22664" s="107" customFormat="1" x14ac:dyDescent="0.2"/>
    <row r="22665" s="107" customFormat="1" x14ac:dyDescent="0.2"/>
    <row r="22666" s="107" customFormat="1" x14ac:dyDescent="0.2"/>
    <row r="22667" s="107" customFormat="1" x14ac:dyDescent="0.2"/>
    <row r="22668" s="107" customFormat="1" x14ac:dyDescent="0.2"/>
    <row r="22669" s="107" customFormat="1" x14ac:dyDescent="0.2"/>
    <row r="22670" s="107" customFormat="1" x14ac:dyDescent="0.2"/>
    <row r="22671" s="107" customFormat="1" x14ac:dyDescent="0.2"/>
    <row r="22672" s="107" customFormat="1" x14ac:dyDescent="0.2"/>
    <row r="22673" s="107" customFormat="1" x14ac:dyDescent="0.2"/>
    <row r="22674" s="107" customFormat="1" x14ac:dyDescent="0.2"/>
    <row r="22675" s="107" customFormat="1" x14ac:dyDescent="0.2"/>
    <row r="22676" s="107" customFormat="1" x14ac:dyDescent="0.2"/>
    <row r="22677" s="107" customFormat="1" x14ac:dyDescent="0.2"/>
    <row r="22678" s="107" customFormat="1" x14ac:dyDescent="0.2"/>
    <row r="22679" s="107" customFormat="1" x14ac:dyDescent="0.2"/>
    <row r="22680" s="107" customFormat="1" x14ac:dyDescent="0.2"/>
    <row r="22681" s="107" customFormat="1" x14ac:dyDescent="0.2"/>
    <row r="22682" s="107" customFormat="1" x14ac:dyDescent="0.2"/>
    <row r="22683" s="107" customFormat="1" x14ac:dyDescent="0.2"/>
    <row r="22684" s="107" customFormat="1" x14ac:dyDescent="0.2"/>
    <row r="22685" s="107" customFormat="1" x14ac:dyDescent="0.2"/>
    <row r="22686" s="107" customFormat="1" x14ac:dyDescent="0.2"/>
    <row r="22687" s="107" customFormat="1" x14ac:dyDescent="0.2"/>
    <row r="22688" s="107" customFormat="1" x14ac:dyDescent="0.2"/>
    <row r="22689" s="107" customFormat="1" x14ac:dyDescent="0.2"/>
    <row r="22690" s="107" customFormat="1" x14ac:dyDescent="0.2"/>
    <row r="22691" s="107" customFormat="1" x14ac:dyDescent="0.2"/>
    <row r="22692" s="107" customFormat="1" x14ac:dyDescent="0.2"/>
    <row r="22693" s="107" customFormat="1" x14ac:dyDescent="0.2"/>
    <row r="22694" s="107" customFormat="1" x14ac:dyDescent="0.2"/>
    <row r="22695" s="107" customFormat="1" x14ac:dyDescent="0.2"/>
    <row r="22696" s="107" customFormat="1" x14ac:dyDescent="0.2"/>
    <row r="22697" s="107" customFormat="1" x14ac:dyDescent="0.2"/>
    <row r="22698" s="107" customFormat="1" x14ac:dyDescent="0.2"/>
    <row r="22699" s="107" customFormat="1" x14ac:dyDescent="0.2"/>
    <row r="22700" s="107" customFormat="1" x14ac:dyDescent="0.2"/>
    <row r="22701" s="107" customFormat="1" x14ac:dyDescent="0.2"/>
    <row r="22702" s="107" customFormat="1" x14ac:dyDescent="0.2"/>
    <row r="22703" s="107" customFormat="1" x14ac:dyDescent="0.2"/>
    <row r="22704" s="107" customFormat="1" x14ac:dyDescent="0.2"/>
    <row r="22705" s="107" customFormat="1" x14ac:dyDescent="0.2"/>
    <row r="22706" s="107" customFormat="1" x14ac:dyDescent="0.2"/>
    <row r="22707" s="107" customFormat="1" x14ac:dyDescent="0.2"/>
    <row r="22708" s="107" customFormat="1" x14ac:dyDescent="0.2"/>
    <row r="22709" s="107" customFormat="1" x14ac:dyDescent="0.2"/>
    <row r="22710" s="107" customFormat="1" x14ac:dyDescent="0.2"/>
    <row r="22711" s="107" customFormat="1" x14ac:dyDescent="0.2"/>
    <row r="22712" s="107" customFormat="1" x14ac:dyDescent="0.2"/>
    <row r="22713" s="107" customFormat="1" x14ac:dyDescent="0.2"/>
    <row r="22714" s="107" customFormat="1" x14ac:dyDescent="0.2"/>
    <row r="22715" s="107" customFormat="1" x14ac:dyDescent="0.2"/>
    <row r="22716" s="107" customFormat="1" x14ac:dyDescent="0.2"/>
    <row r="22717" s="107" customFormat="1" x14ac:dyDescent="0.2"/>
    <row r="22718" s="107" customFormat="1" x14ac:dyDescent="0.2"/>
    <row r="22719" s="107" customFormat="1" x14ac:dyDescent="0.2"/>
    <row r="22720" s="107" customFormat="1" x14ac:dyDescent="0.2"/>
    <row r="22721" s="107" customFormat="1" x14ac:dyDescent="0.2"/>
    <row r="22722" s="107" customFormat="1" x14ac:dyDescent="0.2"/>
    <row r="22723" s="107" customFormat="1" x14ac:dyDescent="0.2"/>
    <row r="22724" s="107" customFormat="1" x14ac:dyDescent="0.2"/>
    <row r="22725" s="107" customFormat="1" x14ac:dyDescent="0.2"/>
    <row r="22726" s="107" customFormat="1" x14ac:dyDescent="0.2"/>
    <row r="22727" s="107" customFormat="1" x14ac:dyDescent="0.2"/>
    <row r="22728" s="107" customFormat="1" x14ac:dyDescent="0.2"/>
    <row r="22729" s="107" customFormat="1" x14ac:dyDescent="0.2"/>
    <row r="22730" s="107" customFormat="1" x14ac:dyDescent="0.2"/>
    <row r="22731" s="107" customFormat="1" x14ac:dyDescent="0.2"/>
    <row r="22732" s="107" customFormat="1" x14ac:dyDescent="0.2"/>
    <row r="22733" s="107" customFormat="1" x14ac:dyDescent="0.2"/>
    <row r="22734" s="107" customFormat="1" x14ac:dyDescent="0.2"/>
    <row r="22735" s="107" customFormat="1" x14ac:dyDescent="0.2"/>
    <row r="22736" s="107" customFormat="1" x14ac:dyDescent="0.2"/>
    <row r="22737" s="107" customFormat="1" x14ac:dyDescent="0.2"/>
    <row r="22738" s="107" customFormat="1" x14ac:dyDescent="0.2"/>
    <row r="22739" s="107" customFormat="1" x14ac:dyDescent="0.2"/>
    <row r="22740" s="107" customFormat="1" x14ac:dyDescent="0.2"/>
    <row r="22741" s="107" customFormat="1" x14ac:dyDescent="0.2"/>
    <row r="22742" s="107" customFormat="1" x14ac:dyDescent="0.2"/>
    <row r="22743" s="107" customFormat="1" x14ac:dyDescent="0.2"/>
    <row r="22744" s="107" customFormat="1" x14ac:dyDescent="0.2"/>
    <row r="22745" s="107" customFormat="1" x14ac:dyDescent="0.2"/>
    <row r="22746" s="107" customFormat="1" x14ac:dyDescent="0.2"/>
    <row r="22747" s="107" customFormat="1" x14ac:dyDescent="0.2"/>
    <row r="22748" s="107" customFormat="1" x14ac:dyDescent="0.2"/>
    <row r="22749" s="107" customFormat="1" x14ac:dyDescent="0.2"/>
    <row r="22750" s="107" customFormat="1" x14ac:dyDescent="0.2"/>
    <row r="22751" s="107" customFormat="1" x14ac:dyDescent="0.2"/>
    <row r="22752" s="107" customFormat="1" x14ac:dyDescent="0.2"/>
    <row r="22753" s="107" customFormat="1" x14ac:dyDescent="0.2"/>
    <row r="22754" s="107" customFormat="1" x14ac:dyDescent="0.2"/>
    <row r="22755" s="107" customFormat="1" x14ac:dyDescent="0.2"/>
    <row r="22756" s="107" customFormat="1" x14ac:dyDescent="0.2"/>
    <row r="22757" s="107" customFormat="1" x14ac:dyDescent="0.2"/>
    <row r="22758" s="107" customFormat="1" x14ac:dyDescent="0.2"/>
    <row r="22759" s="107" customFormat="1" x14ac:dyDescent="0.2"/>
    <row r="22760" s="107" customFormat="1" x14ac:dyDescent="0.2"/>
    <row r="22761" s="107" customFormat="1" x14ac:dyDescent="0.2"/>
    <row r="22762" s="107" customFormat="1" x14ac:dyDescent="0.2"/>
    <row r="22763" s="107" customFormat="1" x14ac:dyDescent="0.2"/>
    <row r="22764" s="107" customFormat="1" x14ac:dyDescent="0.2"/>
    <row r="22765" s="107" customFormat="1" x14ac:dyDescent="0.2"/>
    <row r="22766" s="107" customFormat="1" x14ac:dyDescent="0.2"/>
    <row r="22767" s="107" customFormat="1" x14ac:dyDescent="0.2"/>
    <row r="22768" s="107" customFormat="1" x14ac:dyDescent="0.2"/>
    <row r="22769" s="107" customFormat="1" x14ac:dyDescent="0.2"/>
    <row r="22770" s="107" customFormat="1" x14ac:dyDescent="0.2"/>
    <row r="22771" s="107" customFormat="1" x14ac:dyDescent="0.2"/>
    <row r="22772" s="107" customFormat="1" x14ac:dyDescent="0.2"/>
    <row r="22773" s="107" customFormat="1" x14ac:dyDescent="0.2"/>
    <row r="22774" s="107" customFormat="1" x14ac:dyDescent="0.2"/>
    <row r="22775" s="107" customFormat="1" x14ac:dyDescent="0.2"/>
    <row r="22776" s="107" customFormat="1" x14ac:dyDescent="0.2"/>
    <row r="22777" s="107" customFormat="1" x14ac:dyDescent="0.2"/>
    <row r="22778" s="107" customFormat="1" x14ac:dyDescent="0.2"/>
    <row r="22779" s="107" customFormat="1" x14ac:dyDescent="0.2"/>
    <row r="22780" s="107" customFormat="1" x14ac:dyDescent="0.2"/>
    <row r="22781" s="107" customFormat="1" x14ac:dyDescent="0.2"/>
    <row r="22782" s="107" customFormat="1" x14ac:dyDescent="0.2"/>
    <row r="22783" s="107" customFormat="1" x14ac:dyDescent="0.2"/>
    <row r="22784" s="107" customFormat="1" x14ac:dyDescent="0.2"/>
    <row r="22785" s="107" customFormat="1" x14ac:dyDescent="0.2"/>
    <row r="22786" s="107" customFormat="1" x14ac:dyDescent="0.2"/>
    <row r="22787" s="107" customFormat="1" x14ac:dyDescent="0.2"/>
    <row r="22788" s="107" customFormat="1" x14ac:dyDescent="0.2"/>
    <row r="22789" s="107" customFormat="1" x14ac:dyDescent="0.2"/>
    <row r="22790" s="107" customFormat="1" x14ac:dyDescent="0.2"/>
    <row r="22791" s="107" customFormat="1" x14ac:dyDescent="0.2"/>
    <row r="22792" s="107" customFormat="1" x14ac:dyDescent="0.2"/>
    <row r="22793" s="107" customFormat="1" x14ac:dyDescent="0.2"/>
    <row r="22794" s="107" customFormat="1" x14ac:dyDescent="0.2"/>
    <row r="22795" s="107" customFormat="1" x14ac:dyDescent="0.2"/>
    <row r="22796" s="107" customFormat="1" x14ac:dyDescent="0.2"/>
    <row r="22797" s="107" customFormat="1" x14ac:dyDescent="0.2"/>
    <row r="22798" s="107" customFormat="1" x14ac:dyDescent="0.2"/>
    <row r="22799" s="107" customFormat="1" x14ac:dyDescent="0.2"/>
    <row r="22800" s="107" customFormat="1" x14ac:dyDescent="0.2"/>
    <row r="22801" s="107" customFormat="1" x14ac:dyDescent="0.2"/>
    <row r="22802" s="107" customFormat="1" x14ac:dyDescent="0.2"/>
    <row r="22803" s="107" customFormat="1" x14ac:dyDescent="0.2"/>
    <row r="22804" s="107" customFormat="1" x14ac:dyDescent="0.2"/>
    <row r="22805" s="107" customFormat="1" x14ac:dyDescent="0.2"/>
    <row r="22806" s="107" customFormat="1" x14ac:dyDescent="0.2"/>
    <row r="22807" s="107" customFormat="1" x14ac:dyDescent="0.2"/>
    <row r="22808" s="107" customFormat="1" x14ac:dyDescent="0.2"/>
    <row r="22809" s="107" customFormat="1" x14ac:dyDescent="0.2"/>
    <row r="22810" s="107" customFormat="1" x14ac:dyDescent="0.2"/>
    <row r="22811" s="107" customFormat="1" x14ac:dyDescent="0.2"/>
    <row r="22812" s="107" customFormat="1" x14ac:dyDescent="0.2"/>
    <row r="22813" s="107" customFormat="1" x14ac:dyDescent="0.2"/>
    <row r="22814" s="107" customFormat="1" x14ac:dyDescent="0.2"/>
    <row r="22815" s="107" customFormat="1" x14ac:dyDescent="0.2"/>
    <row r="22816" s="107" customFormat="1" x14ac:dyDescent="0.2"/>
    <row r="22817" s="107" customFormat="1" x14ac:dyDescent="0.2"/>
    <row r="22818" s="107" customFormat="1" x14ac:dyDescent="0.2"/>
    <row r="22819" s="107" customFormat="1" x14ac:dyDescent="0.2"/>
    <row r="22820" s="107" customFormat="1" x14ac:dyDescent="0.2"/>
    <row r="22821" s="107" customFormat="1" x14ac:dyDescent="0.2"/>
    <row r="22822" s="107" customFormat="1" x14ac:dyDescent="0.2"/>
    <row r="22823" s="107" customFormat="1" x14ac:dyDescent="0.2"/>
    <row r="22824" s="107" customFormat="1" x14ac:dyDescent="0.2"/>
    <row r="22825" s="107" customFormat="1" x14ac:dyDescent="0.2"/>
    <row r="22826" s="107" customFormat="1" x14ac:dyDescent="0.2"/>
    <row r="22827" s="107" customFormat="1" x14ac:dyDescent="0.2"/>
    <row r="22828" s="107" customFormat="1" x14ac:dyDescent="0.2"/>
    <row r="22829" s="107" customFormat="1" x14ac:dyDescent="0.2"/>
    <row r="22830" s="107" customFormat="1" x14ac:dyDescent="0.2"/>
    <row r="22831" s="107" customFormat="1" x14ac:dyDescent="0.2"/>
    <row r="22832" s="107" customFormat="1" x14ac:dyDescent="0.2"/>
    <row r="22833" s="107" customFormat="1" x14ac:dyDescent="0.2"/>
    <row r="22834" s="107" customFormat="1" x14ac:dyDescent="0.2"/>
    <row r="22835" s="107" customFormat="1" x14ac:dyDescent="0.2"/>
    <row r="22836" s="107" customFormat="1" x14ac:dyDescent="0.2"/>
    <row r="22837" s="107" customFormat="1" x14ac:dyDescent="0.2"/>
    <row r="22838" s="107" customFormat="1" x14ac:dyDescent="0.2"/>
    <row r="22839" s="107" customFormat="1" x14ac:dyDescent="0.2"/>
    <row r="22840" s="107" customFormat="1" x14ac:dyDescent="0.2"/>
    <row r="22841" s="107" customFormat="1" x14ac:dyDescent="0.2"/>
    <row r="22842" s="107" customFormat="1" x14ac:dyDescent="0.2"/>
    <row r="22843" s="107" customFormat="1" x14ac:dyDescent="0.2"/>
    <row r="22844" s="107" customFormat="1" x14ac:dyDescent="0.2"/>
    <row r="22845" s="107" customFormat="1" x14ac:dyDescent="0.2"/>
    <row r="22846" s="107" customFormat="1" x14ac:dyDescent="0.2"/>
    <row r="22847" s="107" customFormat="1" x14ac:dyDescent="0.2"/>
    <row r="22848" s="107" customFormat="1" x14ac:dyDescent="0.2"/>
    <row r="22849" s="107" customFormat="1" x14ac:dyDescent="0.2"/>
    <row r="22850" s="107" customFormat="1" x14ac:dyDescent="0.2"/>
    <row r="22851" s="107" customFormat="1" x14ac:dyDescent="0.2"/>
    <row r="22852" s="107" customFormat="1" x14ac:dyDescent="0.2"/>
    <row r="22853" s="107" customFormat="1" x14ac:dyDescent="0.2"/>
    <row r="22854" s="107" customFormat="1" x14ac:dyDescent="0.2"/>
    <row r="22855" s="107" customFormat="1" x14ac:dyDescent="0.2"/>
    <row r="22856" s="107" customFormat="1" x14ac:dyDescent="0.2"/>
    <row r="22857" s="107" customFormat="1" x14ac:dyDescent="0.2"/>
    <row r="22858" s="107" customFormat="1" x14ac:dyDescent="0.2"/>
    <row r="22859" s="107" customFormat="1" x14ac:dyDescent="0.2"/>
    <row r="22860" s="107" customFormat="1" x14ac:dyDescent="0.2"/>
    <row r="22861" s="107" customFormat="1" x14ac:dyDescent="0.2"/>
    <row r="22862" s="107" customFormat="1" x14ac:dyDescent="0.2"/>
    <row r="22863" s="107" customFormat="1" x14ac:dyDescent="0.2"/>
    <row r="22864" s="107" customFormat="1" x14ac:dyDescent="0.2"/>
    <row r="22865" s="107" customFormat="1" x14ac:dyDescent="0.2"/>
    <row r="22866" s="107" customFormat="1" x14ac:dyDescent="0.2"/>
    <row r="22867" s="107" customFormat="1" x14ac:dyDescent="0.2"/>
    <row r="22868" s="107" customFormat="1" x14ac:dyDescent="0.2"/>
    <row r="22869" s="107" customFormat="1" x14ac:dyDescent="0.2"/>
    <row r="22870" s="107" customFormat="1" x14ac:dyDescent="0.2"/>
    <row r="22871" s="107" customFormat="1" x14ac:dyDescent="0.2"/>
    <row r="22872" s="107" customFormat="1" x14ac:dyDescent="0.2"/>
    <row r="22873" s="107" customFormat="1" x14ac:dyDescent="0.2"/>
    <row r="22874" s="107" customFormat="1" x14ac:dyDescent="0.2"/>
    <row r="22875" s="107" customFormat="1" x14ac:dyDescent="0.2"/>
    <row r="22876" s="107" customFormat="1" x14ac:dyDescent="0.2"/>
    <row r="22877" s="107" customFormat="1" x14ac:dyDescent="0.2"/>
    <row r="22878" s="107" customFormat="1" x14ac:dyDescent="0.2"/>
    <row r="22879" s="107" customFormat="1" x14ac:dyDescent="0.2"/>
    <row r="22880" s="107" customFormat="1" x14ac:dyDescent="0.2"/>
    <row r="22881" s="107" customFormat="1" x14ac:dyDescent="0.2"/>
    <row r="22882" s="107" customFormat="1" x14ac:dyDescent="0.2"/>
    <row r="22883" s="107" customFormat="1" x14ac:dyDescent="0.2"/>
    <row r="22884" s="107" customFormat="1" x14ac:dyDescent="0.2"/>
    <row r="22885" s="107" customFormat="1" x14ac:dyDescent="0.2"/>
    <row r="22886" s="107" customFormat="1" x14ac:dyDescent="0.2"/>
    <row r="22887" s="107" customFormat="1" x14ac:dyDescent="0.2"/>
    <row r="22888" s="107" customFormat="1" x14ac:dyDescent="0.2"/>
    <row r="22889" s="107" customFormat="1" x14ac:dyDescent="0.2"/>
    <row r="22890" s="107" customFormat="1" x14ac:dyDescent="0.2"/>
    <row r="22891" s="107" customFormat="1" x14ac:dyDescent="0.2"/>
    <row r="22892" s="107" customFormat="1" x14ac:dyDescent="0.2"/>
    <row r="22893" s="107" customFormat="1" x14ac:dyDescent="0.2"/>
    <row r="22894" s="107" customFormat="1" x14ac:dyDescent="0.2"/>
    <row r="22895" s="107" customFormat="1" x14ac:dyDescent="0.2"/>
    <row r="22896" s="107" customFormat="1" x14ac:dyDescent="0.2"/>
    <row r="22897" s="107" customFormat="1" x14ac:dyDescent="0.2"/>
    <row r="22898" s="107" customFormat="1" x14ac:dyDescent="0.2"/>
    <row r="22899" s="107" customFormat="1" x14ac:dyDescent="0.2"/>
    <row r="22900" s="107" customFormat="1" x14ac:dyDescent="0.2"/>
    <row r="22901" s="107" customFormat="1" x14ac:dyDescent="0.2"/>
    <row r="22902" s="107" customFormat="1" x14ac:dyDescent="0.2"/>
    <row r="22903" s="107" customFormat="1" x14ac:dyDescent="0.2"/>
    <row r="22904" s="107" customFormat="1" x14ac:dyDescent="0.2"/>
    <row r="22905" s="107" customFormat="1" x14ac:dyDescent="0.2"/>
    <row r="22906" s="107" customFormat="1" x14ac:dyDescent="0.2"/>
    <row r="22907" s="107" customFormat="1" x14ac:dyDescent="0.2"/>
    <row r="22908" s="107" customFormat="1" x14ac:dyDescent="0.2"/>
    <row r="22909" s="107" customFormat="1" x14ac:dyDescent="0.2"/>
    <row r="22910" s="107" customFormat="1" x14ac:dyDescent="0.2"/>
    <row r="22911" s="107" customFormat="1" x14ac:dyDescent="0.2"/>
    <row r="22912" s="107" customFormat="1" x14ac:dyDescent="0.2"/>
    <row r="22913" s="107" customFormat="1" x14ac:dyDescent="0.2"/>
    <row r="22914" s="107" customFormat="1" x14ac:dyDescent="0.2"/>
    <row r="22915" s="107" customFormat="1" x14ac:dyDescent="0.2"/>
    <row r="22916" s="107" customFormat="1" x14ac:dyDescent="0.2"/>
    <row r="22917" s="107" customFormat="1" x14ac:dyDescent="0.2"/>
    <row r="22918" s="107" customFormat="1" x14ac:dyDescent="0.2"/>
    <row r="22919" s="107" customFormat="1" x14ac:dyDescent="0.2"/>
    <row r="22920" s="107" customFormat="1" x14ac:dyDescent="0.2"/>
    <row r="22921" s="107" customFormat="1" x14ac:dyDescent="0.2"/>
    <row r="22922" s="107" customFormat="1" x14ac:dyDescent="0.2"/>
    <row r="22923" s="107" customFormat="1" x14ac:dyDescent="0.2"/>
    <row r="22924" s="107" customFormat="1" x14ac:dyDescent="0.2"/>
    <row r="22925" s="107" customFormat="1" x14ac:dyDescent="0.2"/>
    <row r="22926" s="107" customFormat="1" x14ac:dyDescent="0.2"/>
    <row r="22927" s="107" customFormat="1" x14ac:dyDescent="0.2"/>
    <row r="22928" s="107" customFormat="1" x14ac:dyDescent="0.2"/>
    <row r="22929" s="107" customFormat="1" x14ac:dyDescent="0.2"/>
    <row r="22930" s="107" customFormat="1" x14ac:dyDescent="0.2"/>
    <row r="22931" s="107" customFormat="1" x14ac:dyDescent="0.2"/>
    <row r="22932" s="107" customFormat="1" x14ac:dyDescent="0.2"/>
    <row r="22933" s="107" customFormat="1" x14ac:dyDescent="0.2"/>
    <row r="22934" s="107" customFormat="1" x14ac:dyDescent="0.2"/>
    <row r="22935" s="107" customFormat="1" x14ac:dyDescent="0.2"/>
    <row r="22936" s="107" customFormat="1" x14ac:dyDescent="0.2"/>
    <row r="22937" s="107" customFormat="1" x14ac:dyDescent="0.2"/>
    <row r="22938" s="107" customFormat="1" x14ac:dyDescent="0.2"/>
    <row r="22939" s="107" customFormat="1" x14ac:dyDescent="0.2"/>
    <row r="22940" s="107" customFormat="1" x14ac:dyDescent="0.2"/>
    <row r="22941" s="107" customFormat="1" x14ac:dyDescent="0.2"/>
    <row r="22942" s="107" customFormat="1" x14ac:dyDescent="0.2"/>
    <row r="22943" s="107" customFormat="1" x14ac:dyDescent="0.2"/>
    <row r="22944" s="107" customFormat="1" x14ac:dyDescent="0.2"/>
    <row r="22945" s="107" customFormat="1" x14ac:dyDescent="0.2"/>
    <row r="22946" s="107" customFormat="1" x14ac:dyDescent="0.2"/>
    <row r="22947" s="107" customFormat="1" x14ac:dyDescent="0.2"/>
    <row r="22948" s="107" customFormat="1" x14ac:dyDescent="0.2"/>
    <row r="22949" s="107" customFormat="1" x14ac:dyDescent="0.2"/>
    <row r="22950" s="107" customFormat="1" x14ac:dyDescent="0.2"/>
    <row r="22951" s="107" customFormat="1" x14ac:dyDescent="0.2"/>
    <row r="22952" s="107" customFormat="1" x14ac:dyDescent="0.2"/>
    <row r="22953" s="107" customFormat="1" x14ac:dyDescent="0.2"/>
    <row r="22954" s="107" customFormat="1" x14ac:dyDescent="0.2"/>
    <row r="22955" s="107" customFormat="1" x14ac:dyDescent="0.2"/>
    <row r="22956" s="107" customFormat="1" x14ac:dyDescent="0.2"/>
    <row r="22957" s="107" customFormat="1" x14ac:dyDescent="0.2"/>
    <row r="22958" s="107" customFormat="1" x14ac:dyDescent="0.2"/>
    <row r="22959" s="107" customFormat="1" x14ac:dyDescent="0.2"/>
    <row r="22960" s="107" customFormat="1" x14ac:dyDescent="0.2"/>
    <row r="22961" s="107" customFormat="1" x14ac:dyDescent="0.2"/>
    <row r="22962" s="107" customFormat="1" x14ac:dyDescent="0.2"/>
    <row r="22963" s="107" customFormat="1" x14ac:dyDescent="0.2"/>
    <row r="22964" s="107" customFormat="1" x14ac:dyDescent="0.2"/>
    <row r="22965" s="107" customFormat="1" x14ac:dyDescent="0.2"/>
    <row r="22966" s="107" customFormat="1" x14ac:dyDescent="0.2"/>
    <row r="22967" s="107" customFormat="1" x14ac:dyDescent="0.2"/>
    <row r="22968" s="107" customFormat="1" x14ac:dyDescent="0.2"/>
    <row r="22969" s="107" customFormat="1" x14ac:dyDescent="0.2"/>
    <row r="22970" s="107" customFormat="1" x14ac:dyDescent="0.2"/>
    <row r="22971" s="107" customFormat="1" x14ac:dyDescent="0.2"/>
    <row r="22972" s="107" customFormat="1" x14ac:dyDescent="0.2"/>
    <row r="22973" s="107" customFormat="1" x14ac:dyDescent="0.2"/>
    <row r="22974" s="107" customFormat="1" x14ac:dyDescent="0.2"/>
    <row r="22975" s="107" customFormat="1" x14ac:dyDescent="0.2"/>
    <row r="22976" s="107" customFormat="1" x14ac:dyDescent="0.2"/>
    <row r="22977" s="107" customFormat="1" x14ac:dyDescent="0.2"/>
    <row r="22978" s="107" customFormat="1" x14ac:dyDescent="0.2"/>
    <row r="22979" s="107" customFormat="1" x14ac:dyDescent="0.2"/>
    <row r="22980" s="107" customFormat="1" x14ac:dyDescent="0.2"/>
    <row r="22981" s="107" customFormat="1" x14ac:dyDescent="0.2"/>
    <row r="22982" s="107" customFormat="1" x14ac:dyDescent="0.2"/>
    <row r="22983" s="107" customFormat="1" x14ac:dyDescent="0.2"/>
    <row r="22984" s="107" customFormat="1" x14ac:dyDescent="0.2"/>
    <row r="22985" s="107" customFormat="1" x14ac:dyDescent="0.2"/>
    <row r="22986" s="107" customFormat="1" x14ac:dyDescent="0.2"/>
    <row r="22987" s="107" customFormat="1" x14ac:dyDescent="0.2"/>
    <row r="22988" s="107" customFormat="1" x14ac:dyDescent="0.2"/>
    <row r="22989" s="107" customFormat="1" x14ac:dyDescent="0.2"/>
    <row r="22990" s="107" customFormat="1" x14ac:dyDescent="0.2"/>
    <row r="22991" s="107" customFormat="1" x14ac:dyDescent="0.2"/>
    <row r="22992" s="107" customFormat="1" x14ac:dyDescent="0.2"/>
    <row r="22993" s="107" customFormat="1" x14ac:dyDescent="0.2"/>
    <row r="22994" s="107" customFormat="1" x14ac:dyDescent="0.2"/>
    <row r="22995" s="107" customFormat="1" x14ac:dyDescent="0.2"/>
    <row r="22996" s="107" customFormat="1" x14ac:dyDescent="0.2"/>
    <row r="22997" s="107" customFormat="1" x14ac:dyDescent="0.2"/>
    <row r="22998" s="107" customFormat="1" x14ac:dyDescent="0.2"/>
    <row r="22999" s="107" customFormat="1" x14ac:dyDescent="0.2"/>
    <row r="23000" s="107" customFormat="1" x14ac:dyDescent="0.2"/>
    <row r="23001" s="107" customFormat="1" x14ac:dyDescent="0.2"/>
    <row r="23002" s="107" customFormat="1" x14ac:dyDescent="0.2"/>
    <row r="23003" s="107" customFormat="1" x14ac:dyDescent="0.2"/>
    <row r="23004" s="107" customFormat="1" x14ac:dyDescent="0.2"/>
    <row r="23005" s="107" customFormat="1" x14ac:dyDescent="0.2"/>
    <row r="23006" s="107" customFormat="1" x14ac:dyDescent="0.2"/>
    <row r="23007" s="107" customFormat="1" x14ac:dyDescent="0.2"/>
    <row r="23008" s="107" customFormat="1" x14ac:dyDescent="0.2"/>
    <row r="23009" s="107" customFormat="1" x14ac:dyDescent="0.2"/>
    <row r="23010" s="107" customFormat="1" x14ac:dyDescent="0.2"/>
    <row r="23011" s="107" customFormat="1" x14ac:dyDescent="0.2"/>
    <row r="23012" s="107" customFormat="1" x14ac:dyDescent="0.2"/>
    <row r="23013" s="107" customFormat="1" x14ac:dyDescent="0.2"/>
    <row r="23014" s="107" customFormat="1" x14ac:dyDescent="0.2"/>
    <row r="23015" s="107" customFormat="1" x14ac:dyDescent="0.2"/>
    <row r="23016" s="107" customFormat="1" x14ac:dyDescent="0.2"/>
    <row r="23017" s="107" customFormat="1" x14ac:dyDescent="0.2"/>
    <row r="23018" s="107" customFormat="1" x14ac:dyDescent="0.2"/>
    <row r="23019" s="107" customFormat="1" x14ac:dyDescent="0.2"/>
    <row r="23020" s="107" customFormat="1" x14ac:dyDescent="0.2"/>
    <row r="23021" s="107" customFormat="1" x14ac:dyDescent="0.2"/>
    <row r="23022" s="107" customFormat="1" x14ac:dyDescent="0.2"/>
    <row r="23023" s="107" customFormat="1" x14ac:dyDescent="0.2"/>
    <row r="23024" s="107" customFormat="1" x14ac:dyDescent="0.2"/>
    <row r="23025" s="107" customFormat="1" x14ac:dyDescent="0.2"/>
    <row r="23026" s="107" customFormat="1" x14ac:dyDescent="0.2"/>
    <row r="23027" s="107" customFormat="1" x14ac:dyDescent="0.2"/>
    <row r="23028" s="107" customFormat="1" x14ac:dyDescent="0.2"/>
    <row r="23029" s="107" customFormat="1" x14ac:dyDescent="0.2"/>
    <row r="23030" s="107" customFormat="1" x14ac:dyDescent="0.2"/>
    <row r="23031" s="107" customFormat="1" x14ac:dyDescent="0.2"/>
    <row r="23032" s="107" customFormat="1" x14ac:dyDescent="0.2"/>
    <row r="23033" s="107" customFormat="1" x14ac:dyDescent="0.2"/>
    <row r="23034" s="107" customFormat="1" x14ac:dyDescent="0.2"/>
    <row r="23035" s="107" customFormat="1" x14ac:dyDescent="0.2"/>
    <row r="23036" s="107" customFormat="1" x14ac:dyDescent="0.2"/>
    <row r="23037" s="107" customFormat="1" x14ac:dyDescent="0.2"/>
    <row r="23038" s="107" customFormat="1" x14ac:dyDescent="0.2"/>
    <row r="23039" s="107" customFormat="1" x14ac:dyDescent="0.2"/>
    <row r="23040" s="107" customFormat="1" x14ac:dyDescent="0.2"/>
    <row r="23041" s="107" customFormat="1" x14ac:dyDescent="0.2"/>
    <row r="23042" s="107" customFormat="1" x14ac:dyDescent="0.2"/>
    <row r="23043" s="107" customFormat="1" x14ac:dyDescent="0.2"/>
    <row r="23044" s="107" customFormat="1" x14ac:dyDescent="0.2"/>
    <row r="23045" s="107" customFormat="1" x14ac:dyDescent="0.2"/>
    <row r="23046" s="107" customFormat="1" x14ac:dyDescent="0.2"/>
    <row r="23047" s="107" customFormat="1" x14ac:dyDescent="0.2"/>
    <row r="23048" s="107" customFormat="1" x14ac:dyDescent="0.2"/>
    <row r="23049" s="107" customFormat="1" x14ac:dyDescent="0.2"/>
    <row r="23050" s="107" customFormat="1" x14ac:dyDescent="0.2"/>
    <row r="23051" s="107" customFormat="1" x14ac:dyDescent="0.2"/>
    <row r="23052" s="107" customFormat="1" x14ac:dyDescent="0.2"/>
    <row r="23053" s="107" customFormat="1" x14ac:dyDescent="0.2"/>
    <row r="23054" s="107" customFormat="1" x14ac:dyDescent="0.2"/>
    <row r="23055" s="107" customFormat="1" x14ac:dyDescent="0.2"/>
    <row r="23056" s="107" customFormat="1" x14ac:dyDescent="0.2"/>
    <row r="23057" s="107" customFormat="1" x14ac:dyDescent="0.2"/>
    <row r="23058" s="107" customFormat="1" x14ac:dyDescent="0.2"/>
    <row r="23059" s="107" customFormat="1" x14ac:dyDescent="0.2"/>
    <row r="23060" s="107" customFormat="1" x14ac:dyDescent="0.2"/>
    <row r="23061" s="107" customFormat="1" x14ac:dyDescent="0.2"/>
    <row r="23062" s="107" customFormat="1" x14ac:dyDescent="0.2"/>
    <row r="23063" s="107" customFormat="1" x14ac:dyDescent="0.2"/>
    <row r="23064" s="107" customFormat="1" x14ac:dyDescent="0.2"/>
    <row r="23065" s="107" customFormat="1" x14ac:dyDescent="0.2"/>
    <row r="23066" s="107" customFormat="1" x14ac:dyDescent="0.2"/>
    <row r="23067" s="107" customFormat="1" x14ac:dyDescent="0.2"/>
    <row r="23068" s="107" customFormat="1" x14ac:dyDescent="0.2"/>
    <row r="23069" s="107" customFormat="1" x14ac:dyDescent="0.2"/>
    <row r="23070" s="107" customFormat="1" x14ac:dyDescent="0.2"/>
    <row r="23071" s="107" customFormat="1" x14ac:dyDescent="0.2"/>
    <row r="23072" s="107" customFormat="1" x14ac:dyDescent="0.2"/>
    <row r="23073" s="107" customFormat="1" x14ac:dyDescent="0.2"/>
    <row r="23074" s="107" customFormat="1" x14ac:dyDescent="0.2"/>
    <row r="23075" s="107" customFormat="1" x14ac:dyDescent="0.2"/>
    <row r="23076" s="107" customFormat="1" x14ac:dyDescent="0.2"/>
    <row r="23077" s="107" customFormat="1" x14ac:dyDescent="0.2"/>
    <row r="23078" s="107" customFormat="1" x14ac:dyDescent="0.2"/>
    <row r="23079" s="107" customFormat="1" x14ac:dyDescent="0.2"/>
    <row r="23080" s="107" customFormat="1" x14ac:dyDescent="0.2"/>
    <row r="23081" s="107" customFormat="1" x14ac:dyDescent="0.2"/>
    <row r="23082" s="107" customFormat="1" x14ac:dyDescent="0.2"/>
    <row r="23083" s="107" customFormat="1" x14ac:dyDescent="0.2"/>
    <row r="23084" s="107" customFormat="1" x14ac:dyDescent="0.2"/>
    <row r="23085" s="107" customFormat="1" x14ac:dyDescent="0.2"/>
    <row r="23086" s="107" customFormat="1" x14ac:dyDescent="0.2"/>
    <row r="23087" s="107" customFormat="1" x14ac:dyDescent="0.2"/>
    <row r="23088" s="107" customFormat="1" x14ac:dyDescent="0.2"/>
    <row r="23089" s="107" customFormat="1" x14ac:dyDescent="0.2"/>
    <row r="23090" s="107" customFormat="1" x14ac:dyDescent="0.2"/>
    <row r="23091" s="107" customFormat="1" x14ac:dyDescent="0.2"/>
    <row r="23092" s="107" customFormat="1" x14ac:dyDescent="0.2"/>
    <row r="23093" s="107" customFormat="1" x14ac:dyDescent="0.2"/>
    <row r="23094" s="107" customFormat="1" x14ac:dyDescent="0.2"/>
    <row r="23095" s="107" customFormat="1" x14ac:dyDescent="0.2"/>
    <row r="23096" s="107" customFormat="1" x14ac:dyDescent="0.2"/>
    <row r="23097" s="107" customFormat="1" x14ac:dyDescent="0.2"/>
    <row r="23098" s="107" customFormat="1" x14ac:dyDescent="0.2"/>
    <row r="23099" s="107" customFormat="1" x14ac:dyDescent="0.2"/>
    <row r="23100" s="107" customFormat="1" x14ac:dyDescent="0.2"/>
    <row r="23101" s="107" customFormat="1" x14ac:dyDescent="0.2"/>
    <row r="23102" s="107" customFormat="1" x14ac:dyDescent="0.2"/>
    <row r="23103" s="107" customFormat="1" x14ac:dyDescent="0.2"/>
    <row r="23104" s="107" customFormat="1" x14ac:dyDescent="0.2"/>
    <row r="23105" s="107" customFormat="1" x14ac:dyDescent="0.2"/>
    <row r="23106" s="107" customFormat="1" x14ac:dyDescent="0.2"/>
    <row r="23107" s="107" customFormat="1" x14ac:dyDescent="0.2"/>
    <row r="23108" s="107" customFormat="1" x14ac:dyDescent="0.2"/>
    <row r="23109" s="107" customFormat="1" x14ac:dyDescent="0.2"/>
    <row r="23110" s="107" customFormat="1" x14ac:dyDescent="0.2"/>
    <row r="23111" s="107" customFormat="1" x14ac:dyDescent="0.2"/>
    <row r="23112" s="107" customFormat="1" x14ac:dyDescent="0.2"/>
    <row r="23113" s="107" customFormat="1" x14ac:dyDescent="0.2"/>
    <row r="23114" s="107" customFormat="1" x14ac:dyDescent="0.2"/>
    <row r="23115" s="107" customFormat="1" x14ac:dyDescent="0.2"/>
    <row r="23116" s="107" customFormat="1" x14ac:dyDescent="0.2"/>
    <row r="23117" s="107" customFormat="1" x14ac:dyDescent="0.2"/>
    <row r="23118" s="107" customFormat="1" x14ac:dyDescent="0.2"/>
    <row r="23119" s="107" customFormat="1" x14ac:dyDescent="0.2"/>
    <row r="23120" s="107" customFormat="1" x14ac:dyDescent="0.2"/>
    <row r="23121" s="107" customFormat="1" x14ac:dyDescent="0.2"/>
    <row r="23122" s="107" customFormat="1" x14ac:dyDescent="0.2"/>
    <row r="23123" s="107" customFormat="1" x14ac:dyDescent="0.2"/>
    <row r="23124" s="107" customFormat="1" x14ac:dyDescent="0.2"/>
    <row r="23125" s="107" customFormat="1" x14ac:dyDescent="0.2"/>
    <row r="23126" s="107" customFormat="1" x14ac:dyDescent="0.2"/>
    <row r="23127" s="107" customFormat="1" x14ac:dyDescent="0.2"/>
    <row r="23128" s="107" customFormat="1" x14ac:dyDescent="0.2"/>
    <row r="23129" s="107" customFormat="1" x14ac:dyDescent="0.2"/>
    <row r="23130" s="107" customFormat="1" x14ac:dyDescent="0.2"/>
    <row r="23131" s="107" customFormat="1" x14ac:dyDescent="0.2"/>
    <row r="23132" s="107" customFormat="1" x14ac:dyDescent="0.2"/>
    <row r="23133" s="107" customFormat="1" x14ac:dyDescent="0.2"/>
    <row r="23134" s="107" customFormat="1" x14ac:dyDescent="0.2"/>
    <row r="23135" s="107" customFormat="1" x14ac:dyDescent="0.2"/>
    <row r="23136" s="107" customFormat="1" x14ac:dyDescent="0.2"/>
    <row r="23137" s="107" customFormat="1" x14ac:dyDescent="0.2"/>
    <row r="23138" s="107" customFormat="1" x14ac:dyDescent="0.2"/>
    <row r="23139" s="107" customFormat="1" x14ac:dyDescent="0.2"/>
    <row r="23140" s="107" customFormat="1" x14ac:dyDescent="0.2"/>
    <row r="23141" s="107" customFormat="1" x14ac:dyDescent="0.2"/>
    <row r="23142" s="107" customFormat="1" x14ac:dyDescent="0.2"/>
    <row r="23143" s="107" customFormat="1" x14ac:dyDescent="0.2"/>
    <row r="23144" s="107" customFormat="1" x14ac:dyDescent="0.2"/>
    <row r="23145" s="107" customFormat="1" x14ac:dyDescent="0.2"/>
    <row r="23146" s="107" customFormat="1" x14ac:dyDescent="0.2"/>
    <row r="23147" s="107" customFormat="1" x14ac:dyDescent="0.2"/>
    <row r="23148" s="107" customFormat="1" x14ac:dyDescent="0.2"/>
    <row r="23149" s="107" customFormat="1" x14ac:dyDescent="0.2"/>
    <row r="23150" s="107" customFormat="1" x14ac:dyDescent="0.2"/>
    <row r="23151" s="107" customFormat="1" x14ac:dyDescent="0.2"/>
    <row r="23152" s="107" customFormat="1" x14ac:dyDescent="0.2"/>
    <row r="23153" s="107" customFormat="1" x14ac:dyDescent="0.2"/>
    <row r="23154" s="107" customFormat="1" x14ac:dyDescent="0.2"/>
    <row r="23155" s="107" customFormat="1" x14ac:dyDescent="0.2"/>
    <row r="23156" s="107" customFormat="1" x14ac:dyDescent="0.2"/>
    <row r="23157" s="107" customFormat="1" x14ac:dyDescent="0.2"/>
    <row r="23158" s="107" customFormat="1" x14ac:dyDescent="0.2"/>
    <row r="23159" s="107" customFormat="1" x14ac:dyDescent="0.2"/>
    <row r="23160" s="107" customFormat="1" x14ac:dyDescent="0.2"/>
    <row r="23161" s="107" customFormat="1" x14ac:dyDescent="0.2"/>
    <row r="23162" s="107" customFormat="1" x14ac:dyDescent="0.2"/>
    <row r="23163" s="107" customFormat="1" x14ac:dyDescent="0.2"/>
    <row r="23164" s="107" customFormat="1" x14ac:dyDescent="0.2"/>
    <row r="23165" s="107" customFormat="1" x14ac:dyDescent="0.2"/>
    <row r="23166" s="107" customFormat="1" x14ac:dyDescent="0.2"/>
    <row r="23167" s="107" customFormat="1" x14ac:dyDescent="0.2"/>
    <row r="23168" s="107" customFormat="1" x14ac:dyDescent="0.2"/>
    <row r="23169" s="107" customFormat="1" x14ac:dyDescent="0.2"/>
    <row r="23170" s="107" customFormat="1" x14ac:dyDescent="0.2"/>
    <row r="23171" s="107" customFormat="1" x14ac:dyDescent="0.2"/>
    <row r="23172" s="107" customFormat="1" x14ac:dyDescent="0.2"/>
    <row r="23173" s="107" customFormat="1" x14ac:dyDescent="0.2"/>
    <row r="23174" s="107" customFormat="1" x14ac:dyDescent="0.2"/>
    <row r="23175" s="107" customFormat="1" x14ac:dyDescent="0.2"/>
    <row r="23176" s="107" customFormat="1" x14ac:dyDescent="0.2"/>
    <row r="23177" s="107" customFormat="1" x14ac:dyDescent="0.2"/>
    <row r="23178" s="107" customFormat="1" x14ac:dyDescent="0.2"/>
    <row r="23179" s="107" customFormat="1" x14ac:dyDescent="0.2"/>
    <row r="23180" s="107" customFormat="1" x14ac:dyDescent="0.2"/>
    <row r="23181" s="107" customFormat="1" x14ac:dyDescent="0.2"/>
    <row r="23182" s="107" customFormat="1" x14ac:dyDescent="0.2"/>
    <row r="23183" s="107" customFormat="1" x14ac:dyDescent="0.2"/>
    <row r="23184" s="107" customFormat="1" x14ac:dyDescent="0.2"/>
    <row r="23185" s="107" customFormat="1" x14ac:dyDescent="0.2"/>
    <row r="23186" s="107" customFormat="1" x14ac:dyDescent="0.2"/>
    <row r="23187" s="107" customFormat="1" x14ac:dyDescent="0.2"/>
    <row r="23188" s="107" customFormat="1" x14ac:dyDescent="0.2"/>
    <row r="23189" s="107" customFormat="1" x14ac:dyDescent="0.2"/>
    <row r="23190" s="107" customFormat="1" x14ac:dyDescent="0.2"/>
    <row r="23191" s="107" customFormat="1" x14ac:dyDescent="0.2"/>
    <row r="23192" s="107" customFormat="1" x14ac:dyDescent="0.2"/>
    <row r="23193" s="107" customFormat="1" x14ac:dyDescent="0.2"/>
    <row r="23194" s="107" customFormat="1" x14ac:dyDescent="0.2"/>
    <row r="23195" s="107" customFormat="1" x14ac:dyDescent="0.2"/>
    <row r="23196" s="107" customFormat="1" x14ac:dyDescent="0.2"/>
    <row r="23197" s="107" customFormat="1" x14ac:dyDescent="0.2"/>
    <row r="23198" s="107" customFormat="1" x14ac:dyDescent="0.2"/>
    <row r="23199" s="107" customFormat="1" x14ac:dyDescent="0.2"/>
    <row r="23200" s="107" customFormat="1" x14ac:dyDescent="0.2"/>
    <row r="23201" s="107" customFormat="1" x14ac:dyDescent="0.2"/>
    <row r="23202" s="107" customFormat="1" x14ac:dyDescent="0.2"/>
    <row r="23203" s="107" customFormat="1" x14ac:dyDescent="0.2"/>
    <row r="23204" s="107" customFormat="1" x14ac:dyDescent="0.2"/>
    <row r="23205" s="107" customFormat="1" x14ac:dyDescent="0.2"/>
    <row r="23206" s="107" customFormat="1" x14ac:dyDescent="0.2"/>
    <row r="23207" s="107" customFormat="1" x14ac:dyDescent="0.2"/>
    <row r="23208" s="107" customFormat="1" x14ac:dyDescent="0.2"/>
    <row r="23209" s="107" customFormat="1" x14ac:dyDescent="0.2"/>
    <row r="23210" s="107" customFormat="1" x14ac:dyDescent="0.2"/>
    <row r="23211" s="107" customFormat="1" x14ac:dyDescent="0.2"/>
    <row r="23212" s="107" customFormat="1" x14ac:dyDescent="0.2"/>
    <row r="23213" s="107" customFormat="1" x14ac:dyDescent="0.2"/>
    <row r="23214" s="107" customFormat="1" x14ac:dyDescent="0.2"/>
    <row r="23215" s="107" customFormat="1" x14ac:dyDescent="0.2"/>
    <row r="23216" s="107" customFormat="1" x14ac:dyDescent="0.2"/>
    <row r="23217" s="107" customFormat="1" x14ac:dyDescent="0.2"/>
    <row r="23218" s="107" customFormat="1" x14ac:dyDescent="0.2"/>
    <row r="23219" s="107" customFormat="1" x14ac:dyDescent="0.2"/>
    <row r="23220" s="107" customFormat="1" x14ac:dyDescent="0.2"/>
    <row r="23221" s="107" customFormat="1" x14ac:dyDescent="0.2"/>
    <row r="23222" s="107" customFormat="1" x14ac:dyDescent="0.2"/>
    <row r="23223" s="107" customFormat="1" x14ac:dyDescent="0.2"/>
    <row r="23224" s="107" customFormat="1" x14ac:dyDescent="0.2"/>
    <row r="23225" s="107" customFormat="1" x14ac:dyDescent="0.2"/>
    <row r="23226" s="107" customFormat="1" x14ac:dyDescent="0.2"/>
    <row r="23227" s="107" customFormat="1" x14ac:dyDescent="0.2"/>
    <row r="23228" s="107" customFormat="1" x14ac:dyDescent="0.2"/>
    <row r="23229" s="107" customFormat="1" x14ac:dyDescent="0.2"/>
    <row r="23230" s="107" customFormat="1" x14ac:dyDescent="0.2"/>
    <row r="23231" s="107" customFormat="1" x14ac:dyDescent="0.2"/>
    <row r="23232" s="107" customFormat="1" x14ac:dyDescent="0.2"/>
    <row r="23233" s="107" customFormat="1" x14ac:dyDescent="0.2"/>
    <row r="23234" s="107" customFormat="1" x14ac:dyDescent="0.2"/>
    <row r="23235" s="107" customFormat="1" x14ac:dyDescent="0.2"/>
    <row r="23236" s="107" customFormat="1" x14ac:dyDescent="0.2"/>
    <row r="23237" s="107" customFormat="1" x14ac:dyDescent="0.2"/>
    <row r="23238" s="107" customFormat="1" x14ac:dyDescent="0.2"/>
    <row r="23239" s="107" customFormat="1" x14ac:dyDescent="0.2"/>
    <row r="23240" s="107" customFormat="1" x14ac:dyDescent="0.2"/>
    <row r="23241" s="107" customFormat="1" x14ac:dyDescent="0.2"/>
    <row r="23242" s="107" customFormat="1" x14ac:dyDescent="0.2"/>
    <row r="23243" s="107" customFormat="1" x14ac:dyDescent="0.2"/>
    <row r="23244" s="107" customFormat="1" x14ac:dyDescent="0.2"/>
    <row r="23245" s="107" customFormat="1" x14ac:dyDescent="0.2"/>
    <row r="23246" s="107" customFormat="1" x14ac:dyDescent="0.2"/>
    <row r="23247" s="107" customFormat="1" x14ac:dyDescent="0.2"/>
    <row r="23248" s="107" customFormat="1" x14ac:dyDescent="0.2"/>
    <row r="23249" s="107" customFormat="1" x14ac:dyDescent="0.2"/>
    <row r="23250" s="107" customFormat="1" x14ac:dyDescent="0.2"/>
    <row r="23251" s="107" customFormat="1" x14ac:dyDescent="0.2"/>
    <row r="23252" s="107" customFormat="1" x14ac:dyDescent="0.2"/>
    <row r="23253" s="107" customFormat="1" x14ac:dyDescent="0.2"/>
    <row r="23254" s="107" customFormat="1" x14ac:dyDescent="0.2"/>
    <row r="23255" s="107" customFormat="1" x14ac:dyDescent="0.2"/>
    <row r="23256" s="107" customFormat="1" x14ac:dyDescent="0.2"/>
    <row r="23257" s="107" customFormat="1" x14ac:dyDescent="0.2"/>
    <row r="23258" s="107" customFormat="1" x14ac:dyDescent="0.2"/>
    <row r="23259" s="107" customFormat="1" x14ac:dyDescent="0.2"/>
    <row r="23260" s="107" customFormat="1" x14ac:dyDescent="0.2"/>
    <row r="23261" s="107" customFormat="1" x14ac:dyDescent="0.2"/>
    <row r="23262" s="107" customFormat="1" x14ac:dyDescent="0.2"/>
    <row r="23263" s="107" customFormat="1" x14ac:dyDescent="0.2"/>
    <row r="23264" s="107" customFormat="1" x14ac:dyDescent="0.2"/>
    <row r="23265" s="107" customFormat="1" x14ac:dyDescent="0.2"/>
    <row r="23266" s="107" customFormat="1" x14ac:dyDescent="0.2"/>
    <row r="23267" s="107" customFormat="1" x14ac:dyDescent="0.2"/>
    <row r="23268" s="107" customFormat="1" x14ac:dyDescent="0.2"/>
    <row r="23269" s="107" customFormat="1" x14ac:dyDescent="0.2"/>
    <row r="23270" s="107" customFormat="1" x14ac:dyDescent="0.2"/>
    <row r="23271" s="107" customFormat="1" x14ac:dyDescent="0.2"/>
    <row r="23272" s="107" customFormat="1" x14ac:dyDescent="0.2"/>
    <row r="23273" s="107" customFormat="1" x14ac:dyDescent="0.2"/>
    <row r="23274" s="107" customFormat="1" x14ac:dyDescent="0.2"/>
    <row r="23275" s="107" customFormat="1" x14ac:dyDescent="0.2"/>
    <row r="23276" s="107" customFormat="1" x14ac:dyDescent="0.2"/>
    <row r="23277" s="107" customFormat="1" x14ac:dyDescent="0.2"/>
    <row r="23278" s="107" customFormat="1" x14ac:dyDescent="0.2"/>
    <row r="23279" s="107" customFormat="1" x14ac:dyDescent="0.2"/>
    <row r="23280" s="107" customFormat="1" x14ac:dyDescent="0.2"/>
    <row r="23281" s="107" customFormat="1" x14ac:dyDescent="0.2"/>
    <row r="23282" s="107" customFormat="1" x14ac:dyDescent="0.2"/>
    <row r="23283" s="107" customFormat="1" x14ac:dyDescent="0.2"/>
    <row r="23284" s="107" customFormat="1" x14ac:dyDescent="0.2"/>
    <row r="23285" s="107" customFormat="1" x14ac:dyDescent="0.2"/>
    <row r="23286" s="107" customFormat="1" x14ac:dyDescent="0.2"/>
    <row r="23287" s="107" customFormat="1" x14ac:dyDescent="0.2"/>
    <row r="23288" s="107" customFormat="1" x14ac:dyDescent="0.2"/>
    <row r="23289" s="107" customFormat="1" x14ac:dyDescent="0.2"/>
    <row r="23290" s="107" customFormat="1" x14ac:dyDescent="0.2"/>
    <row r="23291" s="107" customFormat="1" x14ac:dyDescent="0.2"/>
    <row r="23292" s="107" customFormat="1" x14ac:dyDescent="0.2"/>
    <row r="23293" s="107" customFormat="1" x14ac:dyDescent="0.2"/>
    <row r="23294" s="107" customFormat="1" x14ac:dyDescent="0.2"/>
    <row r="23295" s="107" customFormat="1" x14ac:dyDescent="0.2"/>
    <row r="23296" s="107" customFormat="1" x14ac:dyDescent="0.2"/>
    <row r="23297" s="107" customFormat="1" x14ac:dyDescent="0.2"/>
    <row r="23298" s="107" customFormat="1" x14ac:dyDescent="0.2"/>
    <row r="23299" s="107" customFormat="1" x14ac:dyDescent="0.2"/>
    <row r="23300" s="107" customFormat="1" x14ac:dyDescent="0.2"/>
    <row r="23301" s="107" customFormat="1" x14ac:dyDescent="0.2"/>
    <row r="23302" s="107" customFormat="1" x14ac:dyDescent="0.2"/>
    <row r="23303" s="107" customFormat="1" x14ac:dyDescent="0.2"/>
    <row r="23304" s="107" customFormat="1" x14ac:dyDescent="0.2"/>
    <row r="23305" s="107" customFormat="1" x14ac:dyDescent="0.2"/>
    <row r="23306" s="107" customFormat="1" x14ac:dyDescent="0.2"/>
    <row r="23307" s="107" customFormat="1" x14ac:dyDescent="0.2"/>
    <row r="23308" s="107" customFormat="1" x14ac:dyDescent="0.2"/>
    <row r="23309" s="107" customFormat="1" x14ac:dyDescent="0.2"/>
    <row r="23310" s="107" customFormat="1" x14ac:dyDescent="0.2"/>
    <row r="23311" s="107" customFormat="1" x14ac:dyDescent="0.2"/>
    <row r="23312" s="107" customFormat="1" x14ac:dyDescent="0.2"/>
    <row r="23313" s="107" customFormat="1" x14ac:dyDescent="0.2"/>
    <row r="23314" s="107" customFormat="1" x14ac:dyDescent="0.2"/>
    <row r="23315" s="107" customFormat="1" x14ac:dyDescent="0.2"/>
    <row r="23316" s="107" customFormat="1" x14ac:dyDescent="0.2"/>
    <row r="23317" s="107" customFormat="1" x14ac:dyDescent="0.2"/>
    <row r="23318" s="107" customFormat="1" x14ac:dyDescent="0.2"/>
    <row r="23319" s="107" customFormat="1" x14ac:dyDescent="0.2"/>
    <row r="23320" s="107" customFormat="1" x14ac:dyDescent="0.2"/>
    <row r="23321" s="107" customFormat="1" x14ac:dyDescent="0.2"/>
    <row r="23322" s="107" customFormat="1" x14ac:dyDescent="0.2"/>
    <row r="23323" s="107" customFormat="1" x14ac:dyDescent="0.2"/>
    <row r="23324" s="107" customFormat="1" x14ac:dyDescent="0.2"/>
    <row r="23325" s="107" customFormat="1" x14ac:dyDescent="0.2"/>
    <row r="23326" s="107" customFormat="1" x14ac:dyDescent="0.2"/>
    <row r="23327" s="107" customFormat="1" x14ac:dyDescent="0.2"/>
    <row r="23328" s="107" customFormat="1" x14ac:dyDescent="0.2"/>
    <row r="23329" s="107" customFormat="1" x14ac:dyDescent="0.2"/>
    <row r="23330" s="107" customFormat="1" x14ac:dyDescent="0.2"/>
    <row r="23331" s="107" customFormat="1" x14ac:dyDescent="0.2"/>
    <row r="23332" s="107" customFormat="1" x14ac:dyDescent="0.2"/>
    <row r="23333" s="107" customFormat="1" x14ac:dyDescent="0.2"/>
    <row r="23334" s="107" customFormat="1" x14ac:dyDescent="0.2"/>
    <row r="23335" s="107" customFormat="1" x14ac:dyDescent="0.2"/>
    <row r="23336" s="107" customFormat="1" x14ac:dyDescent="0.2"/>
    <row r="23337" s="107" customFormat="1" x14ac:dyDescent="0.2"/>
    <row r="23338" s="107" customFormat="1" x14ac:dyDescent="0.2"/>
    <row r="23339" s="107" customFormat="1" x14ac:dyDescent="0.2"/>
    <row r="23340" s="107" customFormat="1" x14ac:dyDescent="0.2"/>
    <row r="23341" s="107" customFormat="1" x14ac:dyDescent="0.2"/>
    <row r="23342" s="107" customFormat="1" x14ac:dyDescent="0.2"/>
    <row r="23343" s="107" customFormat="1" x14ac:dyDescent="0.2"/>
    <row r="23344" s="107" customFormat="1" x14ac:dyDescent="0.2"/>
    <row r="23345" s="107" customFormat="1" x14ac:dyDescent="0.2"/>
    <row r="23346" s="107" customFormat="1" x14ac:dyDescent="0.2"/>
    <row r="23347" s="107" customFormat="1" x14ac:dyDescent="0.2"/>
    <row r="23348" s="107" customFormat="1" x14ac:dyDescent="0.2"/>
    <row r="23349" s="107" customFormat="1" x14ac:dyDescent="0.2"/>
    <row r="23350" s="107" customFormat="1" x14ac:dyDescent="0.2"/>
    <row r="23351" s="107" customFormat="1" x14ac:dyDescent="0.2"/>
    <row r="23352" s="107" customFormat="1" x14ac:dyDescent="0.2"/>
    <row r="23353" s="107" customFormat="1" x14ac:dyDescent="0.2"/>
    <row r="23354" s="107" customFormat="1" x14ac:dyDescent="0.2"/>
    <row r="23355" s="107" customFormat="1" x14ac:dyDescent="0.2"/>
    <row r="23356" s="107" customFormat="1" x14ac:dyDescent="0.2"/>
    <row r="23357" s="107" customFormat="1" x14ac:dyDescent="0.2"/>
    <row r="23358" s="107" customFormat="1" x14ac:dyDescent="0.2"/>
    <row r="23359" s="107" customFormat="1" x14ac:dyDescent="0.2"/>
    <row r="23360" s="107" customFormat="1" x14ac:dyDescent="0.2"/>
    <row r="23361" s="107" customFormat="1" x14ac:dyDescent="0.2"/>
    <row r="23362" s="107" customFormat="1" x14ac:dyDescent="0.2"/>
    <row r="23363" s="107" customFormat="1" x14ac:dyDescent="0.2"/>
    <row r="23364" s="107" customFormat="1" x14ac:dyDescent="0.2"/>
    <row r="23365" s="107" customFormat="1" x14ac:dyDescent="0.2"/>
    <row r="23366" s="107" customFormat="1" x14ac:dyDescent="0.2"/>
    <row r="23367" s="107" customFormat="1" x14ac:dyDescent="0.2"/>
    <row r="23368" s="107" customFormat="1" x14ac:dyDescent="0.2"/>
    <row r="23369" s="107" customFormat="1" x14ac:dyDescent="0.2"/>
    <row r="23370" s="107" customFormat="1" x14ac:dyDescent="0.2"/>
    <row r="23371" s="107" customFormat="1" x14ac:dyDescent="0.2"/>
    <row r="23372" s="107" customFormat="1" x14ac:dyDescent="0.2"/>
    <row r="23373" s="107" customFormat="1" x14ac:dyDescent="0.2"/>
    <row r="23374" s="107" customFormat="1" x14ac:dyDescent="0.2"/>
    <row r="23375" s="107" customFormat="1" x14ac:dyDescent="0.2"/>
    <row r="23376" s="107" customFormat="1" x14ac:dyDescent="0.2"/>
    <row r="23377" s="107" customFormat="1" x14ac:dyDescent="0.2"/>
    <row r="23378" s="107" customFormat="1" x14ac:dyDescent="0.2"/>
    <row r="23379" s="107" customFormat="1" x14ac:dyDescent="0.2"/>
    <row r="23380" s="107" customFormat="1" x14ac:dyDescent="0.2"/>
    <row r="23381" s="107" customFormat="1" x14ac:dyDescent="0.2"/>
    <row r="23382" s="107" customFormat="1" x14ac:dyDescent="0.2"/>
    <row r="23383" s="107" customFormat="1" x14ac:dyDescent="0.2"/>
    <row r="23384" s="107" customFormat="1" x14ac:dyDescent="0.2"/>
    <row r="23385" s="107" customFormat="1" x14ac:dyDescent="0.2"/>
    <row r="23386" s="107" customFormat="1" x14ac:dyDescent="0.2"/>
    <row r="23387" s="107" customFormat="1" x14ac:dyDescent="0.2"/>
    <row r="23388" s="107" customFormat="1" x14ac:dyDescent="0.2"/>
    <row r="23389" s="107" customFormat="1" x14ac:dyDescent="0.2"/>
    <row r="23390" s="107" customFormat="1" x14ac:dyDescent="0.2"/>
    <row r="23391" s="107" customFormat="1" x14ac:dyDescent="0.2"/>
    <row r="23392" s="107" customFormat="1" x14ac:dyDescent="0.2"/>
    <row r="23393" s="107" customFormat="1" x14ac:dyDescent="0.2"/>
    <row r="23394" s="107" customFormat="1" x14ac:dyDescent="0.2"/>
    <row r="23395" s="107" customFormat="1" x14ac:dyDescent="0.2"/>
    <row r="23396" s="107" customFormat="1" x14ac:dyDescent="0.2"/>
    <row r="23397" s="107" customFormat="1" x14ac:dyDescent="0.2"/>
    <row r="23398" s="107" customFormat="1" x14ac:dyDescent="0.2"/>
    <row r="23399" s="107" customFormat="1" x14ac:dyDescent="0.2"/>
    <row r="23400" s="107" customFormat="1" x14ac:dyDescent="0.2"/>
    <row r="23401" s="107" customFormat="1" x14ac:dyDescent="0.2"/>
    <row r="23402" s="107" customFormat="1" x14ac:dyDescent="0.2"/>
    <row r="23403" s="107" customFormat="1" x14ac:dyDescent="0.2"/>
    <row r="23404" s="107" customFormat="1" x14ac:dyDescent="0.2"/>
    <row r="23405" s="107" customFormat="1" x14ac:dyDescent="0.2"/>
    <row r="23406" s="107" customFormat="1" x14ac:dyDescent="0.2"/>
    <row r="23407" s="107" customFormat="1" x14ac:dyDescent="0.2"/>
    <row r="23408" s="107" customFormat="1" x14ac:dyDescent="0.2"/>
    <row r="23409" s="107" customFormat="1" x14ac:dyDescent="0.2"/>
    <row r="23410" s="107" customFormat="1" x14ac:dyDescent="0.2"/>
    <row r="23411" s="107" customFormat="1" x14ac:dyDescent="0.2"/>
    <row r="23412" s="107" customFormat="1" x14ac:dyDescent="0.2"/>
    <row r="23413" s="107" customFormat="1" x14ac:dyDescent="0.2"/>
    <row r="23414" s="107" customFormat="1" x14ac:dyDescent="0.2"/>
    <row r="23415" s="107" customFormat="1" x14ac:dyDescent="0.2"/>
    <row r="23416" s="107" customFormat="1" x14ac:dyDescent="0.2"/>
    <row r="23417" s="107" customFormat="1" x14ac:dyDescent="0.2"/>
    <row r="23418" s="107" customFormat="1" x14ac:dyDescent="0.2"/>
    <row r="23419" s="107" customFormat="1" x14ac:dyDescent="0.2"/>
    <row r="23420" s="107" customFormat="1" x14ac:dyDescent="0.2"/>
    <row r="23421" s="107" customFormat="1" x14ac:dyDescent="0.2"/>
    <row r="23422" s="107" customFormat="1" x14ac:dyDescent="0.2"/>
    <row r="23423" s="107" customFormat="1" x14ac:dyDescent="0.2"/>
    <row r="23424" s="107" customFormat="1" x14ac:dyDescent="0.2"/>
    <row r="23425" s="107" customFormat="1" x14ac:dyDescent="0.2"/>
    <row r="23426" s="107" customFormat="1" x14ac:dyDescent="0.2"/>
    <row r="23427" s="107" customFormat="1" x14ac:dyDescent="0.2"/>
    <row r="23428" s="107" customFormat="1" x14ac:dyDescent="0.2"/>
    <row r="23429" s="107" customFormat="1" x14ac:dyDescent="0.2"/>
    <row r="23430" s="107" customFormat="1" x14ac:dyDescent="0.2"/>
    <row r="23431" s="107" customFormat="1" x14ac:dyDescent="0.2"/>
    <row r="23432" s="107" customFormat="1" x14ac:dyDescent="0.2"/>
    <row r="23433" s="107" customFormat="1" x14ac:dyDescent="0.2"/>
    <row r="23434" s="107" customFormat="1" x14ac:dyDescent="0.2"/>
    <row r="23435" s="107" customFormat="1" x14ac:dyDescent="0.2"/>
    <row r="23436" s="107" customFormat="1" x14ac:dyDescent="0.2"/>
    <row r="23437" s="107" customFormat="1" x14ac:dyDescent="0.2"/>
    <row r="23438" s="107" customFormat="1" x14ac:dyDescent="0.2"/>
    <row r="23439" s="107" customFormat="1" x14ac:dyDescent="0.2"/>
    <row r="23440" s="107" customFormat="1" x14ac:dyDescent="0.2"/>
    <row r="23441" s="107" customFormat="1" x14ac:dyDescent="0.2"/>
    <row r="23442" s="107" customFormat="1" x14ac:dyDescent="0.2"/>
    <row r="23443" s="107" customFormat="1" x14ac:dyDescent="0.2"/>
    <row r="23444" s="107" customFormat="1" x14ac:dyDescent="0.2"/>
    <row r="23445" s="107" customFormat="1" x14ac:dyDescent="0.2"/>
    <row r="23446" s="107" customFormat="1" x14ac:dyDescent="0.2"/>
    <row r="23447" s="107" customFormat="1" x14ac:dyDescent="0.2"/>
    <row r="23448" s="107" customFormat="1" x14ac:dyDescent="0.2"/>
    <row r="23449" s="107" customFormat="1" x14ac:dyDescent="0.2"/>
    <row r="23450" s="107" customFormat="1" x14ac:dyDescent="0.2"/>
    <row r="23451" s="107" customFormat="1" x14ac:dyDescent="0.2"/>
    <row r="23452" s="107" customFormat="1" x14ac:dyDescent="0.2"/>
    <row r="23453" s="107" customFormat="1" x14ac:dyDescent="0.2"/>
    <row r="23454" s="107" customFormat="1" x14ac:dyDescent="0.2"/>
    <row r="23455" s="107" customFormat="1" x14ac:dyDescent="0.2"/>
    <row r="23456" s="107" customFormat="1" x14ac:dyDescent="0.2"/>
    <row r="23457" s="107" customFormat="1" x14ac:dyDescent="0.2"/>
    <row r="23458" s="107" customFormat="1" x14ac:dyDescent="0.2"/>
    <row r="23459" s="107" customFormat="1" x14ac:dyDescent="0.2"/>
    <row r="23460" s="107" customFormat="1" x14ac:dyDescent="0.2"/>
    <row r="23461" s="107" customFormat="1" x14ac:dyDescent="0.2"/>
    <row r="23462" s="107" customFormat="1" x14ac:dyDescent="0.2"/>
    <row r="23463" s="107" customFormat="1" x14ac:dyDescent="0.2"/>
    <row r="23464" s="107" customFormat="1" x14ac:dyDescent="0.2"/>
    <row r="23465" s="107" customFormat="1" x14ac:dyDescent="0.2"/>
    <row r="23466" s="107" customFormat="1" x14ac:dyDescent="0.2"/>
    <row r="23467" s="107" customFormat="1" x14ac:dyDescent="0.2"/>
    <row r="23468" s="107" customFormat="1" x14ac:dyDescent="0.2"/>
    <row r="23469" s="107" customFormat="1" x14ac:dyDescent="0.2"/>
    <row r="23470" s="107" customFormat="1" x14ac:dyDescent="0.2"/>
    <row r="23471" s="107" customFormat="1" x14ac:dyDescent="0.2"/>
    <row r="23472" s="107" customFormat="1" x14ac:dyDescent="0.2"/>
    <row r="23473" s="107" customFormat="1" x14ac:dyDescent="0.2"/>
    <row r="23474" s="107" customFormat="1" x14ac:dyDescent="0.2"/>
    <row r="23475" s="107" customFormat="1" x14ac:dyDescent="0.2"/>
    <row r="23476" s="107" customFormat="1" x14ac:dyDescent="0.2"/>
    <row r="23477" s="107" customFormat="1" x14ac:dyDescent="0.2"/>
    <row r="23478" s="107" customFormat="1" x14ac:dyDescent="0.2"/>
    <row r="23479" s="107" customFormat="1" x14ac:dyDescent="0.2"/>
    <row r="23480" s="107" customFormat="1" x14ac:dyDescent="0.2"/>
    <row r="23481" s="107" customFormat="1" x14ac:dyDescent="0.2"/>
    <row r="23482" s="107" customFormat="1" x14ac:dyDescent="0.2"/>
    <row r="23483" s="107" customFormat="1" x14ac:dyDescent="0.2"/>
    <row r="23484" s="107" customFormat="1" x14ac:dyDescent="0.2"/>
    <row r="23485" s="107" customFormat="1" x14ac:dyDescent="0.2"/>
    <row r="23486" s="107" customFormat="1" x14ac:dyDescent="0.2"/>
    <row r="23487" s="107" customFormat="1" x14ac:dyDescent="0.2"/>
    <row r="23488" s="107" customFormat="1" x14ac:dyDescent="0.2"/>
    <row r="23489" s="107" customFormat="1" x14ac:dyDescent="0.2"/>
    <row r="23490" s="107" customFormat="1" x14ac:dyDescent="0.2"/>
    <row r="23491" s="107" customFormat="1" x14ac:dyDescent="0.2"/>
    <row r="23492" s="107" customFormat="1" x14ac:dyDescent="0.2"/>
    <row r="23493" s="107" customFormat="1" x14ac:dyDescent="0.2"/>
    <row r="23494" s="107" customFormat="1" x14ac:dyDescent="0.2"/>
    <row r="23495" s="107" customFormat="1" x14ac:dyDescent="0.2"/>
    <row r="23496" s="107" customFormat="1" x14ac:dyDescent="0.2"/>
    <row r="23497" s="107" customFormat="1" x14ac:dyDescent="0.2"/>
    <row r="23498" s="107" customFormat="1" x14ac:dyDescent="0.2"/>
    <row r="23499" s="107" customFormat="1" x14ac:dyDescent="0.2"/>
    <row r="23500" s="107" customFormat="1" x14ac:dyDescent="0.2"/>
    <row r="23501" s="107" customFormat="1" x14ac:dyDescent="0.2"/>
    <row r="23502" s="107" customFormat="1" x14ac:dyDescent="0.2"/>
    <row r="23503" s="107" customFormat="1" x14ac:dyDescent="0.2"/>
    <row r="23504" s="107" customFormat="1" x14ac:dyDescent="0.2"/>
    <row r="23505" s="107" customFormat="1" x14ac:dyDescent="0.2"/>
    <row r="23506" s="107" customFormat="1" x14ac:dyDescent="0.2"/>
    <row r="23507" s="107" customFormat="1" x14ac:dyDescent="0.2"/>
    <row r="23508" s="107" customFormat="1" x14ac:dyDescent="0.2"/>
    <row r="23509" s="107" customFormat="1" x14ac:dyDescent="0.2"/>
    <row r="23510" s="107" customFormat="1" x14ac:dyDescent="0.2"/>
    <row r="23511" s="107" customFormat="1" x14ac:dyDescent="0.2"/>
    <row r="23512" s="107" customFormat="1" x14ac:dyDescent="0.2"/>
    <row r="23513" s="107" customFormat="1" x14ac:dyDescent="0.2"/>
    <row r="23514" s="107" customFormat="1" x14ac:dyDescent="0.2"/>
    <row r="23515" s="107" customFormat="1" x14ac:dyDescent="0.2"/>
    <row r="23516" s="107" customFormat="1" x14ac:dyDescent="0.2"/>
    <row r="23517" s="107" customFormat="1" x14ac:dyDescent="0.2"/>
    <row r="23518" s="107" customFormat="1" x14ac:dyDescent="0.2"/>
    <row r="23519" s="107" customFormat="1" x14ac:dyDescent="0.2"/>
    <row r="23520" s="107" customFormat="1" x14ac:dyDescent="0.2"/>
    <row r="23521" s="107" customFormat="1" x14ac:dyDescent="0.2"/>
    <row r="23522" s="107" customFormat="1" x14ac:dyDescent="0.2"/>
    <row r="23523" s="107" customFormat="1" x14ac:dyDescent="0.2"/>
    <row r="23524" s="107" customFormat="1" x14ac:dyDescent="0.2"/>
    <row r="23525" s="107" customFormat="1" x14ac:dyDescent="0.2"/>
    <row r="23526" s="107" customFormat="1" x14ac:dyDescent="0.2"/>
    <row r="23527" s="107" customFormat="1" x14ac:dyDescent="0.2"/>
    <row r="23528" s="107" customFormat="1" x14ac:dyDescent="0.2"/>
    <row r="23529" s="107" customFormat="1" x14ac:dyDescent="0.2"/>
    <row r="23530" s="107" customFormat="1" x14ac:dyDescent="0.2"/>
    <row r="23531" s="107" customFormat="1" x14ac:dyDescent="0.2"/>
    <row r="23532" s="107" customFormat="1" x14ac:dyDescent="0.2"/>
    <row r="23533" s="107" customFormat="1" x14ac:dyDescent="0.2"/>
    <row r="23534" s="107" customFormat="1" x14ac:dyDescent="0.2"/>
    <row r="23535" s="107" customFormat="1" x14ac:dyDescent="0.2"/>
    <row r="23536" s="107" customFormat="1" x14ac:dyDescent="0.2"/>
    <row r="23537" s="107" customFormat="1" x14ac:dyDescent="0.2"/>
    <row r="23538" s="107" customFormat="1" x14ac:dyDescent="0.2"/>
    <row r="23539" s="107" customFormat="1" x14ac:dyDescent="0.2"/>
    <row r="23540" s="107" customFormat="1" x14ac:dyDescent="0.2"/>
    <row r="23541" s="107" customFormat="1" x14ac:dyDescent="0.2"/>
    <row r="23542" s="107" customFormat="1" x14ac:dyDescent="0.2"/>
    <row r="23543" s="107" customFormat="1" x14ac:dyDescent="0.2"/>
    <row r="23544" s="107" customFormat="1" x14ac:dyDescent="0.2"/>
    <row r="23545" s="107" customFormat="1" x14ac:dyDescent="0.2"/>
    <row r="23546" s="107" customFormat="1" x14ac:dyDescent="0.2"/>
    <row r="23547" s="107" customFormat="1" x14ac:dyDescent="0.2"/>
    <row r="23548" s="107" customFormat="1" x14ac:dyDescent="0.2"/>
    <row r="23549" s="107" customFormat="1" x14ac:dyDescent="0.2"/>
    <row r="23550" s="107" customFormat="1" x14ac:dyDescent="0.2"/>
    <row r="23551" s="107" customFormat="1" x14ac:dyDescent="0.2"/>
    <row r="23552" s="107" customFormat="1" x14ac:dyDescent="0.2"/>
    <row r="23553" s="107" customFormat="1" x14ac:dyDescent="0.2"/>
    <row r="23554" s="107" customFormat="1" x14ac:dyDescent="0.2"/>
    <row r="23555" s="107" customFormat="1" x14ac:dyDescent="0.2"/>
    <row r="23556" s="107" customFormat="1" x14ac:dyDescent="0.2"/>
    <row r="23557" s="107" customFormat="1" x14ac:dyDescent="0.2"/>
    <row r="23558" s="107" customFormat="1" x14ac:dyDescent="0.2"/>
    <row r="23559" s="107" customFormat="1" x14ac:dyDescent="0.2"/>
    <row r="23560" s="107" customFormat="1" x14ac:dyDescent="0.2"/>
    <row r="23561" s="107" customFormat="1" x14ac:dyDescent="0.2"/>
    <row r="23562" s="107" customFormat="1" x14ac:dyDescent="0.2"/>
    <row r="23563" s="107" customFormat="1" x14ac:dyDescent="0.2"/>
    <row r="23564" s="107" customFormat="1" x14ac:dyDescent="0.2"/>
    <row r="23565" s="107" customFormat="1" x14ac:dyDescent="0.2"/>
    <row r="23566" s="107" customFormat="1" x14ac:dyDescent="0.2"/>
    <row r="23567" s="107" customFormat="1" x14ac:dyDescent="0.2"/>
    <row r="23568" s="107" customFormat="1" x14ac:dyDescent="0.2"/>
    <row r="23569" s="107" customFormat="1" x14ac:dyDescent="0.2"/>
    <row r="23570" s="107" customFormat="1" x14ac:dyDescent="0.2"/>
    <row r="23571" s="107" customFormat="1" x14ac:dyDescent="0.2"/>
    <row r="23572" s="107" customFormat="1" x14ac:dyDescent="0.2"/>
    <row r="23573" s="107" customFormat="1" x14ac:dyDescent="0.2"/>
    <row r="23574" s="107" customFormat="1" x14ac:dyDescent="0.2"/>
    <row r="23575" s="107" customFormat="1" x14ac:dyDescent="0.2"/>
    <row r="23576" s="107" customFormat="1" x14ac:dyDescent="0.2"/>
    <row r="23577" s="107" customFormat="1" x14ac:dyDescent="0.2"/>
    <row r="23578" s="107" customFormat="1" x14ac:dyDescent="0.2"/>
    <row r="23579" s="107" customFormat="1" x14ac:dyDescent="0.2"/>
    <row r="23580" s="107" customFormat="1" x14ac:dyDescent="0.2"/>
    <row r="23581" s="107" customFormat="1" x14ac:dyDescent="0.2"/>
    <row r="23582" s="107" customFormat="1" x14ac:dyDescent="0.2"/>
    <row r="23583" s="107" customFormat="1" x14ac:dyDescent="0.2"/>
    <row r="23584" s="107" customFormat="1" x14ac:dyDescent="0.2"/>
    <row r="23585" s="107" customFormat="1" x14ac:dyDescent="0.2"/>
    <row r="23586" s="107" customFormat="1" x14ac:dyDescent="0.2"/>
    <row r="23587" s="107" customFormat="1" x14ac:dyDescent="0.2"/>
    <row r="23588" s="107" customFormat="1" x14ac:dyDescent="0.2"/>
    <row r="23589" s="107" customFormat="1" x14ac:dyDescent="0.2"/>
    <row r="23590" s="107" customFormat="1" x14ac:dyDescent="0.2"/>
    <row r="23591" s="107" customFormat="1" x14ac:dyDescent="0.2"/>
    <row r="23592" s="107" customFormat="1" x14ac:dyDescent="0.2"/>
    <row r="23593" s="107" customFormat="1" x14ac:dyDescent="0.2"/>
    <row r="23594" s="107" customFormat="1" x14ac:dyDescent="0.2"/>
    <row r="23595" s="107" customFormat="1" x14ac:dyDescent="0.2"/>
    <row r="23596" s="107" customFormat="1" x14ac:dyDescent="0.2"/>
    <row r="23597" s="107" customFormat="1" x14ac:dyDescent="0.2"/>
    <row r="23598" s="107" customFormat="1" x14ac:dyDescent="0.2"/>
    <row r="23599" s="107" customFormat="1" x14ac:dyDescent="0.2"/>
    <row r="23600" s="107" customFormat="1" x14ac:dyDescent="0.2"/>
    <row r="23601" s="107" customFormat="1" x14ac:dyDescent="0.2"/>
    <row r="23602" s="107" customFormat="1" x14ac:dyDescent="0.2"/>
    <row r="23603" s="107" customFormat="1" x14ac:dyDescent="0.2"/>
    <row r="23604" s="107" customFormat="1" x14ac:dyDescent="0.2"/>
    <row r="23605" s="107" customFormat="1" x14ac:dyDescent="0.2"/>
    <row r="23606" s="107" customFormat="1" x14ac:dyDescent="0.2"/>
    <row r="23607" s="107" customFormat="1" x14ac:dyDescent="0.2"/>
    <row r="23608" s="107" customFormat="1" x14ac:dyDescent="0.2"/>
    <row r="23609" s="107" customFormat="1" x14ac:dyDescent="0.2"/>
    <row r="23610" s="107" customFormat="1" x14ac:dyDescent="0.2"/>
    <row r="23611" s="107" customFormat="1" x14ac:dyDescent="0.2"/>
    <row r="23612" s="107" customFormat="1" x14ac:dyDescent="0.2"/>
    <row r="23613" s="107" customFormat="1" x14ac:dyDescent="0.2"/>
    <row r="23614" s="107" customFormat="1" x14ac:dyDescent="0.2"/>
    <row r="23615" s="107" customFormat="1" x14ac:dyDescent="0.2"/>
    <row r="23616" s="107" customFormat="1" x14ac:dyDescent="0.2"/>
    <row r="23617" s="107" customFormat="1" x14ac:dyDescent="0.2"/>
    <row r="23618" s="107" customFormat="1" x14ac:dyDescent="0.2"/>
    <row r="23619" s="107" customFormat="1" x14ac:dyDescent="0.2"/>
    <row r="23620" s="107" customFormat="1" x14ac:dyDescent="0.2"/>
    <row r="23621" s="107" customFormat="1" x14ac:dyDescent="0.2"/>
    <row r="23622" s="107" customFormat="1" x14ac:dyDescent="0.2"/>
    <row r="23623" s="107" customFormat="1" x14ac:dyDescent="0.2"/>
    <row r="23624" s="107" customFormat="1" x14ac:dyDescent="0.2"/>
    <row r="23625" s="107" customFormat="1" x14ac:dyDescent="0.2"/>
    <row r="23626" s="107" customFormat="1" x14ac:dyDescent="0.2"/>
    <row r="23627" s="107" customFormat="1" x14ac:dyDescent="0.2"/>
    <row r="23628" s="107" customFormat="1" x14ac:dyDescent="0.2"/>
    <row r="23629" s="107" customFormat="1" x14ac:dyDescent="0.2"/>
    <row r="23630" s="107" customFormat="1" x14ac:dyDescent="0.2"/>
    <row r="23631" s="107" customFormat="1" x14ac:dyDescent="0.2"/>
    <row r="23632" s="107" customFormat="1" x14ac:dyDescent="0.2"/>
    <row r="23633" s="107" customFormat="1" x14ac:dyDescent="0.2"/>
    <row r="23634" s="107" customFormat="1" x14ac:dyDescent="0.2"/>
    <row r="23635" s="107" customFormat="1" x14ac:dyDescent="0.2"/>
    <row r="23636" s="107" customFormat="1" x14ac:dyDescent="0.2"/>
    <row r="23637" s="107" customFormat="1" x14ac:dyDescent="0.2"/>
    <row r="23638" s="107" customFormat="1" x14ac:dyDescent="0.2"/>
    <row r="23639" s="107" customFormat="1" x14ac:dyDescent="0.2"/>
    <row r="23640" s="107" customFormat="1" x14ac:dyDescent="0.2"/>
    <row r="23641" s="107" customFormat="1" x14ac:dyDescent="0.2"/>
    <row r="23642" s="107" customFormat="1" x14ac:dyDescent="0.2"/>
    <row r="23643" s="107" customFormat="1" x14ac:dyDescent="0.2"/>
    <row r="23644" s="107" customFormat="1" x14ac:dyDescent="0.2"/>
    <row r="23645" s="107" customFormat="1" x14ac:dyDescent="0.2"/>
    <row r="23646" s="107" customFormat="1" x14ac:dyDescent="0.2"/>
    <row r="23647" s="107" customFormat="1" x14ac:dyDescent="0.2"/>
    <row r="23648" s="107" customFormat="1" x14ac:dyDescent="0.2"/>
    <row r="23649" s="107" customFormat="1" x14ac:dyDescent="0.2"/>
    <row r="23650" s="107" customFormat="1" x14ac:dyDescent="0.2"/>
    <row r="23651" s="107" customFormat="1" x14ac:dyDescent="0.2"/>
    <row r="23652" s="107" customFormat="1" x14ac:dyDescent="0.2"/>
    <row r="23653" s="107" customFormat="1" x14ac:dyDescent="0.2"/>
    <row r="23654" s="107" customFormat="1" x14ac:dyDescent="0.2"/>
    <row r="23655" s="107" customFormat="1" x14ac:dyDescent="0.2"/>
    <row r="23656" s="107" customFormat="1" x14ac:dyDescent="0.2"/>
    <row r="23657" s="107" customFormat="1" x14ac:dyDescent="0.2"/>
    <row r="23658" s="107" customFormat="1" x14ac:dyDescent="0.2"/>
    <row r="23659" s="107" customFormat="1" x14ac:dyDescent="0.2"/>
    <row r="23660" s="107" customFormat="1" x14ac:dyDescent="0.2"/>
    <row r="23661" s="107" customFormat="1" x14ac:dyDescent="0.2"/>
    <row r="23662" s="107" customFormat="1" x14ac:dyDescent="0.2"/>
    <row r="23663" s="107" customFormat="1" x14ac:dyDescent="0.2"/>
    <row r="23664" s="107" customFormat="1" x14ac:dyDescent="0.2"/>
    <row r="23665" s="107" customFormat="1" x14ac:dyDescent="0.2"/>
    <row r="23666" s="107" customFormat="1" x14ac:dyDescent="0.2"/>
    <row r="23667" s="107" customFormat="1" x14ac:dyDescent="0.2"/>
    <row r="23668" s="107" customFormat="1" x14ac:dyDescent="0.2"/>
    <row r="23669" s="107" customFormat="1" x14ac:dyDescent="0.2"/>
    <row r="23670" s="107" customFormat="1" x14ac:dyDescent="0.2"/>
    <row r="23671" s="107" customFormat="1" x14ac:dyDescent="0.2"/>
    <row r="23672" s="107" customFormat="1" x14ac:dyDescent="0.2"/>
    <row r="23673" s="107" customFormat="1" x14ac:dyDescent="0.2"/>
    <row r="23674" s="107" customFormat="1" x14ac:dyDescent="0.2"/>
    <row r="23675" s="107" customFormat="1" x14ac:dyDescent="0.2"/>
    <row r="23676" s="107" customFormat="1" x14ac:dyDescent="0.2"/>
    <row r="23677" s="107" customFormat="1" x14ac:dyDescent="0.2"/>
    <row r="23678" s="107" customFormat="1" x14ac:dyDescent="0.2"/>
    <row r="23679" s="107" customFormat="1" x14ac:dyDescent="0.2"/>
    <row r="23680" s="107" customFormat="1" x14ac:dyDescent="0.2"/>
    <row r="23681" s="107" customFormat="1" x14ac:dyDescent="0.2"/>
    <row r="23682" s="107" customFormat="1" x14ac:dyDescent="0.2"/>
    <row r="23683" s="107" customFormat="1" x14ac:dyDescent="0.2"/>
    <row r="23684" s="107" customFormat="1" x14ac:dyDescent="0.2"/>
    <row r="23685" s="107" customFormat="1" x14ac:dyDescent="0.2"/>
    <row r="23686" s="107" customFormat="1" x14ac:dyDescent="0.2"/>
    <row r="23687" s="107" customFormat="1" x14ac:dyDescent="0.2"/>
    <row r="23688" s="107" customFormat="1" x14ac:dyDescent="0.2"/>
    <row r="23689" s="107" customFormat="1" x14ac:dyDescent="0.2"/>
    <row r="23690" s="107" customFormat="1" x14ac:dyDescent="0.2"/>
    <row r="23691" s="107" customFormat="1" x14ac:dyDescent="0.2"/>
    <row r="23692" s="107" customFormat="1" x14ac:dyDescent="0.2"/>
    <row r="23693" s="107" customFormat="1" x14ac:dyDescent="0.2"/>
    <row r="23694" s="107" customFormat="1" x14ac:dyDescent="0.2"/>
    <row r="23695" s="107" customFormat="1" x14ac:dyDescent="0.2"/>
    <row r="23696" s="107" customFormat="1" x14ac:dyDescent="0.2"/>
    <row r="23697" s="107" customFormat="1" x14ac:dyDescent="0.2"/>
    <row r="23698" s="107" customFormat="1" x14ac:dyDescent="0.2"/>
    <row r="23699" s="107" customFormat="1" x14ac:dyDescent="0.2"/>
    <row r="23700" s="107" customFormat="1" x14ac:dyDescent="0.2"/>
    <row r="23701" s="107" customFormat="1" x14ac:dyDescent="0.2"/>
    <row r="23702" s="107" customFormat="1" x14ac:dyDescent="0.2"/>
    <row r="23703" s="107" customFormat="1" x14ac:dyDescent="0.2"/>
    <row r="23704" s="107" customFormat="1" x14ac:dyDescent="0.2"/>
    <row r="23705" s="107" customFormat="1" x14ac:dyDescent="0.2"/>
    <row r="23706" s="107" customFormat="1" x14ac:dyDescent="0.2"/>
    <row r="23707" s="107" customFormat="1" x14ac:dyDescent="0.2"/>
    <row r="23708" s="107" customFormat="1" x14ac:dyDescent="0.2"/>
    <row r="23709" s="107" customFormat="1" x14ac:dyDescent="0.2"/>
    <row r="23710" s="107" customFormat="1" x14ac:dyDescent="0.2"/>
    <row r="23711" s="107" customFormat="1" x14ac:dyDescent="0.2"/>
    <row r="23712" s="107" customFormat="1" x14ac:dyDescent="0.2"/>
    <row r="23713" s="107" customFormat="1" x14ac:dyDescent="0.2"/>
    <row r="23714" s="107" customFormat="1" x14ac:dyDescent="0.2"/>
    <row r="23715" s="107" customFormat="1" x14ac:dyDescent="0.2"/>
    <row r="23716" s="107" customFormat="1" x14ac:dyDescent="0.2"/>
    <row r="23717" s="107" customFormat="1" x14ac:dyDescent="0.2"/>
    <row r="23718" s="107" customFormat="1" x14ac:dyDescent="0.2"/>
    <row r="23719" s="107" customFormat="1" x14ac:dyDescent="0.2"/>
    <row r="23720" s="107" customFormat="1" x14ac:dyDescent="0.2"/>
    <row r="23721" s="107" customFormat="1" x14ac:dyDescent="0.2"/>
    <row r="23722" s="107" customFormat="1" x14ac:dyDescent="0.2"/>
    <row r="23723" s="107" customFormat="1" x14ac:dyDescent="0.2"/>
    <row r="23724" s="107" customFormat="1" x14ac:dyDescent="0.2"/>
    <row r="23725" s="107" customFormat="1" x14ac:dyDescent="0.2"/>
    <row r="23726" s="107" customFormat="1" x14ac:dyDescent="0.2"/>
    <row r="23727" s="107" customFormat="1" x14ac:dyDescent="0.2"/>
    <row r="23728" s="107" customFormat="1" x14ac:dyDescent="0.2"/>
    <row r="23729" s="107" customFormat="1" x14ac:dyDescent="0.2"/>
    <row r="23730" s="107" customFormat="1" x14ac:dyDescent="0.2"/>
    <row r="23731" s="107" customFormat="1" x14ac:dyDescent="0.2"/>
    <row r="23732" s="107" customFormat="1" x14ac:dyDescent="0.2"/>
    <row r="23733" s="107" customFormat="1" x14ac:dyDescent="0.2"/>
    <row r="23734" s="107" customFormat="1" x14ac:dyDescent="0.2"/>
    <row r="23735" s="107" customFormat="1" x14ac:dyDescent="0.2"/>
    <row r="23736" s="107" customFormat="1" x14ac:dyDescent="0.2"/>
    <row r="23737" s="107" customFormat="1" x14ac:dyDescent="0.2"/>
    <row r="23738" s="107" customFormat="1" x14ac:dyDescent="0.2"/>
    <row r="23739" s="107" customFormat="1" x14ac:dyDescent="0.2"/>
    <row r="23740" s="107" customFormat="1" x14ac:dyDescent="0.2"/>
    <row r="23741" s="107" customFormat="1" x14ac:dyDescent="0.2"/>
    <row r="23742" s="107" customFormat="1" x14ac:dyDescent="0.2"/>
    <row r="23743" s="107" customFormat="1" x14ac:dyDescent="0.2"/>
    <row r="23744" s="107" customFormat="1" x14ac:dyDescent="0.2"/>
    <row r="23745" s="107" customFormat="1" x14ac:dyDescent="0.2"/>
    <row r="23746" s="107" customFormat="1" x14ac:dyDescent="0.2"/>
    <row r="23747" s="107" customFormat="1" x14ac:dyDescent="0.2"/>
    <row r="23748" s="107" customFormat="1" x14ac:dyDescent="0.2"/>
    <row r="23749" s="107" customFormat="1" x14ac:dyDescent="0.2"/>
    <row r="23750" s="107" customFormat="1" x14ac:dyDescent="0.2"/>
    <row r="23751" s="107" customFormat="1" x14ac:dyDescent="0.2"/>
    <row r="23752" s="107" customFormat="1" x14ac:dyDescent="0.2"/>
    <row r="23753" s="107" customFormat="1" x14ac:dyDescent="0.2"/>
    <row r="23754" s="107" customFormat="1" x14ac:dyDescent="0.2"/>
    <row r="23755" s="107" customFormat="1" x14ac:dyDescent="0.2"/>
    <row r="23756" s="107" customFormat="1" x14ac:dyDescent="0.2"/>
    <row r="23757" s="107" customFormat="1" x14ac:dyDescent="0.2"/>
    <row r="23758" s="107" customFormat="1" x14ac:dyDescent="0.2"/>
    <row r="23759" s="107" customFormat="1" x14ac:dyDescent="0.2"/>
    <row r="23760" s="107" customFormat="1" x14ac:dyDescent="0.2"/>
    <row r="23761" s="107" customFormat="1" x14ac:dyDescent="0.2"/>
    <row r="23762" s="107" customFormat="1" x14ac:dyDescent="0.2"/>
    <row r="23763" s="107" customFormat="1" x14ac:dyDescent="0.2"/>
    <row r="23764" s="107" customFormat="1" x14ac:dyDescent="0.2"/>
    <row r="23765" s="107" customFormat="1" x14ac:dyDescent="0.2"/>
    <row r="23766" s="107" customFormat="1" x14ac:dyDescent="0.2"/>
    <row r="23767" s="107" customFormat="1" x14ac:dyDescent="0.2"/>
    <row r="23768" s="107" customFormat="1" x14ac:dyDescent="0.2"/>
    <row r="23769" s="107" customFormat="1" x14ac:dyDescent="0.2"/>
    <row r="23770" s="107" customFormat="1" x14ac:dyDescent="0.2"/>
    <row r="23771" s="107" customFormat="1" x14ac:dyDescent="0.2"/>
    <row r="23772" s="107" customFormat="1" x14ac:dyDescent="0.2"/>
    <row r="23773" s="107" customFormat="1" x14ac:dyDescent="0.2"/>
    <row r="23774" s="107" customFormat="1" x14ac:dyDescent="0.2"/>
    <row r="23775" s="107" customFormat="1" x14ac:dyDescent="0.2"/>
    <row r="23776" s="107" customFormat="1" x14ac:dyDescent="0.2"/>
    <row r="23777" s="107" customFormat="1" x14ac:dyDescent="0.2"/>
    <row r="23778" s="107" customFormat="1" x14ac:dyDescent="0.2"/>
    <row r="23779" s="107" customFormat="1" x14ac:dyDescent="0.2"/>
    <row r="23780" s="107" customFormat="1" x14ac:dyDescent="0.2"/>
    <row r="23781" s="107" customFormat="1" x14ac:dyDescent="0.2"/>
    <row r="23782" s="107" customFormat="1" x14ac:dyDescent="0.2"/>
    <row r="23783" s="107" customFormat="1" x14ac:dyDescent="0.2"/>
    <row r="23784" s="107" customFormat="1" x14ac:dyDescent="0.2"/>
    <row r="23785" s="107" customFormat="1" x14ac:dyDescent="0.2"/>
    <row r="23786" s="107" customFormat="1" x14ac:dyDescent="0.2"/>
    <row r="23787" s="107" customFormat="1" x14ac:dyDescent="0.2"/>
    <row r="23788" s="107" customFormat="1" x14ac:dyDescent="0.2"/>
    <row r="23789" s="107" customFormat="1" x14ac:dyDescent="0.2"/>
    <row r="23790" s="107" customFormat="1" x14ac:dyDescent="0.2"/>
    <row r="23791" s="107" customFormat="1" x14ac:dyDescent="0.2"/>
    <row r="23792" s="107" customFormat="1" x14ac:dyDescent="0.2"/>
    <row r="23793" s="107" customFormat="1" x14ac:dyDescent="0.2"/>
    <row r="23794" s="107" customFormat="1" x14ac:dyDescent="0.2"/>
    <row r="23795" s="107" customFormat="1" x14ac:dyDescent="0.2"/>
    <row r="23796" s="107" customFormat="1" x14ac:dyDescent="0.2"/>
    <row r="23797" s="107" customFormat="1" x14ac:dyDescent="0.2"/>
    <row r="23798" s="107" customFormat="1" x14ac:dyDescent="0.2"/>
    <row r="23799" s="107" customFormat="1" x14ac:dyDescent="0.2"/>
    <row r="23800" s="107" customFormat="1" x14ac:dyDescent="0.2"/>
    <row r="23801" s="107" customFormat="1" x14ac:dyDescent="0.2"/>
    <row r="23802" s="107" customFormat="1" x14ac:dyDescent="0.2"/>
    <row r="23803" s="107" customFormat="1" x14ac:dyDescent="0.2"/>
    <row r="23804" s="107" customFormat="1" x14ac:dyDescent="0.2"/>
    <row r="23805" s="107" customFormat="1" x14ac:dyDescent="0.2"/>
    <row r="23806" s="107" customFormat="1" x14ac:dyDescent="0.2"/>
    <row r="23807" s="107" customFormat="1" x14ac:dyDescent="0.2"/>
    <row r="23808" s="107" customFormat="1" x14ac:dyDescent="0.2"/>
    <row r="23809" s="107" customFormat="1" x14ac:dyDescent="0.2"/>
    <row r="23810" s="107" customFormat="1" x14ac:dyDescent="0.2"/>
    <row r="23811" s="107" customFormat="1" x14ac:dyDescent="0.2"/>
    <row r="23812" s="107" customFormat="1" x14ac:dyDescent="0.2"/>
    <row r="23813" s="107" customFormat="1" x14ac:dyDescent="0.2"/>
    <row r="23814" s="107" customFormat="1" x14ac:dyDescent="0.2"/>
    <row r="23815" s="107" customFormat="1" x14ac:dyDescent="0.2"/>
    <row r="23816" s="107" customFormat="1" x14ac:dyDescent="0.2"/>
    <row r="23817" s="107" customFormat="1" x14ac:dyDescent="0.2"/>
    <row r="23818" s="107" customFormat="1" x14ac:dyDescent="0.2"/>
    <row r="23819" s="107" customFormat="1" x14ac:dyDescent="0.2"/>
    <row r="23820" s="107" customFormat="1" x14ac:dyDescent="0.2"/>
    <row r="23821" s="107" customFormat="1" x14ac:dyDescent="0.2"/>
    <row r="23822" s="107" customFormat="1" x14ac:dyDescent="0.2"/>
    <row r="23823" s="107" customFormat="1" x14ac:dyDescent="0.2"/>
    <row r="23824" s="107" customFormat="1" x14ac:dyDescent="0.2"/>
    <row r="23825" s="107" customFormat="1" x14ac:dyDescent="0.2"/>
    <row r="23826" s="107" customFormat="1" x14ac:dyDescent="0.2"/>
    <row r="23827" s="107" customFormat="1" x14ac:dyDescent="0.2"/>
    <row r="23828" s="107" customFormat="1" x14ac:dyDescent="0.2"/>
    <row r="23829" s="107" customFormat="1" x14ac:dyDescent="0.2"/>
    <row r="23830" s="107" customFormat="1" x14ac:dyDescent="0.2"/>
    <row r="23831" s="107" customFormat="1" x14ac:dyDescent="0.2"/>
    <row r="23832" s="107" customFormat="1" x14ac:dyDescent="0.2"/>
    <row r="23833" s="107" customFormat="1" x14ac:dyDescent="0.2"/>
    <row r="23834" s="107" customFormat="1" x14ac:dyDescent="0.2"/>
    <row r="23835" s="107" customFormat="1" x14ac:dyDescent="0.2"/>
    <row r="23836" s="107" customFormat="1" x14ac:dyDescent="0.2"/>
    <row r="23837" s="107" customFormat="1" x14ac:dyDescent="0.2"/>
    <row r="23838" s="107" customFormat="1" x14ac:dyDescent="0.2"/>
    <row r="23839" s="107" customFormat="1" x14ac:dyDescent="0.2"/>
    <row r="23840" s="107" customFormat="1" x14ac:dyDescent="0.2"/>
    <row r="23841" s="107" customFormat="1" x14ac:dyDescent="0.2"/>
    <row r="23842" s="107" customFormat="1" x14ac:dyDescent="0.2"/>
    <row r="23843" s="107" customFormat="1" x14ac:dyDescent="0.2"/>
    <row r="23844" s="107" customFormat="1" x14ac:dyDescent="0.2"/>
    <row r="23845" s="107" customFormat="1" x14ac:dyDescent="0.2"/>
    <row r="23846" s="107" customFormat="1" x14ac:dyDescent="0.2"/>
    <row r="23847" s="107" customFormat="1" x14ac:dyDescent="0.2"/>
    <row r="23848" s="107" customFormat="1" x14ac:dyDescent="0.2"/>
    <row r="23849" s="107" customFormat="1" x14ac:dyDescent="0.2"/>
    <row r="23850" s="107" customFormat="1" x14ac:dyDescent="0.2"/>
    <row r="23851" s="107" customFormat="1" x14ac:dyDescent="0.2"/>
    <row r="23852" s="107" customFormat="1" x14ac:dyDescent="0.2"/>
    <row r="23853" s="107" customFormat="1" x14ac:dyDescent="0.2"/>
    <row r="23854" s="107" customFormat="1" x14ac:dyDescent="0.2"/>
    <row r="23855" s="107" customFormat="1" x14ac:dyDescent="0.2"/>
    <row r="23856" s="107" customFormat="1" x14ac:dyDescent="0.2"/>
    <row r="23857" s="107" customFormat="1" x14ac:dyDescent="0.2"/>
    <row r="23858" s="107" customFormat="1" x14ac:dyDescent="0.2"/>
    <row r="23859" s="107" customFormat="1" x14ac:dyDescent="0.2"/>
    <row r="23860" s="107" customFormat="1" x14ac:dyDescent="0.2"/>
    <row r="23861" s="107" customFormat="1" x14ac:dyDescent="0.2"/>
    <row r="23862" s="107" customFormat="1" x14ac:dyDescent="0.2"/>
    <row r="23863" s="107" customFormat="1" x14ac:dyDescent="0.2"/>
    <row r="23864" s="107" customFormat="1" x14ac:dyDescent="0.2"/>
    <row r="23865" s="107" customFormat="1" x14ac:dyDescent="0.2"/>
    <row r="23866" s="107" customFormat="1" x14ac:dyDescent="0.2"/>
    <row r="23867" s="107" customFormat="1" x14ac:dyDescent="0.2"/>
    <row r="23868" s="107" customFormat="1" x14ac:dyDescent="0.2"/>
    <row r="23869" s="107" customFormat="1" x14ac:dyDescent="0.2"/>
    <row r="23870" s="107" customFormat="1" x14ac:dyDescent="0.2"/>
    <row r="23871" s="107" customFormat="1" x14ac:dyDescent="0.2"/>
    <row r="23872" s="107" customFormat="1" x14ac:dyDescent="0.2"/>
    <row r="23873" s="107" customFormat="1" x14ac:dyDescent="0.2"/>
    <row r="23874" s="107" customFormat="1" x14ac:dyDescent="0.2"/>
    <row r="23875" s="107" customFormat="1" x14ac:dyDescent="0.2"/>
    <row r="23876" s="107" customFormat="1" x14ac:dyDescent="0.2"/>
    <row r="23877" s="107" customFormat="1" x14ac:dyDescent="0.2"/>
    <row r="23878" s="107" customFormat="1" x14ac:dyDescent="0.2"/>
    <row r="23879" s="107" customFormat="1" x14ac:dyDescent="0.2"/>
    <row r="23880" s="107" customFormat="1" x14ac:dyDescent="0.2"/>
    <row r="23881" s="107" customFormat="1" x14ac:dyDescent="0.2"/>
    <row r="23882" s="107" customFormat="1" x14ac:dyDescent="0.2"/>
    <row r="23883" s="107" customFormat="1" x14ac:dyDescent="0.2"/>
    <row r="23884" s="107" customFormat="1" x14ac:dyDescent="0.2"/>
    <row r="23885" s="107" customFormat="1" x14ac:dyDescent="0.2"/>
    <row r="23886" s="107" customFormat="1" x14ac:dyDescent="0.2"/>
    <row r="23887" s="107" customFormat="1" x14ac:dyDescent="0.2"/>
    <row r="23888" s="107" customFormat="1" x14ac:dyDescent="0.2"/>
    <row r="23889" s="107" customFormat="1" x14ac:dyDescent="0.2"/>
    <row r="23890" s="107" customFormat="1" x14ac:dyDescent="0.2"/>
    <row r="23891" s="107" customFormat="1" x14ac:dyDescent="0.2"/>
    <row r="23892" s="107" customFormat="1" x14ac:dyDescent="0.2"/>
    <row r="23893" s="107" customFormat="1" x14ac:dyDescent="0.2"/>
    <row r="23894" s="107" customFormat="1" x14ac:dyDescent="0.2"/>
    <row r="23895" s="107" customFormat="1" x14ac:dyDescent="0.2"/>
    <row r="23896" s="107" customFormat="1" x14ac:dyDescent="0.2"/>
    <row r="23897" s="107" customFormat="1" x14ac:dyDescent="0.2"/>
    <row r="23898" s="107" customFormat="1" x14ac:dyDescent="0.2"/>
    <row r="23899" s="107" customFormat="1" x14ac:dyDescent="0.2"/>
    <row r="23900" s="107" customFormat="1" x14ac:dyDescent="0.2"/>
    <row r="23901" s="107" customFormat="1" x14ac:dyDescent="0.2"/>
    <row r="23902" s="107" customFormat="1" x14ac:dyDescent="0.2"/>
    <row r="23903" s="107" customFormat="1" x14ac:dyDescent="0.2"/>
    <row r="23904" s="107" customFormat="1" x14ac:dyDescent="0.2"/>
    <row r="23905" s="107" customFormat="1" x14ac:dyDescent="0.2"/>
    <row r="23906" s="107" customFormat="1" x14ac:dyDescent="0.2"/>
    <row r="23907" s="107" customFormat="1" x14ac:dyDescent="0.2"/>
    <row r="23908" s="107" customFormat="1" x14ac:dyDescent="0.2"/>
    <row r="23909" s="107" customFormat="1" x14ac:dyDescent="0.2"/>
    <row r="23910" s="107" customFormat="1" x14ac:dyDescent="0.2"/>
    <row r="23911" s="107" customFormat="1" x14ac:dyDescent="0.2"/>
    <row r="23912" s="107" customFormat="1" x14ac:dyDescent="0.2"/>
    <row r="23913" s="107" customFormat="1" x14ac:dyDescent="0.2"/>
    <row r="23914" s="107" customFormat="1" x14ac:dyDescent="0.2"/>
    <row r="23915" s="107" customFormat="1" x14ac:dyDescent="0.2"/>
    <row r="23916" s="107" customFormat="1" x14ac:dyDescent="0.2"/>
    <row r="23917" s="107" customFormat="1" x14ac:dyDescent="0.2"/>
    <row r="23918" s="107" customFormat="1" x14ac:dyDescent="0.2"/>
    <row r="23919" s="107" customFormat="1" x14ac:dyDescent="0.2"/>
    <row r="23920" s="107" customFormat="1" x14ac:dyDescent="0.2"/>
    <row r="23921" s="107" customFormat="1" x14ac:dyDescent="0.2"/>
    <row r="23922" s="107" customFormat="1" x14ac:dyDescent="0.2"/>
    <row r="23923" s="107" customFormat="1" x14ac:dyDescent="0.2"/>
    <row r="23924" s="107" customFormat="1" x14ac:dyDescent="0.2"/>
    <row r="23925" s="107" customFormat="1" x14ac:dyDescent="0.2"/>
    <row r="23926" s="107" customFormat="1" x14ac:dyDescent="0.2"/>
    <row r="23927" s="107" customFormat="1" x14ac:dyDescent="0.2"/>
    <row r="23928" s="107" customFormat="1" x14ac:dyDescent="0.2"/>
    <row r="23929" s="107" customFormat="1" x14ac:dyDescent="0.2"/>
    <row r="23930" s="107" customFormat="1" x14ac:dyDescent="0.2"/>
    <row r="23931" s="107" customFormat="1" x14ac:dyDescent="0.2"/>
    <row r="23932" s="107" customFormat="1" x14ac:dyDescent="0.2"/>
    <row r="23933" s="107" customFormat="1" x14ac:dyDescent="0.2"/>
    <row r="23934" s="107" customFormat="1" x14ac:dyDescent="0.2"/>
    <row r="23935" s="107" customFormat="1" x14ac:dyDescent="0.2"/>
    <row r="23936" s="107" customFormat="1" x14ac:dyDescent="0.2"/>
    <row r="23937" s="107" customFormat="1" x14ac:dyDescent="0.2"/>
    <row r="23938" s="107" customFormat="1" x14ac:dyDescent="0.2"/>
    <row r="23939" s="107" customFormat="1" x14ac:dyDescent="0.2"/>
    <row r="23940" s="107" customFormat="1" x14ac:dyDescent="0.2"/>
    <row r="23941" s="107" customFormat="1" x14ac:dyDescent="0.2"/>
    <row r="23942" s="107" customFormat="1" x14ac:dyDescent="0.2"/>
    <row r="23943" s="107" customFormat="1" x14ac:dyDescent="0.2"/>
    <row r="23944" s="107" customFormat="1" x14ac:dyDescent="0.2"/>
    <row r="23945" s="107" customFormat="1" x14ac:dyDescent="0.2"/>
    <row r="23946" s="107" customFormat="1" x14ac:dyDescent="0.2"/>
    <row r="23947" s="107" customFormat="1" x14ac:dyDescent="0.2"/>
    <row r="23948" s="107" customFormat="1" x14ac:dyDescent="0.2"/>
    <row r="23949" s="107" customFormat="1" x14ac:dyDescent="0.2"/>
    <row r="23950" s="107" customFormat="1" x14ac:dyDescent="0.2"/>
    <row r="23951" s="107" customFormat="1" x14ac:dyDescent="0.2"/>
    <row r="23952" s="107" customFormat="1" x14ac:dyDescent="0.2"/>
    <row r="23953" s="107" customFormat="1" x14ac:dyDescent="0.2"/>
    <row r="23954" s="107" customFormat="1" x14ac:dyDescent="0.2"/>
    <row r="23955" s="107" customFormat="1" x14ac:dyDescent="0.2"/>
    <row r="23956" s="107" customFormat="1" x14ac:dyDescent="0.2"/>
    <row r="23957" s="107" customFormat="1" x14ac:dyDescent="0.2"/>
    <row r="23958" s="107" customFormat="1" x14ac:dyDescent="0.2"/>
    <row r="23959" s="107" customFormat="1" x14ac:dyDescent="0.2"/>
    <row r="23960" s="107" customFormat="1" x14ac:dyDescent="0.2"/>
    <row r="23961" s="107" customFormat="1" x14ac:dyDescent="0.2"/>
    <row r="23962" s="107" customFormat="1" x14ac:dyDescent="0.2"/>
    <row r="23963" s="107" customFormat="1" x14ac:dyDescent="0.2"/>
    <row r="23964" s="107" customFormat="1" x14ac:dyDescent="0.2"/>
    <row r="23965" s="107" customFormat="1" x14ac:dyDescent="0.2"/>
    <row r="23966" s="107" customFormat="1" x14ac:dyDescent="0.2"/>
    <row r="23967" s="107" customFormat="1" x14ac:dyDescent="0.2"/>
    <row r="23968" s="107" customFormat="1" x14ac:dyDescent="0.2"/>
    <row r="23969" s="107" customFormat="1" x14ac:dyDescent="0.2"/>
    <row r="23970" s="107" customFormat="1" x14ac:dyDescent="0.2"/>
    <row r="23971" s="107" customFormat="1" x14ac:dyDescent="0.2"/>
    <row r="23972" s="107" customFormat="1" x14ac:dyDescent="0.2"/>
    <row r="23973" s="107" customFormat="1" x14ac:dyDescent="0.2"/>
    <row r="23974" s="107" customFormat="1" x14ac:dyDescent="0.2"/>
    <row r="23975" s="107" customFormat="1" x14ac:dyDescent="0.2"/>
    <row r="23976" s="107" customFormat="1" x14ac:dyDescent="0.2"/>
    <row r="23977" s="107" customFormat="1" x14ac:dyDescent="0.2"/>
    <row r="23978" s="107" customFormat="1" x14ac:dyDescent="0.2"/>
    <row r="23979" s="107" customFormat="1" x14ac:dyDescent="0.2"/>
    <row r="23980" s="107" customFormat="1" x14ac:dyDescent="0.2"/>
    <row r="23981" s="107" customFormat="1" x14ac:dyDescent="0.2"/>
    <row r="23982" s="107" customFormat="1" x14ac:dyDescent="0.2"/>
    <row r="23983" s="107" customFormat="1" x14ac:dyDescent="0.2"/>
    <row r="23984" s="107" customFormat="1" x14ac:dyDescent="0.2"/>
    <row r="23985" s="107" customFormat="1" x14ac:dyDescent="0.2"/>
    <row r="23986" s="107" customFormat="1" x14ac:dyDescent="0.2"/>
    <row r="23987" s="107" customFormat="1" x14ac:dyDescent="0.2"/>
    <row r="23988" s="107" customFormat="1" x14ac:dyDescent="0.2"/>
    <row r="23989" s="107" customFormat="1" x14ac:dyDescent="0.2"/>
    <row r="23990" s="107" customFormat="1" x14ac:dyDescent="0.2"/>
    <row r="23991" s="107" customFormat="1" x14ac:dyDescent="0.2"/>
    <row r="23992" s="107" customFormat="1" x14ac:dyDescent="0.2"/>
    <row r="23993" s="107" customFormat="1" x14ac:dyDescent="0.2"/>
    <row r="23994" s="107" customFormat="1" x14ac:dyDescent="0.2"/>
    <row r="23995" s="107" customFormat="1" x14ac:dyDescent="0.2"/>
    <row r="23996" s="107" customFormat="1" x14ac:dyDescent="0.2"/>
    <row r="23997" s="107" customFormat="1" x14ac:dyDescent="0.2"/>
    <row r="23998" s="107" customFormat="1" x14ac:dyDescent="0.2"/>
    <row r="23999" s="107" customFormat="1" x14ac:dyDescent="0.2"/>
    <row r="24000" s="107" customFormat="1" x14ac:dyDescent="0.2"/>
    <row r="24001" s="107" customFormat="1" x14ac:dyDescent="0.2"/>
    <row r="24002" s="107" customFormat="1" x14ac:dyDescent="0.2"/>
    <row r="24003" s="107" customFormat="1" x14ac:dyDescent="0.2"/>
    <row r="24004" s="107" customFormat="1" x14ac:dyDescent="0.2"/>
    <row r="24005" s="107" customFormat="1" x14ac:dyDescent="0.2"/>
    <row r="24006" s="107" customFormat="1" x14ac:dyDescent="0.2"/>
    <row r="24007" s="107" customFormat="1" x14ac:dyDescent="0.2"/>
    <row r="24008" s="107" customFormat="1" x14ac:dyDescent="0.2"/>
    <row r="24009" s="107" customFormat="1" x14ac:dyDescent="0.2"/>
    <row r="24010" s="107" customFormat="1" x14ac:dyDescent="0.2"/>
    <row r="24011" s="107" customFormat="1" x14ac:dyDescent="0.2"/>
    <row r="24012" s="107" customFormat="1" x14ac:dyDescent="0.2"/>
    <row r="24013" s="107" customFormat="1" x14ac:dyDescent="0.2"/>
    <row r="24014" s="107" customFormat="1" x14ac:dyDescent="0.2"/>
    <row r="24015" s="107" customFormat="1" x14ac:dyDescent="0.2"/>
    <row r="24016" s="107" customFormat="1" x14ac:dyDescent="0.2"/>
    <row r="24017" s="107" customFormat="1" x14ac:dyDescent="0.2"/>
    <row r="24018" s="107" customFormat="1" x14ac:dyDescent="0.2"/>
    <row r="24019" s="107" customFormat="1" x14ac:dyDescent="0.2"/>
    <row r="24020" s="107" customFormat="1" x14ac:dyDescent="0.2"/>
    <row r="24021" s="107" customFormat="1" x14ac:dyDescent="0.2"/>
    <row r="24022" s="107" customFormat="1" x14ac:dyDescent="0.2"/>
    <row r="24023" s="107" customFormat="1" x14ac:dyDescent="0.2"/>
    <row r="24024" s="107" customFormat="1" x14ac:dyDescent="0.2"/>
    <row r="24025" s="107" customFormat="1" x14ac:dyDescent="0.2"/>
    <row r="24026" s="107" customFormat="1" x14ac:dyDescent="0.2"/>
    <row r="24027" s="107" customFormat="1" x14ac:dyDescent="0.2"/>
    <row r="24028" s="107" customFormat="1" x14ac:dyDescent="0.2"/>
    <row r="24029" s="107" customFormat="1" x14ac:dyDescent="0.2"/>
    <row r="24030" s="107" customFormat="1" x14ac:dyDescent="0.2"/>
    <row r="24031" s="107" customFormat="1" x14ac:dyDescent="0.2"/>
    <row r="24032" s="107" customFormat="1" x14ac:dyDescent="0.2"/>
    <row r="24033" s="107" customFormat="1" x14ac:dyDescent="0.2"/>
    <row r="24034" s="107" customFormat="1" x14ac:dyDescent="0.2"/>
    <row r="24035" s="107" customFormat="1" x14ac:dyDescent="0.2"/>
    <row r="24036" s="107" customFormat="1" x14ac:dyDescent="0.2"/>
    <row r="24037" s="107" customFormat="1" x14ac:dyDescent="0.2"/>
    <row r="24038" s="107" customFormat="1" x14ac:dyDescent="0.2"/>
    <row r="24039" s="107" customFormat="1" x14ac:dyDescent="0.2"/>
    <row r="24040" s="107" customFormat="1" x14ac:dyDescent="0.2"/>
    <row r="24041" s="107" customFormat="1" x14ac:dyDescent="0.2"/>
    <row r="24042" s="107" customFormat="1" x14ac:dyDescent="0.2"/>
    <row r="24043" s="107" customFormat="1" x14ac:dyDescent="0.2"/>
    <row r="24044" s="107" customFormat="1" x14ac:dyDescent="0.2"/>
    <row r="24045" s="107" customFormat="1" x14ac:dyDescent="0.2"/>
    <row r="24046" s="107" customFormat="1" x14ac:dyDescent="0.2"/>
    <row r="24047" s="107" customFormat="1" x14ac:dyDescent="0.2"/>
    <row r="24048" s="107" customFormat="1" x14ac:dyDescent="0.2"/>
    <row r="24049" s="107" customFormat="1" x14ac:dyDescent="0.2"/>
    <row r="24050" s="107" customFormat="1" x14ac:dyDescent="0.2"/>
    <row r="24051" s="107" customFormat="1" x14ac:dyDescent="0.2"/>
    <row r="24052" s="107" customFormat="1" x14ac:dyDescent="0.2"/>
    <row r="24053" s="107" customFormat="1" x14ac:dyDescent="0.2"/>
    <row r="24054" s="107" customFormat="1" x14ac:dyDescent="0.2"/>
    <row r="24055" s="107" customFormat="1" x14ac:dyDescent="0.2"/>
    <row r="24056" s="107" customFormat="1" x14ac:dyDescent="0.2"/>
    <row r="24057" s="107" customFormat="1" x14ac:dyDescent="0.2"/>
    <row r="24058" s="107" customFormat="1" x14ac:dyDescent="0.2"/>
    <row r="24059" s="107" customFormat="1" x14ac:dyDescent="0.2"/>
    <row r="24060" s="107" customFormat="1" x14ac:dyDescent="0.2"/>
    <row r="24061" s="107" customFormat="1" x14ac:dyDescent="0.2"/>
    <row r="24062" s="107" customFormat="1" x14ac:dyDescent="0.2"/>
    <row r="24063" s="107" customFormat="1" x14ac:dyDescent="0.2"/>
    <row r="24064" s="107" customFormat="1" x14ac:dyDescent="0.2"/>
    <row r="24065" s="107" customFormat="1" x14ac:dyDescent="0.2"/>
    <row r="24066" s="107" customFormat="1" x14ac:dyDescent="0.2"/>
    <row r="24067" s="107" customFormat="1" x14ac:dyDescent="0.2"/>
    <row r="24068" s="107" customFormat="1" x14ac:dyDescent="0.2"/>
    <row r="24069" s="107" customFormat="1" x14ac:dyDescent="0.2"/>
    <row r="24070" s="107" customFormat="1" x14ac:dyDescent="0.2"/>
    <row r="24071" s="107" customFormat="1" x14ac:dyDescent="0.2"/>
    <row r="24072" s="107" customFormat="1" x14ac:dyDescent="0.2"/>
    <row r="24073" s="107" customFormat="1" x14ac:dyDescent="0.2"/>
    <row r="24074" s="107" customFormat="1" x14ac:dyDescent="0.2"/>
    <row r="24075" s="107" customFormat="1" x14ac:dyDescent="0.2"/>
    <row r="24076" s="107" customFormat="1" x14ac:dyDescent="0.2"/>
    <row r="24077" s="107" customFormat="1" x14ac:dyDescent="0.2"/>
    <row r="24078" s="107" customFormat="1" x14ac:dyDescent="0.2"/>
    <row r="24079" s="107" customFormat="1" x14ac:dyDescent="0.2"/>
    <row r="24080" s="107" customFormat="1" x14ac:dyDescent="0.2"/>
    <row r="24081" s="107" customFormat="1" x14ac:dyDescent="0.2"/>
    <row r="24082" s="107" customFormat="1" x14ac:dyDescent="0.2"/>
    <row r="24083" s="107" customFormat="1" x14ac:dyDescent="0.2"/>
    <row r="24084" s="107" customFormat="1" x14ac:dyDescent="0.2"/>
    <row r="24085" s="107" customFormat="1" x14ac:dyDescent="0.2"/>
    <row r="24086" s="107" customFormat="1" x14ac:dyDescent="0.2"/>
    <row r="24087" s="107" customFormat="1" x14ac:dyDescent="0.2"/>
    <row r="24088" s="107" customFormat="1" x14ac:dyDescent="0.2"/>
    <row r="24089" s="107" customFormat="1" x14ac:dyDescent="0.2"/>
    <row r="24090" s="107" customFormat="1" x14ac:dyDescent="0.2"/>
    <row r="24091" s="107" customFormat="1" x14ac:dyDescent="0.2"/>
    <row r="24092" s="107" customFormat="1" x14ac:dyDescent="0.2"/>
    <row r="24093" s="107" customFormat="1" x14ac:dyDescent="0.2"/>
    <row r="24094" s="107" customFormat="1" x14ac:dyDescent="0.2"/>
    <row r="24095" s="107" customFormat="1" x14ac:dyDescent="0.2"/>
    <row r="24096" s="107" customFormat="1" x14ac:dyDescent="0.2"/>
    <row r="24097" s="107" customFormat="1" x14ac:dyDescent="0.2"/>
    <row r="24098" s="107" customFormat="1" x14ac:dyDescent="0.2"/>
    <row r="24099" s="107" customFormat="1" x14ac:dyDescent="0.2"/>
    <row r="24100" s="107" customFormat="1" x14ac:dyDescent="0.2"/>
    <row r="24101" s="107" customFormat="1" x14ac:dyDescent="0.2"/>
    <row r="24102" s="107" customFormat="1" x14ac:dyDescent="0.2"/>
    <row r="24103" s="107" customFormat="1" x14ac:dyDescent="0.2"/>
    <row r="24104" s="107" customFormat="1" x14ac:dyDescent="0.2"/>
    <row r="24105" s="107" customFormat="1" x14ac:dyDescent="0.2"/>
    <row r="24106" s="107" customFormat="1" x14ac:dyDescent="0.2"/>
    <row r="24107" s="107" customFormat="1" x14ac:dyDescent="0.2"/>
    <row r="24108" s="107" customFormat="1" x14ac:dyDescent="0.2"/>
    <row r="24109" s="107" customFormat="1" x14ac:dyDescent="0.2"/>
    <row r="24110" s="107" customFormat="1" x14ac:dyDescent="0.2"/>
    <row r="24111" s="107" customFormat="1" x14ac:dyDescent="0.2"/>
    <row r="24112" s="107" customFormat="1" x14ac:dyDescent="0.2"/>
    <row r="24113" s="107" customFormat="1" x14ac:dyDescent="0.2"/>
    <row r="24114" s="107" customFormat="1" x14ac:dyDescent="0.2"/>
    <row r="24115" s="107" customFormat="1" x14ac:dyDescent="0.2"/>
    <row r="24116" s="107" customFormat="1" x14ac:dyDescent="0.2"/>
    <row r="24117" s="107" customFormat="1" x14ac:dyDescent="0.2"/>
    <row r="24118" s="107" customFormat="1" x14ac:dyDescent="0.2"/>
    <row r="24119" s="107" customFormat="1" x14ac:dyDescent="0.2"/>
    <row r="24120" s="107" customFormat="1" x14ac:dyDescent="0.2"/>
    <row r="24121" s="107" customFormat="1" x14ac:dyDescent="0.2"/>
    <row r="24122" s="107" customFormat="1" x14ac:dyDescent="0.2"/>
    <row r="24123" s="107" customFormat="1" x14ac:dyDescent="0.2"/>
    <row r="24124" s="107" customFormat="1" x14ac:dyDescent="0.2"/>
    <row r="24125" s="107" customFormat="1" x14ac:dyDescent="0.2"/>
    <row r="24126" s="107" customFormat="1" x14ac:dyDescent="0.2"/>
    <row r="24127" s="107" customFormat="1" x14ac:dyDescent="0.2"/>
    <row r="24128" s="107" customFormat="1" x14ac:dyDescent="0.2"/>
    <row r="24129" s="107" customFormat="1" x14ac:dyDescent="0.2"/>
    <row r="24130" s="107" customFormat="1" x14ac:dyDescent="0.2"/>
    <row r="24131" s="107" customFormat="1" x14ac:dyDescent="0.2"/>
    <row r="24132" s="107" customFormat="1" x14ac:dyDescent="0.2"/>
    <row r="24133" s="107" customFormat="1" x14ac:dyDescent="0.2"/>
    <row r="24134" s="107" customFormat="1" x14ac:dyDescent="0.2"/>
    <row r="24135" s="107" customFormat="1" x14ac:dyDescent="0.2"/>
    <row r="24136" s="107" customFormat="1" x14ac:dyDescent="0.2"/>
    <row r="24137" s="107" customFormat="1" x14ac:dyDescent="0.2"/>
    <row r="24138" s="107" customFormat="1" x14ac:dyDescent="0.2"/>
    <row r="24139" s="107" customFormat="1" x14ac:dyDescent="0.2"/>
    <row r="24140" s="107" customFormat="1" x14ac:dyDescent="0.2"/>
    <row r="24141" s="107" customFormat="1" x14ac:dyDescent="0.2"/>
    <row r="24142" s="107" customFormat="1" x14ac:dyDescent="0.2"/>
    <row r="24143" s="107" customFormat="1" x14ac:dyDescent="0.2"/>
    <row r="24144" s="107" customFormat="1" x14ac:dyDescent="0.2"/>
    <row r="24145" s="107" customFormat="1" x14ac:dyDescent="0.2"/>
    <row r="24146" s="107" customFormat="1" x14ac:dyDescent="0.2"/>
    <row r="24147" s="107" customFormat="1" x14ac:dyDescent="0.2"/>
    <row r="24148" s="107" customFormat="1" x14ac:dyDescent="0.2"/>
    <row r="24149" s="107" customFormat="1" x14ac:dyDescent="0.2"/>
    <row r="24150" s="107" customFormat="1" x14ac:dyDescent="0.2"/>
    <row r="24151" s="107" customFormat="1" x14ac:dyDescent="0.2"/>
    <row r="24152" s="107" customFormat="1" x14ac:dyDescent="0.2"/>
    <row r="24153" s="107" customFormat="1" x14ac:dyDescent="0.2"/>
    <row r="24154" s="107" customFormat="1" x14ac:dyDescent="0.2"/>
    <row r="24155" s="107" customFormat="1" x14ac:dyDescent="0.2"/>
    <row r="24156" s="107" customFormat="1" x14ac:dyDescent="0.2"/>
    <row r="24157" s="107" customFormat="1" x14ac:dyDescent="0.2"/>
    <row r="24158" s="107" customFormat="1" x14ac:dyDescent="0.2"/>
    <row r="24159" s="107" customFormat="1" x14ac:dyDescent="0.2"/>
    <row r="24160" s="107" customFormat="1" x14ac:dyDescent="0.2"/>
    <row r="24161" s="107" customFormat="1" x14ac:dyDescent="0.2"/>
    <row r="24162" s="107" customFormat="1" x14ac:dyDescent="0.2"/>
    <row r="24163" s="107" customFormat="1" x14ac:dyDescent="0.2"/>
    <row r="24164" s="107" customFormat="1" x14ac:dyDescent="0.2"/>
    <row r="24165" s="107" customFormat="1" x14ac:dyDescent="0.2"/>
    <row r="24166" s="107" customFormat="1" x14ac:dyDescent="0.2"/>
    <row r="24167" s="107" customFormat="1" x14ac:dyDescent="0.2"/>
    <row r="24168" s="107" customFormat="1" x14ac:dyDescent="0.2"/>
    <row r="24169" s="107" customFormat="1" x14ac:dyDescent="0.2"/>
    <row r="24170" s="107" customFormat="1" x14ac:dyDescent="0.2"/>
    <row r="24171" s="107" customFormat="1" x14ac:dyDescent="0.2"/>
    <row r="24172" s="107" customFormat="1" x14ac:dyDescent="0.2"/>
    <row r="24173" s="107" customFormat="1" x14ac:dyDescent="0.2"/>
    <row r="24174" s="107" customFormat="1" x14ac:dyDescent="0.2"/>
    <row r="24175" s="107" customFormat="1" x14ac:dyDescent="0.2"/>
    <row r="24176" s="107" customFormat="1" x14ac:dyDescent="0.2"/>
    <row r="24177" s="107" customFormat="1" x14ac:dyDescent="0.2"/>
    <row r="24178" s="107" customFormat="1" x14ac:dyDescent="0.2"/>
    <row r="24179" s="107" customFormat="1" x14ac:dyDescent="0.2"/>
    <row r="24180" s="107" customFormat="1" x14ac:dyDescent="0.2"/>
    <row r="24181" s="107" customFormat="1" x14ac:dyDescent="0.2"/>
    <row r="24182" s="107" customFormat="1" x14ac:dyDescent="0.2"/>
    <row r="24183" s="107" customFormat="1" x14ac:dyDescent="0.2"/>
    <row r="24184" s="107" customFormat="1" x14ac:dyDescent="0.2"/>
    <row r="24185" s="107" customFormat="1" x14ac:dyDescent="0.2"/>
    <row r="24186" s="107" customFormat="1" x14ac:dyDescent="0.2"/>
    <row r="24187" s="107" customFormat="1" x14ac:dyDescent="0.2"/>
    <row r="24188" s="107" customFormat="1" x14ac:dyDescent="0.2"/>
    <row r="24189" s="107" customFormat="1" x14ac:dyDescent="0.2"/>
    <row r="24190" s="107" customFormat="1" x14ac:dyDescent="0.2"/>
    <row r="24191" s="107" customFormat="1" x14ac:dyDescent="0.2"/>
    <row r="24192" s="107" customFormat="1" x14ac:dyDescent="0.2"/>
    <row r="24193" s="107" customFormat="1" x14ac:dyDescent="0.2"/>
    <row r="24194" s="107" customFormat="1" x14ac:dyDescent="0.2"/>
    <row r="24195" s="107" customFormat="1" x14ac:dyDescent="0.2"/>
    <row r="24196" s="107" customFormat="1" x14ac:dyDescent="0.2"/>
    <row r="24197" s="107" customFormat="1" x14ac:dyDescent="0.2"/>
    <row r="24198" s="107" customFormat="1" x14ac:dyDescent="0.2"/>
    <row r="24199" s="107" customFormat="1" x14ac:dyDescent="0.2"/>
    <row r="24200" s="107" customFormat="1" x14ac:dyDescent="0.2"/>
    <row r="24201" s="107" customFormat="1" x14ac:dyDescent="0.2"/>
    <row r="24202" s="107" customFormat="1" x14ac:dyDescent="0.2"/>
    <row r="24203" s="107" customFormat="1" x14ac:dyDescent="0.2"/>
    <row r="24204" s="107" customFormat="1" x14ac:dyDescent="0.2"/>
    <row r="24205" s="107" customFormat="1" x14ac:dyDescent="0.2"/>
    <row r="24206" s="107" customFormat="1" x14ac:dyDescent="0.2"/>
    <row r="24207" s="107" customFormat="1" x14ac:dyDescent="0.2"/>
    <row r="24208" s="107" customFormat="1" x14ac:dyDescent="0.2"/>
    <row r="24209" s="107" customFormat="1" x14ac:dyDescent="0.2"/>
    <row r="24210" s="107" customFormat="1" x14ac:dyDescent="0.2"/>
    <row r="24211" s="107" customFormat="1" x14ac:dyDescent="0.2"/>
    <row r="24212" s="107" customFormat="1" x14ac:dyDescent="0.2"/>
    <row r="24213" s="107" customFormat="1" x14ac:dyDescent="0.2"/>
    <row r="24214" s="107" customFormat="1" x14ac:dyDescent="0.2"/>
    <row r="24215" s="107" customFormat="1" x14ac:dyDescent="0.2"/>
    <row r="24216" s="107" customFormat="1" x14ac:dyDescent="0.2"/>
    <row r="24217" s="107" customFormat="1" x14ac:dyDescent="0.2"/>
    <row r="24218" s="107" customFormat="1" x14ac:dyDescent="0.2"/>
    <row r="24219" s="107" customFormat="1" x14ac:dyDescent="0.2"/>
    <row r="24220" s="107" customFormat="1" x14ac:dyDescent="0.2"/>
    <row r="24221" s="107" customFormat="1" x14ac:dyDescent="0.2"/>
    <row r="24222" s="107" customFormat="1" x14ac:dyDescent="0.2"/>
    <row r="24223" s="107" customFormat="1" x14ac:dyDescent="0.2"/>
    <row r="24224" s="107" customFormat="1" x14ac:dyDescent="0.2"/>
    <row r="24225" s="107" customFormat="1" x14ac:dyDescent="0.2"/>
    <row r="24226" s="107" customFormat="1" x14ac:dyDescent="0.2"/>
    <row r="24227" s="107" customFormat="1" x14ac:dyDescent="0.2"/>
    <row r="24228" s="107" customFormat="1" x14ac:dyDescent="0.2"/>
    <row r="24229" s="107" customFormat="1" x14ac:dyDescent="0.2"/>
    <row r="24230" s="107" customFormat="1" x14ac:dyDescent="0.2"/>
    <row r="24231" s="107" customFormat="1" x14ac:dyDescent="0.2"/>
    <row r="24232" s="107" customFormat="1" x14ac:dyDescent="0.2"/>
    <row r="24233" s="107" customFormat="1" x14ac:dyDescent="0.2"/>
    <row r="24234" s="107" customFormat="1" x14ac:dyDescent="0.2"/>
    <row r="24235" s="107" customFormat="1" x14ac:dyDescent="0.2"/>
    <row r="24236" s="107" customFormat="1" x14ac:dyDescent="0.2"/>
    <row r="24237" s="107" customFormat="1" x14ac:dyDescent="0.2"/>
    <row r="24238" s="107" customFormat="1" x14ac:dyDescent="0.2"/>
    <row r="24239" s="107" customFormat="1" x14ac:dyDescent="0.2"/>
    <row r="24240" s="107" customFormat="1" x14ac:dyDescent="0.2"/>
    <row r="24241" s="107" customFormat="1" x14ac:dyDescent="0.2"/>
    <row r="24242" s="107" customFormat="1" x14ac:dyDescent="0.2"/>
    <row r="24243" s="107" customFormat="1" x14ac:dyDescent="0.2"/>
    <row r="24244" s="107" customFormat="1" x14ac:dyDescent="0.2"/>
    <row r="24245" s="107" customFormat="1" x14ac:dyDescent="0.2"/>
    <row r="24246" s="107" customFormat="1" x14ac:dyDescent="0.2"/>
    <row r="24247" s="107" customFormat="1" x14ac:dyDescent="0.2"/>
    <row r="24248" s="107" customFormat="1" x14ac:dyDescent="0.2"/>
    <row r="24249" s="107" customFormat="1" x14ac:dyDescent="0.2"/>
    <row r="24250" s="107" customFormat="1" x14ac:dyDescent="0.2"/>
    <row r="24251" s="107" customFormat="1" x14ac:dyDescent="0.2"/>
    <row r="24252" s="107" customFormat="1" x14ac:dyDescent="0.2"/>
    <row r="24253" s="107" customFormat="1" x14ac:dyDescent="0.2"/>
    <row r="24254" s="107" customFormat="1" x14ac:dyDescent="0.2"/>
    <row r="24255" s="107" customFormat="1" x14ac:dyDescent="0.2"/>
    <row r="24256" s="107" customFormat="1" x14ac:dyDescent="0.2"/>
    <row r="24257" s="107" customFormat="1" x14ac:dyDescent="0.2"/>
    <row r="24258" s="107" customFormat="1" x14ac:dyDescent="0.2"/>
    <row r="24259" s="107" customFormat="1" x14ac:dyDescent="0.2"/>
    <row r="24260" s="107" customFormat="1" x14ac:dyDescent="0.2"/>
    <row r="24261" s="107" customFormat="1" x14ac:dyDescent="0.2"/>
    <row r="24262" s="107" customFormat="1" x14ac:dyDescent="0.2"/>
    <row r="24263" s="107" customFormat="1" x14ac:dyDescent="0.2"/>
    <row r="24264" s="107" customFormat="1" x14ac:dyDescent="0.2"/>
    <row r="24265" s="107" customFormat="1" x14ac:dyDescent="0.2"/>
    <row r="24266" s="107" customFormat="1" x14ac:dyDescent="0.2"/>
    <row r="24267" s="107" customFormat="1" x14ac:dyDescent="0.2"/>
    <row r="24268" s="107" customFormat="1" x14ac:dyDescent="0.2"/>
    <row r="24269" s="107" customFormat="1" x14ac:dyDescent="0.2"/>
    <row r="24270" s="107" customFormat="1" x14ac:dyDescent="0.2"/>
    <row r="24271" s="107" customFormat="1" x14ac:dyDescent="0.2"/>
    <row r="24272" s="107" customFormat="1" x14ac:dyDescent="0.2"/>
    <row r="24273" s="107" customFormat="1" x14ac:dyDescent="0.2"/>
    <row r="24274" s="107" customFormat="1" x14ac:dyDescent="0.2"/>
    <row r="24275" s="107" customFormat="1" x14ac:dyDescent="0.2"/>
    <row r="24276" s="107" customFormat="1" x14ac:dyDescent="0.2"/>
    <row r="24277" s="107" customFormat="1" x14ac:dyDescent="0.2"/>
    <row r="24278" s="107" customFormat="1" x14ac:dyDescent="0.2"/>
    <row r="24279" s="107" customFormat="1" x14ac:dyDescent="0.2"/>
    <row r="24280" s="107" customFormat="1" x14ac:dyDescent="0.2"/>
    <row r="24281" s="107" customFormat="1" x14ac:dyDescent="0.2"/>
    <row r="24282" s="107" customFormat="1" x14ac:dyDescent="0.2"/>
    <row r="24283" s="107" customFormat="1" x14ac:dyDescent="0.2"/>
    <row r="24284" s="107" customFormat="1" x14ac:dyDescent="0.2"/>
    <row r="24285" s="107" customFormat="1" x14ac:dyDescent="0.2"/>
    <row r="24286" s="107" customFormat="1" x14ac:dyDescent="0.2"/>
    <row r="24287" s="107" customFormat="1" x14ac:dyDescent="0.2"/>
    <row r="24288" s="107" customFormat="1" x14ac:dyDescent="0.2"/>
    <row r="24289" s="107" customFormat="1" x14ac:dyDescent="0.2"/>
    <row r="24290" s="107" customFormat="1" x14ac:dyDescent="0.2"/>
    <row r="24291" s="107" customFormat="1" x14ac:dyDescent="0.2"/>
    <row r="24292" s="107" customFormat="1" x14ac:dyDescent="0.2"/>
    <row r="24293" s="107" customFormat="1" x14ac:dyDescent="0.2"/>
    <row r="24294" s="107" customFormat="1" x14ac:dyDescent="0.2"/>
    <row r="24295" s="107" customFormat="1" x14ac:dyDescent="0.2"/>
    <row r="24296" s="107" customFormat="1" x14ac:dyDescent="0.2"/>
    <row r="24297" s="107" customFormat="1" x14ac:dyDescent="0.2"/>
    <row r="24298" s="107" customFormat="1" x14ac:dyDescent="0.2"/>
    <row r="24299" s="107" customFormat="1" x14ac:dyDescent="0.2"/>
    <row r="24300" s="107" customFormat="1" x14ac:dyDescent="0.2"/>
    <row r="24301" s="107" customFormat="1" x14ac:dyDescent="0.2"/>
    <row r="24302" s="107" customFormat="1" x14ac:dyDescent="0.2"/>
    <row r="24303" s="107" customFormat="1" x14ac:dyDescent="0.2"/>
    <row r="24304" s="107" customFormat="1" x14ac:dyDescent="0.2"/>
    <row r="24305" s="107" customFormat="1" x14ac:dyDescent="0.2"/>
    <row r="24306" s="107" customFormat="1" x14ac:dyDescent="0.2"/>
    <row r="24307" s="107" customFormat="1" x14ac:dyDescent="0.2"/>
    <row r="24308" s="107" customFormat="1" x14ac:dyDescent="0.2"/>
    <row r="24309" s="107" customFormat="1" x14ac:dyDescent="0.2"/>
    <row r="24310" s="107" customFormat="1" x14ac:dyDescent="0.2"/>
    <row r="24311" s="107" customFormat="1" x14ac:dyDescent="0.2"/>
    <row r="24312" s="107" customFormat="1" x14ac:dyDescent="0.2"/>
    <row r="24313" s="107" customFormat="1" x14ac:dyDescent="0.2"/>
    <row r="24314" s="107" customFormat="1" x14ac:dyDescent="0.2"/>
    <row r="24315" s="107" customFormat="1" x14ac:dyDescent="0.2"/>
    <row r="24316" s="107" customFormat="1" x14ac:dyDescent="0.2"/>
    <row r="24317" s="107" customFormat="1" x14ac:dyDescent="0.2"/>
    <row r="24318" s="107" customFormat="1" x14ac:dyDescent="0.2"/>
    <row r="24319" s="107" customFormat="1" x14ac:dyDescent="0.2"/>
    <row r="24320" s="107" customFormat="1" x14ac:dyDescent="0.2"/>
    <row r="24321" s="107" customFormat="1" x14ac:dyDescent="0.2"/>
    <row r="24322" s="107" customFormat="1" x14ac:dyDescent="0.2"/>
    <row r="24323" s="107" customFormat="1" x14ac:dyDescent="0.2"/>
    <row r="24324" s="107" customFormat="1" x14ac:dyDescent="0.2"/>
    <row r="24325" s="107" customFormat="1" x14ac:dyDescent="0.2"/>
    <row r="24326" s="107" customFormat="1" x14ac:dyDescent="0.2"/>
    <row r="24327" s="107" customFormat="1" x14ac:dyDescent="0.2"/>
    <row r="24328" s="107" customFormat="1" x14ac:dyDescent="0.2"/>
    <row r="24329" s="107" customFormat="1" x14ac:dyDescent="0.2"/>
    <row r="24330" s="107" customFormat="1" x14ac:dyDescent="0.2"/>
    <row r="24331" s="107" customFormat="1" x14ac:dyDescent="0.2"/>
    <row r="24332" s="107" customFormat="1" x14ac:dyDescent="0.2"/>
    <row r="24333" s="107" customFormat="1" x14ac:dyDescent="0.2"/>
    <row r="24334" s="107" customFormat="1" x14ac:dyDescent="0.2"/>
    <row r="24335" s="107" customFormat="1" x14ac:dyDescent="0.2"/>
    <row r="24336" s="107" customFormat="1" x14ac:dyDescent="0.2"/>
    <row r="24337" s="107" customFormat="1" x14ac:dyDescent="0.2"/>
    <row r="24338" s="107" customFormat="1" x14ac:dyDescent="0.2"/>
    <row r="24339" s="107" customFormat="1" x14ac:dyDescent="0.2"/>
    <row r="24340" s="107" customFormat="1" x14ac:dyDescent="0.2"/>
    <row r="24341" s="107" customFormat="1" x14ac:dyDescent="0.2"/>
    <row r="24342" s="107" customFormat="1" x14ac:dyDescent="0.2"/>
    <row r="24343" s="107" customFormat="1" x14ac:dyDescent="0.2"/>
    <row r="24344" s="107" customFormat="1" x14ac:dyDescent="0.2"/>
    <row r="24345" s="107" customFormat="1" x14ac:dyDescent="0.2"/>
    <row r="24346" s="107" customFormat="1" x14ac:dyDescent="0.2"/>
    <row r="24347" s="107" customFormat="1" x14ac:dyDescent="0.2"/>
    <row r="24348" s="107" customFormat="1" x14ac:dyDescent="0.2"/>
    <row r="24349" s="107" customFormat="1" x14ac:dyDescent="0.2"/>
    <row r="24350" s="107" customFormat="1" x14ac:dyDescent="0.2"/>
    <row r="24351" s="107" customFormat="1" x14ac:dyDescent="0.2"/>
    <row r="24352" s="107" customFormat="1" x14ac:dyDescent="0.2"/>
    <row r="24353" s="107" customFormat="1" x14ac:dyDescent="0.2"/>
    <row r="24354" s="107" customFormat="1" x14ac:dyDescent="0.2"/>
    <row r="24355" s="107" customFormat="1" x14ac:dyDescent="0.2"/>
    <row r="24356" s="107" customFormat="1" x14ac:dyDescent="0.2"/>
    <row r="24357" s="107" customFormat="1" x14ac:dyDescent="0.2"/>
    <row r="24358" s="107" customFormat="1" x14ac:dyDescent="0.2"/>
    <row r="24359" s="107" customFormat="1" x14ac:dyDescent="0.2"/>
    <row r="24360" s="107" customFormat="1" x14ac:dyDescent="0.2"/>
    <row r="24361" s="107" customFormat="1" x14ac:dyDescent="0.2"/>
    <row r="24362" s="107" customFormat="1" x14ac:dyDescent="0.2"/>
    <row r="24363" s="107" customFormat="1" x14ac:dyDescent="0.2"/>
    <row r="24364" s="107" customFormat="1" x14ac:dyDescent="0.2"/>
    <row r="24365" s="107" customFormat="1" x14ac:dyDescent="0.2"/>
    <row r="24366" s="107" customFormat="1" x14ac:dyDescent="0.2"/>
    <row r="24367" s="107" customFormat="1" x14ac:dyDescent="0.2"/>
    <row r="24368" s="107" customFormat="1" x14ac:dyDescent="0.2"/>
    <row r="24369" s="107" customFormat="1" x14ac:dyDescent="0.2"/>
    <row r="24370" s="107" customFormat="1" x14ac:dyDescent="0.2"/>
    <row r="24371" s="107" customFormat="1" x14ac:dyDescent="0.2"/>
    <row r="24372" s="107" customFormat="1" x14ac:dyDescent="0.2"/>
    <row r="24373" s="107" customFormat="1" x14ac:dyDescent="0.2"/>
    <row r="24374" s="107" customFormat="1" x14ac:dyDescent="0.2"/>
    <row r="24375" s="107" customFormat="1" x14ac:dyDescent="0.2"/>
    <row r="24376" s="107" customFormat="1" x14ac:dyDescent="0.2"/>
    <row r="24377" s="107" customFormat="1" x14ac:dyDescent="0.2"/>
    <row r="24378" s="107" customFormat="1" x14ac:dyDescent="0.2"/>
    <row r="24379" s="107" customFormat="1" x14ac:dyDescent="0.2"/>
    <row r="24380" s="107" customFormat="1" x14ac:dyDescent="0.2"/>
    <row r="24381" s="107" customFormat="1" x14ac:dyDescent="0.2"/>
    <row r="24382" s="107" customFormat="1" x14ac:dyDescent="0.2"/>
    <row r="24383" s="107" customFormat="1" x14ac:dyDescent="0.2"/>
    <row r="24384" s="107" customFormat="1" x14ac:dyDescent="0.2"/>
    <row r="24385" s="107" customFormat="1" x14ac:dyDescent="0.2"/>
    <row r="24386" s="107" customFormat="1" x14ac:dyDescent="0.2"/>
    <row r="24387" s="107" customFormat="1" x14ac:dyDescent="0.2"/>
    <row r="24388" s="107" customFormat="1" x14ac:dyDescent="0.2"/>
    <row r="24389" s="107" customFormat="1" x14ac:dyDescent="0.2"/>
    <row r="24390" s="107" customFormat="1" x14ac:dyDescent="0.2"/>
    <row r="24391" s="107" customFormat="1" x14ac:dyDescent="0.2"/>
    <row r="24392" s="107" customFormat="1" x14ac:dyDescent="0.2"/>
    <row r="24393" s="107" customFormat="1" x14ac:dyDescent="0.2"/>
    <row r="24394" s="107" customFormat="1" x14ac:dyDescent="0.2"/>
    <row r="24395" s="107" customFormat="1" x14ac:dyDescent="0.2"/>
    <row r="24396" s="107" customFormat="1" x14ac:dyDescent="0.2"/>
    <row r="24397" s="107" customFormat="1" x14ac:dyDescent="0.2"/>
    <row r="24398" s="107" customFormat="1" x14ac:dyDescent="0.2"/>
    <row r="24399" s="107" customFormat="1" x14ac:dyDescent="0.2"/>
    <row r="24400" s="107" customFormat="1" x14ac:dyDescent="0.2"/>
    <row r="24401" s="107" customFormat="1" x14ac:dyDescent="0.2"/>
    <row r="24402" s="107" customFormat="1" x14ac:dyDescent="0.2"/>
    <row r="24403" s="107" customFormat="1" x14ac:dyDescent="0.2"/>
    <row r="24404" s="107" customFormat="1" x14ac:dyDescent="0.2"/>
    <row r="24405" s="107" customFormat="1" x14ac:dyDescent="0.2"/>
    <row r="24406" s="107" customFormat="1" x14ac:dyDescent="0.2"/>
    <row r="24407" s="107" customFormat="1" x14ac:dyDescent="0.2"/>
    <row r="24408" s="107" customFormat="1" x14ac:dyDescent="0.2"/>
    <row r="24409" s="107" customFormat="1" x14ac:dyDescent="0.2"/>
    <row r="24410" s="107" customFormat="1" x14ac:dyDescent="0.2"/>
    <row r="24411" s="107" customFormat="1" x14ac:dyDescent="0.2"/>
    <row r="24412" s="107" customFormat="1" x14ac:dyDescent="0.2"/>
    <row r="24413" s="107" customFormat="1" x14ac:dyDescent="0.2"/>
    <row r="24414" s="107" customFormat="1" x14ac:dyDescent="0.2"/>
    <row r="24415" s="107" customFormat="1" x14ac:dyDescent="0.2"/>
    <row r="24416" s="107" customFormat="1" x14ac:dyDescent="0.2"/>
    <row r="24417" s="107" customFormat="1" x14ac:dyDescent="0.2"/>
    <row r="24418" s="107" customFormat="1" x14ac:dyDescent="0.2"/>
    <row r="24419" s="107" customFormat="1" x14ac:dyDescent="0.2"/>
    <row r="24420" s="107" customFormat="1" x14ac:dyDescent="0.2"/>
    <row r="24421" s="107" customFormat="1" x14ac:dyDescent="0.2"/>
    <row r="24422" s="107" customFormat="1" x14ac:dyDescent="0.2"/>
    <row r="24423" s="107" customFormat="1" x14ac:dyDescent="0.2"/>
    <row r="24424" s="107" customFormat="1" x14ac:dyDescent="0.2"/>
    <row r="24425" s="107" customFormat="1" x14ac:dyDescent="0.2"/>
    <row r="24426" s="107" customFormat="1" x14ac:dyDescent="0.2"/>
    <row r="24427" s="107" customFormat="1" x14ac:dyDescent="0.2"/>
    <row r="24428" s="107" customFormat="1" x14ac:dyDescent="0.2"/>
    <row r="24429" s="107" customFormat="1" x14ac:dyDescent="0.2"/>
    <row r="24430" s="107" customFormat="1" x14ac:dyDescent="0.2"/>
    <row r="24431" s="107" customFormat="1" x14ac:dyDescent="0.2"/>
    <row r="24432" s="107" customFormat="1" x14ac:dyDescent="0.2"/>
    <row r="24433" s="107" customFormat="1" x14ac:dyDescent="0.2"/>
    <row r="24434" s="107" customFormat="1" x14ac:dyDescent="0.2"/>
    <row r="24435" s="107" customFormat="1" x14ac:dyDescent="0.2"/>
    <row r="24436" s="107" customFormat="1" x14ac:dyDescent="0.2"/>
    <row r="24437" s="107" customFormat="1" x14ac:dyDescent="0.2"/>
    <row r="24438" s="107" customFormat="1" x14ac:dyDescent="0.2"/>
    <row r="24439" s="107" customFormat="1" x14ac:dyDescent="0.2"/>
    <row r="24440" s="107" customFormat="1" x14ac:dyDescent="0.2"/>
    <row r="24441" s="107" customFormat="1" x14ac:dyDescent="0.2"/>
    <row r="24442" s="107" customFormat="1" x14ac:dyDescent="0.2"/>
    <row r="24443" s="107" customFormat="1" x14ac:dyDescent="0.2"/>
    <row r="24444" s="107" customFormat="1" x14ac:dyDescent="0.2"/>
    <row r="24445" s="107" customFormat="1" x14ac:dyDescent="0.2"/>
    <row r="24446" s="107" customFormat="1" x14ac:dyDescent="0.2"/>
    <row r="24447" s="107" customFormat="1" x14ac:dyDescent="0.2"/>
    <row r="24448" s="107" customFormat="1" x14ac:dyDescent="0.2"/>
    <row r="24449" s="107" customFormat="1" x14ac:dyDescent="0.2"/>
    <row r="24450" s="107" customFormat="1" x14ac:dyDescent="0.2"/>
    <row r="24451" s="107" customFormat="1" x14ac:dyDescent="0.2"/>
    <row r="24452" s="107" customFormat="1" x14ac:dyDescent="0.2"/>
    <row r="24453" s="107" customFormat="1" x14ac:dyDescent="0.2"/>
    <row r="24454" s="107" customFormat="1" x14ac:dyDescent="0.2"/>
    <row r="24455" s="107" customFormat="1" x14ac:dyDescent="0.2"/>
    <row r="24456" s="107" customFormat="1" x14ac:dyDescent="0.2"/>
    <row r="24457" s="107" customFormat="1" x14ac:dyDescent="0.2"/>
    <row r="24458" s="107" customFormat="1" x14ac:dyDescent="0.2"/>
    <row r="24459" s="107" customFormat="1" x14ac:dyDescent="0.2"/>
    <row r="24460" s="107" customFormat="1" x14ac:dyDescent="0.2"/>
    <row r="24461" s="107" customFormat="1" x14ac:dyDescent="0.2"/>
    <row r="24462" s="107" customFormat="1" x14ac:dyDescent="0.2"/>
    <row r="24463" s="107" customFormat="1" x14ac:dyDescent="0.2"/>
    <row r="24464" s="107" customFormat="1" x14ac:dyDescent="0.2"/>
    <row r="24465" s="107" customFormat="1" x14ac:dyDescent="0.2"/>
    <row r="24466" s="107" customFormat="1" x14ac:dyDescent="0.2"/>
    <row r="24467" s="107" customFormat="1" x14ac:dyDescent="0.2"/>
    <row r="24468" s="107" customFormat="1" x14ac:dyDescent="0.2"/>
    <row r="24469" s="107" customFormat="1" x14ac:dyDescent="0.2"/>
    <row r="24470" s="107" customFormat="1" x14ac:dyDescent="0.2"/>
    <row r="24471" s="107" customFormat="1" x14ac:dyDescent="0.2"/>
    <row r="24472" s="107" customFormat="1" x14ac:dyDescent="0.2"/>
    <row r="24473" s="107" customFormat="1" x14ac:dyDescent="0.2"/>
    <row r="24474" s="107" customFormat="1" x14ac:dyDescent="0.2"/>
    <row r="24475" s="107" customFormat="1" x14ac:dyDescent="0.2"/>
    <row r="24476" s="107" customFormat="1" x14ac:dyDescent="0.2"/>
    <row r="24477" s="107" customFormat="1" x14ac:dyDescent="0.2"/>
    <row r="24478" s="107" customFormat="1" x14ac:dyDescent="0.2"/>
    <row r="24479" s="107" customFormat="1" x14ac:dyDescent="0.2"/>
    <row r="24480" s="107" customFormat="1" x14ac:dyDescent="0.2"/>
    <row r="24481" s="107" customFormat="1" x14ac:dyDescent="0.2"/>
    <row r="24482" s="107" customFormat="1" x14ac:dyDescent="0.2"/>
    <row r="24483" s="107" customFormat="1" x14ac:dyDescent="0.2"/>
    <row r="24484" s="107" customFormat="1" x14ac:dyDescent="0.2"/>
    <row r="24485" s="107" customFormat="1" x14ac:dyDescent="0.2"/>
    <row r="24486" s="107" customFormat="1" x14ac:dyDescent="0.2"/>
    <row r="24487" s="107" customFormat="1" x14ac:dyDescent="0.2"/>
    <row r="24488" s="107" customFormat="1" x14ac:dyDescent="0.2"/>
    <row r="24489" s="107" customFormat="1" x14ac:dyDescent="0.2"/>
    <row r="24490" s="107" customFormat="1" x14ac:dyDescent="0.2"/>
    <row r="24491" s="107" customFormat="1" x14ac:dyDescent="0.2"/>
    <row r="24492" s="107" customFormat="1" x14ac:dyDescent="0.2"/>
    <row r="24493" s="107" customFormat="1" x14ac:dyDescent="0.2"/>
    <row r="24494" s="107" customFormat="1" x14ac:dyDescent="0.2"/>
    <row r="24495" s="107" customFormat="1" x14ac:dyDescent="0.2"/>
    <row r="24496" s="107" customFormat="1" x14ac:dyDescent="0.2"/>
    <row r="24497" s="107" customFormat="1" x14ac:dyDescent="0.2"/>
    <row r="24498" s="107" customFormat="1" x14ac:dyDescent="0.2"/>
    <row r="24499" s="107" customFormat="1" x14ac:dyDescent="0.2"/>
    <row r="24500" s="107" customFormat="1" x14ac:dyDescent="0.2"/>
    <row r="24501" s="107" customFormat="1" x14ac:dyDescent="0.2"/>
    <row r="24502" s="107" customFormat="1" x14ac:dyDescent="0.2"/>
    <row r="24503" s="107" customFormat="1" x14ac:dyDescent="0.2"/>
    <row r="24504" s="107" customFormat="1" x14ac:dyDescent="0.2"/>
    <row r="24505" s="107" customFormat="1" x14ac:dyDescent="0.2"/>
    <row r="24506" s="107" customFormat="1" x14ac:dyDescent="0.2"/>
    <row r="24507" s="107" customFormat="1" x14ac:dyDescent="0.2"/>
    <row r="24508" s="107" customFormat="1" x14ac:dyDescent="0.2"/>
    <row r="24509" s="107" customFormat="1" x14ac:dyDescent="0.2"/>
    <row r="24510" s="107" customFormat="1" x14ac:dyDescent="0.2"/>
    <row r="24511" s="107" customFormat="1" x14ac:dyDescent="0.2"/>
    <row r="24512" s="107" customFormat="1" x14ac:dyDescent="0.2"/>
    <row r="24513" s="107" customFormat="1" x14ac:dyDescent="0.2"/>
    <row r="24514" s="107" customFormat="1" x14ac:dyDescent="0.2"/>
    <row r="24515" s="107" customFormat="1" x14ac:dyDescent="0.2"/>
    <row r="24516" s="107" customFormat="1" x14ac:dyDescent="0.2"/>
    <row r="24517" s="107" customFormat="1" x14ac:dyDescent="0.2"/>
    <row r="24518" s="107" customFormat="1" x14ac:dyDescent="0.2"/>
    <row r="24519" s="107" customFormat="1" x14ac:dyDescent="0.2"/>
    <row r="24520" s="107" customFormat="1" x14ac:dyDescent="0.2"/>
    <row r="24521" s="107" customFormat="1" x14ac:dyDescent="0.2"/>
    <row r="24522" s="107" customFormat="1" x14ac:dyDescent="0.2"/>
    <row r="24523" s="107" customFormat="1" x14ac:dyDescent="0.2"/>
    <row r="24524" s="107" customFormat="1" x14ac:dyDescent="0.2"/>
    <row r="24525" s="107" customFormat="1" x14ac:dyDescent="0.2"/>
    <row r="24526" s="107" customFormat="1" x14ac:dyDescent="0.2"/>
    <row r="24527" s="107" customFormat="1" x14ac:dyDescent="0.2"/>
    <row r="24528" s="107" customFormat="1" x14ac:dyDescent="0.2"/>
    <row r="24529" s="107" customFormat="1" x14ac:dyDescent="0.2"/>
    <row r="24530" s="107" customFormat="1" x14ac:dyDescent="0.2"/>
    <row r="24531" s="107" customFormat="1" x14ac:dyDescent="0.2"/>
    <row r="24532" s="107" customFormat="1" x14ac:dyDescent="0.2"/>
    <row r="24533" s="107" customFormat="1" x14ac:dyDescent="0.2"/>
    <row r="24534" s="107" customFormat="1" x14ac:dyDescent="0.2"/>
    <row r="24535" s="107" customFormat="1" x14ac:dyDescent="0.2"/>
    <row r="24536" s="107" customFormat="1" x14ac:dyDescent="0.2"/>
    <row r="24537" s="107" customFormat="1" x14ac:dyDescent="0.2"/>
    <row r="24538" s="107" customFormat="1" x14ac:dyDescent="0.2"/>
    <row r="24539" s="107" customFormat="1" x14ac:dyDescent="0.2"/>
    <row r="24540" s="107" customFormat="1" x14ac:dyDescent="0.2"/>
    <row r="24541" s="107" customFormat="1" x14ac:dyDescent="0.2"/>
    <row r="24542" s="107" customFormat="1" x14ac:dyDescent="0.2"/>
    <row r="24543" s="107" customFormat="1" x14ac:dyDescent="0.2"/>
    <row r="24544" s="107" customFormat="1" x14ac:dyDescent="0.2"/>
    <row r="24545" s="107" customFormat="1" x14ac:dyDescent="0.2"/>
    <row r="24546" s="107" customFormat="1" x14ac:dyDescent="0.2"/>
    <row r="24547" s="107" customFormat="1" x14ac:dyDescent="0.2"/>
    <row r="24548" s="107" customFormat="1" x14ac:dyDescent="0.2"/>
    <row r="24549" s="107" customFormat="1" x14ac:dyDescent="0.2"/>
    <row r="24550" s="107" customFormat="1" x14ac:dyDescent="0.2"/>
    <row r="24551" s="107" customFormat="1" x14ac:dyDescent="0.2"/>
    <row r="24552" s="107" customFormat="1" x14ac:dyDescent="0.2"/>
    <row r="24553" s="107" customFormat="1" x14ac:dyDescent="0.2"/>
    <row r="24554" s="107" customFormat="1" x14ac:dyDescent="0.2"/>
    <row r="24555" s="107" customFormat="1" x14ac:dyDescent="0.2"/>
    <row r="24556" s="107" customFormat="1" x14ac:dyDescent="0.2"/>
    <row r="24557" s="107" customFormat="1" x14ac:dyDescent="0.2"/>
    <row r="24558" s="107" customFormat="1" x14ac:dyDescent="0.2"/>
    <row r="24559" s="107" customFormat="1" x14ac:dyDescent="0.2"/>
    <row r="24560" s="107" customFormat="1" x14ac:dyDescent="0.2"/>
    <row r="24561" s="107" customFormat="1" x14ac:dyDescent="0.2"/>
    <row r="24562" s="107" customFormat="1" x14ac:dyDescent="0.2"/>
    <row r="24563" s="107" customFormat="1" x14ac:dyDescent="0.2"/>
    <row r="24564" s="107" customFormat="1" x14ac:dyDescent="0.2"/>
    <row r="24565" s="107" customFormat="1" x14ac:dyDescent="0.2"/>
    <row r="24566" s="107" customFormat="1" x14ac:dyDescent="0.2"/>
    <row r="24567" s="107" customFormat="1" x14ac:dyDescent="0.2"/>
    <row r="24568" s="107" customFormat="1" x14ac:dyDescent="0.2"/>
    <row r="24569" s="107" customFormat="1" x14ac:dyDescent="0.2"/>
    <row r="24570" s="107" customFormat="1" x14ac:dyDescent="0.2"/>
    <row r="24571" s="107" customFormat="1" x14ac:dyDescent="0.2"/>
    <row r="24572" s="107" customFormat="1" x14ac:dyDescent="0.2"/>
    <row r="24573" s="107" customFormat="1" x14ac:dyDescent="0.2"/>
    <row r="24574" s="107" customFormat="1" x14ac:dyDescent="0.2"/>
    <row r="24575" s="107" customFormat="1" x14ac:dyDescent="0.2"/>
    <row r="24576" s="107" customFormat="1" x14ac:dyDescent="0.2"/>
    <row r="24577" s="107" customFormat="1" x14ac:dyDescent="0.2"/>
    <row r="24578" s="107" customFormat="1" x14ac:dyDescent="0.2"/>
    <row r="24579" s="107" customFormat="1" x14ac:dyDescent="0.2"/>
    <row r="24580" s="107" customFormat="1" x14ac:dyDescent="0.2"/>
    <row r="24581" s="107" customFormat="1" x14ac:dyDescent="0.2"/>
    <row r="24582" s="107" customFormat="1" x14ac:dyDescent="0.2"/>
    <row r="24583" s="107" customFormat="1" x14ac:dyDescent="0.2"/>
    <row r="24584" s="107" customFormat="1" x14ac:dyDescent="0.2"/>
    <row r="24585" s="107" customFormat="1" x14ac:dyDescent="0.2"/>
    <row r="24586" s="107" customFormat="1" x14ac:dyDescent="0.2"/>
    <row r="24587" s="107" customFormat="1" x14ac:dyDescent="0.2"/>
    <row r="24588" s="107" customFormat="1" x14ac:dyDescent="0.2"/>
    <row r="24589" s="107" customFormat="1" x14ac:dyDescent="0.2"/>
    <row r="24590" s="107" customFormat="1" x14ac:dyDescent="0.2"/>
    <row r="24591" s="107" customFormat="1" x14ac:dyDescent="0.2"/>
    <row r="24592" s="107" customFormat="1" x14ac:dyDescent="0.2"/>
    <row r="24593" s="107" customFormat="1" x14ac:dyDescent="0.2"/>
    <row r="24594" s="107" customFormat="1" x14ac:dyDescent="0.2"/>
    <row r="24595" s="107" customFormat="1" x14ac:dyDescent="0.2"/>
    <row r="24596" s="107" customFormat="1" x14ac:dyDescent="0.2"/>
    <row r="24597" s="107" customFormat="1" x14ac:dyDescent="0.2"/>
    <row r="24598" s="107" customFormat="1" x14ac:dyDescent="0.2"/>
    <row r="24599" s="107" customFormat="1" x14ac:dyDescent="0.2"/>
    <row r="24600" s="107" customFormat="1" x14ac:dyDescent="0.2"/>
    <row r="24601" s="107" customFormat="1" x14ac:dyDescent="0.2"/>
    <row r="24602" s="107" customFormat="1" x14ac:dyDescent="0.2"/>
    <row r="24603" s="107" customFormat="1" x14ac:dyDescent="0.2"/>
    <row r="24604" s="107" customFormat="1" x14ac:dyDescent="0.2"/>
    <row r="24605" s="107" customFormat="1" x14ac:dyDescent="0.2"/>
    <row r="24606" s="107" customFormat="1" x14ac:dyDescent="0.2"/>
    <row r="24607" s="107" customFormat="1" x14ac:dyDescent="0.2"/>
    <row r="24608" s="107" customFormat="1" x14ac:dyDescent="0.2"/>
    <row r="24609" s="107" customFormat="1" x14ac:dyDescent="0.2"/>
    <row r="24610" s="107" customFormat="1" x14ac:dyDescent="0.2"/>
    <row r="24611" s="107" customFormat="1" x14ac:dyDescent="0.2"/>
    <row r="24612" s="107" customFormat="1" x14ac:dyDescent="0.2"/>
    <row r="24613" s="107" customFormat="1" x14ac:dyDescent="0.2"/>
    <row r="24614" s="107" customFormat="1" x14ac:dyDescent="0.2"/>
    <row r="24615" s="107" customFormat="1" x14ac:dyDescent="0.2"/>
    <row r="24616" s="107" customFormat="1" x14ac:dyDescent="0.2"/>
    <row r="24617" s="107" customFormat="1" x14ac:dyDescent="0.2"/>
    <row r="24618" s="107" customFormat="1" x14ac:dyDescent="0.2"/>
    <row r="24619" s="107" customFormat="1" x14ac:dyDescent="0.2"/>
    <row r="24620" s="107" customFormat="1" x14ac:dyDescent="0.2"/>
    <row r="24621" s="107" customFormat="1" x14ac:dyDescent="0.2"/>
    <row r="24622" s="107" customFormat="1" x14ac:dyDescent="0.2"/>
    <row r="24623" s="107" customFormat="1" x14ac:dyDescent="0.2"/>
    <row r="24624" s="107" customFormat="1" x14ac:dyDescent="0.2"/>
    <row r="24625" s="107" customFormat="1" x14ac:dyDescent="0.2"/>
    <row r="24626" s="107" customFormat="1" x14ac:dyDescent="0.2"/>
    <row r="24627" s="107" customFormat="1" x14ac:dyDescent="0.2"/>
    <row r="24628" s="107" customFormat="1" x14ac:dyDescent="0.2"/>
    <row r="24629" s="107" customFormat="1" x14ac:dyDescent="0.2"/>
    <row r="24630" s="107" customFormat="1" x14ac:dyDescent="0.2"/>
    <row r="24631" s="107" customFormat="1" x14ac:dyDescent="0.2"/>
    <row r="24632" s="107" customFormat="1" x14ac:dyDescent="0.2"/>
    <row r="24633" s="107" customFormat="1" x14ac:dyDescent="0.2"/>
    <row r="24634" s="107" customFormat="1" x14ac:dyDescent="0.2"/>
    <row r="24635" s="107" customFormat="1" x14ac:dyDescent="0.2"/>
    <row r="24636" s="107" customFormat="1" x14ac:dyDescent="0.2"/>
    <row r="24637" s="107" customFormat="1" x14ac:dyDescent="0.2"/>
    <row r="24638" s="107" customFormat="1" x14ac:dyDescent="0.2"/>
    <row r="24639" s="107" customFormat="1" x14ac:dyDescent="0.2"/>
    <row r="24640" s="107" customFormat="1" x14ac:dyDescent="0.2"/>
    <row r="24641" s="107" customFormat="1" x14ac:dyDescent="0.2"/>
    <row r="24642" s="107" customFormat="1" x14ac:dyDescent="0.2"/>
    <row r="24643" s="107" customFormat="1" x14ac:dyDescent="0.2"/>
    <row r="24644" s="107" customFormat="1" x14ac:dyDescent="0.2"/>
    <row r="24645" s="107" customFormat="1" x14ac:dyDescent="0.2"/>
    <row r="24646" s="107" customFormat="1" x14ac:dyDescent="0.2"/>
    <row r="24647" s="107" customFormat="1" x14ac:dyDescent="0.2"/>
    <row r="24648" s="107" customFormat="1" x14ac:dyDescent="0.2"/>
    <row r="24649" s="107" customFormat="1" x14ac:dyDescent="0.2"/>
    <row r="24650" s="107" customFormat="1" x14ac:dyDescent="0.2"/>
    <row r="24651" s="107" customFormat="1" x14ac:dyDescent="0.2"/>
    <row r="24652" s="107" customFormat="1" x14ac:dyDescent="0.2"/>
    <row r="24653" s="107" customFormat="1" x14ac:dyDescent="0.2"/>
    <row r="24654" s="107" customFormat="1" x14ac:dyDescent="0.2"/>
    <row r="24655" s="107" customFormat="1" x14ac:dyDescent="0.2"/>
    <row r="24656" s="107" customFormat="1" x14ac:dyDescent="0.2"/>
    <row r="24657" s="107" customFormat="1" x14ac:dyDescent="0.2"/>
    <row r="24658" s="107" customFormat="1" x14ac:dyDescent="0.2"/>
    <row r="24659" s="107" customFormat="1" x14ac:dyDescent="0.2"/>
    <row r="24660" s="107" customFormat="1" x14ac:dyDescent="0.2"/>
    <row r="24661" s="107" customFormat="1" x14ac:dyDescent="0.2"/>
    <row r="24662" s="107" customFormat="1" x14ac:dyDescent="0.2"/>
    <row r="24663" s="107" customFormat="1" x14ac:dyDescent="0.2"/>
    <row r="24664" s="107" customFormat="1" x14ac:dyDescent="0.2"/>
    <row r="24665" s="107" customFormat="1" x14ac:dyDescent="0.2"/>
    <row r="24666" s="107" customFormat="1" x14ac:dyDescent="0.2"/>
    <row r="24667" s="107" customFormat="1" x14ac:dyDescent="0.2"/>
    <row r="24668" s="107" customFormat="1" x14ac:dyDescent="0.2"/>
    <row r="24669" s="107" customFormat="1" x14ac:dyDescent="0.2"/>
    <row r="24670" s="107" customFormat="1" x14ac:dyDescent="0.2"/>
    <row r="24671" s="107" customFormat="1" x14ac:dyDescent="0.2"/>
    <row r="24672" s="107" customFormat="1" x14ac:dyDescent="0.2"/>
    <row r="24673" s="107" customFormat="1" x14ac:dyDescent="0.2"/>
    <row r="24674" s="107" customFormat="1" x14ac:dyDescent="0.2"/>
    <row r="24675" s="107" customFormat="1" x14ac:dyDescent="0.2"/>
    <row r="24676" s="107" customFormat="1" x14ac:dyDescent="0.2"/>
    <row r="24677" s="107" customFormat="1" x14ac:dyDescent="0.2"/>
    <row r="24678" s="107" customFormat="1" x14ac:dyDescent="0.2"/>
    <row r="24679" s="107" customFormat="1" x14ac:dyDescent="0.2"/>
    <row r="24680" s="107" customFormat="1" x14ac:dyDescent="0.2"/>
    <row r="24681" s="107" customFormat="1" x14ac:dyDescent="0.2"/>
    <row r="24682" s="107" customFormat="1" x14ac:dyDescent="0.2"/>
    <row r="24683" s="107" customFormat="1" x14ac:dyDescent="0.2"/>
    <row r="24684" s="107" customFormat="1" x14ac:dyDescent="0.2"/>
    <row r="24685" s="107" customFormat="1" x14ac:dyDescent="0.2"/>
    <row r="24686" s="107" customFormat="1" x14ac:dyDescent="0.2"/>
    <row r="24687" s="107" customFormat="1" x14ac:dyDescent="0.2"/>
    <row r="24688" s="107" customFormat="1" x14ac:dyDescent="0.2"/>
    <row r="24689" s="107" customFormat="1" x14ac:dyDescent="0.2"/>
    <row r="24690" s="107" customFormat="1" x14ac:dyDescent="0.2"/>
    <row r="24691" s="107" customFormat="1" x14ac:dyDescent="0.2"/>
    <row r="24692" s="107" customFormat="1" x14ac:dyDescent="0.2"/>
    <row r="24693" s="107" customFormat="1" x14ac:dyDescent="0.2"/>
    <row r="24694" s="107" customFormat="1" x14ac:dyDescent="0.2"/>
    <row r="24695" s="107" customFormat="1" x14ac:dyDescent="0.2"/>
    <row r="24696" s="107" customFormat="1" x14ac:dyDescent="0.2"/>
    <row r="24697" s="107" customFormat="1" x14ac:dyDescent="0.2"/>
    <row r="24698" s="107" customFormat="1" x14ac:dyDescent="0.2"/>
    <row r="24699" s="107" customFormat="1" x14ac:dyDescent="0.2"/>
    <row r="24700" s="107" customFormat="1" x14ac:dyDescent="0.2"/>
    <row r="24701" s="107" customFormat="1" x14ac:dyDescent="0.2"/>
    <row r="24702" s="107" customFormat="1" x14ac:dyDescent="0.2"/>
    <row r="24703" s="107" customFormat="1" x14ac:dyDescent="0.2"/>
    <row r="24704" s="107" customFormat="1" x14ac:dyDescent="0.2"/>
    <row r="24705" s="107" customFormat="1" x14ac:dyDescent="0.2"/>
    <row r="24706" s="107" customFormat="1" x14ac:dyDescent="0.2"/>
    <row r="24707" s="107" customFormat="1" x14ac:dyDescent="0.2"/>
    <row r="24708" s="107" customFormat="1" x14ac:dyDescent="0.2"/>
    <row r="24709" s="107" customFormat="1" x14ac:dyDescent="0.2"/>
    <row r="24710" s="107" customFormat="1" x14ac:dyDescent="0.2"/>
    <row r="24711" s="107" customFormat="1" x14ac:dyDescent="0.2"/>
    <row r="24712" s="107" customFormat="1" x14ac:dyDescent="0.2"/>
    <row r="24713" s="107" customFormat="1" x14ac:dyDescent="0.2"/>
    <row r="24714" s="107" customFormat="1" x14ac:dyDescent="0.2"/>
    <row r="24715" s="107" customFormat="1" x14ac:dyDescent="0.2"/>
    <row r="24716" s="107" customFormat="1" x14ac:dyDescent="0.2"/>
    <row r="24717" s="107" customFormat="1" x14ac:dyDescent="0.2"/>
    <row r="24718" s="107" customFormat="1" x14ac:dyDescent="0.2"/>
    <row r="24719" s="107" customFormat="1" x14ac:dyDescent="0.2"/>
    <row r="24720" s="107" customFormat="1" x14ac:dyDescent="0.2"/>
    <row r="24721" s="107" customFormat="1" x14ac:dyDescent="0.2"/>
    <row r="24722" s="107" customFormat="1" x14ac:dyDescent="0.2"/>
    <row r="24723" s="107" customFormat="1" x14ac:dyDescent="0.2"/>
    <row r="24724" s="107" customFormat="1" x14ac:dyDescent="0.2"/>
    <row r="24725" s="107" customFormat="1" x14ac:dyDescent="0.2"/>
    <row r="24726" s="107" customFormat="1" x14ac:dyDescent="0.2"/>
    <row r="24727" s="107" customFormat="1" x14ac:dyDescent="0.2"/>
    <row r="24728" s="107" customFormat="1" x14ac:dyDescent="0.2"/>
    <row r="24729" s="107" customFormat="1" x14ac:dyDescent="0.2"/>
    <row r="24730" s="107" customFormat="1" x14ac:dyDescent="0.2"/>
    <row r="24731" s="107" customFormat="1" x14ac:dyDescent="0.2"/>
    <row r="24732" s="107" customFormat="1" x14ac:dyDescent="0.2"/>
    <row r="24733" s="107" customFormat="1" x14ac:dyDescent="0.2"/>
    <row r="24734" s="107" customFormat="1" x14ac:dyDescent="0.2"/>
    <row r="24735" s="107" customFormat="1" x14ac:dyDescent="0.2"/>
    <row r="24736" s="107" customFormat="1" x14ac:dyDescent="0.2"/>
    <row r="24737" s="107" customFormat="1" x14ac:dyDescent="0.2"/>
    <row r="24738" s="107" customFormat="1" x14ac:dyDescent="0.2"/>
    <row r="24739" s="107" customFormat="1" x14ac:dyDescent="0.2"/>
    <row r="24740" s="107" customFormat="1" x14ac:dyDescent="0.2"/>
    <row r="24741" s="107" customFormat="1" x14ac:dyDescent="0.2"/>
    <row r="24742" s="107" customFormat="1" x14ac:dyDescent="0.2"/>
    <row r="24743" s="107" customFormat="1" x14ac:dyDescent="0.2"/>
    <row r="24744" s="107" customFormat="1" x14ac:dyDescent="0.2"/>
    <row r="24745" s="107" customFormat="1" x14ac:dyDescent="0.2"/>
    <row r="24746" s="107" customFormat="1" x14ac:dyDescent="0.2"/>
    <row r="24747" s="107" customFormat="1" x14ac:dyDescent="0.2"/>
    <row r="24748" s="107" customFormat="1" x14ac:dyDescent="0.2"/>
    <row r="24749" s="107" customFormat="1" x14ac:dyDescent="0.2"/>
    <row r="24750" s="107" customFormat="1" x14ac:dyDescent="0.2"/>
    <row r="24751" s="107" customFormat="1" x14ac:dyDescent="0.2"/>
    <row r="24752" s="107" customFormat="1" x14ac:dyDescent="0.2"/>
    <row r="24753" s="107" customFormat="1" x14ac:dyDescent="0.2"/>
    <row r="24754" s="107" customFormat="1" x14ac:dyDescent="0.2"/>
    <row r="24755" s="107" customFormat="1" x14ac:dyDescent="0.2"/>
    <row r="24756" s="107" customFormat="1" x14ac:dyDescent="0.2"/>
    <row r="24757" s="107" customFormat="1" x14ac:dyDescent="0.2"/>
    <row r="24758" s="107" customFormat="1" x14ac:dyDescent="0.2"/>
    <row r="24759" s="107" customFormat="1" x14ac:dyDescent="0.2"/>
    <row r="24760" s="107" customFormat="1" x14ac:dyDescent="0.2"/>
    <row r="24761" s="107" customFormat="1" x14ac:dyDescent="0.2"/>
    <row r="24762" s="107" customFormat="1" x14ac:dyDescent="0.2"/>
    <row r="24763" s="107" customFormat="1" x14ac:dyDescent="0.2"/>
    <row r="24764" s="107" customFormat="1" x14ac:dyDescent="0.2"/>
    <row r="24765" s="107" customFormat="1" x14ac:dyDescent="0.2"/>
    <row r="24766" s="107" customFormat="1" x14ac:dyDescent="0.2"/>
    <row r="24767" s="107" customFormat="1" x14ac:dyDescent="0.2"/>
    <row r="24768" s="107" customFormat="1" x14ac:dyDescent="0.2"/>
    <row r="24769" s="107" customFormat="1" x14ac:dyDescent="0.2"/>
    <row r="24770" s="107" customFormat="1" x14ac:dyDescent="0.2"/>
    <row r="24771" s="107" customFormat="1" x14ac:dyDescent="0.2"/>
    <row r="24772" s="107" customFormat="1" x14ac:dyDescent="0.2"/>
    <row r="24773" s="107" customFormat="1" x14ac:dyDescent="0.2"/>
    <row r="24774" s="107" customFormat="1" x14ac:dyDescent="0.2"/>
    <row r="24775" s="107" customFormat="1" x14ac:dyDescent="0.2"/>
    <row r="24776" s="107" customFormat="1" x14ac:dyDescent="0.2"/>
    <row r="24777" s="107" customFormat="1" x14ac:dyDescent="0.2"/>
    <row r="24778" s="107" customFormat="1" x14ac:dyDescent="0.2"/>
    <row r="24779" s="107" customFormat="1" x14ac:dyDescent="0.2"/>
    <row r="24780" s="107" customFormat="1" x14ac:dyDescent="0.2"/>
    <row r="24781" s="107" customFormat="1" x14ac:dyDescent="0.2"/>
    <row r="24782" s="107" customFormat="1" x14ac:dyDescent="0.2"/>
    <row r="24783" s="107" customFormat="1" x14ac:dyDescent="0.2"/>
    <row r="24784" s="107" customFormat="1" x14ac:dyDescent="0.2"/>
    <row r="24785" s="107" customFormat="1" x14ac:dyDescent="0.2"/>
    <row r="24786" s="107" customFormat="1" x14ac:dyDescent="0.2"/>
    <row r="24787" s="107" customFormat="1" x14ac:dyDescent="0.2"/>
    <row r="24788" s="107" customFormat="1" x14ac:dyDescent="0.2"/>
    <row r="24789" s="107" customFormat="1" x14ac:dyDescent="0.2"/>
    <row r="24790" s="107" customFormat="1" x14ac:dyDescent="0.2"/>
    <row r="24791" s="107" customFormat="1" x14ac:dyDescent="0.2"/>
    <row r="24792" s="107" customFormat="1" x14ac:dyDescent="0.2"/>
    <row r="24793" s="107" customFormat="1" x14ac:dyDescent="0.2"/>
    <row r="24794" s="107" customFormat="1" x14ac:dyDescent="0.2"/>
    <row r="24795" s="107" customFormat="1" x14ac:dyDescent="0.2"/>
    <row r="24796" s="107" customFormat="1" x14ac:dyDescent="0.2"/>
    <row r="24797" s="107" customFormat="1" x14ac:dyDescent="0.2"/>
    <row r="24798" s="107" customFormat="1" x14ac:dyDescent="0.2"/>
    <row r="24799" s="107" customFormat="1" x14ac:dyDescent="0.2"/>
    <row r="24800" s="107" customFormat="1" x14ac:dyDescent="0.2"/>
    <row r="24801" s="107" customFormat="1" x14ac:dyDescent="0.2"/>
    <row r="24802" s="107" customFormat="1" x14ac:dyDescent="0.2"/>
    <row r="24803" s="107" customFormat="1" x14ac:dyDescent="0.2"/>
    <row r="24804" s="107" customFormat="1" x14ac:dyDescent="0.2"/>
    <row r="24805" s="107" customFormat="1" x14ac:dyDescent="0.2"/>
    <row r="24806" s="107" customFormat="1" x14ac:dyDescent="0.2"/>
    <row r="24807" s="107" customFormat="1" x14ac:dyDescent="0.2"/>
    <row r="24808" s="107" customFormat="1" x14ac:dyDescent="0.2"/>
    <row r="24809" s="107" customFormat="1" x14ac:dyDescent="0.2"/>
    <row r="24810" s="107" customFormat="1" x14ac:dyDescent="0.2"/>
    <row r="24811" s="107" customFormat="1" x14ac:dyDescent="0.2"/>
    <row r="24812" s="107" customFormat="1" x14ac:dyDescent="0.2"/>
    <row r="24813" s="107" customFormat="1" x14ac:dyDescent="0.2"/>
    <row r="24814" s="107" customFormat="1" x14ac:dyDescent="0.2"/>
    <row r="24815" s="107" customFormat="1" x14ac:dyDescent="0.2"/>
    <row r="24816" s="107" customFormat="1" x14ac:dyDescent="0.2"/>
    <row r="24817" s="107" customFormat="1" x14ac:dyDescent="0.2"/>
    <row r="24818" s="107" customFormat="1" x14ac:dyDescent="0.2"/>
    <row r="24819" s="107" customFormat="1" x14ac:dyDescent="0.2"/>
    <row r="24820" s="107" customFormat="1" x14ac:dyDescent="0.2"/>
    <row r="24821" s="107" customFormat="1" x14ac:dyDescent="0.2"/>
    <row r="24822" s="107" customFormat="1" x14ac:dyDescent="0.2"/>
    <row r="24823" s="107" customFormat="1" x14ac:dyDescent="0.2"/>
    <row r="24824" s="107" customFormat="1" x14ac:dyDescent="0.2"/>
    <row r="24825" s="107" customFormat="1" x14ac:dyDescent="0.2"/>
    <row r="24826" s="107" customFormat="1" x14ac:dyDescent="0.2"/>
    <row r="24827" s="107" customFormat="1" x14ac:dyDescent="0.2"/>
    <row r="24828" s="107" customFormat="1" x14ac:dyDescent="0.2"/>
    <row r="24829" s="107" customFormat="1" x14ac:dyDescent="0.2"/>
    <row r="24830" s="107" customFormat="1" x14ac:dyDescent="0.2"/>
    <row r="24831" s="107" customFormat="1" x14ac:dyDescent="0.2"/>
    <row r="24832" s="107" customFormat="1" x14ac:dyDescent="0.2"/>
    <row r="24833" s="107" customFormat="1" x14ac:dyDescent="0.2"/>
    <row r="24834" s="107" customFormat="1" x14ac:dyDescent="0.2"/>
    <row r="24835" s="107" customFormat="1" x14ac:dyDescent="0.2"/>
    <row r="24836" s="107" customFormat="1" x14ac:dyDescent="0.2"/>
    <row r="24837" s="107" customFormat="1" x14ac:dyDescent="0.2"/>
    <row r="24838" s="107" customFormat="1" x14ac:dyDescent="0.2"/>
    <row r="24839" s="107" customFormat="1" x14ac:dyDescent="0.2"/>
    <row r="24840" s="107" customFormat="1" x14ac:dyDescent="0.2"/>
    <row r="24841" s="107" customFormat="1" x14ac:dyDescent="0.2"/>
    <row r="24842" s="107" customFormat="1" x14ac:dyDescent="0.2"/>
    <row r="24843" s="107" customFormat="1" x14ac:dyDescent="0.2"/>
    <row r="24844" s="107" customFormat="1" x14ac:dyDescent="0.2"/>
    <row r="24845" s="107" customFormat="1" x14ac:dyDescent="0.2"/>
    <row r="24846" s="107" customFormat="1" x14ac:dyDescent="0.2"/>
    <row r="24847" s="107" customFormat="1" x14ac:dyDescent="0.2"/>
    <row r="24848" s="107" customFormat="1" x14ac:dyDescent="0.2"/>
    <row r="24849" s="107" customFormat="1" x14ac:dyDescent="0.2"/>
    <row r="24850" s="107" customFormat="1" x14ac:dyDescent="0.2"/>
    <row r="24851" s="107" customFormat="1" x14ac:dyDescent="0.2"/>
    <row r="24852" s="107" customFormat="1" x14ac:dyDescent="0.2"/>
    <row r="24853" s="107" customFormat="1" x14ac:dyDescent="0.2"/>
    <row r="24854" s="107" customFormat="1" x14ac:dyDescent="0.2"/>
    <row r="24855" s="107" customFormat="1" x14ac:dyDescent="0.2"/>
    <row r="24856" s="107" customFormat="1" x14ac:dyDescent="0.2"/>
    <row r="24857" s="107" customFormat="1" x14ac:dyDescent="0.2"/>
    <row r="24858" s="107" customFormat="1" x14ac:dyDescent="0.2"/>
    <row r="24859" s="107" customFormat="1" x14ac:dyDescent="0.2"/>
    <row r="24860" s="107" customFormat="1" x14ac:dyDescent="0.2"/>
    <row r="24861" s="107" customFormat="1" x14ac:dyDescent="0.2"/>
    <row r="24862" s="107" customFormat="1" x14ac:dyDescent="0.2"/>
    <row r="24863" s="107" customFormat="1" x14ac:dyDescent="0.2"/>
    <row r="24864" s="107" customFormat="1" x14ac:dyDescent="0.2"/>
    <row r="24865" s="107" customFormat="1" x14ac:dyDescent="0.2"/>
    <row r="24866" s="107" customFormat="1" x14ac:dyDescent="0.2"/>
    <row r="24867" s="107" customFormat="1" x14ac:dyDescent="0.2"/>
    <row r="24868" s="107" customFormat="1" x14ac:dyDescent="0.2"/>
    <row r="24869" s="107" customFormat="1" x14ac:dyDescent="0.2"/>
    <row r="24870" s="107" customFormat="1" x14ac:dyDescent="0.2"/>
    <row r="24871" s="107" customFormat="1" x14ac:dyDescent="0.2"/>
    <row r="24872" s="107" customFormat="1" x14ac:dyDescent="0.2"/>
    <row r="24873" s="107" customFormat="1" x14ac:dyDescent="0.2"/>
    <row r="24874" s="107" customFormat="1" x14ac:dyDescent="0.2"/>
    <row r="24875" s="107" customFormat="1" x14ac:dyDescent="0.2"/>
    <row r="24876" s="107" customFormat="1" x14ac:dyDescent="0.2"/>
    <row r="24877" s="107" customFormat="1" x14ac:dyDescent="0.2"/>
    <row r="24878" s="107" customFormat="1" x14ac:dyDescent="0.2"/>
    <row r="24879" s="107" customFormat="1" x14ac:dyDescent="0.2"/>
    <row r="24880" s="107" customFormat="1" x14ac:dyDescent="0.2"/>
    <row r="24881" s="107" customFormat="1" x14ac:dyDescent="0.2"/>
    <row r="24882" s="107" customFormat="1" x14ac:dyDescent="0.2"/>
    <row r="24883" s="107" customFormat="1" x14ac:dyDescent="0.2"/>
    <row r="24884" s="107" customFormat="1" x14ac:dyDescent="0.2"/>
    <row r="24885" s="107" customFormat="1" x14ac:dyDescent="0.2"/>
    <row r="24886" s="107" customFormat="1" x14ac:dyDescent="0.2"/>
    <row r="24887" s="107" customFormat="1" x14ac:dyDescent="0.2"/>
    <row r="24888" s="107" customFormat="1" x14ac:dyDescent="0.2"/>
    <row r="24889" s="107" customFormat="1" x14ac:dyDescent="0.2"/>
    <row r="24890" s="107" customFormat="1" x14ac:dyDescent="0.2"/>
    <row r="24891" s="107" customFormat="1" x14ac:dyDescent="0.2"/>
    <row r="24892" s="107" customFormat="1" x14ac:dyDescent="0.2"/>
    <row r="24893" s="107" customFormat="1" x14ac:dyDescent="0.2"/>
    <row r="24894" s="107" customFormat="1" x14ac:dyDescent="0.2"/>
    <row r="24895" s="107" customFormat="1" x14ac:dyDescent="0.2"/>
    <row r="24896" s="107" customFormat="1" x14ac:dyDescent="0.2"/>
    <row r="24897" s="107" customFormat="1" x14ac:dyDescent="0.2"/>
    <row r="24898" s="107" customFormat="1" x14ac:dyDescent="0.2"/>
    <row r="24899" s="107" customFormat="1" x14ac:dyDescent="0.2"/>
    <row r="24900" s="107" customFormat="1" x14ac:dyDescent="0.2"/>
    <row r="24901" s="107" customFormat="1" x14ac:dyDescent="0.2"/>
    <row r="24902" s="107" customFormat="1" x14ac:dyDescent="0.2"/>
    <row r="24903" s="107" customFormat="1" x14ac:dyDescent="0.2"/>
    <row r="24904" s="107" customFormat="1" x14ac:dyDescent="0.2"/>
    <row r="24905" s="107" customFormat="1" x14ac:dyDescent="0.2"/>
    <row r="24906" s="107" customFormat="1" x14ac:dyDescent="0.2"/>
    <row r="24907" s="107" customFormat="1" x14ac:dyDescent="0.2"/>
    <row r="24908" s="107" customFormat="1" x14ac:dyDescent="0.2"/>
    <row r="24909" s="107" customFormat="1" x14ac:dyDescent="0.2"/>
    <row r="24910" s="107" customFormat="1" x14ac:dyDescent="0.2"/>
    <row r="24911" s="107" customFormat="1" x14ac:dyDescent="0.2"/>
    <row r="24912" s="107" customFormat="1" x14ac:dyDescent="0.2"/>
    <row r="24913" s="107" customFormat="1" x14ac:dyDescent="0.2"/>
    <row r="24914" s="107" customFormat="1" x14ac:dyDescent="0.2"/>
    <row r="24915" s="107" customFormat="1" x14ac:dyDescent="0.2"/>
    <row r="24916" s="107" customFormat="1" x14ac:dyDescent="0.2"/>
    <row r="24917" s="107" customFormat="1" x14ac:dyDescent="0.2"/>
    <row r="24918" s="107" customFormat="1" x14ac:dyDescent="0.2"/>
    <row r="24919" s="107" customFormat="1" x14ac:dyDescent="0.2"/>
    <row r="24920" s="107" customFormat="1" x14ac:dyDescent="0.2"/>
    <row r="24921" s="107" customFormat="1" x14ac:dyDescent="0.2"/>
    <row r="24922" s="107" customFormat="1" x14ac:dyDescent="0.2"/>
    <row r="24923" s="107" customFormat="1" x14ac:dyDescent="0.2"/>
    <row r="24924" s="107" customFormat="1" x14ac:dyDescent="0.2"/>
    <row r="24925" s="107" customFormat="1" x14ac:dyDescent="0.2"/>
    <row r="24926" s="107" customFormat="1" x14ac:dyDescent="0.2"/>
    <row r="24927" s="107" customFormat="1" x14ac:dyDescent="0.2"/>
    <row r="24928" s="107" customFormat="1" x14ac:dyDescent="0.2"/>
    <row r="24929" s="107" customFormat="1" x14ac:dyDescent="0.2"/>
    <row r="24930" s="107" customFormat="1" x14ac:dyDescent="0.2"/>
    <row r="24931" s="107" customFormat="1" x14ac:dyDescent="0.2"/>
    <row r="24932" s="107" customFormat="1" x14ac:dyDescent="0.2"/>
    <row r="24933" s="107" customFormat="1" x14ac:dyDescent="0.2"/>
    <row r="24934" s="107" customFormat="1" x14ac:dyDescent="0.2"/>
    <row r="24935" s="107" customFormat="1" x14ac:dyDescent="0.2"/>
    <row r="24936" s="107" customFormat="1" x14ac:dyDescent="0.2"/>
    <row r="24937" s="107" customFormat="1" x14ac:dyDescent="0.2"/>
    <row r="24938" s="107" customFormat="1" x14ac:dyDescent="0.2"/>
    <row r="24939" s="107" customFormat="1" x14ac:dyDescent="0.2"/>
    <row r="24940" s="107" customFormat="1" x14ac:dyDescent="0.2"/>
    <row r="24941" s="107" customFormat="1" x14ac:dyDescent="0.2"/>
    <row r="24942" s="107" customFormat="1" x14ac:dyDescent="0.2"/>
    <row r="24943" s="107" customFormat="1" x14ac:dyDescent="0.2"/>
    <row r="24944" s="107" customFormat="1" x14ac:dyDescent="0.2"/>
    <row r="24945" s="107" customFormat="1" x14ac:dyDescent="0.2"/>
    <row r="24946" s="107" customFormat="1" x14ac:dyDescent="0.2"/>
    <row r="24947" s="107" customFormat="1" x14ac:dyDescent="0.2"/>
    <row r="24948" s="107" customFormat="1" x14ac:dyDescent="0.2"/>
    <row r="24949" s="107" customFormat="1" x14ac:dyDescent="0.2"/>
    <row r="24950" s="107" customFormat="1" x14ac:dyDescent="0.2"/>
    <row r="24951" s="107" customFormat="1" x14ac:dyDescent="0.2"/>
    <row r="24952" s="107" customFormat="1" x14ac:dyDescent="0.2"/>
    <row r="24953" s="107" customFormat="1" x14ac:dyDescent="0.2"/>
    <row r="24954" s="107" customFormat="1" x14ac:dyDescent="0.2"/>
    <row r="24955" s="107" customFormat="1" x14ac:dyDescent="0.2"/>
    <row r="24956" s="107" customFormat="1" x14ac:dyDescent="0.2"/>
    <row r="24957" s="107" customFormat="1" x14ac:dyDescent="0.2"/>
    <row r="24958" s="107" customFormat="1" x14ac:dyDescent="0.2"/>
    <row r="24959" s="107" customFormat="1" x14ac:dyDescent="0.2"/>
    <row r="24960" s="107" customFormat="1" x14ac:dyDescent="0.2"/>
    <row r="24961" s="107" customFormat="1" x14ac:dyDescent="0.2"/>
    <row r="24962" s="107" customFormat="1" x14ac:dyDescent="0.2"/>
    <row r="24963" s="107" customFormat="1" x14ac:dyDescent="0.2"/>
    <row r="24964" s="107" customFormat="1" x14ac:dyDescent="0.2"/>
    <row r="24965" s="107" customFormat="1" x14ac:dyDescent="0.2"/>
    <row r="24966" s="107" customFormat="1" x14ac:dyDescent="0.2"/>
    <row r="24967" s="107" customFormat="1" x14ac:dyDescent="0.2"/>
    <row r="24968" s="107" customFormat="1" x14ac:dyDescent="0.2"/>
    <row r="24969" s="107" customFormat="1" x14ac:dyDescent="0.2"/>
    <row r="24970" s="107" customFormat="1" x14ac:dyDescent="0.2"/>
    <row r="24971" s="107" customFormat="1" x14ac:dyDescent="0.2"/>
    <row r="24972" s="107" customFormat="1" x14ac:dyDescent="0.2"/>
    <row r="24973" s="107" customFormat="1" x14ac:dyDescent="0.2"/>
    <row r="24974" s="107" customFormat="1" x14ac:dyDescent="0.2"/>
    <row r="24975" s="107" customFormat="1" x14ac:dyDescent="0.2"/>
    <row r="24976" s="107" customFormat="1" x14ac:dyDescent="0.2"/>
    <row r="24977" s="107" customFormat="1" x14ac:dyDescent="0.2"/>
    <row r="24978" s="107" customFormat="1" x14ac:dyDescent="0.2"/>
    <row r="24979" s="107" customFormat="1" x14ac:dyDescent="0.2"/>
    <row r="24980" s="107" customFormat="1" x14ac:dyDescent="0.2"/>
    <row r="24981" s="107" customFormat="1" x14ac:dyDescent="0.2"/>
    <row r="24982" s="107" customFormat="1" x14ac:dyDescent="0.2"/>
    <row r="24983" s="107" customFormat="1" x14ac:dyDescent="0.2"/>
    <row r="24984" s="107" customFormat="1" x14ac:dyDescent="0.2"/>
    <row r="24985" s="107" customFormat="1" x14ac:dyDescent="0.2"/>
    <row r="24986" s="107" customFormat="1" x14ac:dyDescent="0.2"/>
    <row r="24987" s="107" customFormat="1" x14ac:dyDescent="0.2"/>
    <row r="24988" s="107" customFormat="1" x14ac:dyDescent="0.2"/>
    <row r="24989" s="107" customFormat="1" x14ac:dyDescent="0.2"/>
    <row r="24990" s="107" customFormat="1" x14ac:dyDescent="0.2"/>
    <row r="24991" s="107" customFormat="1" x14ac:dyDescent="0.2"/>
    <row r="24992" s="107" customFormat="1" x14ac:dyDescent="0.2"/>
    <row r="24993" s="107" customFormat="1" x14ac:dyDescent="0.2"/>
    <row r="24994" s="107" customFormat="1" x14ac:dyDescent="0.2"/>
    <row r="24995" s="107" customFormat="1" x14ac:dyDescent="0.2"/>
    <row r="24996" s="107" customFormat="1" x14ac:dyDescent="0.2"/>
    <row r="24997" s="107" customFormat="1" x14ac:dyDescent="0.2"/>
    <row r="24998" s="107" customFormat="1" x14ac:dyDescent="0.2"/>
    <row r="24999" s="107" customFormat="1" x14ac:dyDescent="0.2"/>
    <row r="25000" s="107" customFormat="1" x14ac:dyDescent="0.2"/>
    <row r="25001" s="107" customFormat="1" x14ac:dyDescent="0.2"/>
    <row r="25002" s="107" customFormat="1" x14ac:dyDescent="0.2"/>
    <row r="25003" s="107" customFormat="1" x14ac:dyDescent="0.2"/>
    <row r="25004" s="107" customFormat="1" x14ac:dyDescent="0.2"/>
    <row r="25005" s="107" customFormat="1" x14ac:dyDescent="0.2"/>
    <row r="25006" s="107" customFormat="1" x14ac:dyDescent="0.2"/>
    <row r="25007" s="107" customFormat="1" x14ac:dyDescent="0.2"/>
    <row r="25008" s="107" customFormat="1" x14ac:dyDescent="0.2"/>
    <row r="25009" s="107" customFormat="1" x14ac:dyDescent="0.2"/>
    <row r="25010" s="107" customFormat="1" x14ac:dyDescent="0.2"/>
    <row r="25011" s="107" customFormat="1" x14ac:dyDescent="0.2"/>
    <row r="25012" s="107" customFormat="1" x14ac:dyDescent="0.2"/>
    <row r="25013" s="107" customFormat="1" x14ac:dyDescent="0.2"/>
    <row r="25014" s="107" customFormat="1" x14ac:dyDescent="0.2"/>
    <row r="25015" s="107" customFormat="1" x14ac:dyDescent="0.2"/>
    <row r="25016" s="107" customFormat="1" x14ac:dyDescent="0.2"/>
    <row r="25017" s="107" customFormat="1" x14ac:dyDescent="0.2"/>
    <row r="25018" s="107" customFormat="1" x14ac:dyDescent="0.2"/>
    <row r="25019" s="107" customFormat="1" x14ac:dyDescent="0.2"/>
    <row r="25020" s="107" customFormat="1" x14ac:dyDescent="0.2"/>
    <row r="25021" s="107" customFormat="1" x14ac:dyDescent="0.2"/>
    <row r="25022" s="107" customFormat="1" x14ac:dyDescent="0.2"/>
    <row r="25023" s="107" customFormat="1" x14ac:dyDescent="0.2"/>
    <row r="25024" s="107" customFormat="1" x14ac:dyDescent="0.2"/>
    <row r="25025" s="107" customFormat="1" x14ac:dyDescent="0.2"/>
    <row r="25026" s="107" customFormat="1" x14ac:dyDescent="0.2"/>
    <row r="25027" s="107" customFormat="1" x14ac:dyDescent="0.2"/>
    <row r="25028" s="107" customFormat="1" x14ac:dyDescent="0.2"/>
    <row r="25029" s="107" customFormat="1" x14ac:dyDescent="0.2"/>
    <row r="25030" s="107" customFormat="1" x14ac:dyDescent="0.2"/>
    <row r="25031" s="107" customFormat="1" x14ac:dyDescent="0.2"/>
    <row r="25032" s="107" customFormat="1" x14ac:dyDescent="0.2"/>
    <row r="25033" s="107" customFormat="1" x14ac:dyDescent="0.2"/>
    <row r="25034" s="107" customFormat="1" x14ac:dyDescent="0.2"/>
    <row r="25035" s="107" customFormat="1" x14ac:dyDescent="0.2"/>
    <row r="25036" s="107" customFormat="1" x14ac:dyDescent="0.2"/>
    <row r="25037" s="107" customFormat="1" x14ac:dyDescent="0.2"/>
    <row r="25038" s="107" customFormat="1" x14ac:dyDescent="0.2"/>
    <row r="25039" s="107" customFormat="1" x14ac:dyDescent="0.2"/>
    <row r="25040" s="107" customFormat="1" x14ac:dyDescent="0.2"/>
    <row r="25041" s="107" customFormat="1" x14ac:dyDescent="0.2"/>
    <row r="25042" s="107" customFormat="1" x14ac:dyDescent="0.2"/>
    <row r="25043" s="107" customFormat="1" x14ac:dyDescent="0.2"/>
    <row r="25044" s="107" customFormat="1" x14ac:dyDescent="0.2"/>
    <row r="25045" s="107" customFormat="1" x14ac:dyDescent="0.2"/>
    <row r="25046" s="107" customFormat="1" x14ac:dyDescent="0.2"/>
    <row r="25047" s="107" customFormat="1" x14ac:dyDescent="0.2"/>
    <row r="25048" s="107" customFormat="1" x14ac:dyDescent="0.2"/>
    <row r="25049" s="107" customFormat="1" x14ac:dyDescent="0.2"/>
    <row r="25050" s="107" customFormat="1" x14ac:dyDescent="0.2"/>
    <row r="25051" s="107" customFormat="1" x14ac:dyDescent="0.2"/>
    <row r="25052" s="107" customFormat="1" x14ac:dyDescent="0.2"/>
    <row r="25053" s="107" customFormat="1" x14ac:dyDescent="0.2"/>
    <row r="25054" s="107" customFormat="1" x14ac:dyDescent="0.2"/>
    <row r="25055" s="107" customFormat="1" x14ac:dyDescent="0.2"/>
    <row r="25056" s="107" customFormat="1" x14ac:dyDescent="0.2"/>
    <row r="25057" s="107" customFormat="1" x14ac:dyDescent="0.2"/>
    <row r="25058" s="107" customFormat="1" x14ac:dyDescent="0.2"/>
    <row r="25059" s="107" customFormat="1" x14ac:dyDescent="0.2"/>
    <row r="25060" s="107" customFormat="1" x14ac:dyDescent="0.2"/>
    <row r="25061" s="107" customFormat="1" x14ac:dyDescent="0.2"/>
    <row r="25062" s="107" customFormat="1" x14ac:dyDescent="0.2"/>
    <row r="25063" s="107" customFormat="1" x14ac:dyDescent="0.2"/>
    <row r="25064" s="107" customFormat="1" x14ac:dyDescent="0.2"/>
    <row r="25065" s="107" customFormat="1" x14ac:dyDescent="0.2"/>
    <row r="25066" s="107" customFormat="1" x14ac:dyDescent="0.2"/>
    <row r="25067" s="107" customFormat="1" x14ac:dyDescent="0.2"/>
    <row r="25068" s="107" customFormat="1" x14ac:dyDescent="0.2"/>
    <row r="25069" s="107" customFormat="1" x14ac:dyDescent="0.2"/>
    <row r="25070" s="107" customFormat="1" x14ac:dyDescent="0.2"/>
    <row r="25071" s="107" customFormat="1" x14ac:dyDescent="0.2"/>
    <row r="25072" s="107" customFormat="1" x14ac:dyDescent="0.2"/>
    <row r="25073" s="107" customFormat="1" x14ac:dyDescent="0.2"/>
    <row r="25074" s="107" customFormat="1" x14ac:dyDescent="0.2"/>
    <row r="25075" s="107" customFormat="1" x14ac:dyDescent="0.2"/>
    <row r="25076" s="107" customFormat="1" x14ac:dyDescent="0.2"/>
    <row r="25077" s="107" customFormat="1" x14ac:dyDescent="0.2"/>
    <row r="25078" s="107" customFormat="1" x14ac:dyDescent="0.2"/>
    <row r="25079" s="107" customFormat="1" x14ac:dyDescent="0.2"/>
    <row r="25080" s="107" customFormat="1" x14ac:dyDescent="0.2"/>
    <row r="25081" s="107" customFormat="1" x14ac:dyDescent="0.2"/>
    <row r="25082" s="107" customFormat="1" x14ac:dyDescent="0.2"/>
    <row r="25083" s="107" customFormat="1" x14ac:dyDescent="0.2"/>
    <row r="25084" s="107" customFormat="1" x14ac:dyDescent="0.2"/>
    <row r="25085" s="107" customFormat="1" x14ac:dyDescent="0.2"/>
    <row r="25086" s="107" customFormat="1" x14ac:dyDescent="0.2"/>
    <row r="25087" s="107" customFormat="1" x14ac:dyDescent="0.2"/>
    <row r="25088" s="107" customFormat="1" x14ac:dyDescent="0.2"/>
    <row r="25089" s="107" customFormat="1" x14ac:dyDescent="0.2"/>
    <row r="25090" s="107" customFormat="1" x14ac:dyDescent="0.2"/>
    <row r="25091" s="107" customFormat="1" x14ac:dyDescent="0.2"/>
    <row r="25092" s="107" customFormat="1" x14ac:dyDescent="0.2"/>
    <row r="25093" s="107" customFormat="1" x14ac:dyDescent="0.2"/>
    <row r="25094" s="107" customFormat="1" x14ac:dyDescent="0.2"/>
    <row r="25095" s="107" customFormat="1" x14ac:dyDescent="0.2"/>
    <row r="25096" s="107" customFormat="1" x14ac:dyDescent="0.2"/>
    <row r="25097" s="107" customFormat="1" x14ac:dyDescent="0.2"/>
    <row r="25098" s="107" customFormat="1" x14ac:dyDescent="0.2"/>
    <row r="25099" s="107" customFormat="1" x14ac:dyDescent="0.2"/>
    <row r="25100" s="107" customFormat="1" x14ac:dyDescent="0.2"/>
    <row r="25101" s="107" customFormat="1" x14ac:dyDescent="0.2"/>
    <row r="25102" s="107" customFormat="1" x14ac:dyDescent="0.2"/>
    <row r="25103" s="107" customFormat="1" x14ac:dyDescent="0.2"/>
    <row r="25104" s="107" customFormat="1" x14ac:dyDescent="0.2"/>
    <row r="25105" s="107" customFormat="1" x14ac:dyDescent="0.2"/>
    <row r="25106" s="107" customFormat="1" x14ac:dyDescent="0.2"/>
    <row r="25107" s="107" customFormat="1" x14ac:dyDescent="0.2"/>
    <row r="25108" s="107" customFormat="1" x14ac:dyDescent="0.2"/>
    <row r="25109" s="107" customFormat="1" x14ac:dyDescent="0.2"/>
    <row r="25110" s="107" customFormat="1" x14ac:dyDescent="0.2"/>
    <row r="25111" s="107" customFormat="1" x14ac:dyDescent="0.2"/>
    <row r="25112" s="107" customFormat="1" x14ac:dyDescent="0.2"/>
    <row r="25113" s="107" customFormat="1" x14ac:dyDescent="0.2"/>
    <row r="25114" s="107" customFormat="1" x14ac:dyDescent="0.2"/>
    <row r="25115" s="107" customFormat="1" x14ac:dyDescent="0.2"/>
    <row r="25116" s="107" customFormat="1" x14ac:dyDescent="0.2"/>
    <row r="25117" s="107" customFormat="1" x14ac:dyDescent="0.2"/>
    <row r="25118" s="107" customFormat="1" x14ac:dyDescent="0.2"/>
    <row r="25119" s="107" customFormat="1" x14ac:dyDescent="0.2"/>
    <row r="25120" s="107" customFormat="1" x14ac:dyDescent="0.2"/>
    <row r="25121" s="107" customFormat="1" x14ac:dyDescent="0.2"/>
    <row r="25122" s="107" customFormat="1" x14ac:dyDescent="0.2"/>
    <row r="25123" s="107" customFormat="1" x14ac:dyDescent="0.2"/>
    <row r="25124" s="107" customFormat="1" x14ac:dyDescent="0.2"/>
    <row r="25125" s="107" customFormat="1" x14ac:dyDescent="0.2"/>
    <row r="25126" s="107" customFormat="1" x14ac:dyDescent="0.2"/>
    <row r="25127" s="107" customFormat="1" x14ac:dyDescent="0.2"/>
    <row r="25128" s="107" customFormat="1" x14ac:dyDescent="0.2"/>
    <row r="25129" s="107" customFormat="1" x14ac:dyDescent="0.2"/>
    <row r="25130" s="107" customFormat="1" x14ac:dyDescent="0.2"/>
    <row r="25131" s="107" customFormat="1" x14ac:dyDescent="0.2"/>
    <row r="25132" s="107" customFormat="1" x14ac:dyDescent="0.2"/>
    <row r="25133" s="107" customFormat="1" x14ac:dyDescent="0.2"/>
    <row r="25134" s="107" customFormat="1" x14ac:dyDescent="0.2"/>
    <row r="25135" s="107" customFormat="1" x14ac:dyDescent="0.2"/>
    <row r="25136" s="107" customFormat="1" x14ac:dyDescent="0.2"/>
    <row r="25137" s="107" customFormat="1" x14ac:dyDescent="0.2"/>
    <row r="25138" s="107" customFormat="1" x14ac:dyDescent="0.2"/>
    <row r="25139" s="107" customFormat="1" x14ac:dyDescent="0.2"/>
    <row r="25140" s="107" customFormat="1" x14ac:dyDescent="0.2"/>
    <row r="25141" s="107" customFormat="1" x14ac:dyDescent="0.2"/>
    <row r="25142" s="107" customFormat="1" x14ac:dyDescent="0.2"/>
    <row r="25143" s="107" customFormat="1" x14ac:dyDescent="0.2"/>
    <row r="25144" s="107" customFormat="1" x14ac:dyDescent="0.2"/>
    <row r="25145" s="107" customFormat="1" x14ac:dyDescent="0.2"/>
    <row r="25146" s="107" customFormat="1" x14ac:dyDescent="0.2"/>
    <row r="25147" s="107" customFormat="1" x14ac:dyDescent="0.2"/>
    <row r="25148" s="107" customFormat="1" x14ac:dyDescent="0.2"/>
    <row r="25149" s="107" customFormat="1" x14ac:dyDescent="0.2"/>
    <row r="25150" s="107" customFormat="1" x14ac:dyDescent="0.2"/>
    <row r="25151" s="107" customFormat="1" x14ac:dyDescent="0.2"/>
    <row r="25152" s="107" customFormat="1" x14ac:dyDescent="0.2"/>
    <row r="25153" s="107" customFormat="1" x14ac:dyDescent="0.2"/>
    <row r="25154" s="107" customFormat="1" x14ac:dyDescent="0.2"/>
    <row r="25155" s="107" customFormat="1" x14ac:dyDescent="0.2"/>
    <row r="25156" s="107" customFormat="1" x14ac:dyDescent="0.2"/>
    <row r="25157" s="107" customFormat="1" x14ac:dyDescent="0.2"/>
    <row r="25158" s="107" customFormat="1" x14ac:dyDescent="0.2"/>
    <row r="25159" s="107" customFormat="1" x14ac:dyDescent="0.2"/>
    <row r="25160" s="107" customFormat="1" x14ac:dyDescent="0.2"/>
    <row r="25161" s="107" customFormat="1" x14ac:dyDescent="0.2"/>
    <row r="25162" s="107" customFormat="1" x14ac:dyDescent="0.2"/>
    <row r="25163" s="107" customFormat="1" x14ac:dyDescent="0.2"/>
    <row r="25164" s="107" customFormat="1" x14ac:dyDescent="0.2"/>
    <row r="25165" s="107" customFormat="1" x14ac:dyDescent="0.2"/>
    <row r="25166" s="107" customFormat="1" x14ac:dyDescent="0.2"/>
    <row r="25167" s="107" customFormat="1" x14ac:dyDescent="0.2"/>
    <row r="25168" s="107" customFormat="1" x14ac:dyDescent="0.2"/>
    <row r="25169" s="107" customFormat="1" x14ac:dyDescent="0.2"/>
    <row r="25170" s="107" customFormat="1" x14ac:dyDescent="0.2"/>
    <row r="25171" s="107" customFormat="1" x14ac:dyDescent="0.2"/>
    <row r="25172" s="107" customFormat="1" x14ac:dyDescent="0.2"/>
    <row r="25173" s="107" customFormat="1" x14ac:dyDescent="0.2"/>
    <row r="25174" s="107" customFormat="1" x14ac:dyDescent="0.2"/>
    <row r="25175" s="107" customFormat="1" x14ac:dyDescent="0.2"/>
    <row r="25176" s="107" customFormat="1" x14ac:dyDescent="0.2"/>
    <row r="25177" s="107" customFormat="1" x14ac:dyDescent="0.2"/>
    <row r="25178" s="107" customFormat="1" x14ac:dyDescent="0.2"/>
    <row r="25179" s="107" customFormat="1" x14ac:dyDescent="0.2"/>
    <row r="25180" s="107" customFormat="1" x14ac:dyDescent="0.2"/>
    <row r="25181" s="107" customFormat="1" x14ac:dyDescent="0.2"/>
    <row r="25182" s="107" customFormat="1" x14ac:dyDescent="0.2"/>
    <row r="25183" s="107" customFormat="1" x14ac:dyDescent="0.2"/>
    <row r="25184" s="107" customFormat="1" x14ac:dyDescent="0.2"/>
    <row r="25185" s="107" customFormat="1" x14ac:dyDescent="0.2"/>
    <row r="25186" s="107" customFormat="1" x14ac:dyDescent="0.2"/>
    <row r="25187" s="107" customFormat="1" x14ac:dyDescent="0.2"/>
    <row r="25188" s="107" customFormat="1" x14ac:dyDescent="0.2"/>
    <row r="25189" s="107" customFormat="1" x14ac:dyDescent="0.2"/>
    <row r="25190" s="107" customFormat="1" x14ac:dyDescent="0.2"/>
    <row r="25191" s="107" customFormat="1" x14ac:dyDescent="0.2"/>
    <row r="25192" s="107" customFormat="1" x14ac:dyDescent="0.2"/>
    <row r="25193" s="107" customFormat="1" x14ac:dyDescent="0.2"/>
    <row r="25194" s="107" customFormat="1" x14ac:dyDescent="0.2"/>
    <row r="25195" s="107" customFormat="1" x14ac:dyDescent="0.2"/>
    <row r="25196" s="107" customFormat="1" x14ac:dyDescent="0.2"/>
    <row r="25197" s="107" customFormat="1" x14ac:dyDescent="0.2"/>
    <row r="25198" s="107" customFormat="1" x14ac:dyDescent="0.2"/>
    <row r="25199" s="107" customFormat="1" x14ac:dyDescent="0.2"/>
    <row r="25200" s="107" customFormat="1" x14ac:dyDescent="0.2"/>
    <row r="25201" s="107" customFormat="1" x14ac:dyDescent="0.2"/>
    <row r="25202" s="107" customFormat="1" x14ac:dyDescent="0.2"/>
    <row r="25203" s="107" customFormat="1" x14ac:dyDescent="0.2"/>
    <row r="25204" s="107" customFormat="1" x14ac:dyDescent="0.2"/>
    <row r="25205" s="107" customFormat="1" x14ac:dyDescent="0.2"/>
    <row r="25206" s="107" customFormat="1" x14ac:dyDescent="0.2"/>
    <row r="25207" s="107" customFormat="1" x14ac:dyDescent="0.2"/>
    <row r="25208" s="107" customFormat="1" x14ac:dyDescent="0.2"/>
    <row r="25209" s="107" customFormat="1" x14ac:dyDescent="0.2"/>
    <row r="25210" s="107" customFormat="1" x14ac:dyDescent="0.2"/>
    <row r="25211" s="107" customFormat="1" x14ac:dyDescent="0.2"/>
    <row r="25212" s="107" customFormat="1" x14ac:dyDescent="0.2"/>
    <row r="25213" s="107" customFormat="1" x14ac:dyDescent="0.2"/>
    <row r="25214" s="107" customFormat="1" x14ac:dyDescent="0.2"/>
    <row r="25215" s="107" customFormat="1" x14ac:dyDescent="0.2"/>
    <row r="25216" s="107" customFormat="1" x14ac:dyDescent="0.2"/>
    <row r="25217" s="107" customFormat="1" x14ac:dyDescent="0.2"/>
    <row r="25218" s="107" customFormat="1" x14ac:dyDescent="0.2"/>
    <row r="25219" s="107" customFormat="1" x14ac:dyDescent="0.2"/>
    <row r="25220" s="107" customFormat="1" x14ac:dyDescent="0.2"/>
    <row r="25221" s="107" customFormat="1" x14ac:dyDescent="0.2"/>
    <row r="25222" s="107" customFormat="1" x14ac:dyDescent="0.2"/>
    <row r="25223" s="107" customFormat="1" x14ac:dyDescent="0.2"/>
    <row r="25224" s="107" customFormat="1" x14ac:dyDescent="0.2"/>
    <row r="25225" s="107" customFormat="1" x14ac:dyDescent="0.2"/>
    <row r="25226" s="107" customFormat="1" x14ac:dyDescent="0.2"/>
    <row r="25227" s="107" customFormat="1" x14ac:dyDescent="0.2"/>
    <row r="25228" s="107" customFormat="1" x14ac:dyDescent="0.2"/>
    <row r="25229" s="107" customFormat="1" x14ac:dyDescent="0.2"/>
    <row r="25230" s="107" customFormat="1" x14ac:dyDescent="0.2"/>
    <row r="25231" s="107" customFormat="1" x14ac:dyDescent="0.2"/>
    <row r="25232" s="107" customFormat="1" x14ac:dyDescent="0.2"/>
    <row r="25233" s="107" customFormat="1" x14ac:dyDescent="0.2"/>
    <row r="25234" s="107" customFormat="1" x14ac:dyDescent="0.2"/>
    <row r="25235" s="107" customFormat="1" x14ac:dyDescent="0.2"/>
    <row r="25236" s="107" customFormat="1" x14ac:dyDescent="0.2"/>
    <row r="25237" s="107" customFormat="1" x14ac:dyDescent="0.2"/>
    <row r="25238" s="107" customFormat="1" x14ac:dyDescent="0.2"/>
    <row r="25239" s="107" customFormat="1" x14ac:dyDescent="0.2"/>
    <row r="25240" s="107" customFormat="1" x14ac:dyDescent="0.2"/>
    <row r="25241" s="107" customFormat="1" x14ac:dyDescent="0.2"/>
    <row r="25242" s="107" customFormat="1" x14ac:dyDescent="0.2"/>
    <row r="25243" s="107" customFormat="1" x14ac:dyDescent="0.2"/>
    <row r="25244" s="107" customFormat="1" x14ac:dyDescent="0.2"/>
    <row r="25245" s="107" customFormat="1" x14ac:dyDescent="0.2"/>
    <row r="25246" s="107" customFormat="1" x14ac:dyDescent="0.2"/>
    <row r="25247" s="107" customFormat="1" x14ac:dyDescent="0.2"/>
    <row r="25248" s="107" customFormat="1" x14ac:dyDescent="0.2"/>
    <row r="25249" s="107" customFormat="1" x14ac:dyDescent="0.2"/>
    <row r="25250" s="107" customFormat="1" x14ac:dyDescent="0.2"/>
    <row r="25251" s="107" customFormat="1" x14ac:dyDescent="0.2"/>
    <row r="25252" s="107" customFormat="1" x14ac:dyDescent="0.2"/>
    <row r="25253" s="107" customFormat="1" x14ac:dyDescent="0.2"/>
    <row r="25254" s="107" customFormat="1" x14ac:dyDescent="0.2"/>
    <row r="25255" s="107" customFormat="1" x14ac:dyDescent="0.2"/>
    <row r="25256" s="107" customFormat="1" x14ac:dyDescent="0.2"/>
    <row r="25257" s="107" customFormat="1" x14ac:dyDescent="0.2"/>
    <row r="25258" s="107" customFormat="1" x14ac:dyDescent="0.2"/>
    <row r="25259" s="107" customFormat="1" x14ac:dyDescent="0.2"/>
    <row r="25260" s="107" customFormat="1" x14ac:dyDescent="0.2"/>
    <row r="25261" s="107" customFormat="1" x14ac:dyDescent="0.2"/>
    <row r="25262" s="107" customFormat="1" x14ac:dyDescent="0.2"/>
    <row r="25263" s="107" customFormat="1" x14ac:dyDescent="0.2"/>
    <row r="25264" s="107" customFormat="1" x14ac:dyDescent="0.2"/>
    <row r="25265" s="107" customFormat="1" x14ac:dyDescent="0.2"/>
    <row r="25266" s="107" customFormat="1" x14ac:dyDescent="0.2"/>
    <row r="25267" s="107" customFormat="1" x14ac:dyDescent="0.2"/>
    <row r="25268" s="107" customFormat="1" x14ac:dyDescent="0.2"/>
    <row r="25269" s="107" customFormat="1" x14ac:dyDescent="0.2"/>
    <row r="25270" s="107" customFormat="1" x14ac:dyDescent="0.2"/>
    <row r="25271" s="107" customFormat="1" x14ac:dyDescent="0.2"/>
    <row r="25272" s="107" customFormat="1" x14ac:dyDescent="0.2"/>
    <row r="25273" s="107" customFormat="1" x14ac:dyDescent="0.2"/>
    <row r="25274" s="107" customFormat="1" x14ac:dyDescent="0.2"/>
    <row r="25275" s="107" customFormat="1" x14ac:dyDescent="0.2"/>
    <row r="25276" s="107" customFormat="1" x14ac:dyDescent="0.2"/>
    <row r="25277" s="107" customFormat="1" x14ac:dyDescent="0.2"/>
    <row r="25278" s="107" customFormat="1" x14ac:dyDescent="0.2"/>
    <row r="25279" s="107" customFormat="1" x14ac:dyDescent="0.2"/>
    <row r="25280" s="107" customFormat="1" x14ac:dyDescent="0.2"/>
    <row r="25281" s="107" customFormat="1" x14ac:dyDescent="0.2"/>
    <row r="25282" s="107" customFormat="1" x14ac:dyDescent="0.2"/>
    <row r="25283" s="107" customFormat="1" x14ac:dyDescent="0.2"/>
    <row r="25284" s="107" customFormat="1" x14ac:dyDescent="0.2"/>
    <row r="25285" s="107" customFormat="1" x14ac:dyDescent="0.2"/>
    <row r="25286" s="107" customFormat="1" x14ac:dyDescent="0.2"/>
    <row r="25287" s="107" customFormat="1" x14ac:dyDescent="0.2"/>
    <row r="25288" s="107" customFormat="1" x14ac:dyDescent="0.2"/>
    <row r="25289" s="107" customFormat="1" x14ac:dyDescent="0.2"/>
    <row r="25290" s="107" customFormat="1" x14ac:dyDescent="0.2"/>
    <row r="25291" s="107" customFormat="1" x14ac:dyDescent="0.2"/>
    <row r="25292" s="107" customFormat="1" x14ac:dyDescent="0.2"/>
    <row r="25293" s="107" customFormat="1" x14ac:dyDescent="0.2"/>
    <row r="25294" s="107" customFormat="1" x14ac:dyDescent="0.2"/>
    <row r="25295" s="107" customFormat="1" x14ac:dyDescent="0.2"/>
    <row r="25296" s="107" customFormat="1" x14ac:dyDescent="0.2"/>
    <row r="25297" s="107" customFormat="1" x14ac:dyDescent="0.2"/>
    <row r="25298" s="107" customFormat="1" x14ac:dyDescent="0.2"/>
    <row r="25299" s="107" customFormat="1" x14ac:dyDescent="0.2"/>
    <row r="25300" s="107" customFormat="1" x14ac:dyDescent="0.2"/>
    <row r="25301" s="107" customFormat="1" x14ac:dyDescent="0.2"/>
    <row r="25302" s="107" customFormat="1" x14ac:dyDescent="0.2"/>
    <row r="25303" s="107" customFormat="1" x14ac:dyDescent="0.2"/>
    <row r="25304" s="107" customFormat="1" x14ac:dyDescent="0.2"/>
    <row r="25305" s="107" customFormat="1" x14ac:dyDescent="0.2"/>
    <row r="25306" s="107" customFormat="1" x14ac:dyDescent="0.2"/>
    <row r="25307" s="107" customFormat="1" x14ac:dyDescent="0.2"/>
    <row r="25308" s="107" customFormat="1" x14ac:dyDescent="0.2"/>
    <row r="25309" s="107" customFormat="1" x14ac:dyDescent="0.2"/>
    <row r="25310" s="107" customFormat="1" x14ac:dyDescent="0.2"/>
    <row r="25311" s="107" customFormat="1" x14ac:dyDescent="0.2"/>
    <row r="25312" s="107" customFormat="1" x14ac:dyDescent="0.2"/>
    <row r="25313" s="107" customFormat="1" x14ac:dyDescent="0.2"/>
    <row r="25314" s="107" customFormat="1" x14ac:dyDescent="0.2"/>
    <row r="25315" s="107" customFormat="1" x14ac:dyDescent="0.2"/>
    <row r="25316" s="107" customFormat="1" x14ac:dyDescent="0.2"/>
    <row r="25317" s="107" customFormat="1" x14ac:dyDescent="0.2"/>
    <row r="25318" s="107" customFormat="1" x14ac:dyDescent="0.2"/>
    <row r="25319" s="107" customFormat="1" x14ac:dyDescent="0.2"/>
    <row r="25320" s="107" customFormat="1" x14ac:dyDescent="0.2"/>
    <row r="25321" s="107" customFormat="1" x14ac:dyDescent="0.2"/>
    <row r="25322" s="107" customFormat="1" x14ac:dyDescent="0.2"/>
    <row r="25323" s="107" customFormat="1" x14ac:dyDescent="0.2"/>
    <row r="25324" s="107" customFormat="1" x14ac:dyDescent="0.2"/>
    <row r="25325" s="107" customFormat="1" x14ac:dyDescent="0.2"/>
    <row r="25326" s="107" customFormat="1" x14ac:dyDescent="0.2"/>
    <row r="25327" s="107" customFormat="1" x14ac:dyDescent="0.2"/>
    <row r="25328" s="107" customFormat="1" x14ac:dyDescent="0.2"/>
    <row r="25329" s="107" customFormat="1" x14ac:dyDescent="0.2"/>
    <row r="25330" s="107" customFormat="1" x14ac:dyDescent="0.2"/>
    <row r="25331" s="107" customFormat="1" x14ac:dyDescent="0.2"/>
    <row r="25332" s="107" customFormat="1" x14ac:dyDescent="0.2"/>
    <row r="25333" s="107" customFormat="1" x14ac:dyDescent="0.2"/>
    <row r="25334" s="107" customFormat="1" x14ac:dyDescent="0.2"/>
    <row r="25335" s="107" customFormat="1" x14ac:dyDescent="0.2"/>
    <row r="25336" s="107" customFormat="1" x14ac:dyDescent="0.2"/>
    <row r="25337" s="107" customFormat="1" x14ac:dyDescent="0.2"/>
    <row r="25338" s="107" customFormat="1" x14ac:dyDescent="0.2"/>
    <row r="25339" s="107" customFormat="1" x14ac:dyDescent="0.2"/>
    <row r="25340" s="107" customFormat="1" x14ac:dyDescent="0.2"/>
    <row r="25341" s="107" customFormat="1" x14ac:dyDescent="0.2"/>
    <row r="25342" s="107" customFormat="1" x14ac:dyDescent="0.2"/>
    <row r="25343" s="107" customFormat="1" x14ac:dyDescent="0.2"/>
    <row r="25344" s="107" customFormat="1" x14ac:dyDescent="0.2"/>
    <row r="25345" s="107" customFormat="1" x14ac:dyDescent="0.2"/>
    <row r="25346" s="107" customFormat="1" x14ac:dyDescent="0.2"/>
    <row r="25347" s="107" customFormat="1" x14ac:dyDescent="0.2"/>
    <row r="25348" s="107" customFormat="1" x14ac:dyDescent="0.2"/>
    <row r="25349" s="107" customFormat="1" x14ac:dyDescent="0.2"/>
    <row r="25350" s="107" customFormat="1" x14ac:dyDescent="0.2"/>
    <row r="25351" s="107" customFormat="1" x14ac:dyDescent="0.2"/>
    <row r="25352" s="107" customFormat="1" x14ac:dyDescent="0.2"/>
    <row r="25353" s="107" customFormat="1" x14ac:dyDescent="0.2"/>
    <row r="25354" s="107" customFormat="1" x14ac:dyDescent="0.2"/>
    <row r="25355" s="107" customFormat="1" x14ac:dyDescent="0.2"/>
    <row r="25356" s="107" customFormat="1" x14ac:dyDescent="0.2"/>
    <row r="25357" s="107" customFormat="1" x14ac:dyDescent="0.2"/>
    <row r="25358" s="107" customFormat="1" x14ac:dyDescent="0.2"/>
    <row r="25359" s="107" customFormat="1" x14ac:dyDescent="0.2"/>
    <row r="25360" s="107" customFormat="1" x14ac:dyDescent="0.2"/>
    <row r="25361" s="107" customFormat="1" x14ac:dyDescent="0.2"/>
    <row r="25362" s="107" customFormat="1" x14ac:dyDescent="0.2"/>
    <row r="25363" s="107" customFormat="1" x14ac:dyDescent="0.2"/>
    <row r="25364" s="107" customFormat="1" x14ac:dyDescent="0.2"/>
    <row r="25365" s="107" customFormat="1" x14ac:dyDescent="0.2"/>
    <row r="25366" s="107" customFormat="1" x14ac:dyDescent="0.2"/>
    <row r="25367" s="107" customFormat="1" x14ac:dyDescent="0.2"/>
    <row r="25368" s="107" customFormat="1" x14ac:dyDescent="0.2"/>
    <row r="25369" s="107" customFormat="1" x14ac:dyDescent="0.2"/>
    <row r="25370" s="107" customFormat="1" x14ac:dyDescent="0.2"/>
    <row r="25371" s="107" customFormat="1" x14ac:dyDescent="0.2"/>
    <row r="25372" s="107" customFormat="1" x14ac:dyDescent="0.2"/>
    <row r="25373" s="107" customFormat="1" x14ac:dyDescent="0.2"/>
    <row r="25374" s="107" customFormat="1" x14ac:dyDescent="0.2"/>
    <row r="25375" s="107" customFormat="1" x14ac:dyDescent="0.2"/>
    <row r="25376" s="107" customFormat="1" x14ac:dyDescent="0.2"/>
    <row r="25377" s="107" customFormat="1" x14ac:dyDescent="0.2"/>
    <row r="25378" s="107" customFormat="1" x14ac:dyDescent="0.2"/>
    <row r="25379" s="107" customFormat="1" x14ac:dyDescent="0.2"/>
    <row r="25380" s="107" customFormat="1" x14ac:dyDescent="0.2"/>
    <row r="25381" s="107" customFormat="1" x14ac:dyDescent="0.2"/>
    <row r="25382" s="107" customFormat="1" x14ac:dyDescent="0.2"/>
    <row r="25383" s="107" customFormat="1" x14ac:dyDescent="0.2"/>
    <row r="25384" s="107" customFormat="1" x14ac:dyDescent="0.2"/>
    <row r="25385" s="107" customFormat="1" x14ac:dyDescent="0.2"/>
    <row r="25386" s="107" customFormat="1" x14ac:dyDescent="0.2"/>
    <row r="25387" s="107" customFormat="1" x14ac:dyDescent="0.2"/>
    <row r="25388" s="107" customFormat="1" x14ac:dyDescent="0.2"/>
    <row r="25389" s="107" customFormat="1" x14ac:dyDescent="0.2"/>
    <row r="25390" s="107" customFormat="1" x14ac:dyDescent="0.2"/>
    <row r="25391" s="107" customFormat="1" x14ac:dyDescent="0.2"/>
    <row r="25392" s="107" customFormat="1" x14ac:dyDescent="0.2"/>
    <row r="25393" s="107" customFormat="1" x14ac:dyDescent="0.2"/>
    <row r="25394" s="107" customFormat="1" x14ac:dyDescent="0.2"/>
    <row r="25395" s="107" customFormat="1" x14ac:dyDescent="0.2"/>
    <row r="25396" s="107" customFormat="1" x14ac:dyDescent="0.2"/>
    <row r="25397" s="107" customFormat="1" x14ac:dyDescent="0.2"/>
    <row r="25398" s="107" customFormat="1" x14ac:dyDescent="0.2"/>
    <row r="25399" s="107" customFormat="1" x14ac:dyDescent="0.2"/>
    <row r="25400" s="107" customFormat="1" x14ac:dyDescent="0.2"/>
    <row r="25401" s="107" customFormat="1" x14ac:dyDescent="0.2"/>
    <row r="25402" s="107" customFormat="1" x14ac:dyDescent="0.2"/>
    <row r="25403" s="107" customFormat="1" x14ac:dyDescent="0.2"/>
    <row r="25404" s="107" customFormat="1" x14ac:dyDescent="0.2"/>
    <row r="25405" s="107" customFormat="1" x14ac:dyDescent="0.2"/>
    <row r="25406" s="107" customFormat="1" x14ac:dyDescent="0.2"/>
    <row r="25407" s="107" customFormat="1" x14ac:dyDescent="0.2"/>
    <row r="25408" s="107" customFormat="1" x14ac:dyDescent="0.2"/>
    <row r="25409" s="107" customFormat="1" x14ac:dyDescent="0.2"/>
    <row r="25410" s="107" customFormat="1" x14ac:dyDescent="0.2"/>
    <row r="25411" s="107" customFormat="1" x14ac:dyDescent="0.2"/>
    <row r="25412" s="107" customFormat="1" x14ac:dyDescent="0.2"/>
    <row r="25413" s="107" customFormat="1" x14ac:dyDescent="0.2"/>
    <row r="25414" s="107" customFormat="1" x14ac:dyDescent="0.2"/>
    <row r="25415" s="107" customFormat="1" x14ac:dyDescent="0.2"/>
    <row r="25416" s="107" customFormat="1" x14ac:dyDescent="0.2"/>
    <row r="25417" s="107" customFormat="1" x14ac:dyDescent="0.2"/>
    <row r="25418" s="107" customFormat="1" x14ac:dyDescent="0.2"/>
    <row r="25419" s="107" customFormat="1" x14ac:dyDescent="0.2"/>
    <row r="25420" s="107" customFormat="1" x14ac:dyDescent="0.2"/>
    <row r="25421" s="107" customFormat="1" x14ac:dyDescent="0.2"/>
    <row r="25422" s="107" customFormat="1" x14ac:dyDescent="0.2"/>
    <row r="25423" s="107" customFormat="1" x14ac:dyDescent="0.2"/>
    <row r="25424" s="107" customFormat="1" x14ac:dyDescent="0.2"/>
    <row r="25425" s="107" customFormat="1" x14ac:dyDescent="0.2"/>
    <row r="25426" s="107" customFormat="1" x14ac:dyDescent="0.2"/>
    <row r="25427" s="107" customFormat="1" x14ac:dyDescent="0.2"/>
    <row r="25428" s="107" customFormat="1" x14ac:dyDescent="0.2"/>
    <row r="25429" s="107" customFormat="1" x14ac:dyDescent="0.2"/>
    <row r="25430" s="107" customFormat="1" x14ac:dyDescent="0.2"/>
    <row r="25431" s="107" customFormat="1" x14ac:dyDescent="0.2"/>
    <row r="25432" s="107" customFormat="1" x14ac:dyDescent="0.2"/>
    <row r="25433" s="107" customFormat="1" x14ac:dyDescent="0.2"/>
    <row r="25434" s="107" customFormat="1" x14ac:dyDescent="0.2"/>
    <row r="25435" s="107" customFormat="1" x14ac:dyDescent="0.2"/>
    <row r="25436" s="107" customFormat="1" x14ac:dyDescent="0.2"/>
    <row r="25437" s="107" customFormat="1" x14ac:dyDescent="0.2"/>
    <row r="25438" s="107" customFormat="1" x14ac:dyDescent="0.2"/>
    <row r="25439" s="107" customFormat="1" x14ac:dyDescent="0.2"/>
    <row r="25440" s="107" customFormat="1" x14ac:dyDescent="0.2"/>
    <row r="25441" s="107" customFormat="1" x14ac:dyDescent="0.2"/>
    <row r="25442" s="107" customFormat="1" x14ac:dyDescent="0.2"/>
    <row r="25443" s="107" customFormat="1" x14ac:dyDescent="0.2"/>
    <row r="25444" s="107" customFormat="1" x14ac:dyDescent="0.2"/>
    <row r="25445" s="107" customFormat="1" x14ac:dyDescent="0.2"/>
    <row r="25446" s="107" customFormat="1" x14ac:dyDescent="0.2"/>
    <row r="25447" s="107" customFormat="1" x14ac:dyDescent="0.2"/>
    <row r="25448" s="107" customFormat="1" x14ac:dyDescent="0.2"/>
    <row r="25449" s="107" customFormat="1" x14ac:dyDescent="0.2"/>
    <row r="25450" s="107" customFormat="1" x14ac:dyDescent="0.2"/>
    <row r="25451" s="107" customFormat="1" x14ac:dyDescent="0.2"/>
    <row r="25452" s="107" customFormat="1" x14ac:dyDescent="0.2"/>
    <row r="25453" s="107" customFormat="1" x14ac:dyDescent="0.2"/>
    <row r="25454" s="107" customFormat="1" x14ac:dyDescent="0.2"/>
    <row r="25455" s="107" customFormat="1" x14ac:dyDescent="0.2"/>
    <row r="25456" s="107" customFormat="1" x14ac:dyDescent="0.2"/>
    <row r="25457" s="107" customFormat="1" x14ac:dyDescent="0.2"/>
    <row r="25458" s="107" customFormat="1" x14ac:dyDescent="0.2"/>
    <row r="25459" s="107" customFormat="1" x14ac:dyDescent="0.2"/>
    <row r="25460" s="107" customFormat="1" x14ac:dyDescent="0.2"/>
    <row r="25461" s="107" customFormat="1" x14ac:dyDescent="0.2"/>
    <row r="25462" s="107" customFormat="1" x14ac:dyDescent="0.2"/>
    <row r="25463" s="107" customFormat="1" x14ac:dyDescent="0.2"/>
    <row r="25464" s="107" customFormat="1" x14ac:dyDescent="0.2"/>
    <row r="25465" s="107" customFormat="1" x14ac:dyDescent="0.2"/>
    <row r="25466" s="107" customFormat="1" x14ac:dyDescent="0.2"/>
    <row r="25467" s="107" customFormat="1" x14ac:dyDescent="0.2"/>
    <row r="25468" s="107" customFormat="1" x14ac:dyDescent="0.2"/>
    <row r="25469" s="107" customFormat="1" x14ac:dyDescent="0.2"/>
    <row r="25470" s="107" customFormat="1" x14ac:dyDescent="0.2"/>
    <row r="25471" s="107" customFormat="1" x14ac:dyDescent="0.2"/>
    <row r="25472" s="107" customFormat="1" x14ac:dyDescent="0.2"/>
    <row r="25473" s="107" customFormat="1" x14ac:dyDescent="0.2"/>
    <row r="25474" s="107" customFormat="1" x14ac:dyDescent="0.2"/>
    <row r="25475" s="107" customFormat="1" x14ac:dyDescent="0.2"/>
    <row r="25476" s="107" customFormat="1" x14ac:dyDescent="0.2"/>
    <row r="25477" s="107" customFormat="1" x14ac:dyDescent="0.2"/>
    <row r="25478" s="107" customFormat="1" x14ac:dyDescent="0.2"/>
    <row r="25479" s="107" customFormat="1" x14ac:dyDescent="0.2"/>
    <row r="25480" s="107" customFormat="1" x14ac:dyDescent="0.2"/>
    <row r="25481" s="107" customFormat="1" x14ac:dyDescent="0.2"/>
    <row r="25482" s="107" customFormat="1" x14ac:dyDescent="0.2"/>
    <row r="25483" s="107" customFormat="1" x14ac:dyDescent="0.2"/>
    <row r="25484" s="107" customFormat="1" x14ac:dyDescent="0.2"/>
    <row r="25485" s="107" customFormat="1" x14ac:dyDescent="0.2"/>
    <row r="25486" s="107" customFormat="1" x14ac:dyDescent="0.2"/>
    <row r="25487" s="107" customFormat="1" x14ac:dyDescent="0.2"/>
    <row r="25488" s="107" customFormat="1" x14ac:dyDescent="0.2"/>
    <row r="25489" s="107" customFormat="1" x14ac:dyDescent="0.2"/>
    <row r="25490" s="107" customFormat="1" x14ac:dyDescent="0.2"/>
    <row r="25491" s="107" customFormat="1" x14ac:dyDescent="0.2"/>
    <row r="25492" s="107" customFormat="1" x14ac:dyDescent="0.2"/>
    <row r="25493" s="107" customFormat="1" x14ac:dyDescent="0.2"/>
    <row r="25494" s="107" customFormat="1" x14ac:dyDescent="0.2"/>
    <row r="25495" s="107" customFormat="1" x14ac:dyDescent="0.2"/>
    <row r="25496" s="107" customFormat="1" x14ac:dyDescent="0.2"/>
    <row r="25497" s="107" customFormat="1" x14ac:dyDescent="0.2"/>
    <row r="25498" s="107" customFormat="1" x14ac:dyDescent="0.2"/>
    <row r="25499" s="107" customFormat="1" x14ac:dyDescent="0.2"/>
    <row r="25500" s="107" customFormat="1" x14ac:dyDescent="0.2"/>
    <row r="25501" s="107" customFormat="1" x14ac:dyDescent="0.2"/>
    <row r="25502" s="107" customFormat="1" x14ac:dyDescent="0.2"/>
    <row r="25503" s="107" customFormat="1" x14ac:dyDescent="0.2"/>
    <row r="25504" s="107" customFormat="1" x14ac:dyDescent="0.2"/>
    <row r="25505" s="107" customFormat="1" x14ac:dyDescent="0.2"/>
    <row r="25506" s="107" customFormat="1" x14ac:dyDescent="0.2"/>
    <row r="25507" s="107" customFormat="1" x14ac:dyDescent="0.2"/>
    <row r="25508" s="107" customFormat="1" x14ac:dyDescent="0.2"/>
    <row r="25509" s="107" customFormat="1" x14ac:dyDescent="0.2"/>
    <row r="25510" s="107" customFormat="1" x14ac:dyDescent="0.2"/>
    <row r="25511" s="107" customFormat="1" x14ac:dyDescent="0.2"/>
    <row r="25512" s="107" customFormat="1" x14ac:dyDescent="0.2"/>
    <row r="25513" s="107" customFormat="1" x14ac:dyDescent="0.2"/>
    <row r="25514" s="107" customFormat="1" x14ac:dyDescent="0.2"/>
    <row r="25515" s="107" customFormat="1" x14ac:dyDescent="0.2"/>
    <row r="25516" s="107" customFormat="1" x14ac:dyDescent="0.2"/>
    <row r="25517" s="107" customFormat="1" x14ac:dyDescent="0.2"/>
    <row r="25518" s="107" customFormat="1" x14ac:dyDescent="0.2"/>
    <row r="25519" s="107" customFormat="1" x14ac:dyDescent="0.2"/>
    <row r="25520" s="107" customFormat="1" x14ac:dyDescent="0.2"/>
    <row r="25521" s="107" customFormat="1" x14ac:dyDescent="0.2"/>
    <row r="25522" s="107" customFormat="1" x14ac:dyDescent="0.2"/>
    <row r="25523" s="107" customFormat="1" x14ac:dyDescent="0.2"/>
    <row r="25524" s="107" customFormat="1" x14ac:dyDescent="0.2"/>
    <row r="25525" s="107" customFormat="1" x14ac:dyDescent="0.2"/>
    <row r="25526" s="107" customFormat="1" x14ac:dyDescent="0.2"/>
    <row r="25527" s="107" customFormat="1" x14ac:dyDescent="0.2"/>
    <row r="25528" s="107" customFormat="1" x14ac:dyDescent="0.2"/>
    <row r="25529" s="107" customFormat="1" x14ac:dyDescent="0.2"/>
    <row r="25530" s="107" customFormat="1" x14ac:dyDescent="0.2"/>
    <row r="25531" s="107" customFormat="1" x14ac:dyDescent="0.2"/>
    <row r="25532" s="107" customFormat="1" x14ac:dyDescent="0.2"/>
    <row r="25533" s="107" customFormat="1" x14ac:dyDescent="0.2"/>
    <row r="25534" s="107" customFormat="1" x14ac:dyDescent="0.2"/>
    <row r="25535" s="107" customFormat="1" x14ac:dyDescent="0.2"/>
    <row r="25536" s="107" customFormat="1" x14ac:dyDescent="0.2"/>
    <row r="25537" s="107" customFormat="1" x14ac:dyDescent="0.2"/>
    <row r="25538" s="107" customFormat="1" x14ac:dyDescent="0.2"/>
    <row r="25539" s="107" customFormat="1" x14ac:dyDescent="0.2"/>
    <row r="25540" s="107" customFormat="1" x14ac:dyDescent="0.2"/>
    <row r="25541" s="107" customFormat="1" x14ac:dyDescent="0.2"/>
    <row r="25542" s="107" customFormat="1" x14ac:dyDescent="0.2"/>
    <row r="25543" s="107" customFormat="1" x14ac:dyDescent="0.2"/>
    <row r="25544" s="107" customFormat="1" x14ac:dyDescent="0.2"/>
    <row r="25545" s="107" customFormat="1" x14ac:dyDescent="0.2"/>
    <row r="25546" s="107" customFormat="1" x14ac:dyDescent="0.2"/>
    <row r="25547" s="107" customFormat="1" x14ac:dyDescent="0.2"/>
    <row r="25548" s="107" customFormat="1" x14ac:dyDescent="0.2"/>
    <row r="25549" s="107" customFormat="1" x14ac:dyDescent="0.2"/>
    <row r="25550" s="107" customFormat="1" x14ac:dyDescent="0.2"/>
    <row r="25551" s="107" customFormat="1" x14ac:dyDescent="0.2"/>
    <row r="25552" s="107" customFormat="1" x14ac:dyDescent="0.2"/>
    <row r="25553" s="107" customFormat="1" x14ac:dyDescent="0.2"/>
    <row r="25554" s="107" customFormat="1" x14ac:dyDescent="0.2"/>
    <row r="25555" s="107" customFormat="1" x14ac:dyDescent="0.2"/>
    <row r="25556" s="107" customFormat="1" x14ac:dyDescent="0.2"/>
    <row r="25557" s="107" customFormat="1" x14ac:dyDescent="0.2"/>
    <row r="25558" s="107" customFormat="1" x14ac:dyDescent="0.2"/>
    <row r="25559" s="107" customFormat="1" x14ac:dyDescent="0.2"/>
    <row r="25560" s="107" customFormat="1" x14ac:dyDescent="0.2"/>
    <row r="25561" s="107" customFormat="1" x14ac:dyDescent="0.2"/>
    <row r="25562" s="107" customFormat="1" x14ac:dyDescent="0.2"/>
    <row r="25563" s="107" customFormat="1" x14ac:dyDescent="0.2"/>
    <row r="25564" s="107" customFormat="1" x14ac:dyDescent="0.2"/>
    <row r="25565" s="107" customFormat="1" x14ac:dyDescent="0.2"/>
    <row r="25566" s="107" customFormat="1" x14ac:dyDescent="0.2"/>
    <row r="25567" s="107" customFormat="1" x14ac:dyDescent="0.2"/>
    <row r="25568" s="107" customFormat="1" x14ac:dyDescent="0.2"/>
    <row r="25569" s="107" customFormat="1" x14ac:dyDescent="0.2"/>
    <row r="25570" s="107" customFormat="1" x14ac:dyDescent="0.2"/>
    <row r="25571" s="107" customFormat="1" x14ac:dyDescent="0.2"/>
    <row r="25572" s="107" customFormat="1" x14ac:dyDescent="0.2"/>
    <row r="25573" s="107" customFormat="1" x14ac:dyDescent="0.2"/>
    <row r="25574" s="107" customFormat="1" x14ac:dyDescent="0.2"/>
    <row r="25575" s="107" customFormat="1" x14ac:dyDescent="0.2"/>
    <row r="25576" s="107" customFormat="1" x14ac:dyDescent="0.2"/>
    <row r="25577" s="107" customFormat="1" x14ac:dyDescent="0.2"/>
    <row r="25578" s="107" customFormat="1" x14ac:dyDescent="0.2"/>
    <row r="25579" s="107" customFormat="1" x14ac:dyDescent="0.2"/>
    <row r="25580" s="107" customFormat="1" x14ac:dyDescent="0.2"/>
    <row r="25581" s="107" customFormat="1" x14ac:dyDescent="0.2"/>
    <row r="25582" s="107" customFormat="1" x14ac:dyDescent="0.2"/>
    <row r="25583" s="107" customFormat="1" x14ac:dyDescent="0.2"/>
    <row r="25584" s="107" customFormat="1" x14ac:dyDescent="0.2"/>
    <row r="25585" s="107" customFormat="1" x14ac:dyDescent="0.2"/>
    <row r="25586" s="107" customFormat="1" x14ac:dyDescent="0.2"/>
    <row r="25587" s="107" customFormat="1" x14ac:dyDescent="0.2"/>
    <row r="25588" s="107" customFormat="1" x14ac:dyDescent="0.2"/>
    <row r="25589" s="107" customFormat="1" x14ac:dyDescent="0.2"/>
    <row r="25590" s="107" customFormat="1" x14ac:dyDescent="0.2"/>
    <row r="25591" s="107" customFormat="1" x14ac:dyDescent="0.2"/>
    <row r="25592" s="107" customFormat="1" x14ac:dyDescent="0.2"/>
    <row r="25593" s="107" customFormat="1" x14ac:dyDescent="0.2"/>
    <row r="25594" s="107" customFormat="1" x14ac:dyDescent="0.2"/>
    <row r="25595" s="107" customFormat="1" x14ac:dyDescent="0.2"/>
    <row r="25596" s="107" customFormat="1" x14ac:dyDescent="0.2"/>
    <row r="25597" s="107" customFormat="1" x14ac:dyDescent="0.2"/>
    <row r="25598" s="107" customFormat="1" x14ac:dyDescent="0.2"/>
    <row r="25599" s="107" customFormat="1" x14ac:dyDescent="0.2"/>
    <row r="25600" s="107" customFormat="1" x14ac:dyDescent="0.2"/>
    <row r="25601" s="107" customFormat="1" x14ac:dyDescent="0.2"/>
    <row r="25602" s="107" customFormat="1" x14ac:dyDescent="0.2"/>
    <row r="25603" s="107" customFormat="1" x14ac:dyDescent="0.2"/>
    <row r="25604" s="107" customFormat="1" x14ac:dyDescent="0.2"/>
    <row r="25605" s="107" customFormat="1" x14ac:dyDescent="0.2"/>
    <row r="25606" s="107" customFormat="1" x14ac:dyDescent="0.2"/>
    <row r="25607" s="107" customFormat="1" x14ac:dyDescent="0.2"/>
    <row r="25608" s="107" customFormat="1" x14ac:dyDescent="0.2"/>
    <row r="25609" s="107" customFormat="1" x14ac:dyDescent="0.2"/>
    <row r="25610" s="107" customFormat="1" x14ac:dyDescent="0.2"/>
    <row r="25611" s="107" customFormat="1" x14ac:dyDescent="0.2"/>
    <row r="25612" s="107" customFormat="1" x14ac:dyDescent="0.2"/>
    <row r="25613" s="107" customFormat="1" x14ac:dyDescent="0.2"/>
    <row r="25614" s="107" customFormat="1" x14ac:dyDescent="0.2"/>
    <row r="25615" s="107" customFormat="1" x14ac:dyDescent="0.2"/>
    <row r="25616" s="107" customFormat="1" x14ac:dyDescent="0.2"/>
    <row r="25617" s="107" customFormat="1" x14ac:dyDescent="0.2"/>
    <row r="25618" s="107" customFormat="1" x14ac:dyDescent="0.2"/>
    <row r="25619" s="107" customFormat="1" x14ac:dyDescent="0.2"/>
    <row r="25620" s="107" customFormat="1" x14ac:dyDescent="0.2"/>
    <row r="25621" s="107" customFormat="1" x14ac:dyDescent="0.2"/>
    <row r="25622" s="107" customFormat="1" x14ac:dyDescent="0.2"/>
    <row r="25623" s="107" customFormat="1" x14ac:dyDescent="0.2"/>
    <row r="25624" s="107" customFormat="1" x14ac:dyDescent="0.2"/>
    <row r="25625" s="107" customFormat="1" x14ac:dyDescent="0.2"/>
    <row r="25626" s="107" customFormat="1" x14ac:dyDescent="0.2"/>
    <row r="25627" s="107" customFormat="1" x14ac:dyDescent="0.2"/>
    <row r="25628" s="107" customFormat="1" x14ac:dyDescent="0.2"/>
    <row r="25629" s="107" customFormat="1" x14ac:dyDescent="0.2"/>
    <row r="25630" s="107" customFormat="1" x14ac:dyDescent="0.2"/>
    <row r="25631" s="107" customFormat="1" x14ac:dyDescent="0.2"/>
    <row r="25632" s="107" customFormat="1" x14ac:dyDescent="0.2"/>
    <row r="25633" s="107" customFormat="1" x14ac:dyDescent="0.2"/>
    <row r="25634" s="107" customFormat="1" x14ac:dyDescent="0.2"/>
    <row r="25635" s="107" customFormat="1" x14ac:dyDescent="0.2"/>
    <row r="25636" s="107" customFormat="1" x14ac:dyDescent="0.2"/>
    <row r="25637" s="107" customFormat="1" x14ac:dyDescent="0.2"/>
    <row r="25638" s="107" customFormat="1" x14ac:dyDescent="0.2"/>
    <row r="25639" s="107" customFormat="1" x14ac:dyDescent="0.2"/>
    <row r="25640" s="107" customFormat="1" x14ac:dyDescent="0.2"/>
    <row r="25641" s="107" customFormat="1" x14ac:dyDescent="0.2"/>
    <row r="25642" s="107" customFormat="1" x14ac:dyDescent="0.2"/>
    <row r="25643" s="107" customFormat="1" x14ac:dyDescent="0.2"/>
    <row r="25644" s="107" customFormat="1" x14ac:dyDescent="0.2"/>
    <row r="25645" s="107" customFormat="1" x14ac:dyDescent="0.2"/>
    <row r="25646" s="107" customFormat="1" x14ac:dyDescent="0.2"/>
    <row r="25647" s="107" customFormat="1" x14ac:dyDescent="0.2"/>
    <row r="25648" s="107" customFormat="1" x14ac:dyDescent="0.2"/>
    <row r="25649" s="107" customFormat="1" x14ac:dyDescent="0.2"/>
    <row r="25650" s="107" customFormat="1" x14ac:dyDescent="0.2"/>
    <row r="25651" s="107" customFormat="1" x14ac:dyDescent="0.2"/>
    <row r="25652" s="107" customFormat="1" x14ac:dyDescent="0.2"/>
    <row r="25653" s="107" customFormat="1" x14ac:dyDescent="0.2"/>
    <row r="25654" s="107" customFormat="1" x14ac:dyDescent="0.2"/>
    <row r="25655" s="107" customFormat="1" x14ac:dyDescent="0.2"/>
    <row r="25656" s="107" customFormat="1" x14ac:dyDescent="0.2"/>
    <row r="25657" s="107" customFormat="1" x14ac:dyDescent="0.2"/>
    <row r="25658" s="107" customFormat="1" x14ac:dyDescent="0.2"/>
    <row r="25659" s="107" customFormat="1" x14ac:dyDescent="0.2"/>
    <row r="25660" s="107" customFormat="1" x14ac:dyDescent="0.2"/>
    <row r="25661" s="107" customFormat="1" x14ac:dyDescent="0.2"/>
    <row r="25662" s="107" customFormat="1" x14ac:dyDescent="0.2"/>
    <row r="25663" s="107" customFormat="1" x14ac:dyDescent="0.2"/>
    <row r="25664" s="107" customFormat="1" x14ac:dyDescent="0.2"/>
    <row r="25665" s="107" customFormat="1" x14ac:dyDescent="0.2"/>
    <row r="25666" s="107" customFormat="1" x14ac:dyDescent="0.2"/>
    <row r="25667" s="107" customFormat="1" x14ac:dyDescent="0.2"/>
    <row r="25668" s="107" customFormat="1" x14ac:dyDescent="0.2"/>
    <row r="25669" s="107" customFormat="1" x14ac:dyDescent="0.2"/>
    <row r="25670" s="107" customFormat="1" x14ac:dyDescent="0.2"/>
    <row r="25671" s="107" customFormat="1" x14ac:dyDescent="0.2"/>
    <row r="25672" s="107" customFormat="1" x14ac:dyDescent="0.2"/>
    <row r="25673" s="107" customFormat="1" x14ac:dyDescent="0.2"/>
    <row r="25674" s="107" customFormat="1" x14ac:dyDescent="0.2"/>
    <row r="25675" s="107" customFormat="1" x14ac:dyDescent="0.2"/>
    <row r="25676" s="107" customFormat="1" x14ac:dyDescent="0.2"/>
    <row r="25677" s="107" customFormat="1" x14ac:dyDescent="0.2"/>
    <row r="25678" s="107" customFormat="1" x14ac:dyDescent="0.2"/>
    <row r="25679" s="107" customFormat="1" x14ac:dyDescent="0.2"/>
    <row r="25680" s="107" customFormat="1" x14ac:dyDescent="0.2"/>
    <row r="25681" s="107" customFormat="1" x14ac:dyDescent="0.2"/>
    <row r="25682" s="107" customFormat="1" x14ac:dyDescent="0.2"/>
    <row r="25683" s="107" customFormat="1" x14ac:dyDescent="0.2"/>
    <row r="25684" s="107" customFormat="1" x14ac:dyDescent="0.2"/>
    <row r="25685" s="107" customFormat="1" x14ac:dyDescent="0.2"/>
    <row r="25686" s="107" customFormat="1" x14ac:dyDescent="0.2"/>
    <row r="25687" s="107" customFormat="1" x14ac:dyDescent="0.2"/>
    <row r="25688" s="107" customFormat="1" x14ac:dyDescent="0.2"/>
    <row r="25689" s="107" customFormat="1" x14ac:dyDescent="0.2"/>
    <row r="25690" s="107" customFormat="1" x14ac:dyDescent="0.2"/>
    <row r="25691" s="107" customFormat="1" x14ac:dyDescent="0.2"/>
    <row r="25692" s="107" customFormat="1" x14ac:dyDescent="0.2"/>
    <row r="25693" s="107" customFormat="1" x14ac:dyDescent="0.2"/>
    <row r="25694" s="107" customFormat="1" x14ac:dyDescent="0.2"/>
    <row r="25695" s="107" customFormat="1" x14ac:dyDescent="0.2"/>
    <row r="25696" s="107" customFormat="1" x14ac:dyDescent="0.2"/>
    <row r="25697" s="107" customFormat="1" x14ac:dyDescent="0.2"/>
    <row r="25698" s="107" customFormat="1" x14ac:dyDescent="0.2"/>
    <row r="25699" s="107" customFormat="1" x14ac:dyDescent="0.2"/>
    <row r="25700" s="107" customFormat="1" x14ac:dyDescent="0.2"/>
    <row r="25701" s="107" customFormat="1" x14ac:dyDescent="0.2"/>
    <row r="25702" s="107" customFormat="1" x14ac:dyDescent="0.2"/>
    <row r="25703" s="107" customFormat="1" x14ac:dyDescent="0.2"/>
    <row r="25704" s="107" customFormat="1" x14ac:dyDescent="0.2"/>
    <row r="25705" s="107" customFormat="1" x14ac:dyDescent="0.2"/>
    <row r="25706" s="107" customFormat="1" x14ac:dyDescent="0.2"/>
    <row r="25707" s="107" customFormat="1" x14ac:dyDescent="0.2"/>
    <row r="25708" s="107" customFormat="1" x14ac:dyDescent="0.2"/>
    <row r="25709" s="107" customFormat="1" x14ac:dyDescent="0.2"/>
    <row r="25710" s="107" customFormat="1" x14ac:dyDescent="0.2"/>
    <row r="25711" s="107" customFormat="1" x14ac:dyDescent="0.2"/>
    <row r="25712" s="107" customFormat="1" x14ac:dyDescent="0.2"/>
    <row r="25713" s="107" customFormat="1" x14ac:dyDescent="0.2"/>
    <row r="25714" s="107" customFormat="1" x14ac:dyDescent="0.2"/>
    <row r="25715" s="107" customFormat="1" x14ac:dyDescent="0.2"/>
    <row r="25716" s="107" customFormat="1" x14ac:dyDescent="0.2"/>
    <row r="25717" s="107" customFormat="1" x14ac:dyDescent="0.2"/>
    <row r="25718" s="107" customFormat="1" x14ac:dyDescent="0.2"/>
    <row r="25719" s="107" customFormat="1" x14ac:dyDescent="0.2"/>
    <row r="25720" s="107" customFormat="1" x14ac:dyDescent="0.2"/>
    <row r="25721" s="107" customFormat="1" x14ac:dyDescent="0.2"/>
    <row r="25722" s="107" customFormat="1" x14ac:dyDescent="0.2"/>
    <row r="25723" s="107" customFormat="1" x14ac:dyDescent="0.2"/>
    <row r="25724" s="107" customFormat="1" x14ac:dyDescent="0.2"/>
    <row r="25725" s="107" customFormat="1" x14ac:dyDescent="0.2"/>
    <row r="25726" s="107" customFormat="1" x14ac:dyDescent="0.2"/>
    <row r="25727" s="107" customFormat="1" x14ac:dyDescent="0.2"/>
    <row r="25728" s="107" customFormat="1" x14ac:dyDescent="0.2"/>
    <row r="25729" s="107" customFormat="1" x14ac:dyDescent="0.2"/>
    <row r="25730" s="107" customFormat="1" x14ac:dyDescent="0.2"/>
    <row r="25731" s="107" customFormat="1" x14ac:dyDescent="0.2"/>
    <row r="25732" s="107" customFormat="1" x14ac:dyDescent="0.2"/>
    <row r="25733" s="107" customFormat="1" x14ac:dyDescent="0.2"/>
    <row r="25734" s="107" customFormat="1" x14ac:dyDescent="0.2"/>
    <row r="25735" s="107" customFormat="1" x14ac:dyDescent="0.2"/>
    <row r="25736" s="107" customFormat="1" x14ac:dyDescent="0.2"/>
    <row r="25737" s="107" customFormat="1" x14ac:dyDescent="0.2"/>
    <row r="25738" s="107" customFormat="1" x14ac:dyDescent="0.2"/>
    <row r="25739" s="107" customFormat="1" x14ac:dyDescent="0.2"/>
    <row r="25740" s="107" customFormat="1" x14ac:dyDescent="0.2"/>
    <row r="25741" s="107" customFormat="1" x14ac:dyDescent="0.2"/>
    <row r="25742" s="107" customFormat="1" x14ac:dyDescent="0.2"/>
    <row r="25743" s="107" customFormat="1" x14ac:dyDescent="0.2"/>
    <row r="25744" s="107" customFormat="1" x14ac:dyDescent="0.2"/>
    <row r="25745" s="107" customFormat="1" x14ac:dyDescent="0.2"/>
    <row r="25746" s="107" customFormat="1" x14ac:dyDescent="0.2"/>
    <row r="25747" s="107" customFormat="1" x14ac:dyDescent="0.2"/>
    <row r="25748" s="107" customFormat="1" x14ac:dyDescent="0.2"/>
    <row r="25749" s="107" customFormat="1" x14ac:dyDescent="0.2"/>
    <row r="25750" s="107" customFormat="1" x14ac:dyDescent="0.2"/>
    <row r="25751" s="107" customFormat="1" x14ac:dyDescent="0.2"/>
    <row r="25752" s="107" customFormat="1" x14ac:dyDescent="0.2"/>
    <row r="25753" s="107" customFormat="1" x14ac:dyDescent="0.2"/>
    <row r="25754" s="107" customFormat="1" x14ac:dyDescent="0.2"/>
    <row r="25755" s="107" customFormat="1" x14ac:dyDescent="0.2"/>
    <row r="25756" s="107" customFormat="1" x14ac:dyDescent="0.2"/>
    <row r="25757" s="107" customFormat="1" x14ac:dyDescent="0.2"/>
    <row r="25758" s="107" customFormat="1" x14ac:dyDescent="0.2"/>
    <row r="25759" s="107" customFormat="1" x14ac:dyDescent="0.2"/>
    <row r="25760" s="107" customFormat="1" x14ac:dyDescent="0.2"/>
    <row r="25761" s="107" customFormat="1" x14ac:dyDescent="0.2"/>
    <row r="25762" s="107" customFormat="1" x14ac:dyDescent="0.2"/>
    <row r="25763" s="107" customFormat="1" x14ac:dyDescent="0.2"/>
    <row r="25764" s="107" customFormat="1" x14ac:dyDescent="0.2"/>
    <row r="25765" s="107" customFormat="1" x14ac:dyDescent="0.2"/>
    <row r="25766" s="107" customFormat="1" x14ac:dyDescent="0.2"/>
    <row r="25767" s="107" customFormat="1" x14ac:dyDescent="0.2"/>
    <row r="25768" s="107" customFormat="1" x14ac:dyDescent="0.2"/>
    <row r="25769" s="107" customFormat="1" x14ac:dyDescent="0.2"/>
    <row r="25770" s="107" customFormat="1" x14ac:dyDescent="0.2"/>
    <row r="25771" s="107" customFormat="1" x14ac:dyDescent="0.2"/>
    <row r="25772" s="107" customFormat="1" x14ac:dyDescent="0.2"/>
    <row r="25773" s="107" customFormat="1" x14ac:dyDescent="0.2"/>
    <row r="25774" s="107" customFormat="1" x14ac:dyDescent="0.2"/>
    <row r="25775" s="107" customFormat="1" x14ac:dyDescent="0.2"/>
    <row r="25776" s="107" customFormat="1" x14ac:dyDescent="0.2"/>
    <row r="25777" s="107" customFormat="1" x14ac:dyDescent="0.2"/>
    <row r="25778" s="107" customFormat="1" x14ac:dyDescent="0.2"/>
    <row r="25779" s="107" customFormat="1" x14ac:dyDescent="0.2"/>
    <row r="25780" s="107" customFormat="1" x14ac:dyDescent="0.2"/>
    <row r="25781" s="107" customFormat="1" x14ac:dyDescent="0.2"/>
    <row r="25782" s="107" customFormat="1" x14ac:dyDescent="0.2"/>
    <row r="25783" s="107" customFormat="1" x14ac:dyDescent="0.2"/>
    <row r="25784" s="107" customFormat="1" x14ac:dyDescent="0.2"/>
    <row r="25785" s="107" customFormat="1" x14ac:dyDescent="0.2"/>
    <row r="25786" s="107" customFormat="1" x14ac:dyDescent="0.2"/>
    <row r="25787" s="107" customFormat="1" x14ac:dyDescent="0.2"/>
    <row r="25788" s="107" customFormat="1" x14ac:dyDescent="0.2"/>
    <row r="25789" s="107" customFormat="1" x14ac:dyDescent="0.2"/>
    <row r="25790" s="107" customFormat="1" x14ac:dyDescent="0.2"/>
    <row r="25791" s="107" customFormat="1" x14ac:dyDescent="0.2"/>
    <row r="25792" s="107" customFormat="1" x14ac:dyDescent="0.2"/>
    <row r="25793" s="107" customFormat="1" x14ac:dyDescent="0.2"/>
    <row r="25794" s="107" customFormat="1" x14ac:dyDescent="0.2"/>
    <row r="25795" s="107" customFormat="1" x14ac:dyDescent="0.2"/>
    <row r="25796" s="107" customFormat="1" x14ac:dyDescent="0.2"/>
    <row r="25797" s="107" customFormat="1" x14ac:dyDescent="0.2"/>
    <row r="25798" s="107" customFormat="1" x14ac:dyDescent="0.2"/>
    <row r="25799" s="107" customFormat="1" x14ac:dyDescent="0.2"/>
    <row r="25800" s="107" customFormat="1" x14ac:dyDescent="0.2"/>
    <row r="25801" s="107" customFormat="1" x14ac:dyDescent="0.2"/>
    <row r="25802" s="107" customFormat="1" x14ac:dyDescent="0.2"/>
    <row r="25803" s="107" customFormat="1" x14ac:dyDescent="0.2"/>
    <row r="25804" s="107" customFormat="1" x14ac:dyDescent="0.2"/>
    <row r="25805" s="107" customFormat="1" x14ac:dyDescent="0.2"/>
    <row r="25806" s="107" customFormat="1" x14ac:dyDescent="0.2"/>
    <row r="25807" s="107" customFormat="1" x14ac:dyDescent="0.2"/>
    <row r="25808" s="107" customFormat="1" x14ac:dyDescent="0.2"/>
    <row r="25809" s="107" customFormat="1" x14ac:dyDescent="0.2"/>
    <row r="25810" s="107" customFormat="1" x14ac:dyDescent="0.2"/>
    <row r="25811" s="107" customFormat="1" x14ac:dyDescent="0.2"/>
    <row r="25812" s="107" customFormat="1" x14ac:dyDescent="0.2"/>
    <row r="25813" s="107" customFormat="1" x14ac:dyDescent="0.2"/>
    <row r="25814" s="107" customFormat="1" x14ac:dyDescent="0.2"/>
    <row r="25815" s="107" customFormat="1" x14ac:dyDescent="0.2"/>
    <row r="25816" s="107" customFormat="1" x14ac:dyDescent="0.2"/>
    <row r="25817" s="107" customFormat="1" x14ac:dyDescent="0.2"/>
    <row r="25818" s="107" customFormat="1" x14ac:dyDescent="0.2"/>
    <row r="25819" s="107" customFormat="1" x14ac:dyDescent="0.2"/>
    <row r="25820" s="107" customFormat="1" x14ac:dyDescent="0.2"/>
    <row r="25821" s="107" customFormat="1" x14ac:dyDescent="0.2"/>
    <row r="25822" s="107" customFormat="1" x14ac:dyDescent="0.2"/>
    <row r="25823" s="107" customFormat="1" x14ac:dyDescent="0.2"/>
    <row r="25824" s="107" customFormat="1" x14ac:dyDescent="0.2"/>
    <row r="25825" s="107" customFormat="1" x14ac:dyDescent="0.2"/>
    <row r="25826" s="107" customFormat="1" x14ac:dyDescent="0.2"/>
    <row r="25827" s="107" customFormat="1" x14ac:dyDescent="0.2"/>
    <row r="25828" s="107" customFormat="1" x14ac:dyDescent="0.2"/>
    <row r="25829" s="107" customFormat="1" x14ac:dyDescent="0.2"/>
    <row r="25830" s="107" customFormat="1" x14ac:dyDescent="0.2"/>
    <row r="25831" s="107" customFormat="1" x14ac:dyDescent="0.2"/>
    <row r="25832" s="107" customFormat="1" x14ac:dyDescent="0.2"/>
    <row r="25833" s="107" customFormat="1" x14ac:dyDescent="0.2"/>
    <row r="25834" s="107" customFormat="1" x14ac:dyDescent="0.2"/>
    <row r="25835" s="107" customFormat="1" x14ac:dyDescent="0.2"/>
    <row r="25836" s="107" customFormat="1" x14ac:dyDescent="0.2"/>
    <row r="25837" s="107" customFormat="1" x14ac:dyDescent="0.2"/>
    <row r="25838" s="107" customFormat="1" x14ac:dyDescent="0.2"/>
    <row r="25839" s="107" customFormat="1" x14ac:dyDescent="0.2"/>
    <row r="25840" s="107" customFormat="1" x14ac:dyDescent="0.2"/>
    <row r="25841" s="107" customFormat="1" x14ac:dyDescent="0.2"/>
    <row r="25842" s="107" customFormat="1" x14ac:dyDescent="0.2"/>
    <row r="25843" s="107" customFormat="1" x14ac:dyDescent="0.2"/>
    <row r="25844" s="107" customFormat="1" x14ac:dyDescent="0.2"/>
    <row r="25845" s="107" customFormat="1" x14ac:dyDescent="0.2"/>
    <row r="25846" s="107" customFormat="1" x14ac:dyDescent="0.2"/>
    <row r="25847" s="107" customFormat="1" x14ac:dyDescent="0.2"/>
    <row r="25848" s="107" customFormat="1" x14ac:dyDescent="0.2"/>
    <row r="25849" s="107" customFormat="1" x14ac:dyDescent="0.2"/>
    <row r="25850" s="107" customFormat="1" x14ac:dyDescent="0.2"/>
    <row r="25851" s="107" customFormat="1" x14ac:dyDescent="0.2"/>
    <row r="25852" s="107" customFormat="1" x14ac:dyDescent="0.2"/>
    <row r="25853" s="107" customFormat="1" x14ac:dyDescent="0.2"/>
    <row r="25854" s="107" customFormat="1" x14ac:dyDescent="0.2"/>
    <row r="25855" s="107" customFormat="1" x14ac:dyDescent="0.2"/>
    <row r="25856" s="107" customFormat="1" x14ac:dyDescent="0.2"/>
    <row r="25857" s="107" customFormat="1" x14ac:dyDescent="0.2"/>
    <row r="25858" s="107" customFormat="1" x14ac:dyDescent="0.2"/>
    <row r="25859" s="107" customFormat="1" x14ac:dyDescent="0.2"/>
    <row r="25860" s="107" customFormat="1" x14ac:dyDescent="0.2"/>
    <row r="25861" s="107" customFormat="1" x14ac:dyDescent="0.2"/>
    <row r="25862" s="107" customFormat="1" x14ac:dyDescent="0.2"/>
    <row r="25863" s="107" customFormat="1" x14ac:dyDescent="0.2"/>
    <row r="25864" s="107" customFormat="1" x14ac:dyDescent="0.2"/>
    <row r="25865" s="107" customFormat="1" x14ac:dyDescent="0.2"/>
    <row r="25866" s="107" customFormat="1" x14ac:dyDescent="0.2"/>
    <row r="25867" s="107" customFormat="1" x14ac:dyDescent="0.2"/>
    <row r="25868" s="107" customFormat="1" x14ac:dyDescent="0.2"/>
    <row r="25869" s="107" customFormat="1" x14ac:dyDescent="0.2"/>
    <row r="25870" s="107" customFormat="1" x14ac:dyDescent="0.2"/>
    <row r="25871" s="107" customFormat="1" x14ac:dyDescent="0.2"/>
    <row r="25872" s="107" customFormat="1" x14ac:dyDescent="0.2"/>
    <row r="25873" s="107" customFormat="1" x14ac:dyDescent="0.2"/>
    <row r="25874" s="107" customFormat="1" x14ac:dyDescent="0.2"/>
    <row r="25875" s="107" customFormat="1" x14ac:dyDescent="0.2"/>
    <row r="25876" s="107" customFormat="1" x14ac:dyDescent="0.2"/>
    <row r="25877" s="107" customFormat="1" x14ac:dyDescent="0.2"/>
    <row r="25878" s="107" customFormat="1" x14ac:dyDescent="0.2"/>
    <row r="25879" s="107" customFormat="1" x14ac:dyDescent="0.2"/>
    <row r="25880" s="107" customFormat="1" x14ac:dyDescent="0.2"/>
    <row r="25881" s="107" customFormat="1" x14ac:dyDescent="0.2"/>
    <row r="25882" s="107" customFormat="1" x14ac:dyDescent="0.2"/>
    <row r="25883" s="107" customFormat="1" x14ac:dyDescent="0.2"/>
    <row r="25884" s="107" customFormat="1" x14ac:dyDescent="0.2"/>
    <row r="25885" s="107" customFormat="1" x14ac:dyDescent="0.2"/>
    <row r="25886" s="107" customFormat="1" x14ac:dyDescent="0.2"/>
    <row r="25887" s="107" customFormat="1" x14ac:dyDescent="0.2"/>
    <row r="25888" s="107" customFormat="1" x14ac:dyDescent="0.2"/>
    <row r="25889" s="107" customFormat="1" x14ac:dyDescent="0.2"/>
    <row r="25890" s="107" customFormat="1" x14ac:dyDescent="0.2"/>
    <row r="25891" s="107" customFormat="1" x14ac:dyDescent="0.2"/>
    <row r="25892" s="107" customFormat="1" x14ac:dyDescent="0.2"/>
    <row r="25893" s="107" customFormat="1" x14ac:dyDescent="0.2"/>
    <row r="25894" s="107" customFormat="1" x14ac:dyDescent="0.2"/>
    <row r="25895" s="107" customFormat="1" x14ac:dyDescent="0.2"/>
    <row r="25896" s="107" customFormat="1" x14ac:dyDescent="0.2"/>
    <row r="25897" s="107" customFormat="1" x14ac:dyDescent="0.2"/>
    <row r="25898" s="107" customFormat="1" x14ac:dyDescent="0.2"/>
    <row r="25899" s="107" customFormat="1" x14ac:dyDescent="0.2"/>
    <row r="25900" s="107" customFormat="1" x14ac:dyDescent="0.2"/>
    <row r="25901" s="107" customFormat="1" x14ac:dyDescent="0.2"/>
    <row r="25902" s="107" customFormat="1" x14ac:dyDescent="0.2"/>
    <row r="25903" s="107" customFormat="1" x14ac:dyDescent="0.2"/>
    <row r="25904" s="107" customFormat="1" x14ac:dyDescent="0.2"/>
    <row r="25905" s="107" customFormat="1" x14ac:dyDescent="0.2"/>
    <row r="25906" s="107" customFormat="1" x14ac:dyDescent="0.2"/>
    <row r="25907" s="107" customFormat="1" x14ac:dyDescent="0.2"/>
    <row r="25908" s="107" customFormat="1" x14ac:dyDescent="0.2"/>
    <row r="25909" s="107" customFormat="1" x14ac:dyDescent="0.2"/>
    <row r="25910" s="107" customFormat="1" x14ac:dyDescent="0.2"/>
    <row r="25911" s="107" customFormat="1" x14ac:dyDescent="0.2"/>
    <row r="25912" s="107" customFormat="1" x14ac:dyDescent="0.2"/>
    <row r="25913" s="107" customFormat="1" x14ac:dyDescent="0.2"/>
    <row r="25914" s="107" customFormat="1" x14ac:dyDescent="0.2"/>
    <row r="25915" s="107" customFormat="1" x14ac:dyDescent="0.2"/>
    <row r="25916" s="107" customFormat="1" x14ac:dyDescent="0.2"/>
    <row r="25917" s="107" customFormat="1" x14ac:dyDescent="0.2"/>
    <row r="25918" s="107" customFormat="1" x14ac:dyDescent="0.2"/>
    <row r="25919" s="107" customFormat="1" x14ac:dyDescent="0.2"/>
    <row r="25920" s="107" customFormat="1" x14ac:dyDescent="0.2"/>
    <row r="25921" s="107" customFormat="1" x14ac:dyDescent="0.2"/>
    <row r="25922" s="107" customFormat="1" x14ac:dyDescent="0.2"/>
    <row r="25923" s="107" customFormat="1" x14ac:dyDescent="0.2"/>
    <row r="25924" s="107" customFormat="1" x14ac:dyDescent="0.2"/>
    <row r="25925" s="107" customFormat="1" x14ac:dyDescent="0.2"/>
    <row r="25926" s="107" customFormat="1" x14ac:dyDescent="0.2"/>
    <row r="25927" s="107" customFormat="1" x14ac:dyDescent="0.2"/>
    <row r="25928" s="107" customFormat="1" x14ac:dyDescent="0.2"/>
    <row r="25929" s="107" customFormat="1" x14ac:dyDescent="0.2"/>
    <row r="25930" s="107" customFormat="1" x14ac:dyDescent="0.2"/>
    <row r="25931" s="107" customFormat="1" x14ac:dyDescent="0.2"/>
    <row r="25932" s="107" customFormat="1" x14ac:dyDescent="0.2"/>
    <row r="25933" s="107" customFormat="1" x14ac:dyDescent="0.2"/>
    <row r="25934" s="107" customFormat="1" x14ac:dyDescent="0.2"/>
    <row r="25935" s="107" customFormat="1" x14ac:dyDescent="0.2"/>
    <row r="25936" s="107" customFormat="1" x14ac:dyDescent="0.2"/>
    <row r="25937" s="107" customFormat="1" x14ac:dyDescent="0.2"/>
    <row r="25938" s="107" customFormat="1" x14ac:dyDescent="0.2"/>
    <row r="25939" s="107" customFormat="1" x14ac:dyDescent="0.2"/>
    <row r="25940" s="107" customFormat="1" x14ac:dyDescent="0.2"/>
    <row r="25941" s="107" customFormat="1" x14ac:dyDescent="0.2"/>
    <row r="25942" s="107" customFormat="1" x14ac:dyDescent="0.2"/>
    <row r="25943" s="107" customFormat="1" x14ac:dyDescent="0.2"/>
    <row r="25944" s="107" customFormat="1" x14ac:dyDescent="0.2"/>
    <row r="25945" s="107" customFormat="1" x14ac:dyDescent="0.2"/>
    <row r="25946" s="107" customFormat="1" x14ac:dyDescent="0.2"/>
    <row r="25947" s="107" customFormat="1" x14ac:dyDescent="0.2"/>
    <row r="25948" s="107" customFormat="1" x14ac:dyDescent="0.2"/>
    <row r="25949" s="107" customFormat="1" x14ac:dyDescent="0.2"/>
    <row r="25950" s="107" customFormat="1" x14ac:dyDescent="0.2"/>
    <row r="25951" s="107" customFormat="1" x14ac:dyDescent="0.2"/>
    <row r="25952" s="107" customFormat="1" x14ac:dyDescent="0.2"/>
    <row r="25953" s="107" customFormat="1" x14ac:dyDescent="0.2"/>
    <row r="25954" s="107" customFormat="1" x14ac:dyDescent="0.2"/>
    <row r="25955" s="107" customFormat="1" x14ac:dyDescent="0.2"/>
    <row r="25956" s="107" customFormat="1" x14ac:dyDescent="0.2"/>
    <row r="25957" s="107" customFormat="1" x14ac:dyDescent="0.2"/>
    <row r="25958" s="107" customFormat="1" x14ac:dyDescent="0.2"/>
    <row r="25959" s="107" customFormat="1" x14ac:dyDescent="0.2"/>
    <row r="25960" s="107" customFormat="1" x14ac:dyDescent="0.2"/>
    <row r="25961" s="107" customFormat="1" x14ac:dyDescent="0.2"/>
    <row r="25962" s="107" customFormat="1" x14ac:dyDescent="0.2"/>
    <row r="25963" s="107" customFormat="1" x14ac:dyDescent="0.2"/>
    <row r="25964" s="107" customFormat="1" x14ac:dyDescent="0.2"/>
    <row r="25965" s="107" customFormat="1" x14ac:dyDescent="0.2"/>
    <row r="25966" s="107" customFormat="1" x14ac:dyDescent="0.2"/>
    <row r="25967" s="107" customFormat="1" x14ac:dyDescent="0.2"/>
    <row r="25968" s="107" customFormat="1" x14ac:dyDescent="0.2"/>
    <row r="25969" s="107" customFormat="1" x14ac:dyDescent="0.2"/>
    <row r="25970" s="107" customFormat="1" x14ac:dyDescent="0.2"/>
    <row r="25971" s="107" customFormat="1" x14ac:dyDescent="0.2"/>
    <row r="25972" s="107" customFormat="1" x14ac:dyDescent="0.2"/>
    <row r="25973" s="107" customFormat="1" x14ac:dyDescent="0.2"/>
    <row r="25974" s="107" customFormat="1" x14ac:dyDescent="0.2"/>
    <row r="25975" s="107" customFormat="1" x14ac:dyDescent="0.2"/>
    <row r="25976" s="107" customFormat="1" x14ac:dyDescent="0.2"/>
    <row r="25977" s="107" customFormat="1" x14ac:dyDescent="0.2"/>
    <row r="25978" s="107" customFormat="1" x14ac:dyDescent="0.2"/>
    <row r="25979" s="107" customFormat="1" x14ac:dyDescent="0.2"/>
    <row r="25980" s="107" customFormat="1" x14ac:dyDescent="0.2"/>
    <row r="25981" s="107" customFormat="1" x14ac:dyDescent="0.2"/>
    <row r="25982" s="107" customFormat="1" x14ac:dyDescent="0.2"/>
    <row r="25983" s="107" customFormat="1" x14ac:dyDescent="0.2"/>
    <row r="25984" s="107" customFormat="1" x14ac:dyDescent="0.2"/>
    <row r="25985" s="107" customFormat="1" x14ac:dyDescent="0.2"/>
    <row r="25986" s="107" customFormat="1" x14ac:dyDescent="0.2"/>
    <row r="25987" s="107" customFormat="1" x14ac:dyDescent="0.2"/>
    <row r="25988" s="107" customFormat="1" x14ac:dyDescent="0.2"/>
    <row r="25989" s="107" customFormat="1" x14ac:dyDescent="0.2"/>
    <row r="25990" s="107" customFormat="1" x14ac:dyDescent="0.2"/>
    <row r="25991" s="107" customFormat="1" x14ac:dyDescent="0.2"/>
    <row r="25992" s="107" customFormat="1" x14ac:dyDescent="0.2"/>
    <row r="25993" s="107" customFormat="1" x14ac:dyDescent="0.2"/>
    <row r="25994" s="107" customFormat="1" x14ac:dyDescent="0.2"/>
    <row r="25995" s="107" customFormat="1" x14ac:dyDescent="0.2"/>
    <row r="25996" s="107" customFormat="1" x14ac:dyDescent="0.2"/>
    <row r="25997" s="107" customFormat="1" x14ac:dyDescent="0.2"/>
    <row r="25998" s="107" customFormat="1" x14ac:dyDescent="0.2"/>
    <row r="25999" s="107" customFormat="1" x14ac:dyDescent="0.2"/>
    <row r="26000" s="107" customFormat="1" x14ac:dyDescent="0.2"/>
    <row r="26001" s="107" customFormat="1" x14ac:dyDescent="0.2"/>
    <row r="26002" s="107" customFormat="1" x14ac:dyDescent="0.2"/>
    <row r="26003" s="107" customFormat="1" x14ac:dyDescent="0.2"/>
    <row r="26004" s="107" customFormat="1" x14ac:dyDescent="0.2"/>
    <row r="26005" s="107" customFormat="1" x14ac:dyDescent="0.2"/>
    <row r="26006" s="107" customFormat="1" x14ac:dyDescent="0.2"/>
    <row r="26007" s="107" customFormat="1" x14ac:dyDescent="0.2"/>
    <row r="26008" s="107" customFormat="1" x14ac:dyDescent="0.2"/>
    <row r="26009" s="107" customFormat="1" x14ac:dyDescent="0.2"/>
    <row r="26010" s="107" customFormat="1" x14ac:dyDescent="0.2"/>
    <row r="26011" s="107" customFormat="1" x14ac:dyDescent="0.2"/>
    <row r="26012" s="107" customFormat="1" x14ac:dyDescent="0.2"/>
    <row r="26013" s="107" customFormat="1" x14ac:dyDescent="0.2"/>
    <row r="26014" s="107" customFormat="1" x14ac:dyDescent="0.2"/>
    <row r="26015" s="107" customFormat="1" x14ac:dyDescent="0.2"/>
    <row r="26016" s="107" customFormat="1" x14ac:dyDescent="0.2"/>
    <row r="26017" s="107" customFormat="1" x14ac:dyDescent="0.2"/>
    <row r="26018" s="107" customFormat="1" x14ac:dyDescent="0.2"/>
    <row r="26019" s="107" customFormat="1" x14ac:dyDescent="0.2"/>
    <row r="26020" s="107" customFormat="1" x14ac:dyDescent="0.2"/>
    <row r="26021" s="107" customFormat="1" x14ac:dyDescent="0.2"/>
    <row r="26022" s="107" customFormat="1" x14ac:dyDescent="0.2"/>
    <row r="26023" s="107" customFormat="1" x14ac:dyDescent="0.2"/>
    <row r="26024" s="107" customFormat="1" x14ac:dyDescent="0.2"/>
    <row r="26025" s="107" customFormat="1" x14ac:dyDescent="0.2"/>
    <row r="26026" s="107" customFormat="1" x14ac:dyDescent="0.2"/>
    <row r="26027" s="107" customFormat="1" x14ac:dyDescent="0.2"/>
    <row r="26028" s="107" customFormat="1" x14ac:dyDescent="0.2"/>
    <row r="26029" s="107" customFormat="1" x14ac:dyDescent="0.2"/>
    <row r="26030" s="107" customFormat="1" x14ac:dyDescent="0.2"/>
    <row r="26031" s="107" customFormat="1" x14ac:dyDescent="0.2"/>
    <row r="26032" s="107" customFormat="1" x14ac:dyDescent="0.2"/>
    <row r="26033" s="107" customFormat="1" x14ac:dyDescent="0.2"/>
    <row r="26034" s="107" customFormat="1" x14ac:dyDescent="0.2"/>
    <row r="26035" s="107" customFormat="1" x14ac:dyDescent="0.2"/>
    <row r="26036" s="107" customFormat="1" x14ac:dyDescent="0.2"/>
    <row r="26037" s="107" customFormat="1" x14ac:dyDescent="0.2"/>
    <row r="26038" s="107" customFormat="1" x14ac:dyDescent="0.2"/>
    <row r="26039" s="107" customFormat="1" x14ac:dyDescent="0.2"/>
    <row r="26040" s="107" customFormat="1" x14ac:dyDescent="0.2"/>
    <row r="26041" s="107" customFormat="1" x14ac:dyDescent="0.2"/>
    <row r="26042" s="107" customFormat="1" x14ac:dyDescent="0.2"/>
    <row r="26043" s="107" customFormat="1" x14ac:dyDescent="0.2"/>
    <row r="26044" s="107" customFormat="1" x14ac:dyDescent="0.2"/>
    <row r="26045" s="107" customFormat="1" x14ac:dyDescent="0.2"/>
    <row r="26046" s="107" customFormat="1" x14ac:dyDescent="0.2"/>
    <row r="26047" s="107" customFormat="1" x14ac:dyDescent="0.2"/>
    <row r="26048" s="107" customFormat="1" x14ac:dyDescent="0.2"/>
    <row r="26049" s="107" customFormat="1" x14ac:dyDescent="0.2"/>
    <row r="26050" s="107" customFormat="1" x14ac:dyDescent="0.2"/>
    <row r="26051" s="107" customFormat="1" x14ac:dyDescent="0.2"/>
    <row r="26052" s="107" customFormat="1" x14ac:dyDescent="0.2"/>
    <row r="26053" s="107" customFormat="1" x14ac:dyDescent="0.2"/>
    <row r="26054" s="107" customFormat="1" x14ac:dyDescent="0.2"/>
    <row r="26055" s="107" customFormat="1" x14ac:dyDescent="0.2"/>
    <row r="26056" s="107" customFormat="1" x14ac:dyDescent="0.2"/>
    <row r="26057" s="107" customFormat="1" x14ac:dyDescent="0.2"/>
    <row r="26058" s="107" customFormat="1" x14ac:dyDescent="0.2"/>
    <row r="26059" s="107" customFormat="1" x14ac:dyDescent="0.2"/>
    <row r="26060" s="107" customFormat="1" x14ac:dyDescent="0.2"/>
    <row r="26061" s="107" customFormat="1" x14ac:dyDescent="0.2"/>
    <row r="26062" s="107" customFormat="1" x14ac:dyDescent="0.2"/>
    <row r="26063" s="107" customFormat="1" x14ac:dyDescent="0.2"/>
    <row r="26064" s="107" customFormat="1" x14ac:dyDescent="0.2"/>
    <row r="26065" s="107" customFormat="1" x14ac:dyDescent="0.2"/>
    <row r="26066" s="107" customFormat="1" x14ac:dyDescent="0.2"/>
    <row r="26067" s="107" customFormat="1" x14ac:dyDescent="0.2"/>
    <row r="26068" s="107" customFormat="1" x14ac:dyDescent="0.2"/>
    <row r="26069" s="107" customFormat="1" x14ac:dyDescent="0.2"/>
    <row r="26070" s="107" customFormat="1" x14ac:dyDescent="0.2"/>
    <row r="26071" s="107" customFormat="1" x14ac:dyDescent="0.2"/>
    <row r="26072" s="107" customFormat="1" x14ac:dyDescent="0.2"/>
    <row r="26073" s="107" customFormat="1" x14ac:dyDescent="0.2"/>
    <row r="26074" s="107" customFormat="1" x14ac:dyDescent="0.2"/>
    <row r="26075" s="107" customFormat="1" x14ac:dyDescent="0.2"/>
    <row r="26076" s="107" customFormat="1" x14ac:dyDescent="0.2"/>
    <row r="26077" s="107" customFormat="1" x14ac:dyDescent="0.2"/>
    <row r="26078" s="107" customFormat="1" x14ac:dyDescent="0.2"/>
    <row r="26079" s="107" customFormat="1" x14ac:dyDescent="0.2"/>
    <row r="26080" s="107" customFormat="1" x14ac:dyDescent="0.2"/>
    <row r="26081" s="107" customFormat="1" x14ac:dyDescent="0.2"/>
    <row r="26082" s="107" customFormat="1" x14ac:dyDescent="0.2"/>
    <row r="26083" s="107" customFormat="1" x14ac:dyDescent="0.2"/>
    <row r="26084" s="107" customFormat="1" x14ac:dyDescent="0.2"/>
    <row r="26085" s="107" customFormat="1" x14ac:dyDescent="0.2"/>
    <row r="26086" s="107" customFormat="1" x14ac:dyDescent="0.2"/>
    <row r="26087" s="107" customFormat="1" x14ac:dyDescent="0.2"/>
    <row r="26088" s="107" customFormat="1" x14ac:dyDescent="0.2"/>
    <row r="26089" s="107" customFormat="1" x14ac:dyDescent="0.2"/>
    <row r="26090" s="107" customFormat="1" x14ac:dyDescent="0.2"/>
    <row r="26091" s="107" customFormat="1" x14ac:dyDescent="0.2"/>
    <row r="26092" s="107" customFormat="1" x14ac:dyDescent="0.2"/>
    <row r="26093" s="107" customFormat="1" x14ac:dyDescent="0.2"/>
    <row r="26094" s="107" customFormat="1" x14ac:dyDescent="0.2"/>
    <row r="26095" s="107" customFormat="1" x14ac:dyDescent="0.2"/>
    <row r="26096" s="107" customFormat="1" x14ac:dyDescent="0.2"/>
    <row r="26097" s="107" customFormat="1" x14ac:dyDescent="0.2"/>
    <row r="26098" s="107" customFormat="1" x14ac:dyDescent="0.2"/>
    <row r="26099" s="107" customFormat="1" x14ac:dyDescent="0.2"/>
    <row r="26100" s="107" customFormat="1" x14ac:dyDescent="0.2"/>
    <row r="26101" s="107" customFormat="1" x14ac:dyDescent="0.2"/>
    <row r="26102" s="107" customFormat="1" x14ac:dyDescent="0.2"/>
    <row r="26103" s="107" customFormat="1" x14ac:dyDescent="0.2"/>
    <row r="26104" s="107" customFormat="1" x14ac:dyDescent="0.2"/>
    <row r="26105" s="107" customFormat="1" x14ac:dyDescent="0.2"/>
    <row r="26106" s="107" customFormat="1" x14ac:dyDescent="0.2"/>
    <row r="26107" s="107" customFormat="1" x14ac:dyDescent="0.2"/>
    <row r="26108" s="107" customFormat="1" x14ac:dyDescent="0.2"/>
    <row r="26109" s="107" customFormat="1" x14ac:dyDescent="0.2"/>
    <row r="26110" s="107" customFormat="1" x14ac:dyDescent="0.2"/>
    <row r="26111" s="107" customFormat="1" x14ac:dyDescent="0.2"/>
    <row r="26112" s="107" customFormat="1" x14ac:dyDescent="0.2"/>
    <row r="26113" s="107" customFormat="1" x14ac:dyDescent="0.2"/>
    <row r="26114" s="107" customFormat="1" x14ac:dyDescent="0.2"/>
    <row r="26115" s="107" customFormat="1" x14ac:dyDescent="0.2"/>
    <row r="26116" s="107" customFormat="1" x14ac:dyDescent="0.2"/>
    <row r="26117" s="107" customFormat="1" x14ac:dyDescent="0.2"/>
    <row r="26118" s="107" customFormat="1" x14ac:dyDescent="0.2"/>
    <row r="26119" s="107" customFormat="1" x14ac:dyDescent="0.2"/>
    <row r="26120" s="107" customFormat="1" x14ac:dyDescent="0.2"/>
    <row r="26121" s="107" customFormat="1" x14ac:dyDescent="0.2"/>
    <row r="26122" s="107" customFormat="1" x14ac:dyDescent="0.2"/>
    <row r="26123" s="107" customFormat="1" x14ac:dyDescent="0.2"/>
    <row r="26124" s="107" customFormat="1" x14ac:dyDescent="0.2"/>
    <row r="26125" s="107" customFormat="1" x14ac:dyDescent="0.2"/>
    <row r="26126" s="107" customFormat="1" x14ac:dyDescent="0.2"/>
    <row r="26127" s="107" customFormat="1" x14ac:dyDescent="0.2"/>
    <row r="26128" s="107" customFormat="1" x14ac:dyDescent="0.2"/>
    <row r="26129" s="107" customFormat="1" x14ac:dyDescent="0.2"/>
    <row r="26130" s="107" customFormat="1" x14ac:dyDescent="0.2"/>
    <row r="26131" s="107" customFormat="1" x14ac:dyDescent="0.2"/>
    <row r="26132" s="107" customFormat="1" x14ac:dyDescent="0.2"/>
    <row r="26133" s="107" customFormat="1" x14ac:dyDescent="0.2"/>
    <row r="26134" s="107" customFormat="1" x14ac:dyDescent="0.2"/>
    <row r="26135" s="107" customFormat="1" x14ac:dyDescent="0.2"/>
    <row r="26136" s="107" customFormat="1" x14ac:dyDescent="0.2"/>
    <row r="26137" s="107" customFormat="1" x14ac:dyDescent="0.2"/>
    <row r="26138" s="107" customFormat="1" x14ac:dyDescent="0.2"/>
    <row r="26139" s="107" customFormat="1" x14ac:dyDescent="0.2"/>
    <row r="26140" s="107" customFormat="1" x14ac:dyDescent="0.2"/>
    <row r="26141" s="107" customFormat="1" x14ac:dyDescent="0.2"/>
    <row r="26142" s="107" customFormat="1" x14ac:dyDescent="0.2"/>
    <row r="26143" s="107" customFormat="1" x14ac:dyDescent="0.2"/>
    <row r="26144" s="107" customFormat="1" x14ac:dyDescent="0.2"/>
    <row r="26145" s="107" customFormat="1" x14ac:dyDescent="0.2"/>
    <row r="26146" s="107" customFormat="1" x14ac:dyDescent="0.2"/>
    <row r="26147" s="107" customFormat="1" x14ac:dyDescent="0.2"/>
    <row r="26148" s="107" customFormat="1" x14ac:dyDescent="0.2"/>
    <row r="26149" s="107" customFormat="1" x14ac:dyDescent="0.2"/>
    <row r="26150" s="107" customFormat="1" x14ac:dyDescent="0.2"/>
    <row r="26151" s="107" customFormat="1" x14ac:dyDescent="0.2"/>
    <row r="26152" s="107" customFormat="1" x14ac:dyDescent="0.2"/>
    <row r="26153" s="107" customFormat="1" x14ac:dyDescent="0.2"/>
    <row r="26154" s="107" customFormat="1" x14ac:dyDescent="0.2"/>
    <row r="26155" s="107" customFormat="1" x14ac:dyDescent="0.2"/>
    <row r="26156" s="107" customFormat="1" x14ac:dyDescent="0.2"/>
    <row r="26157" s="107" customFormat="1" x14ac:dyDescent="0.2"/>
    <row r="26158" s="107" customFormat="1" x14ac:dyDescent="0.2"/>
    <row r="26159" s="107" customFormat="1" x14ac:dyDescent="0.2"/>
    <row r="26160" s="107" customFormat="1" x14ac:dyDescent="0.2"/>
    <row r="26161" s="107" customFormat="1" x14ac:dyDescent="0.2"/>
    <row r="26162" s="107" customFormat="1" x14ac:dyDescent="0.2"/>
    <row r="26163" s="107" customFormat="1" x14ac:dyDescent="0.2"/>
    <row r="26164" s="107" customFormat="1" x14ac:dyDescent="0.2"/>
    <row r="26165" s="107" customFormat="1" x14ac:dyDescent="0.2"/>
    <row r="26166" s="107" customFormat="1" x14ac:dyDescent="0.2"/>
    <row r="26167" s="107" customFormat="1" x14ac:dyDescent="0.2"/>
    <row r="26168" s="107" customFormat="1" x14ac:dyDescent="0.2"/>
    <row r="26169" s="107" customFormat="1" x14ac:dyDescent="0.2"/>
    <row r="26170" s="107" customFormat="1" x14ac:dyDescent="0.2"/>
    <row r="26171" s="107" customFormat="1" x14ac:dyDescent="0.2"/>
    <row r="26172" s="107" customFormat="1" x14ac:dyDescent="0.2"/>
    <row r="26173" s="107" customFormat="1" x14ac:dyDescent="0.2"/>
    <row r="26174" s="107" customFormat="1" x14ac:dyDescent="0.2"/>
    <row r="26175" s="107" customFormat="1" x14ac:dyDescent="0.2"/>
    <row r="26176" s="107" customFormat="1" x14ac:dyDescent="0.2"/>
    <row r="26177" s="107" customFormat="1" x14ac:dyDescent="0.2"/>
    <row r="26178" s="107" customFormat="1" x14ac:dyDescent="0.2"/>
    <row r="26179" s="107" customFormat="1" x14ac:dyDescent="0.2"/>
    <row r="26180" s="107" customFormat="1" x14ac:dyDescent="0.2"/>
    <row r="26181" s="107" customFormat="1" x14ac:dyDescent="0.2"/>
    <row r="26182" s="107" customFormat="1" x14ac:dyDescent="0.2"/>
    <row r="26183" s="107" customFormat="1" x14ac:dyDescent="0.2"/>
    <row r="26184" s="107" customFormat="1" x14ac:dyDescent="0.2"/>
    <row r="26185" s="107" customFormat="1" x14ac:dyDescent="0.2"/>
    <row r="26186" s="107" customFormat="1" x14ac:dyDescent="0.2"/>
    <row r="26187" s="107" customFormat="1" x14ac:dyDescent="0.2"/>
    <row r="26188" s="107" customFormat="1" x14ac:dyDescent="0.2"/>
    <row r="26189" s="107" customFormat="1" x14ac:dyDescent="0.2"/>
    <row r="26190" s="107" customFormat="1" x14ac:dyDescent="0.2"/>
    <row r="26191" s="107" customFormat="1" x14ac:dyDescent="0.2"/>
    <row r="26192" s="107" customFormat="1" x14ac:dyDescent="0.2"/>
    <row r="26193" s="107" customFormat="1" x14ac:dyDescent="0.2"/>
    <row r="26194" s="107" customFormat="1" x14ac:dyDescent="0.2"/>
    <row r="26195" s="107" customFormat="1" x14ac:dyDescent="0.2"/>
    <row r="26196" s="107" customFormat="1" x14ac:dyDescent="0.2"/>
    <row r="26197" s="107" customFormat="1" x14ac:dyDescent="0.2"/>
    <row r="26198" s="107" customFormat="1" x14ac:dyDescent="0.2"/>
    <row r="26199" s="107" customFormat="1" x14ac:dyDescent="0.2"/>
    <row r="26200" s="107" customFormat="1" x14ac:dyDescent="0.2"/>
    <row r="26201" s="107" customFormat="1" x14ac:dyDescent="0.2"/>
    <row r="26202" s="107" customFormat="1" x14ac:dyDescent="0.2"/>
    <row r="26203" s="107" customFormat="1" x14ac:dyDescent="0.2"/>
    <row r="26204" s="107" customFormat="1" x14ac:dyDescent="0.2"/>
    <row r="26205" s="107" customFormat="1" x14ac:dyDescent="0.2"/>
    <row r="26206" s="107" customFormat="1" x14ac:dyDescent="0.2"/>
    <row r="26207" s="107" customFormat="1" x14ac:dyDescent="0.2"/>
    <row r="26208" s="107" customFormat="1" x14ac:dyDescent="0.2"/>
    <row r="26209" s="107" customFormat="1" x14ac:dyDescent="0.2"/>
    <row r="26210" s="107" customFormat="1" x14ac:dyDescent="0.2"/>
    <row r="26211" s="107" customFormat="1" x14ac:dyDescent="0.2"/>
    <row r="26212" s="107" customFormat="1" x14ac:dyDescent="0.2"/>
    <row r="26213" s="107" customFormat="1" x14ac:dyDescent="0.2"/>
    <row r="26214" s="107" customFormat="1" x14ac:dyDescent="0.2"/>
    <row r="26215" s="107" customFormat="1" x14ac:dyDescent="0.2"/>
    <row r="26216" s="107" customFormat="1" x14ac:dyDescent="0.2"/>
    <row r="26217" s="107" customFormat="1" x14ac:dyDescent="0.2"/>
    <row r="26218" s="107" customFormat="1" x14ac:dyDescent="0.2"/>
    <row r="26219" s="107" customFormat="1" x14ac:dyDescent="0.2"/>
    <row r="26220" s="107" customFormat="1" x14ac:dyDescent="0.2"/>
    <row r="26221" s="107" customFormat="1" x14ac:dyDescent="0.2"/>
    <row r="26222" s="107" customFormat="1" x14ac:dyDescent="0.2"/>
    <row r="26223" s="107" customFormat="1" x14ac:dyDescent="0.2"/>
    <row r="26224" s="107" customFormat="1" x14ac:dyDescent="0.2"/>
    <row r="26225" s="107" customFormat="1" x14ac:dyDescent="0.2"/>
    <row r="26226" s="107" customFormat="1" x14ac:dyDescent="0.2"/>
    <row r="26227" s="107" customFormat="1" x14ac:dyDescent="0.2"/>
    <row r="26228" s="107" customFormat="1" x14ac:dyDescent="0.2"/>
    <row r="26229" s="107" customFormat="1" x14ac:dyDescent="0.2"/>
    <row r="26230" s="107" customFormat="1" x14ac:dyDescent="0.2"/>
    <row r="26231" s="107" customFormat="1" x14ac:dyDescent="0.2"/>
    <row r="26232" s="107" customFormat="1" x14ac:dyDescent="0.2"/>
    <row r="26233" s="107" customFormat="1" x14ac:dyDescent="0.2"/>
    <row r="26234" s="107" customFormat="1" x14ac:dyDescent="0.2"/>
    <row r="26235" s="107" customFormat="1" x14ac:dyDescent="0.2"/>
    <row r="26236" s="107" customFormat="1" x14ac:dyDescent="0.2"/>
    <row r="26237" s="107" customFormat="1" x14ac:dyDescent="0.2"/>
    <row r="26238" s="107" customFormat="1" x14ac:dyDescent="0.2"/>
    <row r="26239" s="107" customFormat="1" x14ac:dyDescent="0.2"/>
    <row r="26240" s="107" customFormat="1" x14ac:dyDescent="0.2"/>
    <row r="26241" s="107" customFormat="1" x14ac:dyDescent="0.2"/>
    <row r="26242" s="107" customFormat="1" x14ac:dyDescent="0.2"/>
    <row r="26243" s="107" customFormat="1" x14ac:dyDescent="0.2"/>
    <row r="26244" s="107" customFormat="1" x14ac:dyDescent="0.2"/>
    <row r="26245" s="107" customFormat="1" x14ac:dyDescent="0.2"/>
    <row r="26246" s="107" customFormat="1" x14ac:dyDescent="0.2"/>
    <row r="26247" s="107" customFormat="1" x14ac:dyDescent="0.2"/>
    <row r="26248" s="107" customFormat="1" x14ac:dyDescent="0.2"/>
    <row r="26249" s="107" customFormat="1" x14ac:dyDescent="0.2"/>
    <row r="26250" s="107" customFormat="1" x14ac:dyDescent="0.2"/>
    <row r="26251" s="107" customFormat="1" x14ac:dyDescent="0.2"/>
    <row r="26252" s="107" customFormat="1" x14ac:dyDescent="0.2"/>
    <row r="26253" s="107" customFormat="1" x14ac:dyDescent="0.2"/>
    <row r="26254" s="107" customFormat="1" x14ac:dyDescent="0.2"/>
    <row r="26255" s="107" customFormat="1" x14ac:dyDescent="0.2"/>
    <row r="26256" s="107" customFormat="1" x14ac:dyDescent="0.2"/>
    <row r="26257" s="107" customFormat="1" x14ac:dyDescent="0.2"/>
    <row r="26258" s="107" customFormat="1" x14ac:dyDescent="0.2"/>
    <row r="26259" s="107" customFormat="1" x14ac:dyDescent="0.2"/>
    <row r="26260" s="107" customFormat="1" x14ac:dyDescent="0.2"/>
    <row r="26261" s="107" customFormat="1" x14ac:dyDescent="0.2"/>
    <row r="26262" s="107" customFormat="1" x14ac:dyDescent="0.2"/>
    <row r="26263" s="107" customFormat="1" x14ac:dyDescent="0.2"/>
    <row r="26264" s="107" customFormat="1" x14ac:dyDescent="0.2"/>
    <row r="26265" s="107" customFormat="1" x14ac:dyDescent="0.2"/>
    <row r="26266" s="107" customFormat="1" x14ac:dyDescent="0.2"/>
    <row r="26267" s="107" customFormat="1" x14ac:dyDescent="0.2"/>
    <row r="26268" s="107" customFormat="1" x14ac:dyDescent="0.2"/>
    <row r="26269" s="107" customFormat="1" x14ac:dyDescent="0.2"/>
    <row r="26270" s="107" customFormat="1" x14ac:dyDescent="0.2"/>
    <row r="26271" s="107" customFormat="1" x14ac:dyDescent="0.2"/>
    <row r="26272" s="107" customFormat="1" x14ac:dyDescent="0.2"/>
    <row r="26273" s="107" customFormat="1" x14ac:dyDescent="0.2"/>
    <row r="26274" s="107" customFormat="1" x14ac:dyDescent="0.2"/>
    <row r="26275" s="107" customFormat="1" x14ac:dyDescent="0.2"/>
    <row r="26276" s="107" customFormat="1" x14ac:dyDescent="0.2"/>
    <row r="26277" s="107" customFormat="1" x14ac:dyDescent="0.2"/>
    <row r="26278" s="107" customFormat="1" x14ac:dyDescent="0.2"/>
    <row r="26279" s="107" customFormat="1" x14ac:dyDescent="0.2"/>
    <row r="26280" s="107" customFormat="1" x14ac:dyDescent="0.2"/>
    <row r="26281" s="107" customFormat="1" x14ac:dyDescent="0.2"/>
    <row r="26282" s="107" customFormat="1" x14ac:dyDescent="0.2"/>
    <row r="26283" s="107" customFormat="1" x14ac:dyDescent="0.2"/>
    <row r="26284" s="107" customFormat="1" x14ac:dyDescent="0.2"/>
    <row r="26285" s="107" customFormat="1" x14ac:dyDescent="0.2"/>
    <row r="26286" s="107" customFormat="1" x14ac:dyDescent="0.2"/>
    <row r="26287" s="107" customFormat="1" x14ac:dyDescent="0.2"/>
    <row r="26288" s="107" customFormat="1" x14ac:dyDescent="0.2"/>
    <row r="26289" s="107" customFormat="1" x14ac:dyDescent="0.2"/>
    <row r="26290" s="107" customFormat="1" x14ac:dyDescent="0.2"/>
    <row r="26291" s="107" customFormat="1" x14ac:dyDescent="0.2"/>
    <row r="26292" s="107" customFormat="1" x14ac:dyDescent="0.2"/>
    <row r="26293" s="107" customFormat="1" x14ac:dyDescent="0.2"/>
    <row r="26294" s="107" customFormat="1" x14ac:dyDescent="0.2"/>
    <row r="26295" s="107" customFormat="1" x14ac:dyDescent="0.2"/>
    <row r="26296" s="107" customFormat="1" x14ac:dyDescent="0.2"/>
    <row r="26297" s="107" customFormat="1" x14ac:dyDescent="0.2"/>
    <row r="26298" s="107" customFormat="1" x14ac:dyDescent="0.2"/>
    <row r="26299" s="107" customFormat="1" x14ac:dyDescent="0.2"/>
    <row r="26300" s="107" customFormat="1" x14ac:dyDescent="0.2"/>
    <row r="26301" s="107" customFormat="1" x14ac:dyDescent="0.2"/>
    <row r="26302" s="107" customFormat="1" x14ac:dyDescent="0.2"/>
    <row r="26303" s="107" customFormat="1" x14ac:dyDescent="0.2"/>
    <row r="26304" s="107" customFormat="1" x14ac:dyDescent="0.2"/>
    <row r="26305" s="107" customFormat="1" x14ac:dyDescent="0.2"/>
    <row r="26306" s="107" customFormat="1" x14ac:dyDescent="0.2"/>
    <row r="26307" s="107" customFormat="1" x14ac:dyDescent="0.2"/>
    <row r="26308" s="107" customFormat="1" x14ac:dyDescent="0.2"/>
    <row r="26309" s="107" customFormat="1" x14ac:dyDescent="0.2"/>
    <row r="26310" s="107" customFormat="1" x14ac:dyDescent="0.2"/>
    <row r="26311" s="107" customFormat="1" x14ac:dyDescent="0.2"/>
    <row r="26312" s="107" customFormat="1" x14ac:dyDescent="0.2"/>
    <row r="26313" s="107" customFormat="1" x14ac:dyDescent="0.2"/>
    <row r="26314" s="107" customFormat="1" x14ac:dyDescent="0.2"/>
    <row r="26315" s="107" customFormat="1" x14ac:dyDescent="0.2"/>
    <row r="26316" s="107" customFormat="1" x14ac:dyDescent="0.2"/>
    <row r="26317" s="107" customFormat="1" x14ac:dyDescent="0.2"/>
    <row r="26318" s="107" customFormat="1" x14ac:dyDescent="0.2"/>
    <row r="26319" s="107" customFormat="1" x14ac:dyDescent="0.2"/>
    <row r="26320" s="107" customFormat="1" x14ac:dyDescent="0.2"/>
    <row r="26321" s="107" customFormat="1" x14ac:dyDescent="0.2"/>
    <row r="26322" s="107" customFormat="1" x14ac:dyDescent="0.2"/>
    <row r="26323" s="107" customFormat="1" x14ac:dyDescent="0.2"/>
    <row r="26324" s="107" customFormat="1" x14ac:dyDescent="0.2"/>
    <row r="26325" s="107" customFormat="1" x14ac:dyDescent="0.2"/>
    <row r="26326" s="107" customFormat="1" x14ac:dyDescent="0.2"/>
    <row r="26327" s="107" customFormat="1" x14ac:dyDescent="0.2"/>
    <row r="26328" s="107" customFormat="1" x14ac:dyDescent="0.2"/>
    <row r="26329" s="107" customFormat="1" x14ac:dyDescent="0.2"/>
    <row r="26330" s="107" customFormat="1" x14ac:dyDescent="0.2"/>
    <row r="26331" s="107" customFormat="1" x14ac:dyDescent="0.2"/>
    <row r="26332" s="107" customFormat="1" x14ac:dyDescent="0.2"/>
    <row r="26333" s="107" customFormat="1" x14ac:dyDescent="0.2"/>
    <row r="26334" s="107" customFormat="1" x14ac:dyDescent="0.2"/>
    <row r="26335" s="107" customFormat="1" x14ac:dyDescent="0.2"/>
    <row r="26336" s="107" customFormat="1" x14ac:dyDescent="0.2"/>
    <row r="26337" s="107" customFormat="1" x14ac:dyDescent="0.2"/>
    <row r="26338" s="107" customFormat="1" x14ac:dyDescent="0.2"/>
    <row r="26339" s="107" customFormat="1" x14ac:dyDescent="0.2"/>
    <row r="26340" s="107" customFormat="1" x14ac:dyDescent="0.2"/>
    <row r="26341" s="107" customFormat="1" x14ac:dyDescent="0.2"/>
    <row r="26342" s="107" customFormat="1" x14ac:dyDescent="0.2"/>
    <row r="26343" s="107" customFormat="1" x14ac:dyDescent="0.2"/>
    <row r="26344" s="107" customFormat="1" x14ac:dyDescent="0.2"/>
    <row r="26345" s="107" customFormat="1" x14ac:dyDescent="0.2"/>
    <row r="26346" s="107" customFormat="1" x14ac:dyDescent="0.2"/>
    <row r="26347" s="107" customFormat="1" x14ac:dyDescent="0.2"/>
    <row r="26348" s="107" customFormat="1" x14ac:dyDescent="0.2"/>
    <row r="26349" s="107" customFormat="1" x14ac:dyDescent="0.2"/>
    <row r="26350" s="107" customFormat="1" x14ac:dyDescent="0.2"/>
    <row r="26351" s="107" customFormat="1" x14ac:dyDescent="0.2"/>
    <row r="26352" s="107" customFormat="1" x14ac:dyDescent="0.2"/>
    <row r="26353" s="107" customFormat="1" x14ac:dyDescent="0.2"/>
    <row r="26354" s="107" customFormat="1" x14ac:dyDescent="0.2"/>
    <row r="26355" s="107" customFormat="1" x14ac:dyDescent="0.2"/>
    <row r="26356" s="107" customFormat="1" x14ac:dyDescent="0.2"/>
    <row r="26357" s="107" customFormat="1" x14ac:dyDescent="0.2"/>
    <row r="26358" s="107" customFormat="1" x14ac:dyDescent="0.2"/>
    <row r="26359" s="107" customFormat="1" x14ac:dyDescent="0.2"/>
    <row r="26360" s="107" customFormat="1" x14ac:dyDescent="0.2"/>
    <row r="26361" s="107" customFormat="1" x14ac:dyDescent="0.2"/>
    <row r="26362" s="107" customFormat="1" x14ac:dyDescent="0.2"/>
    <row r="26363" s="107" customFormat="1" x14ac:dyDescent="0.2"/>
    <row r="26364" s="107" customFormat="1" x14ac:dyDescent="0.2"/>
    <row r="26365" s="107" customFormat="1" x14ac:dyDescent="0.2"/>
    <row r="26366" s="107" customFormat="1" x14ac:dyDescent="0.2"/>
    <row r="26367" s="107" customFormat="1" x14ac:dyDescent="0.2"/>
    <row r="26368" s="107" customFormat="1" x14ac:dyDescent="0.2"/>
    <row r="26369" s="107" customFormat="1" x14ac:dyDescent="0.2"/>
    <row r="26370" s="107" customFormat="1" x14ac:dyDescent="0.2"/>
    <row r="26371" s="107" customFormat="1" x14ac:dyDescent="0.2"/>
    <row r="26372" s="107" customFormat="1" x14ac:dyDescent="0.2"/>
    <row r="26373" s="107" customFormat="1" x14ac:dyDescent="0.2"/>
    <row r="26374" s="107" customFormat="1" x14ac:dyDescent="0.2"/>
    <row r="26375" s="107" customFormat="1" x14ac:dyDescent="0.2"/>
    <row r="26376" s="107" customFormat="1" x14ac:dyDescent="0.2"/>
    <row r="26377" s="107" customFormat="1" x14ac:dyDescent="0.2"/>
    <row r="26378" s="107" customFormat="1" x14ac:dyDescent="0.2"/>
    <row r="26379" s="107" customFormat="1" x14ac:dyDescent="0.2"/>
    <row r="26380" s="107" customFormat="1" x14ac:dyDescent="0.2"/>
    <row r="26381" s="107" customFormat="1" x14ac:dyDescent="0.2"/>
    <row r="26382" s="107" customFormat="1" x14ac:dyDescent="0.2"/>
    <row r="26383" s="107" customFormat="1" x14ac:dyDescent="0.2"/>
    <row r="26384" s="107" customFormat="1" x14ac:dyDescent="0.2"/>
    <row r="26385" s="107" customFormat="1" x14ac:dyDescent="0.2"/>
    <row r="26386" s="107" customFormat="1" x14ac:dyDescent="0.2"/>
    <row r="26387" s="107" customFormat="1" x14ac:dyDescent="0.2"/>
    <row r="26388" s="107" customFormat="1" x14ac:dyDescent="0.2"/>
    <row r="26389" s="107" customFormat="1" x14ac:dyDescent="0.2"/>
    <row r="26390" s="107" customFormat="1" x14ac:dyDescent="0.2"/>
    <row r="26391" s="107" customFormat="1" x14ac:dyDescent="0.2"/>
    <row r="26392" s="107" customFormat="1" x14ac:dyDescent="0.2"/>
    <row r="26393" s="107" customFormat="1" x14ac:dyDescent="0.2"/>
    <row r="26394" s="107" customFormat="1" x14ac:dyDescent="0.2"/>
    <row r="26395" s="107" customFormat="1" x14ac:dyDescent="0.2"/>
    <row r="26396" s="107" customFormat="1" x14ac:dyDescent="0.2"/>
    <row r="26397" s="107" customFormat="1" x14ac:dyDescent="0.2"/>
    <row r="26398" s="107" customFormat="1" x14ac:dyDescent="0.2"/>
    <row r="26399" s="107" customFormat="1" x14ac:dyDescent="0.2"/>
    <row r="26400" s="107" customFormat="1" x14ac:dyDescent="0.2"/>
    <row r="26401" s="107" customFormat="1" x14ac:dyDescent="0.2"/>
    <row r="26402" s="107" customFormat="1" x14ac:dyDescent="0.2"/>
    <row r="26403" s="107" customFormat="1" x14ac:dyDescent="0.2"/>
    <row r="26404" s="107" customFormat="1" x14ac:dyDescent="0.2"/>
    <row r="26405" s="107" customFormat="1" x14ac:dyDescent="0.2"/>
    <row r="26406" s="107" customFormat="1" x14ac:dyDescent="0.2"/>
    <row r="26407" s="107" customFormat="1" x14ac:dyDescent="0.2"/>
    <row r="26408" s="107" customFormat="1" x14ac:dyDescent="0.2"/>
    <row r="26409" s="107" customFormat="1" x14ac:dyDescent="0.2"/>
    <row r="26410" s="107" customFormat="1" x14ac:dyDescent="0.2"/>
    <row r="26411" s="107" customFormat="1" x14ac:dyDescent="0.2"/>
    <row r="26412" s="107" customFormat="1" x14ac:dyDescent="0.2"/>
    <row r="26413" s="107" customFormat="1" x14ac:dyDescent="0.2"/>
    <row r="26414" s="107" customFormat="1" x14ac:dyDescent="0.2"/>
    <row r="26415" s="107" customFormat="1" x14ac:dyDescent="0.2"/>
    <row r="26416" s="107" customFormat="1" x14ac:dyDescent="0.2"/>
    <row r="26417" s="107" customFormat="1" x14ac:dyDescent="0.2"/>
    <row r="26418" s="107" customFormat="1" x14ac:dyDescent="0.2"/>
    <row r="26419" s="107" customFormat="1" x14ac:dyDescent="0.2"/>
    <row r="26420" s="107" customFormat="1" x14ac:dyDescent="0.2"/>
    <row r="26421" s="107" customFormat="1" x14ac:dyDescent="0.2"/>
    <row r="26422" s="107" customFormat="1" x14ac:dyDescent="0.2"/>
    <row r="26423" s="107" customFormat="1" x14ac:dyDescent="0.2"/>
    <row r="26424" s="107" customFormat="1" x14ac:dyDescent="0.2"/>
    <row r="26425" s="107" customFormat="1" x14ac:dyDescent="0.2"/>
    <row r="26426" s="107" customFormat="1" x14ac:dyDescent="0.2"/>
    <row r="26427" s="107" customFormat="1" x14ac:dyDescent="0.2"/>
    <row r="26428" s="107" customFormat="1" x14ac:dyDescent="0.2"/>
    <row r="26429" s="107" customFormat="1" x14ac:dyDescent="0.2"/>
    <row r="26430" s="107" customFormat="1" x14ac:dyDescent="0.2"/>
    <row r="26431" s="107" customFormat="1" x14ac:dyDescent="0.2"/>
    <row r="26432" s="107" customFormat="1" x14ac:dyDescent="0.2"/>
    <row r="26433" s="107" customFormat="1" x14ac:dyDescent="0.2"/>
    <row r="26434" s="107" customFormat="1" x14ac:dyDescent="0.2"/>
    <row r="26435" s="107" customFormat="1" x14ac:dyDescent="0.2"/>
    <row r="26436" s="107" customFormat="1" x14ac:dyDescent="0.2"/>
    <row r="26437" s="107" customFormat="1" x14ac:dyDescent="0.2"/>
    <row r="26438" s="107" customFormat="1" x14ac:dyDescent="0.2"/>
    <row r="26439" s="107" customFormat="1" x14ac:dyDescent="0.2"/>
    <row r="26440" s="107" customFormat="1" x14ac:dyDescent="0.2"/>
    <row r="26441" s="107" customFormat="1" x14ac:dyDescent="0.2"/>
    <row r="26442" s="107" customFormat="1" x14ac:dyDescent="0.2"/>
    <row r="26443" s="107" customFormat="1" x14ac:dyDescent="0.2"/>
    <row r="26444" s="107" customFormat="1" x14ac:dyDescent="0.2"/>
    <row r="26445" s="107" customFormat="1" x14ac:dyDescent="0.2"/>
    <row r="26446" s="107" customFormat="1" x14ac:dyDescent="0.2"/>
    <row r="26447" s="107" customFormat="1" x14ac:dyDescent="0.2"/>
    <row r="26448" s="107" customFormat="1" x14ac:dyDescent="0.2"/>
    <row r="26449" s="107" customFormat="1" x14ac:dyDescent="0.2"/>
    <row r="26450" s="107" customFormat="1" x14ac:dyDescent="0.2"/>
    <row r="26451" s="107" customFormat="1" x14ac:dyDescent="0.2"/>
    <row r="26452" s="107" customFormat="1" x14ac:dyDescent="0.2"/>
    <row r="26453" s="107" customFormat="1" x14ac:dyDescent="0.2"/>
    <row r="26454" s="107" customFormat="1" x14ac:dyDescent="0.2"/>
    <row r="26455" s="107" customFormat="1" x14ac:dyDescent="0.2"/>
    <row r="26456" s="107" customFormat="1" x14ac:dyDescent="0.2"/>
    <row r="26457" s="107" customFormat="1" x14ac:dyDescent="0.2"/>
    <row r="26458" s="107" customFormat="1" x14ac:dyDescent="0.2"/>
    <row r="26459" s="107" customFormat="1" x14ac:dyDescent="0.2"/>
    <row r="26460" s="107" customFormat="1" x14ac:dyDescent="0.2"/>
    <row r="26461" s="107" customFormat="1" x14ac:dyDescent="0.2"/>
    <row r="26462" s="107" customFormat="1" x14ac:dyDescent="0.2"/>
    <row r="26463" s="107" customFormat="1" x14ac:dyDescent="0.2"/>
    <row r="26464" s="107" customFormat="1" x14ac:dyDescent="0.2"/>
    <row r="26465" s="107" customFormat="1" x14ac:dyDescent="0.2"/>
    <row r="26466" s="107" customFormat="1" x14ac:dyDescent="0.2"/>
    <row r="26467" s="107" customFormat="1" x14ac:dyDescent="0.2"/>
    <row r="26468" s="107" customFormat="1" x14ac:dyDescent="0.2"/>
    <row r="26469" s="107" customFormat="1" x14ac:dyDescent="0.2"/>
    <row r="26470" s="107" customFormat="1" x14ac:dyDescent="0.2"/>
    <row r="26471" s="107" customFormat="1" x14ac:dyDescent="0.2"/>
    <row r="26472" s="107" customFormat="1" x14ac:dyDescent="0.2"/>
    <row r="26473" s="107" customFormat="1" x14ac:dyDescent="0.2"/>
    <row r="26474" s="107" customFormat="1" x14ac:dyDescent="0.2"/>
    <row r="26475" s="107" customFormat="1" x14ac:dyDescent="0.2"/>
    <row r="26476" s="107" customFormat="1" x14ac:dyDescent="0.2"/>
    <row r="26477" s="107" customFormat="1" x14ac:dyDescent="0.2"/>
    <row r="26478" s="107" customFormat="1" x14ac:dyDescent="0.2"/>
    <row r="26479" s="107" customFormat="1" x14ac:dyDescent="0.2"/>
    <row r="26480" s="107" customFormat="1" x14ac:dyDescent="0.2"/>
    <row r="26481" s="107" customFormat="1" x14ac:dyDescent="0.2"/>
    <row r="26482" s="107" customFormat="1" x14ac:dyDescent="0.2"/>
    <row r="26483" s="107" customFormat="1" x14ac:dyDescent="0.2"/>
    <row r="26484" s="107" customFormat="1" x14ac:dyDescent="0.2"/>
    <row r="26485" s="107" customFormat="1" x14ac:dyDescent="0.2"/>
    <row r="26486" s="107" customFormat="1" x14ac:dyDescent="0.2"/>
    <row r="26487" s="107" customFormat="1" x14ac:dyDescent="0.2"/>
    <row r="26488" s="107" customFormat="1" x14ac:dyDescent="0.2"/>
    <row r="26489" s="107" customFormat="1" x14ac:dyDescent="0.2"/>
    <row r="26490" s="107" customFormat="1" x14ac:dyDescent="0.2"/>
    <row r="26491" s="107" customFormat="1" x14ac:dyDescent="0.2"/>
    <row r="26492" s="107" customFormat="1" x14ac:dyDescent="0.2"/>
    <row r="26493" s="107" customFormat="1" x14ac:dyDescent="0.2"/>
    <row r="26494" s="107" customFormat="1" x14ac:dyDescent="0.2"/>
    <row r="26495" s="107" customFormat="1" x14ac:dyDescent="0.2"/>
    <row r="26496" s="107" customFormat="1" x14ac:dyDescent="0.2"/>
    <row r="26497" s="107" customFormat="1" x14ac:dyDescent="0.2"/>
    <row r="26498" s="107" customFormat="1" x14ac:dyDescent="0.2"/>
    <row r="26499" s="107" customFormat="1" x14ac:dyDescent="0.2"/>
    <row r="26500" s="107" customFormat="1" x14ac:dyDescent="0.2"/>
    <row r="26501" s="107" customFormat="1" x14ac:dyDescent="0.2"/>
    <row r="26502" s="107" customFormat="1" x14ac:dyDescent="0.2"/>
    <row r="26503" s="107" customFormat="1" x14ac:dyDescent="0.2"/>
    <row r="26504" s="107" customFormat="1" x14ac:dyDescent="0.2"/>
    <row r="26505" s="107" customFormat="1" x14ac:dyDescent="0.2"/>
    <row r="26506" s="107" customFormat="1" x14ac:dyDescent="0.2"/>
    <row r="26507" s="107" customFormat="1" x14ac:dyDescent="0.2"/>
    <row r="26508" s="107" customFormat="1" x14ac:dyDescent="0.2"/>
    <row r="26509" s="107" customFormat="1" x14ac:dyDescent="0.2"/>
    <row r="26510" s="107" customFormat="1" x14ac:dyDescent="0.2"/>
    <row r="26511" s="107" customFormat="1" x14ac:dyDescent="0.2"/>
    <row r="26512" s="107" customFormat="1" x14ac:dyDescent="0.2"/>
    <row r="26513" s="107" customFormat="1" x14ac:dyDescent="0.2"/>
    <row r="26514" s="107" customFormat="1" x14ac:dyDescent="0.2"/>
    <row r="26515" s="107" customFormat="1" x14ac:dyDescent="0.2"/>
    <row r="26516" s="107" customFormat="1" x14ac:dyDescent="0.2"/>
    <row r="26517" s="107" customFormat="1" x14ac:dyDescent="0.2"/>
    <row r="26518" s="107" customFormat="1" x14ac:dyDescent="0.2"/>
    <row r="26519" s="107" customFormat="1" x14ac:dyDescent="0.2"/>
    <row r="26520" s="107" customFormat="1" x14ac:dyDescent="0.2"/>
    <row r="26521" s="107" customFormat="1" x14ac:dyDescent="0.2"/>
    <row r="26522" s="107" customFormat="1" x14ac:dyDescent="0.2"/>
    <row r="26523" s="107" customFormat="1" x14ac:dyDescent="0.2"/>
    <row r="26524" s="107" customFormat="1" x14ac:dyDescent="0.2"/>
    <row r="26525" s="107" customFormat="1" x14ac:dyDescent="0.2"/>
    <row r="26526" s="107" customFormat="1" x14ac:dyDescent="0.2"/>
    <row r="26527" s="107" customFormat="1" x14ac:dyDescent="0.2"/>
    <row r="26528" s="107" customFormat="1" x14ac:dyDescent="0.2"/>
    <row r="26529" s="107" customFormat="1" x14ac:dyDescent="0.2"/>
    <row r="26530" s="107" customFormat="1" x14ac:dyDescent="0.2"/>
    <row r="26531" s="107" customFormat="1" x14ac:dyDescent="0.2"/>
    <row r="26532" s="107" customFormat="1" x14ac:dyDescent="0.2"/>
    <row r="26533" s="107" customFormat="1" x14ac:dyDescent="0.2"/>
    <row r="26534" s="107" customFormat="1" x14ac:dyDescent="0.2"/>
    <row r="26535" s="107" customFormat="1" x14ac:dyDescent="0.2"/>
    <row r="26536" s="107" customFormat="1" x14ac:dyDescent="0.2"/>
    <row r="26537" s="107" customFormat="1" x14ac:dyDescent="0.2"/>
    <row r="26538" s="107" customFormat="1" x14ac:dyDescent="0.2"/>
    <row r="26539" s="107" customFormat="1" x14ac:dyDescent="0.2"/>
    <row r="26540" s="107" customFormat="1" x14ac:dyDescent="0.2"/>
    <row r="26541" s="107" customFormat="1" x14ac:dyDescent="0.2"/>
    <row r="26542" s="107" customFormat="1" x14ac:dyDescent="0.2"/>
    <row r="26543" s="107" customFormat="1" x14ac:dyDescent="0.2"/>
    <row r="26544" s="107" customFormat="1" x14ac:dyDescent="0.2"/>
    <row r="26545" s="107" customFormat="1" x14ac:dyDescent="0.2"/>
    <row r="26546" s="107" customFormat="1" x14ac:dyDescent="0.2"/>
    <row r="26547" s="107" customFormat="1" x14ac:dyDescent="0.2"/>
    <row r="26548" s="107" customFormat="1" x14ac:dyDescent="0.2"/>
    <row r="26549" s="107" customFormat="1" x14ac:dyDescent="0.2"/>
    <row r="26550" s="107" customFormat="1" x14ac:dyDescent="0.2"/>
    <row r="26551" s="107" customFormat="1" x14ac:dyDescent="0.2"/>
    <row r="26552" s="107" customFormat="1" x14ac:dyDescent="0.2"/>
    <row r="26553" s="107" customFormat="1" x14ac:dyDescent="0.2"/>
    <row r="26554" s="107" customFormat="1" x14ac:dyDescent="0.2"/>
    <row r="26555" s="107" customFormat="1" x14ac:dyDescent="0.2"/>
    <row r="26556" s="107" customFormat="1" x14ac:dyDescent="0.2"/>
    <row r="26557" s="107" customFormat="1" x14ac:dyDescent="0.2"/>
    <row r="26558" s="107" customFormat="1" x14ac:dyDescent="0.2"/>
    <row r="26559" s="107" customFormat="1" x14ac:dyDescent="0.2"/>
    <row r="26560" s="107" customFormat="1" x14ac:dyDescent="0.2"/>
    <row r="26561" s="107" customFormat="1" x14ac:dyDescent="0.2"/>
    <row r="26562" s="107" customFormat="1" x14ac:dyDescent="0.2"/>
    <row r="26563" s="107" customFormat="1" x14ac:dyDescent="0.2"/>
    <row r="26564" s="107" customFormat="1" x14ac:dyDescent="0.2"/>
    <row r="26565" s="107" customFormat="1" x14ac:dyDescent="0.2"/>
    <row r="26566" s="107" customFormat="1" x14ac:dyDescent="0.2"/>
    <row r="26567" s="107" customFormat="1" x14ac:dyDescent="0.2"/>
    <row r="26568" s="107" customFormat="1" x14ac:dyDescent="0.2"/>
    <row r="26569" s="107" customFormat="1" x14ac:dyDescent="0.2"/>
    <row r="26570" s="107" customFormat="1" x14ac:dyDescent="0.2"/>
    <row r="26571" s="107" customFormat="1" x14ac:dyDescent="0.2"/>
    <row r="26572" s="107" customFormat="1" x14ac:dyDescent="0.2"/>
    <row r="26573" s="107" customFormat="1" x14ac:dyDescent="0.2"/>
    <row r="26574" s="107" customFormat="1" x14ac:dyDescent="0.2"/>
    <row r="26575" s="107" customFormat="1" x14ac:dyDescent="0.2"/>
    <row r="26576" s="107" customFormat="1" x14ac:dyDescent="0.2"/>
    <row r="26577" s="107" customFormat="1" x14ac:dyDescent="0.2"/>
    <row r="26578" s="107" customFormat="1" x14ac:dyDescent="0.2"/>
    <row r="26579" s="107" customFormat="1" x14ac:dyDescent="0.2"/>
    <row r="26580" s="107" customFormat="1" x14ac:dyDescent="0.2"/>
    <row r="26581" s="107" customFormat="1" x14ac:dyDescent="0.2"/>
    <row r="26582" s="107" customFormat="1" x14ac:dyDescent="0.2"/>
    <row r="26583" s="107" customFormat="1" x14ac:dyDescent="0.2"/>
    <row r="26584" s="107" customFormat="1" x14ac:dyDescent="0.2"/>
    <row r="26585" s="107" customFormat="1" x14ac:dyDescent="0.2"/>
    <row r="26586" s="107" customFormat="1" x14ac:dyDescent="0.2"/>
    <row r="26587" s="107" customFormat="1" x14ac:dyDescent="0.2"/>
    <row r="26588" s="107" customFormat="1" x14ac:dyDescent="0.2"/>
    <row r="26589" s="107" customFormat="1" x14ac:dyDescent="0.2"/>
    <row r="26590" s="107" customFormat="1" x14ac:dyDescent="0.2"/>
    <row r="26591" s="107" customFormat="1" x14ac:dyDescent="0.2"/>
    <row r="26592" s="107" customFormat="1" x14ac:dyDescent="0.2"/>
    <row r="26593" s="107" customFormat="1" x14ac:dyDescent="0.2"/>
    <row r="26594" s="107" customFormat="1" x14ac:dyDescent="0.2"/>
    <row r="26595" s="107" customFormat="1" x14ac:dyDescent="0.2"/>
    <row r="26596" s="107" customFormat="1" x14ac:dyDescent="0.2"/>
    <row r="26597" s="107" customFormat="1" x14ac:dyDescent="0.2"/>
    <row r="26598" s="107" customFormat="1" x14ac:dyDescent="0.2"/>
    <row r="26599" s="107" customFormat="1" x14ac:dyDescent="0.2"/>
    <row r="26600" s="107" customFormat="1" x14ac:dyDescent="0.2"/>
    <row r="26601" s="107" customFormat="1" x14ac:dyDescent="0.2"/>
    <row r="26602" s="107" customFormat="1" x14ac:dyDescent="0.2"/>
    <row r="26603" s="107" customFormat="1" x14ac:dyDescent="0.2"/>
    <row r="26604" s="107" customFormat="1" x14ac:dyDescent="0.2"/>
    <row r="26605" s="107" customFormat="1" x14ac:dyDescent="0.2"/>
    <row r="26606" s="107" customFormat="1" x14ac:dyDescent="0.2"/>
    <row r="26607" s="107" customFormat="1" x14ac:dyDescent="0.2"/>
    <row r="26608" s="107" customFormat="1" x14ac:dyDescent="0.2"/>
    <row r="26609" s="107" customFormat="1" x14ac:dyDescent="0.2"/>
    <row r="26610" s="107" customFormat="1" x14ac:dyDescent="0.2"/>
    <row r="26611" s="107" customFormat="1" x14ac:dyDescent="0.2"/>
    <row r="26612" s="107" customFormat="1" x14ac:dyDescent="0.2"/>
    <row r="26613" s="107" customFormat="1" x14ac:dyDescent="0.2"/>
    <row r="26614" s="107" customFormat="1" x14ac:dyDescent="0.2"/>
    <row r="26615" s="107" customFormat="1" x14ac:dyDescent="0.2"/>
    <row r="26616" s="107" customFormat="1" x14ac:dyDescent="0.2"/>
    <row r="26617" s="107" customFormat="1" x14ac:dyDescent="0.2"/>
    <row r="26618" s="107" customFormat="1" x14ac:dyDescent="0.2"/>
    <row r="26619" s="107" customFormat="1" x14ac:dyDescent="0.2"/>
    <row r="26620" s="107" customFormat="1" x14ac:dyDescent="0.2"/>
    <row r="26621" s="107" customFormat="1" x14ac:dyDescent="0.2"/>
    <row r="26622" s="107" customFormat="1" x14ac:dyDescent="0.2"/>
    <row r="26623" s="107" customFormat="1" x14ac:dyDescent="0.2"/>
    <row r="26624" s="107" customFormat="1" x14ac:dyDescent="0.2"/>
    <row r="26625" s="107" customFormat="1" x14ac:dyDescent="0.2"/>
    <row r="26626" s="107" customFormat="1" x14ac:dyDescent="0.2"/>
    <row r="26627" s="107" customFormat="1" x14ac:dyDescent="0.2"/>
    <row r="26628" s="107" customFormat="1" x14ac:dyDescent="0.2"/>
    <row r="26629" s="107" customFormat="1" x14ac:dyDescent="0.2"/>
    <row r="26630" s="107" customFormat="1" x14ac:dyDescent="0.2"/>
    <row r="26631" s="107" customFormat="1" x14ac:dyDescent="0.2"/>
    <row r="26632" s="107" customFormat="1" x14ac:dyDescent="0.2"/>
    <row r="26633" s="107" customFormat="1" x14ac:dyDescent="0.2"/>
    <row r="26634" s="107" customFormat="1" x14ac:dyDescent="0.2"/>
    <row r="26635" s="107" customFormat="1" x14ac:dyDescent="0.2"/>
    <row r="26636" s="107" customFormat="1" x14ac:dyDescent="0.2"/>
    <row r="26637" s="107" customFormat="1" x14ac:dyDescent="0.2"/>
    <row r="26638" s="107" customFormat="1" x14ac:dyDescent="0.2"/>
    <row r="26639" s="107" customFormat="1" x14ac:dyDescent="0.2"/>
    <row r="26640" s="107" customFormat="1" x14ac:dyDescent="0.2"/>
    <row r="26641" s="107" customFormat="1" x14ac:dyDescent="0.2"/>
    <row r="26642" s="107" customFormat="1" x14ac:dyDescent="0.2"/>
    <row r="26643" s="107" customFormat="1" x14ac:dyDescent="0.2"/>
    <row r="26644" s="107" customFormat="1" x14ac:dyDescent="0.2"/>
    <row r="26645" s="107" customFormat="1" x14ac:dyDescent="0.2"/>
    <row r="26646" s="107" customFormat="1" x14ac:dyDescent="0.2"/>
    <row r="26647" s="107" customFormat="1" x14ac:dyDescent="0.2"/>
    <row r="26648" s="107" customFormat="1" x14ac:dyDescent="0.2"/>
    <row r="26649" s="107" customFormat="1" x14ac:dyDescent="0.2"/>
    <row r="26650" s="107" customFormat="1" x14ac:dyDescent="0.2"/>
    <row r="26651" s="107" customFormat="1" x14ac:dyDescent="0.2"/>
    <row r="26652" s="107" customFormat="1" x14ac:dyDescent="0.2"/>
    <row r="26653" s="107" customFormat="1" x14ac:dyDescent="0.2"/>
    <row r="26654" s="107" customFormat="1" x14ac:dyDescent="0.2"/>
    <row r="26655" s="107" customFormat="1" x14ac:dyDescent="0.2"/>
    <row r="26656" s="107" customFormat="1" x14ac:dyDescent="0.2"/>
    <row r="26657" s="107" customFormat="1" x14ac:dyDescent="0.2"/>
    <row r="26658" s="107" customFormat="1" x14ac:dyDescent="0.2"/>
    <row r="26659" s="107" customFormat="1" x14ac:dyDescent="0.2"/>
    <row r="26660" s="107" customFormat="1" x14ac:dyDescent="0.2"/>
    <row r="26661" s="107" customFormat="1" x14ac:dyDescent="0.2"/>
    <row r="26662" s="107" customFormat="1" x14ac:dyDescent="0.2"/>
    <row r="26663" s="107" customFormat="1" x14ac:dyDescent="0.2"/>
    <row r="26664" s="107" customFormat="1" x14ac:dyDescent="0.2"/>
    <row r="26665" s="107" customFormat="1" x14ac:dyDescent="0.2"/>
    <row r="26666" s="107" customFormat="1" x14ac:dyDescent="0.2"/>
    <row r="26667" s="107" customFormat="1" x14ac:dyDescent="0.2"/>
    <row r="26668" s="107" customFormat="1" x14ac:dyDescent="0.2"/>
    <row r="26669" s="107" customFormat="1" x14ac:dyDescent="0.2"/>
    <row r="26670" s="107" customFormat="1" x14ac:dyDescent="0.2"/>
    <row r="26671" s="107" customFormat="1" x14ac:dyDescent="0.2"/>
    <row r="26672" s="107" customFormat="1" x14ac:dyDescent="0.2"/>
    <row r="26673" s="107" customFormat="1" x14ac:dyDescent="0.2"/>
    <row r="26674" s="107" customFormat="1" x14ac:dyDescent="0.2"/>
    <row r="26675" s="107" customFormat="1" x14ac:dyDescent="0.2"/>
    <row r="26676" s="107" customFormat="1" x14ac:dyDescent="0.2"/>
    <row r="26677" s="107" customFormat="1" x14ac:dyDescent="0.2"/>
    <row r="26678" s="107" customFormat="1" x14ac:dyDescent="0.2"/>
    <row r="26679" s="107" customFormat="1" x14ac:dyDescent="0.2"/>
    <row r="26680" s="107" customFormat="1" x14ac:dyDescent="0.2"/>
    <row r="26681" s="107" customFormat="1" x14ac:dyDescent="0.2"/>
    <row r="26682" s="107" customFormat="1" x14ac:dyDescent="0.2"/>
    <row r="26683" s="107" customFormat="1" x14ac:dyDescent="0.2"/>
    <row r="26684" s="107" customFormat="1" x14ac:dyDescent="0.2"/>
    <row r="26685" s="107" customFormat="1" x14ac:dyDescent="0.2"/>
    <row r="26686" s="107" customFormat="1" x14ac:dyDescent="0.2"/>
    <row r="26687" s="107" customFormat="1" x14ac:dyDescent="0.2"/>
    <row r="26688" s="107" customFormat="1" x14ac:dyDescent="0.2"/>
    <row r="26689" s="107" customFormat="1" x14ac:dyDescent="0.2"/>
    <row r="26690" s="107" customFormat="1" x14ac:dyDescent="0.2"/>
    <row r="26691" s="107" customFormat="1" x14ac:dyDescent="0.2"/>
    <row r="26692" s="107" customFormat="1" x14ac:dyDescent="0.2"/>
    <row r="26693" s="107" customFormat="1" x14ac:dyDescent="0.2"/>
    <row r="26694" s="107" customFormat="1" x14ac:dyDescent="0.2"/>
    <row r="26695" s="107" customFormat="1" x14ac:dyDescent="0.2"/>
    <row r="26696" s="107" customFormat="1" x14ac:dyDescent="0.2"/>
    <row r="26697" s="107" customFormat="1" x14ac:dyDescent="0.2"/>
    <row r="26698" s="107" customFormat="1" x14ac:dyDescent="0.2"/>
    <row r="26699" s="107" customFormat="1" x14ac:dyDescent="0.2"/>
    <row r="26700" s="107" customFormat="1" x14ac:dyDescent="0.2"/>
    <row r="26701" s="107" customFormat="1" x14ac:dyDescent="0.2"/>
    <row r="26702" s="107" customFormat="1" x14ac:dyDescent="0.2"/>
    <row r="26703" s="107" customFormat="1" x14ac:dyDescent="0.2"/>
    <row r="26704" s="107" customFormat="1" x14ac:dyDescent="0.2"/>
    <row r="26705" s="107" customFormat="1" x14ac:dyDescent="0.2"/>
    <row r="26706" s="107" customFormat="1" x14ac:dyDescent="0.2"/>
    <row r="26707" s="107" customFormat="1" x14ac:dyDescent="0.2"/>
    <row r="26708" s="107" customFormat="1" x14ac:dyDescent="0.2"/>
    <row r="26709" s="107" customFormat="1" x14ac:dyDescent="0.2"/>
    <row r="26710" s="107" customFormat="1" x14ac:dyDescent="0.2"/>
    <row r="26711" s="107" customFormat="1" x14ac:dyDescent="0.2"/>
    <row r="26712" s="107" customFormat="1" x14ac:dyDescent="0.2"/>
    <row r="26713" s="107" customFormat="1" x14ac:dyDescent="0.2"/>
    <row r="26714" s="107" customFormat="1" x14ac:dyDescent="0.2"/>
    <row r="26715" s="107" customFormat="1" x14ac:dyDescent="0.2"/>
    <row r="26716" s="107" customFormat="1" x14ac:dyDescent="0.2"/>
    <row r="26717" s="107" customFormat="1" x14ac:dyDescent="0.2"/>
    <row r="26718" s="107" customFormat="1" x14ac:dyDescent="0.2"/>
    <row r="26719" s="107" customFormat="1" x14ac:dyDescent="0.2"/>
    <row r="26720" s="107" customFormat="1" x14ac:dyDescent="0.2"/>
    <row r="26721" s="107" customFormat="1" x14ac:dyDescent="0.2"/>
    <row r="26722" s="107" customFormat="1" x14ac:dyDescent="0.2"/>
    <row r="26723" s="107" customFormat="1" x14ac:dyDescent="0.2"/>
    <row r="26724" s="107" customFormat="1" x14ac:dyDescent="0.2"/>
    <row r="26725" s="107" customFormat="1" x14ac:dyDescent="0.2"/>
    <row r="26726" s="107" customFormat="1" x14ac:dyDescent="0.2"/>
    <row r="26727" s="107" customFormat="1" x14ac:dyDescent="0.2"/>
    <row r="26728" s="107" customFormat="1" x14ac:dyDescent="0.2"/>
    <row r="26729" s="107" customFormat="1" x14ac:dyDescent="0.2"/>
    <row r="26730" s="107" customFormat="1" x14ac:dyDescent="0.2"/>
    <row r="26731" s="107" customFormat="1" x14ac:dyDescent="0.2"/>
    <row r="26732" s="107" customFormat="1" x14ac:dyDescent="0.2"/>
    <row r="26733" s="107" customFormat="1" x14ac:dyDescent="0.2"/>
    <row r="26734" s="107" customFormat="1" x14ac:dyDescent="0.2"/>
    <row r="26735" s="107" customFormat="1" x14ac:dyDescent="0.2"/>
    <row r="26736" s="107" customFormat="1" x14ac:dyDescent="0.2"/>
    <row r="26737" s="107" customFormat="1" x14ac:dyDescent="0.2"/>
    <row r="26738" s="107" customFormat="1" x14ac:dyDescent="0.2"/>
    <row r="26739" s="107" customFormat="1" x14ac:dyDescent="0.2"/>
    <row r="26740" s="107" customFormat="1" x14ac:dyDescent="0.2"/>
    <row r="26741" s="107" customFormat="1" x14ac:dyDescent="0.2"/>
    <row r="26742" s="107" customFormat="1" x14ac:dyDescent="0.2"/>
    <row r="26743" s="107" customFormat="1" x14ac:dyDescent="0.2"/>
    <row r="26744" s="107" customFormat="1" x14ac:dyDescent="0.2"/>
    <row r="26745" s="107" customFormat="1" x14ac:dyDescent="0.2"/>
    <row r="26746" s="107" customFormat="1" x14ac:dyDescent="0.2"/>
    <row r="26747" s="107" customFormat="1" x14ac:dyDescent="0.2"/>
    <row r="26748" s="107" customFormat="1" x14ac:dyDescent="0.2"/>
    <row r="26749" s="107" customFormat="1" x14ac:dyDescent="0.2"/>
    <row r="26750" s="107" customFormat="1" x14ac:dyDescent="0.2"/>
    <row r="26751" s="107" customFormat="1" x14ac:dyDescent="0.2"/>
    <row r="26752" s="107" customFormat="1" x14ac:dyDescent="0.2"/>
    <row r="26753" s="107" customFormat="1" x14ac:dyDescent="0.2"/>
    <row r="26754" s="107" customFormat="1" x14ac:dyDescent="0.2"/>
    <row r="26755" s="107" customFormat="1" x14ac:dyDescent="0.2"/>
    <row r="26756" s="107" customFormat="1" x14ac:dyDescent="0.2"/>
    <row r="26757" s="107" customFormat="1" x14ac:dyDescent="0.2"/>
    <row r="26758" s="107" customFormat="1" x14ac:dyDescent="0.2"/>
    <row r="26759" s="107" customFormat="1" x14ac:dyDescent="0.2"/>
    <row r="26760" s="107" customFormat="1" x14ac:dyDescent="0.2"/>
    <row r="26761" s="107" customFormat="1" x14ac:dyDescent="0.2"/>
    <row r="26762" s="107" customFormat="1" x14ac:dyDescent="0.2"/>
    <row r="26763" s="107" customFormat="1" x14ac:dyDescent="0.2"/>
    <row r="26764" s="107" customFormat="1" x14ac:dyDescent="0.2"/>
    <row r="26765" s="107" customFormat="1" x14ac:dyDescent="0.2"/>
    <row r="26766" s="107" customFormat="1" x14ac:dyDescent="0.2"/>
    <row r="26767" s="107" customFormat="1" x14ac:dyDescent="0.2"/>
    <row r="26768" s="107" customFormat="1" x14ac:dyDescent="0.2"/>
    <row r="26769" s="107" customFormat="1" x14ac:dyDescent="0.2"/>
    <row r="26770" s="107" customFormat="1" x14ac:dyDescent="0.2"/>
    <row r="26771" s="107" customFormat="1" x14ac:dyDescent="0.2"/>
    <row r="26772" s="107" customFormat="1" x14ac:dyDescent="0.2"/>
    <row r="26773" s="107" customFormat="1" x14ac:dyDescent="0.2"/>
    <row r="26774" s="107" customFormat="1" x14ac:dyDescent="0.2"/>
    <row r="26775" s="107" customFormat="1" x14ac:dyDescent="0.2"/>
    <row r="26776" s="107" customFormat="1" x14ac:dyDescent="0.2"/>
    <row r="26777" s="107" customFormat="1" x14ac:dyDescent="0.2"/>
    <row r="26778" s="107" customFormat="1" x14ac:dyDescent="0.2"/>
    <row r="26779" s="107" customFormat="1" x14ac:dyDescent="0.2"/>
    <row r="26780" s="107" customFormat="1" x14ac:dyDescent="0.2"/>
    <row r="26781" s="107" customFormat="1" x14ac:dyDescent="0.2"/>
    <row r="26782" s="107" customFormat="1" x14ac:dyDescent="0.2"/>
    <row r="26783" s="107" customFormat="1" x14ac:dyDescent="0.2"/>
    <row r="26784" s="107" customFormat="1" x14ac:dyDescent="0.2"/>
    <row r="26785" s="107" customFormat="1" x14ac:dyDescent="0.2"/>
    <row r="26786" s="107" customFormat="1" x14ac:dyDescent="0.2"/>
    <row r="26787" s="107" customFormat="1" x14ac:dyDescent="0.2"/>
    <row r="26788" s="107" customFormat="1" x14ac:dyDescent="0.2"/>
    <row r="26789" s="107" customFormat="1" x14ac:dyDescent="0.2"/>
    <row r="26790" s="107" customFormat="1" x14ac:dyDescent="0.2"/>
    <row r="26791" s="107" customFormat="1" x14ac:dyDescent="0.2"/>
    <row r="26792" s="107" customFormat="1" x14ac:dyDescent="0.2"/>
    <row r="26793" s="107" customFormat="1" x14ac:dyDescent="0.2"/>
    <row r="26794" s="107" customFormat="1" x14ac:dyDescent="0.2"/>
    <row r="26795" s="107" customFormat="1" x14ac:dyDescent="0.2"/>
    <row r="26796" s="107" customFormat="1" x14ac:dyDescent="0.2"/>
    <row r="26797" s="107" customFormat="1" x14ac:dyDescent="0.2"/>
    <row r="26798" s="107" customFormat="1" x14ac:dyDescent="0.2"/>
    <row r="26799" s="107" customFormat="1" x14ac:dyDescent="0.2"/>
    <row r="26800" s="107" customFormat="1" x14ac:dyDescent="0.2"/>
    <row r="26801" s="107" customFormat="1" x14ac:dyDescent="0.2"/>
    <row r="26802" s="107" customFormat="1" x14ac:dyDescent="0.2"/>
    <row r="26803" s="107" customFormat="1" x14ac:dyDescent="0.2"/>
    <row r="26804" s="107" customFormat="1" x14ac:dyDescent="0.2"/>
    <row r="26805" s="107" customFormat="1" x14ac:dyDescent="0.2"/>
    <row r="26806" s="107" customFormat="1" x14ac:dyDescent="0.2"/>
    <row r="26807" s="107" customFormat="1" x14ac:dyDescent="0.2"/>
    <row r="26808" s="107" customFormat="1" x14ac:dyDescent="0.2"/>
    <row r="26809" s="107" customFormat="1" x14ac:dyDescent="0.2"/>
    <row r="26810" s="107" customFormat="1" x14ac:dyDescent="0.2"/>
    <row r="26811" s="107" customFormat="1" x14ac:dyDescent="0.2"/>
    <row r="26812" s="107" customFormat="1" x14ac:dyDescent="0.2"/>
    <row r="26813" s="107" customFormat="1" x14ac:dyDescent="0.2"/>
    <row r="26814" s="107" customFormat="1" x14ac:dyDescent="0.2"/>
    <row r="26815" s="107" customFormat="1" x14ac:dyDescent="0.2"/>
    <row r="26816" s="107" customFormat="1" x14ac:dyDescent="0.2"/>
    <row r="26817" s="107" customFormat="1" x14ac:dyDescent="0.2"/>
    <row r="26818" s="107" customFormat="1" x14ac:dyDescent="0.2"/>
    <row r="26819" s="107" customFormat="1" x14ac:dyDescent="0.2"/>
    <row r="26820" s="107" customFormat="1" x14ac:dyDescent="0.2"/>
    <row r="26821" s="107" customFormat="1" x14ac:dyDescent="0.2"/>
    <row r="26822" s="107" customFormat="1" x14ac:dyDescent="0.2"/>
    <row r="26823" s="107" customFormat="1" x14ac:dyDescent="0.2"/>
    <row r="26824" s="107" customFormat="1" x14ac:dyDescent="0.2"/>
    <row r="26825" s="107" customFormat="1" x14ac:dyDescent="0.2"/>
    <row r="26826" s="107" customFormat="1" x14ac:dyDescent="0.2"/>
    <row r="26827" s="107" customFormat="1" x14ac:dyDescent="0.2"/>
    <row r="26828" s="107" customFormat="1" x14ac:dyDescent="0.2"/>
    <row r="26829" s="107" customFormat="1" x14ac:dyDescent="0.2"/>
    <row r="26830" s="107" customFormat="1" x14ac:dyDescent="0.2"/>
    <row r="26831" s="107" customFormat="1" x14ac:dyDescent="0.2"/>
    <row r="26832" s="107" customFormat="1" x14ac:dyDescent="0.2"/>
    <row r="26833" s="107" customFormat="1" x14ac:dyDescent="0.2"/>
    <row r="26834" s="107" customFormat="1" x14ac:dyDescent="0.2"/>
    <row r="26835" s="107" customFormat="1" x14ac:dyDescent="0.2"/>
    <row r="26836" s="107" customFormat="1" x14ac:dyDescent="0.2"/>
    <row r="26837" s="107" customFormat="1" x14ac:dyDescent="0.2"/>
    <row r="26838" s="107" customFormat="1" x14ac:dyDescent="0.2"/>
    <row r="26839" s="107" customFormat="1" x14ac:dyDescent="0.2"/>
    <row r="26840" s="107" customFormat="1" x14ac:dyDescent="0.2"/>
    <row r="26841" s="107" customFormat="1" x14ac:dyDescent="0.2"/>
    <row r="26842" s="107" customFormat="1" x14ac:dyDescent="0.2"/>
    <row r="26843" s="107" customFormat="1" x14ac:dyDescent="0.2"/>
    <row r="26844" s="107" customFormat="1" x14ac:dyDescent="0.2"/>
    <row r="26845" s="107" customFormat="1" x14ac:dyDescent="0.2"/>
    <row r="26846" s="107" customFormat="1" x14ac:dyDescent="0.2"/>
    <row r="26847" s="107" customFormat="1" x14ac:dyDescent="0.2"/>
    <row r="26848" s="107" customFormat="1" x14ac:dyDescent="0.2"/>
    <row r="26849" s="107" customFormat="1" x14ac:dyDescent="0.2"/>
    <row r="26850" s="107" customFormat="1" x14ac:dyDescent="0.2"/>
    <row r="26851" s="107" customFormat="1" x14ac:dyDescent="0.2"/>
    <row r="26852" s="107" customFormat="1" x14ac:dyDescent="0.2"/>
    <row r="26853" s="107" customFormat="1" x14ac:dyDescent="0.2"/>
    <row r="26854" s="107" customFormat="1" x14ac:dyDescent="0.2"/>
    <row r="26855" s="107" customFormat="1" x14ac:dyDescent="0.2"/>
    <row r="26856" s="107" customFormat="1" x14ac:dyDescent="0.2"/>
    <row r="26857" s="107" customFormat="1" x14ac:dyDescent="0.2"/>
    <row r="26858" s="107" customFormat="1" x14ac:dyDescent="0.2"/>
    <row r="26859" s="107" customFormat="1" x14ac:dyDescent="0.2"/>
    <row r="26860" s="107" customFormat="1" x14ac:dyDescent="0.2"/>
    <row r="26861" s="107" customFormat="1" x14ac:dyDescent="0.2"/>
    <row r="26862" s="107" customFormat="1" x14ac:dyDescent="0.2"/>
    <row r="26863" s="107" customFormat="1" x14ac:dyDescent="0.2"/>
    <row r="26864" s="107" customFormat="1" x14ac:dyDescent="0.2"/>
    <row r="26865" s="107" customFormat="1" x14ac:dyDescent="0.2"/>
    <row r="26866" s="107" customFormat="1" x14ac:dyDescent="0.2"/>
    <row r="26867" s="107" customFormat="1" x14ac:dyDescent="0.2"/>
    <row r="26868" s="107" customFormat="1" x14ac:dyDescent="0.2"/>
    <row r="26869" s="107" customFormat="1" x14ac:dyDescent="0.2"/>
    <row r="26870" s="107" customFormat="1" x14ac:dyDescent="0.2"/>
    <row r="26871" s="107" customFormat="1" x14ac:dyDescent="0.2"/>
    <row r="26872" s="107" customFormat="1" x14ac:dyDescent="0.2"/>
    <row r="26873" s="107" customFormat="1" x14ac:dyDescent="0.2"/>
    <row r="26874" s="107" customFormat="1" x14ac:dyDescent="0.2"/>
    <row r="26875" s="107" customFormat="1" x14ac:dyDescent="0.2"/>
    <row r="26876" s="107" customFormat="1" x14ac:dyDescent="0.2"/>
    <row r="26877" s="107" customFormat="1" x14ac:dyDescent="0.2"/>
    <row r="26878" s="107" customFormat="1" x14ac:dyDescent="0.2"/>
    <row r="26879" s="107" customFormat="1" x14ac:dyDescent="0.2"/>
    <row r="26880" s="107" customFormat="1" x14ac:dyDescent="0.2"/>
    <row r="26881" s="107" customFormat="1" x14ac:dyDescent="0.2"/>
    <row r="26882" s="107" customFormat="1" x14ac:dyDescent="0.2"/>
    <row r="26883" s="107" customFormat="1" x14ac:dyDescent="0.2"/>
    <row r="26884" s="107" customFormat="1" x14ac:dyDescent="0.2"/>
    <row r="26885" s="107" customFormat="1" x14ac:dyDescent="0.2"/>
    <row r="26886" s="107" customFormat="1" x14ac:dyDescent="0.2"/>
    <row r="26887" s="107" customFormat="1" x14ac:dyDescent="0.2"/>
    <row r="26888" s="107" customFormat="1" x14ac:dyDescent="0.2"/>
    <row r="26889" s="107" customFormat="1" x14ac:dyDescent="0.2"/>
    <row r="26890" s="107" customFormat="1" x14ac:dyDescent="0.2"/>
    <row r="26891" s="107" customFormat="1" x14ac:dyDescent="0.2"/>
    <row r="26892" s="107" customFormat="1" x14ac:dyDescent="0.2"/>
    <row r="26893" s="107" customFormat="1" x14ac:dyDescent="0.2"/>
    <row r="26894" s="107" customFormat="1" x14ac:dyDescent="0.2"/>
    <row r="26895" s="107" customFormat="1" x14ac:dyDescent="0.2"/>
    <row r="26896" s="107" customFormat="1" x14ac:dyDescent="0.2"/>
    <row r="26897" s="107" customFormat="1" x14ac:dyDescent="0.2"/>
    <row r="26898" s="107" customFormat="1" x14ac:dyDescent="0.2"/>
    <row r="26899" s="107" customFormat="1" x14ac:dyDescent="0.2"/>
    <row r="26900" s="107" customFormat="1" x14ac:dyDescent="0.2"/>
    <row r="26901" s="107" customFormat="1" x14ac:dyDescent="0.2"/>
    <row r="26902" s="107" customFormat="1" x14ac:dyDescent="0.2"/>
    <row r="26903" s="107" customFormat="1" x14ac:dyDescent="0.2"/>
    <row r="26904" s="107" customFormat="1" x14ac:dyDescent="0.2"/>
    <row r="26905" s="107" customFormat="1" x14ac:dyDescent="0.2"/>
    <row r="26906" s="107" customFormat="1" x14ac:dyDescent="0.2"/>
    <row r="26907" s="107" customFormat="1" x14ac:dyDescent="0.2"/>
    <row r="26908" s="107" customFormat="1" x14ac:dyDescent="0.2"/>
    <row r="26909" s="107" customFormat="1" x14ac:dyDescent="0.2"/>
    <row r="26910" s="107" customFormat="1" x14ac:dyDescent="0.2"/>
    <row r="26911" s="107" customFormat="1" x14ac:dyDescent="0.2"/>
    <row r="26912" s="107" customFormat="1" x14ac:dyDescent="0.2"/>
    <row r="26913" s="107" customFormat="1" x14ac:dyDescent="0.2"/>
    <row r="26914" s="107" customFormat="1" x14ac:dyDescent="0.2"/>
    <row r="26915" s="107" customFormat="1" x14ac:dyDescent="0.2"/>
    <row r="26916" s="107" customFormat="1" x14ac:dyDescent="0.2"/>
    <row r="26917" s="107" customFormat="1" x14ac:dyDescent="0.2"/>
    <row r="26918" s="107" customFormat="1" x14ac:dyDescent="0.2"/>
    <row r="26919" s="107" customFormat="1" x14ac:dyDescent="0.2"/>
    <row r="26920" s="107" customFormat="1" x14ac:dyDescent="0.2"/>
    <row r="26921" s="107" customFormat="1" x14ac:dyDescent="0.2"/>
    <row r="26922" s="107" customFormat="1" x14ac:dyDescent="0.2"/>
    <row r="26923" s="107" customFormat="1" x14ac:dyDescent="0.2"/>
    <row r="26924" s="107" customFormat="1" x14ac:dyDescent="0.2"/>
    <row r="26925" s="107" customFormat="1" x14ac:dyDescent="0.2"/>
    <row r="26926" s="107" customFormat="1" x14ac:dyDescent="0.2"/>
    <row r="26927" s="107" customFormat="1" x14ac:dyDescent="0.2"/>
    <row r="26928" s="107" customFormat="1" x14ac:dyDescent="0.2"/>
    <row r="26929" s="107" customFormat="1" x14ac:dyDescent="0.2"/>
    <row r="26930" s="107" customFormat="1" x14ac:dyDescent="0.2"/>
    <row r="26931" s="107" customFormat="1" x14ac:dyDescent="0.2"/>
    <row r="26932" s="107" customFormat="1" x14ac:dyDescent="0.2"/>
    <row r="26933" s="107" customFormat="1" x14ac:dyDescent="0.2"/>
    <row r="26934" s="107" customFormat="1" x14ac:dyDescent="0.2"/>
    <row r="26935" s="107" customFormat="1" x14ac:dyDescent="0.2"/>
    <row r="26936" s="107" customFormat="1" x14ac:dyDescent="0.2"/>
    <row r="26937" s="107" customFormat="1" x14ac:dyDescent="0.2"/>
    <row r="26938" s="107" customFormat="1" x14ac:dyDescent="0.2"/>
    <row r="26939" s="107" customFormat="1" x14ac:dyDescent="0.2"/>
    <row r="26940" s="107" customFormat="1" x14ac:dyDescent="0.2"/>
    <row r="26941" s="107" customFormat="1" x14ac:dyDescent="0.2"/>
    <row r="26942" s="107" customFormat="1" x14ac:dyDescent="0.2"/>
    <row r="26943" s="107" customFormat="1" x14ac:dyDescent="0.2"/>
    <row r="26944" s="107" customFormat="1" x14ac:dyDescent="0.2"/>
    <row r="26945" s="107" customFormat="1" x14ac:dyDescent="0.2"/>
    <row r="26946" s="107" customFormat="1" x14ac:dyDescent="0.2"/>
    <row r="26947" s="107" customFormat="1" x14ac:dyDescent="0.2"/>
    <row r="26948" s="107" customFormat="1" x14ac:dyDescent="0.2"/>
    <row r="26949" s="107" customFormat="1" x14ac:dyDescent="0.2"/>
    <row r="26950" s="107" customFormat="1" x14ac:dyDescent="0.2"/>
    <row r="26951" s="107" customFormat="1" x14ac:dyDescent="0.2"/>
    <row r="26952" s="107" customFormat="1" x14ac:dyDescent="0.2"/>
    <row r="26953" s="107" customFormat="1" x14ac:dyDescent="0.2"/>
    <row r="26954" s="107" customFormat="1" x14ac:dyDescent="0.2"/>
    <row r="26955" s="107" customFormat="1" x14ac:dyDescent="0.2"/>
    <row r="26956" s="107" customFormat="1" x14ac:dyDescent="0.2"/>
    <row r="26957" s="107" customFormat="1" x14ac:dyDescent="0.2"/>
    <row r="26958" s="107" customFormat="1" x14ac:dyDescent="0.2"/>
    <row r="26959" s="107" customFormat="1" x14ac:dyDescent="0.2"/>
    <row r="26960" s="107" customFormat="1" x14ac:dyDescent="0.2"/>
    <row r="26961" s="107" customFormat="1" x14ac:dyDescent="0.2"/>
    <row r="26962" s="107" customFormat="1" x14ac:dyDescent="0.2"/>
    <row r="26963" s="107" customFormat="1" x14ac:dyDescent="0.2"/>
    <row r="26964" s="107" customFormat="1" x14ac:dyDescent="0.2"/>
    <row r="26965" s="107" customFormat="1" x14ac:dyDescent="0.2"/>
    <row r="26966" s="107" customFormat="1" x14ac:dyDescent="0.2"/>
    <row r="26967" s="107" customFormat="1" x14ac:dyDescent="0.2"/>
    <row r="26968" s="107" customFormat="1" x14ac:dyDescent="0.2"/>
    <row r="26969" s="107" customFormat="1" x14ac:dyDescent="0.2"/>
    <row r="26970" s="107" customFormat="1" x14ac:dyDescent="0.2"/>
    <row r="26971" s="107" customFormat="1" x14ac:dyDescent="0.2"/>
    <row r="26972" s="107" customFormat="1" x14ac:dyDescent="0.2"/>
    <row r="26973" s="107" customFormat="1" x14ac:dyDescent="0.2"/>
    <row r="26974" s="107" customFormat="1" x14ac:dyDescent="0.2"/>
    <row r="26975" s="107" customFormat="1" x14ac:dyDescent="0.2"/>
    <row r="26976" s="107" customFormat="1" x14ac:dyDescent="0.2"/>
    <row r="26977" s="107" customFormat="1" x14ac:dyDescent="0.2"/>
    <row r="26978" s="107" customFormat="1" x14ac:dyDescent="0.2"/>
    <row r="26979" s="107" customFormat="1" x14ac:dyDescent="0.2"/>
    <row r="26980" s="107" customFormat="1" x14ac:dyDescent="0.2"/>
    <row r="26981" s="107" customFormat="1" x14ac:dyDescent="0.2"/>
    <row r="26982" s="107" customFormat="1" x14ac:dyDescent="0.2"/>
    <row r="26983" s="107" customFormat="1" x14ac:dyDescent="0.2"/>
    <row r="26984" s="107" customFormat="1" x14ac:dyDescent="0.2"/>
    <row r="26985" s="107" customFormat="1" x14ac:dyDescent="0.2"/>
    <row r="26986" s="107" customFormat="1" x14ac:dyDescent="0.2"/>
    <row r="26987" s="107" customFormat="1" x14ac:dyDescent="0.2"/>
    <row r="26988" s="107" customFormat="1" x14ac:dyDescent="0.2"/>
    <row r="26989" s="107" customFormat="1" x14ac:dyDescent="0.2"/>
    <row r="26990" s="107" customFormat="1" x14ac:dyDescent="0.2"/>
    <row r="26991" s="107" customFormat="1" x14ac:dyDescent="0.2"/>
    <row r="26992" s="107" customFormat="1" x14ac:dyDescent="0.2"/>
    <row r="26993" s="107" customFormat="1" x14ac:dyDescent="0.2"/>
    <row r="26994" s="107" customFormat="1" x14ac:dyDescent="0.2"/>
    <row r="26995" s="107" customFormat="1" x14ac:dyDescent="0.2"/>
    <row r="26996" s="107" customFormat="1" x14ac:dyDescent="0.2"/>
    <row r="26997" s="107" customFormat="1" x14ac:dyDescent="0.2"/>
    <row r="26998" s="107" customFormat="1" x14ac:dyDescent="0.2"/>
    <row r="26999" s="107" customFormat="1" x14ac:dyDescent="0.2"/>
    <row r="27000" s="107" customFormat="1" x14ac:dyDescent="0.2"/>
    <row r="27001" s="107" customFormat="1" x14ac:dyDescent="0.2"/>
    <row r="27002" s="107" customFormat="1" x14ac:dyDescent="0.2"/>
    <row r="27003" s="107" customFormat="1" x14ac:dyDescent="0.2"/>
    <row r="27004" s="107" customFormat="1" x14ac:dyDescent="0.2"/>
    <row r="27005" s="107" customFormat="1" x14ac:dyDescent="0.2"/>
    <row r="27006" s="107" customFormat="1" x14ac:dyDescent="0.2"/>
    <row r="27007" s="107" customFormat="1" x14ac:dyDescent="0.2"/>
    <row r="27008" s="107" customFormat="1" x14ac:dyDescent="0.2"/>
    <row r="27009" s="107" customFormat="1" x14ac:dyDescent="0.2"/>
    <row r="27010" s="107" customFormat="1" x14ac:dyDescent="0.2"/>
    <row r="27011" s="107" customFormat="1" x14ac:dyDescent="0.2"/>
    <row r="27012" s="107" customFormat="1" x14ac:dyDescent="0.2"/>
    <row r="27013" s="107" customFormat="1" x14ac:dyDescent="0.2"/>
    <row r="27014" s="107" customFormat="1" x14ac:dyDescent="0.2"/>
    <row r="27015" s="107" customFormat="1" x14ac:dyDescent="0.2"/>
    <row r="27016" s="107" customFormat="1" x14ac:dyDescent="0.2"/>
    <row r="27017" s="107" customFormat="1" x14ac:dyDescent="0.2"/>
    <row r="27018" s="107" customFormat="1" x14ac:dyDescent="0.2"/>
    <row r="27019" s="107" customFormat="1" x14ac:dyDescent="0.2"/>
    <row r="27020" s="107" customFormat="1" x14ac:dyDescent="0.2"/>
    <row r="27021" s="107" customFormat="1" x14ac:dyDescent="0.2"/>
    <row r="27022" s="107" customFormat="1" x14ac:dyDescent="0.2"/>
    <row r="27023" s="107" customFormat="1" x14ac:dyDescent="0.2"/>
    <row r="27024" s="107" customFormat="1" x14ac:dyDescent="0.2"/>
    <row r="27025" s="107" customFormat="1" x14ac:dyDescent="0.2"/>
    <row r="27026" s="107" customFormat="1" x14ac:dyDescent="0.2"/>
    <row r="27027" s="107" customFormat="1" x14ac:dyDescent="0.2"/>
    <row r="27028" s="107" customFormat="1" x14ac:dyDescent="0.2"/>
    <row r="27029" s="107" customFormat="1" x14ac:dyDescent="0.2"/>
    <row r="27030" s="107" customFormat="1" x14ac:dyDescent="0.2"/>
    <row r="27031" s="107" customFormat="1" x14ac:dyDescent="0.2"/>
    <row r="27032" s="107" customFormat="1" x14ac:dyDescent="0.2"/>
    <row r="27033" s="107" customFormat="1" x14ac:dyDescent="0.2"/>
    <row r="27034" s="107" customFormat="1" x14ac:dyDescent="0.2"/>
    <row r="27035" s="107" customFormat="1" x14ac:dyDescent="0.2"/>
    <row r="27036" s="107" customFormat="1" x14ac:dyDescent="0.2"/>
    <row r="27037" s="107" customFormat="1" x14ac:dyDescent="0.2"/>
    <row r="27038" s="107" customFormat="1" x14ac:dyDescent="0.2"/>
    <row r="27039" s="107" customFormat="1" x14ac:dyDescent="0.2"/>
    <row r="27040" s="107" customFormat="1" x14ac:dyDescent="0.2"/>
    <row r="27041" s="107" customFormat="1" x14ac:dyDescent="0.2"/>
    <row r="27042" s="107" customFormat="1" x14ac:dyDescent="0.2"/>
    <row r="27043" s="107" customFormat="1" x14ac:dyDescent="0.2"/>
    <row r="27044" s="107" customFormat="1" x14ac:dyDescent="0.2"/>
    <row r="27045" s="107" customFormat="1" x14ac:dyDescent="0.2"/>
    <row r="27046" s="107" customFormat="1" x14ac:dyDescent="0.2"/>
    <row r="27047" s="107" customFormat="1" x14ac:dyDescent="0.2"/>
    <row r="27048" s="107" customFormat="1" x14ac:dyDescent="0.2"/>
    <row r="27049" s="107" customFormat="1" x14ac:dyDescent="0.2"/>
    <row r="27050" s="107" customFormat="1" x14ac:dyDescent="0.2"/>
    <row r="27051" s="107" customFormat="1" x14ac:dyDescent="0.2"/>
    <row r="27052" s="107" customFormat="1" x14ac:dyDescent="0.2"/>
    <row r="27053" s="107" customFormat="1" x14ac:dyDescent="0.2"/>
    <row r="27054" s="107" customFormat="1" x14ac:dyDescent="0.2"/>
    <row r="27055" s="107" customFormat="1" x14ac:dyDescent="0.2"/>
    <row r="27056" s="107" customFormat="1" x14ac:dyDescent="0.2"/>
    <row r="27057" s="107" customFormat="1" x14ac:dyDescent="0.2"/>
    <row r="27058" s="107" customFormat="1" x14ac:dyDescent="0.2"/>
    <row r="27059" s="107" customFormat="1" x14ac:dyDescent="0.2"/>
    <row r="27060" s="107" customFormat="1" x14ac:dyDescent="0.2"/>
    <row r="27061" s="107" customFormat="1" x14ac:dyDescent="0.2"/>
    <row r="27062" s="107" customFormat="1" x14ac:dyDescent="0.2"/>
    <row r="27063" s="107" customFormat="1" x14ac:dyDescent="0.2"/>
    <row r="27064" s="107" customFormat="1" x14ac:dyDescent="0.2"/>
    <row r="27065" s="107" customFormat="1" x14ac:dyDescent="0.2"/>
    <row r="27066" s="107" customFormat="1" x14ac:dyDescent="0.2"/>
    <row r="27067" s="107" customFormat="1" x14ac:dyDescent="0.2"/>
    <row r="27068" s="107" customFormat="1" x14ac:dyDescent="0.2"/>
    <row r="27069" s="107" customFormat="1" x14ac:dyDescent="0.2"/>
    <row r="27070" s="107" customFormat="1" x14ac:dyDescent="0.2"/>
    <row r="27071" s="107" customFormat="1" x14ac:dyDescent="0.2"/>
    <row r="27072" s="107" customFormat="1" x14ac:dyDescent="0.2"/>
    <row r="27073" s="107" customFormat="1" x14ac:dyDescent="0.2"/>
    <row r="27074" s="107" customFormat="1" x14ac:dyDescent="0.2"/>
    <row r="27075" s="107" customFormat="1" x14ac:dyDescent="0.2"/>
    <row r="27076" s="107" customFormat="1" x14ac:dyDescent="0.2"/>
    <row r="27077" s="107" customFormat="1" x14ac:dyDescent="0.2"/>
    <row r="27078" s="107" customFormat="1" x14ac:dyDescent="0.2"/>
    <row r="27079" s="107" customFormat="1" x14ac:dyDescent="0.2"/>
    <row r="27080" s="107" customFormat="1" x14ac:dyDescent="0.2"/>
    <row r="27081" s="107" customFormat="1" x14ac:dyDescent="0.2"/>
    <row r="27082" s="107" customFormat="1" x14ac:dyDescent="0.2"/>
    <row r="27083" s="107" customFormat="1" x14ac:dyDescent="0.2"/>
    <row r="27084" s="107" customFormat="1" x14ac:dyDescent="0.2"/>
    <row r="27085" s="107" customFormat="1" x14ac:dyDescent="0.2"/>
    <row r="27086" s="107" customFormat="1" x14ac:dyDescent="0.2"/>
    <row r="27087" s="107" customFormat="1" x14ac:dyDescent="0.2"/>
    <row r="27088" s="107" customFormat="1" x14ac:dyDescent="0.2"/>
    <row r="27089" s="107" customFormat="1" x14ac:dyDescent="0.2"/>
    <row r="27090" s="107" customFormat="1" x14ac:dyDescent="0.2"/>
    <row r="27091" s="107" customFormat="1" x14ac:dyDescent="0.2"/>
    <row r="27092" s="107" customFormat="1" x14ac:dyDescent="0.2"/>
    <row r="27093" s="107" customFormat="1" x14ac:dyDescent="0.2"/>
    <row r="27094" s="107" customFormat="1" x14ac:dyDescent="0.2"/>
    <row r="27095" s="107" customFormat="1" x14ac:dyDescent="0.2"/>
    <row r="27096" s="107" customFormat="1" x14ac:dyDescent="0.2"/>
    <row r="27097" s="107" customFormat="1" x14ac:dyDescent="0.2"/>
    <row r="27098" s="107" customFormat="1" x14ac:dyDescent="0.2"/>
    <row r="27099" s="107" customFormat="1" x14ac:dyDescent="0.2"/>
    <row r="27100" s="107" customFormat="1" x14ac:dyDescent="0.2"/>
    <row r="27101" s="107" customFormat="1" x14ac:dyDescent="0.2"/>
    <row r="27102" s="107" customFormat="1" x14ac:dyDescent="0.2"/>
    <row r="27103" s="107" customFormat="1" x14ac:dyDescent="0.2"/>
    <row r="27104" s="107" customFormat="1" x14ac:dyDescent="0.2"/>
    <row r="27105" s="107" customFormat="1" x14ac:dyDescent="0.2"/>
    <row r="27106" s="107" customFormat="1" x14ac:dyDescent="0.2"/>
    <row r="27107" s="107" customFormat="1" x14ac:dyDescent="0.2"/>
    <row r="27108" s="107" customFormat="1" x14ac:dyDescent="0.2"/>
    <row r="27109" s="107" customFormat="1" x14ac:dyDescent="0.2"/>
    <row r="27110" s="107" customFormat="1" x14ac:dyDescent="0.2"/>
    <row r="27111" s="107" customFormat="1" x14ac:dyDescent="0.2"/>
    <row r="27112" s="107" customFormat="1" x14ac:dyDescent="0.2"/>
    <row r="27113" s="107" customFormat="1" x14ac:dyDescent="0.2"/>
    <row r="27114" s="107" customFormat="1" x14ac:dyDescent="0.2"/>
    <row r="27115" s="107" customFormat="1" x14ac:dyDescent="0.2"/>
    <row r="27116" s="107" customFormat="1" x14ac:dyDescent="0.2"/>
    <row r="27117" s="107" customFormat="1" x14ac:dyDescent="0.2"/>
    <row r="27118" s="107" customFormat="1" x14ac:dyDescent="0.2"/>
    <row r="27119" s="107" customFormat="1" x14ac:dyDescent="0.2"/>
    <row r="27120" s="107" customFormat="1" x14ac:dyDescent="0.2"/>
    <row r="27121" s="107" customFormat="1" x14ac:dyDescent="0.2"/>
    <row r="27122" s="107" customFormat="1" x14ac:dyDescent="0.2"/>
    <row r="27123" s="107" customFormat="1" x14ac:dyDescent="0.2"/>
    <row r="27124" s="107" customFormat="1" x14ac:dyDescent="0.2"/>
    <row r="27125" s="107" customFormat="1" x14ac:dyDescent="0.2"/>
    <row r="27126" s="107" customFormat="1" x14ac:dyDescent="0.2"/>
    <row r="27127" s="107" customFormat="1" x14ac:dyDescent="0.2"/>
    <row r="27128" s="107" customFormat="1" x14ac:dyDescent="0.2"/>
    <row r="27129" s="107" customFormat="1" x14ac:dyDescent="0.2"/>
    <row r="27130" s="107" customFormat="1" x14ac:dyDescent="0.2"/>
    <row r="27131" s="107" customFormat="1" x14ac:dyDescent="0.2"/>
    <row r="27132" s="107" customFormat="1" x14ac:dyDescent="0.2"/>
    <row r="27133" s="107" customFormat="1" x14ac:dyDescent="0.2"/>
    <row r="27134" s="107" customFormat="1" x14ac:dyDescent="0.2"/>
    <row r="27135" s="107" customFormat="1" x14ac:dyDescent="0.2"/>
    <row r="27136" s="107" customFormat="1" x14ac:dyDescent="0.2"/>
    <row r="27137" s="107" customFormat="1" x14ac:dyDescent="0.2"/>
    <row r="27138" s="107" customFormat="1" x14ac:dyDescent="0.2"/>
    <row r="27139" s="107" customFormat="1" x14ac:dyDescent="0.2"/>
    <row r="27140" s="107" customFormat="1" x14ac:dyDescent="0.2"/>
    <row r="27141" s="107" customFormat="1" x14ac:dyDescent="0.2"/>
    <row r="27142" s="107" customFormat="1" x14ac:dyDescent="0.2"/>
    <row r="27143" s="107" customFormat="1" x14ac:dyDescent="0.2"/>
    <row r="27144" s="107" customFormat="1" x14ac:dyDescent="0.2"/>
    <row r="27145" s="107" customFormat="1" x14ac:dyDescent="0.2"/>
    <row r="27146" s="107" customFormat="1" x14ac:dyDescent="0.2"/>
    <row r="27147" s="107" customFormat="1" x14ac:dyDescent="0.2"/>
    <row r="27148" s="107" customFormat="1" x14ac:dyDescent="0.2"/>
    <row r="27149" s="107" customFormat="1" x14ac:dyDescent="0.2"/>
    <row r="27150" s="107" customFormat="1" x14ac:dyDescent="0.2"/>
    <row r="27151" s="107" customFormat="1" x14ac:dyDescent="0.2"/>
    <row r="27152" s="107" customFormat="1" x14ac:dyDescent="0.2"/>
    <row r="27153" s="107" customFormat="1" x14ac:dyDescent="0.2"/>
    <row r="27154" s="107" customFormat="1" x14ac:dyDescent="0.2"/>
    <row r="27155" s="107" customFormat="1" x14ac:dyDescent="0.2"/>
    <row r="27156" s="107" customFormat="1" x14ac:dyDescent="0.2"/>
    <row r="27157" s="107" customFormat="1" x14ac:dyDescent="0.2"/>
    <row r="27158" s="107" customFormat="1" x14ac:dyDescent="0.2"/>
    <row r="27159" s="107" customFormat="1" x14ac:dyDescent="0.2"/>
    <row r="27160" s="107" customFormat="1" x14ac:dyDescent="0.2"/>
    <row r="27161" s="107" customFormat="1" x14ac:dyDescent="0.2"/>
    <row r="27162" s="107" customFormat="1" x14ac:dyDescent="0.2"/>
    <row r="27163" s="107" customFormat="1" x14ac:dyDescent="0.2"/>
    <row r="27164" s="107" customFormat="1" x14ac:dyDescent="0.2"/>
    <row r="27165" s="107" customFormat="1" x14ac:dyDescent="0.2"/>
    <row r="27166" s="107" customFormat="1" x14ac:dyDescent="0.2"/>
    <row r="27167" s="107" customFormat="1" x14ac:dyDescent="0.2"/>
    <row r="27168" s="107" customFormat="1" x14ac:dyDescent="0.2"/>
    <row r="27169" s="107" customFormat="1" x14ac:dyDescent="0.2"/>
    <row r="27170" s="107" customFormat="1" x14ac:dyDescent="0.2"/>
    <row r="27171" s="107" customFormat="1" x14ac:dyDescent="0.2"/>
    <row r="27172" s="107" customFormat="1" x14ac:dyDescent="0.2"/>
    <row r="27173" s="107" customFormat="1" x14ac:dyDescent="0.2"/>
    <row r="27174" s="107" customFormat="1" x14ac:dyDescent="0.2"/>
    <row r="27175" s="107" customFormat="1" x14ac:dyDescent="0.2"/>
    <row r="27176" s="107" customFormat="1" x14ac:dyDescent="0.2"/>
    <row r="27177" s="107" customFormat="1" x14ac:dyDescent="0.2"/>
    <row r="27178" s="107" customFormat="1" x14ac:dyDescent="0.2"/>
    <row r="27179" s="107" customFormat="1" x14ac:dyDescent="0.2"/>
    <row r="27180" s="107" customFormat="1" x14ac:dyDescent="0.2"/>
    <row r="27181" s="107" customFormat="1" x14ac:dyDescent="0.2"/>
    <row r="27182" s="107" customFormat="1" x14ac:dyDescent="0.2"/>
    <row r="27183" s="107" customFormat="1" x14ac:dyDescent="0.2"/>
    <row r="27184" s="107" customFormat="1" x14ac:dyDescent="0.2"/>
    <row r="27185" s="107" customFormat="1" x14ac:dyDescent="0.2"/>
    <row r="27186" s="107" customFormat="1" x14ac:dyDescent="0.2"/>
    <row r="27187" s="107" customFormat="1" x14ac:dyDescent="0.2"/>
    <row r="27188" s="107" customFormat="1" x14ac:dyDescent="0.2"/>
    <row r="27189" s="107" customFormat="1" x14ac:dyDescent="0.2"/>
    <row r="27190" s="107" customFormat="1" x14ac:dyDescent="0.2"/>
    <row r="27191" s="107" customFormat="1" x14ac:dyDescent="0.2"/>
    <row r="27192" s="107" customFormat="1" x14ac:dyDescent="0.2"/>
    <row r="27193" s="107" customFormat="1" x14ac:dyDescent="0.2"/>
    <row r="27194" s="107" customFormat="1" x14ac:dyDescent="0.2"/>
    <row r="27195" s="107" customFormat="1" x14ac:dyDescent="0.2"/>
    <row r="27196" s="107" customFormat="1" x14ac:dyDescent="0.2"/>
    <row r="27197" s="107" customFormat="1" x14ac:dyDescent="0.2"/>
    <row r="27198" s="107" customFormat="1" x14ac:dyDescent="0.2"/>
    <row r="27199" s="107" customFormat="1" x14ac:dyDescent="0.2"/>
    <row r="27200" s="107" customFormat="1" x14ac:dyDescent="0.2"/>
    <row r="27201" s="107" customFormat="1" x14ac:dyDescent="0.2"/>
    <row r="27202" s="107" customFormat="1" x14ac:dyDescent="0.2"/>
    <row r="27203" s="107" customFormat="1" x14ac:dyDescent="0.2"/>
    <row r="27204" s="107" customFormat="1" x14ac:dyDescent="0.2"/>
    <row r="27205" s="107" customFormat="1" x14ac:dyDescent="0.2"/>
    <row r="27206" s="107" customFormat="1" x14ac:dyDescent="0.2"/>
    <row r="27207" s="107" customFormat="1" x14ac:dyDescent="0.2"/>
    <row r="27208" s="107" customFormat="1" x14ac:dyDescent="0.2"/>
    <row r="27209" s="107" customFormat="1" x14ac:dyDescent="0.2"/>
    <row r="27210" s="107" customFormat="1" x14ac:dyDescent="0.2"/>
    <row r="27211" s="107" customFormat="1" x14ac:dyDescent="0.2"/>
    <row r="27212" s="107" customFormat="1" x14ac:dyDescent="0.2"/>
    <row r="27213" s="107" customFormat="1" x14ac:dyDescent="0.2"/>
    <row r="27214" s="107" customFormat="1" x14ac:dyDescent="0.2"/>
    <row r="27215" s="107" customFormat="1" x14ac:dyDescent="0.2"/>
    <row r="27216" s="107" customFormat="1" x14ac:dyDescent="0.2"/>
    <row r="27217" s="107" customFormat="1" x14ac:dyDescent="0.2"/>
    <row r="27218" s="107" customFormat="1" x14ac:dyDescent="0.2"/>
    <row r="27219" s="107" customFormat="1" x14ac:dyDescent="0.2"/>
    <row r="27220" s="107" customFormat="1" x14ac:dyDescent="0.2"/>
    <row r="27221" s="107" customFormat="1" x14ac:dyDescent="0.2"/>
    <row r="27222" s="107" customFormat="1" x14ac:dyDescent="0.2"/>
    <row r="27223" s="107" customFormat="1" x14ac:dyDescent="0.2"/>
    <row r="27224" s="107" customFormat="1" x14ac:dyDescent="0.2"/>
    <row r="27225" s="107" customFormat="1" x14ac:dyDescent="0.2"/>
    <row r="27226" s="107" customFormat="1" x14ac:dyDescent="0.2"/>
    <row r="27227" s="107" customFormat="1" x14ac:dyDescent="0.2"/>
    <row r="27228" s="107" customFormat="1" x14ac:dyDescent="0.2"/>
    <row r="27229" s="107" customFormat="1" x14ac:dyDescent="0.2"/>
    <row r="27230" s="107" customFormat="1" x14ac:dyDescent="0.2"/>
    <row r="27231" s="107" customFormat="1" x14ac:dyDescent="0.2"/>
    <row r="27232" s="107" customFormat="1" x14ac:dyDescent="0.2"/>
    <row r="27233" s="107" customFormat="1" x14ac:dyDescent="0.2"/>
    <row r="27234" s="107" customFormat="1" x14ac:dyDescent="0.2"/>
    <row r="27235" s="107" customFormat="1" x14ac:dyDescent="0.2"/>
    <row r="27236" s="107" customFormat="1" x14ac:dyDescent="0.2"/>
    <row r="27237" s="107" customFormat="1" x14ac:dyDescent="0.2"/>
    <row r="27238" s="107" customFormat="1" x14ac:dyDescent="0.2"/>
    <row r="27239" s="107" customFormat="1" x14ac:dyDescent="0.2"/>
    <row r="27240" s="107" customFormat="1" x14ac:dyDescent="0.2"/>
    <row r="27241" s="107" customFormat="1" x14ac:dyDescent="0.2"/>
    <row r="27242" s="107" customFormat="1" x14ac:dyDescent="0.2"/>
    <row r="27243" s="107" customFormat="1" x14ac:dyDescent="0.2"/>
    <row r="27244" s="107" customFormat="1" x14ac:dyDescent="0.2"/>
    <row r="27245" s="107" customFormat="1" x14ac:dyDescent="0.2"/>
    <row r="27246" s="107" customFormat="1" x14ac:dyDescent="0.2"/>
    <row r="27247" s="107" customFormat="1" x14ac:dyDescent="0.2"/>
    <row r="27248" s="107" customFormat="1" x14ac:dyDescent="0.2"/>
    <row r="27249" s="107" customFormat="1" x14ac:dyDescent="0.2"/>
    <row r="27250" s="107" customFormat="1" x14ac:dyDescent="0.2"/>
    <row r="27251" s="107" customFormat="1" x14ac:dyDescent="0.2"/>
    <row r="27252" s="107" customFormat="1" x14ac:dyDescent="0.2"/>
    <row r="27253" s="107" customFormat="1" x14ac:dyDescent="0.2"/>
    <row r="27254" s="107" customFormat="1" x14ac:dyDescent="0.2"/>
    <row r="27255" s="107" customFormat="1" x14ac:dyDescent="0.2"/>
    <row r="27256" s="107" customFormat="1" x14ac:dyDescent="0.2"/>
    <row r="27257" s="107" customFormat="1" x14ac:dyDescent="0.2"/>
    <row r="27258" s="107" customFormat="1" x14ac:dyDescent="0.2"/>
    <row r="27259" s="107" customFormat="1" x14ac:dyDescent="0.2"/>
    <row r="27260" s="107" customFormat="1" x14ac:dyDescent="0.2"/>
    <row r="27261" s="107" customFormat="1" x14ac:dyDescent="0.2"/>
    <row r="27262" s="107" customFormat="1" x14ac:dyDescent="0.2"/>
    <row r="27263" s="107" customFormat="1" x14ac:dyDescent="0.2"/>
    <row r="27264" s="107" customFormat="1" x14ac:dyDescent="0.2"/>
    <row r="27265" s="107" customFormat="1" x14ac:dyDescent="0.2"/>
    <row r="27266" s="107" customFormat="1" x14ac:dyDescent="0.2"/>
    <row r="27267" s="107" customFormat="1" x14ac:dyDescent="0.2"/>
    <row r="27268" s="107" customFormat="1" x14ac:dyDescent="0.2"/>
    <row r="27269" s="107" customFormat="1" x14ac:dyDescent="0.2"/>
    <row r="27270" s="107" customFormat="1" x14ac:dyDescent="0.2"/>
    <row r="27271" s="107" customFormat="1" x14ac:dyDescent="0.2"/>
    <row r="27272" s="107" customFormat="1" x14ac:dyDescent="0.2"/>
    <row r="27273" s="107" customFormat="1" x14ac:dyDescent="0.2"/>
    <row r="27274" s="107" customFormat="1" x14ac:dyDescent="0.2"/>
    <row r="27275" s="107" customFormat="1" x14ac:dyDescent="0.2"/>
    <row r="27276" s="107" customFormat="1" x14ac:dyDescent="0.2"/>
    <row r="27277" s="107" customFormat="1" x14ac:dyDescent="0.2"/>
    <row r="27278" s="107" customFormat="1" x14ac:dyDescent="0.2"/>
    <row r="27279" s="107" customFormat="1" x14ac:dyDescent="0.2"/>
    <row r="27280" s="107" customFormat="1" x14ac:dyDescent="0.2"/>
    <row r="27281" s="107" customFormat="1" x14ac:dyDescent="0.2"/>
    <row r="27282" s="107" customFormat="1" x14ac:dyDescent="0.2"/>
    <row r="27283" s="107" customFormat="1" x14ac:dyDescent="0.2"/>
    <row r="27284" s="107" customFormat="1" x14ac:dyDescent="0.2"/>
    <row r="27285" s="107" customFormat="1" x14ac:dyDescent="0.2"/>
    <row r="27286" s="107" customFormat="1" x14ac:dyDescent="0.2"/>
    <row r="27287" s="107" customFormat="1" x14ac:dyDescent="0.2"/>
    <row r="27288" s="107" customFormat="1" x14ac:dyDescent="0.2"/>
    <row r="27289" s="107" customFormat="1" x14ac:dyDescent="0.2"/>
    <row r="27290" s="107" customFormat="1" x14ac:dyDescent="0.2"/>
    <row r="27291" s="107" customFormat="1" x14ac:dyDescent="0.2"/>
    <row r="27292" s="107" customFormat="1" x14ac:dyDescent="0.2"/>
    <row r="27293" s="107" customFormat="1" x14ac:dyDescent="0.2"/>
    <row r="27294" s="107" customFormat="1" x14ac:dyDescent="0.2"/>
    <row r="27295" s="107" customFormat="1" x14ac:dyDescent="0.2"/>
    <row r="27296" s="107" customFormat="1" x14ac:dyDescent="0.2"/>
    <row r="27297" s="107" customFormat="1" x14ac:dyDescent="0.2"/>
    <row r="27298" s="107" customFormat="1" x14ac:dyDescent="0.2"/>
    <row r="27299" s="107" customFormat="1" x14ac:dyDescent="0.2"/>
    <row r="27300" s="107" customFormat="1" x14ac:dyDescent="0.2"/>
    <row r="27301" s="107" customFormat="1" x14ac:dyDescent="0.2"/>
    <row r="27302" s="107" customFormat="1" x14ac:dyDescent="0.2"/>
    <row r="27303" s="107" customFormat="1" x14ac:dyDescent="0.2"/>
    <row r="27304" s="107" customFormat="1" x14ac:dyDescent="0.2"/>
    <row r="27305" s="107" customFormat="1" x14ac:dyDescent="0.2"/>
    <row r="27306" s="107" customFormat="1" x14ac:dyDescent="0.2"/>
    <row r="27307" s="107" customFormat="1" x14ac:dyDescent="0.2"/>
    <row r="27308" s="107" customFormat="1" x14ac:dyDescent="0.2"/>
    <row r="27309" s="107" customFormat="1" x14ac:dyDescent="0.2"/>
    <row r="27310" s="107" customFormat="1" x14ac:dyDescent="0.2"/>
    <row r="27311" s="107" customFormat="1" x14ac:dyDescent="0.2"/>
    <row r="27312" s="107" customFormat="1" x14ac:dyDescent="0.2"/>
    <row r="27313" s="107" customFormat="1" x14ac:dyDescent="0.2"/>
    <row r="27314" s="107" customFormat="1" x14ac:dyDescent="0.2"/>
    <row r="27315" s="107" customFormat="1" x14ac:dyDescent="0.2"/>
    <row r="27316" s="107" customFormat="1" x14ac:dyDescent="0.2"/>
    <row r="27317" s="107" customFormat="1" x14ac:dyDescent="0.2"/>
    <row r="27318" s="107" customFormat="1" x14ac:dyDescent="0.2"/>
    <row r="27319" s="107" customFormat="1" x14ac:dyDescent="0.2"/>
    <row r="27320" s="107" customFormat="1" x14ac:dyDescent="0.2"/>
    <row r="27321" s="107" customFormat="1" x14ac:dyDescent="0.2"/>
    <row r="27322" s="107" customFormat="1" x14ac:dyDescent="0.2"/>
    <row r="27323" s="107" customFormat="1" x14ac:dyDescent="0.2"/>
    <row r="27324" s="107" customFormat="1" x14ac:dyDescent="0.2"/>
    <row r="27325" s="107" customFormat="1" x14ac:dyDescent="0.2"/>
    <row r="27326" s="107" customFormat="1" x14ac:dyDescent="0.2"/>
    <row r="27327" s="107" customFormat="1" x14ac:dyDescent="0.2"/>
    <row r="27328" s="107" customFormat="1" x14ac:dyDescent="0.2"/>
    <row r="27329" s="107" customFormat="1" x14ac:dyDescent="0.2"/>
    <row r="27330" s="107" customFormat="1" x14ac:dyDescent="0.2"/>
    <row r="27331" s="107" customFormat="1" x14ac:dyDescent="0.2"/>
    <row r="27332" s="107" customFormat="1" x14ac:dyDescent="0.2"/>
    <row r="27333" s="107" customFormat="1" x14ac:dyDescent="0.2"/>
    <row r="27334" s="107" customFormat="1" x14ac:dyDescent="0.2"/>
    <row r="27335" s="107" customFormat="1" x14ac:dyDescent="0.2"/>
    <row r="27336" s="107" customFormat="1" x14ac:dyDescent="0.2"/>
    <row r="27337" s="107" customFormat="1" x14ac:dyDescent="0.2"/>
    <row r="27338" s="107" customFormat="1" x14ac:dyDescent="0.2"/>
    <row r="27339" s="107" customFormat="1" x14ac:dyDescent="0.2"/>
    <row r="27340" s="107" customFormat="1" x14ac:dyDescent="0.2"/>
    <row r="27341" s="107" customFormat="1" x14ac:dyDescent="0.2"/>
    <row r="27342" s="107" customFormat="1" x14ac:dyDescent="0.2"/>
    <row r="27343" s="107" customFormat="1" x14ac:dyDescent="0.2"/>
    <row r="27344" s="107" customFormat="1" x14ac:dyDescent="0.2"/>
    <row r="27345" s="107" customFormat="1" x14ac:dyDescent="0.2"/>
    <row r="27346" s="107" customFormat="1" x14ac:dyDescent="0.2"/>
    <row r="27347" s="107" customFormat="1" x14ac:dyDescent="0.2"/>
    <row r="27348" s="107" customFormat="1" x14ac:dyDescent="0.2"/>
    <row r="27349" s="107" customFormat="1" x14ac:dyDescent="0.2"/>
    <row r="27350" s="107" customFormat="1" x14ac:dyDescent="0.2"/>
    <row r="27351" s="107" customFormat="1" x14ac:dyDescent="0.2"/>
    <row r="27352" s="107" customFormat="1" x14ac:dyDescent="0.2"/>
    <row r="27353" s="107" customFormat="1" x14ac:dyDescent="0.2"/>
    <row r="27354" s="107" customFormat="1" x14ac:dyDescent="0.2"/>
    <row r="27355" s="107" customFormat="1" x14ac:dyDescent="0.2"/>
    <row r="27356" s="107" customFormat="1" x14ac:dyDescent="0.2"/>
    <row r="27357" s="107" customFormat="1" x14ac:dyDescent="0.2"/>
    <row r="27358" s="107" customFormat="1" x14ac:dyDescent="0.2"/>
    <row r="27359" s="107" customFormat="1" x14ac:dyDescent="0.2"/>
    <row r="27360" s="107" customFormat="1" x14ac:dyDescent="0.2"/>
    <row r="27361" s="107" customFormat="1" x14ac:dyDescent="0.2"/>
    <row r="27362" s="107" customFormat="1" x14ac:dyDescent="0.2"/>
    <row r="27363" s="107" customFormat="1" x14ac:dyDescent="0.2"/>
    <row r="27364" s="107" customFormat="1" x14ac:dyDescent="0.2"/>
    <row r="27365" s="107" customFormat="1" x14ac:dyDescent="0.2"/>
    <row r="27366" s="107" customFormat="1" x14ac:dyDescent="0.2"/>
    <row r="27367" s="107" customFormat="1" x14ac:dyDescent="0.2"/>
    <row r="27368" s="107" customFormat="1" x14ac:dyDescent="0.2"/>
    <row r="27369" s="107" customFormat="1" x14ac:dyDescent="0.2"/>
    <row r="27370" s="107" customFormat="1" x14ac:dyDescent="0.2"/>
    <row r="27371" s="107" customFormat="1" x14ac:dyDescent="0.2"/>
    <row r="27372" s="107" customFormat="1" x14ac:dyDescent="0.2"/>
    <row r="27373" s="107" customFormat="1" x14ac:dyDescent="0.2"/>
    <row r="27374" s="107" customFormat="1" x14ac:dyDescent="0.2"/>
    <row r="27375" s="107" customFormat="1" x14ac:dyDescent="0.2"/>
    <row r="27376" s="107" customFormat="1" x14ac:dyDescent="0.2"/>
    <row r="27377" s="107" customFormat="1" x14ac:dyDescent="0.2"/>
    <row r="27378" s="107" customFormat="1" x14ac:dyDescent="0.2"/>
    <row r="27379" s="107" customFormat="1" x14ac:dyDescent="0.2"/>
    <row r="27380" s="107" customFormat="1" x14ac:dyDescent="0.2"/>
    <row r="27381" s="107" customFormat="1" x14ac:dyDescent="0.2"/>
    <row r="27382" s="107" customFormat="1" x14ac:dyDescent="0.2"/>
    <row r="27383" s="107" customFormat="1" x14ac:dyDescent="0.2"/>
    <row r="27384" s="107" customFormat="1" x14ac:dyDescent="0.2"/>
    <row r="27385" s="107" customFormat="1" x14ac:dyDescent="0.2"/>
    <row r="27386" s="107" customFormat="1" x14ac:dyDescent="0.2"/>
    <row r="27387" s="107" customFormat="1" x14ac:dyDescent="0.2"/>
    <row r="27388" s="107" customFormat="1" x14ac:dyDescent="0.2"/>
    <row r="27389" s="107" customFormat="1" x14ac:dyDescent="0.2"/>
    <row r="27390" s="107" customFormat="1" x14ac:dyDescent="0.2"/>
    <row r="27391" s="107" customFormat="1" x14ac:dyDescent="0.2"/>
    <row r="27392" s="107" customFormat="1" x14ac:dyDescent="0.2"/>
    <row r="27393" s="107" customFormat="1" x14ac:dyDescent="0.2"/>
    <row r="27394" s="107" customFormat="1" x14ac:dyDescent="0.2"/>
    <row r="27395" s="107" customFormat="1" x14ac:dyDescent="0.2"/>
    <row r="27396" s="107" customFormat="1" x14ac:dyDescent="0.2"/>
    <row r="27397" s="107" customFormat="1" x14ac:dyDescent="0.2"/>
    <row r="27398" s="107" customFormat="1" x14ac:dyDescent="0.2"/>
    <row r="27399" s="107" customFormat="1" x14ac:dyDescent="0.2"/>
    <row r="27400" s="107" customFormat="1" x14ac:dyDescent="0.2"/>
    <row r="27401" s="107" customFormat="1" x14ac:dyDescent="0.2"/>
    <row r="27402" s="107" customFormat="1" x14ac:dyDescent="0.2"/>
    <row r="27403" s="107" customFormat="1" x14ac:dyDescent="0.2"/>
    <row r="27404" s="107" customFormat="1" x14ac:dyDescent="0.2"/>
    <row r="27405" s="107" customFormat="1" x14ac:dyDescent="0.2"/>
    <row r="27406" s="107" customFormat="1" x14ac:dyDescent="0.2"/>
    <row r="27407" s="107" customFormat="1" x14ac:dyDescent="0.2"/>
    <row r="27408" s="107" customFormat="1" x14ac:dyDescent="0.2"/>
    <row r="27409" s="107" customFormat="1" x14ac:dyDescent="0.2"/>
    <row r="27410" s="107" customFormat="1" x14ac:dyDescent="0.2"/>
    <row r="27411" s="107" customFormat="1" x14ac:dyDescent="0.2"/>
    <row r="27412" s="107" customFormat="1" x14ac:dyDescent="0.2"/>
    <row r="27413" s="107" customFormat="1" x14ac:dyDescent="0.2"/>
    <row r="27414" s="107" customFormat="1" x14ac:dyDescent="0.2"/>
    <row r="27415" s="107" customFormat="1" x14ac:dyDescent="0.2"/>
    <row r="27416" s="107" customFormat="1" x14ac:dyDescent="0.2"/>
    <row r="27417" s="107" customFormat="1" x14ac:dyDescent="0.2"/>
    <row r="27418" s="107" customFormat="1" x14ac:dyDescent="0.2"/>
    <row r="27419" s="107" customFormat="1" x14ac:dyDescent="0.2"/>
    <row r="27420" s="107" customFormat="1" x14ac:dyDescent="0.2"/>
    <row r="27421" s="107" customFormat="1" x14ac:dyDescent="0.2"/>
    <row r="27422" s="107" customFormat="1" x14ac:dyDescent="0.2"/>
    <row r="27423" s="107" customFormat="1" x14ac:dyDescent="0.2"/>
    <row r="27424" s="107" customFormat="1" x14ac:dyDescent="0.2"/>
    <row r="27425" s="107" customFormat="1" x14ac:dyDescent="0.2"/>
    <row r="27426" s="107" customFormat="1" x14ac:dyDescent="0.2"/>
    <row r="27427" s="107" customFormat="1" x14ac:dyDescent="0.2"/>
    <row r="27428" s="107" customFormat="1" x14ac:dyDescent="0.2"/>
    <row r="27429" s="107" customFormat="1" x14ac:dyDescent="0.2"/>
    <row r="27430" s="107" customFormat="1" x14ac:dyDescent="0.2"/>
    <row r="27431" s="107" customFormat="1" x14ac:dyDescent="0.2"/>
    <row r="27432" s="107" customFormat="1" x14ac:dyDescent="0.2"/>
    <row r="27433" s="107" customFormat="1" x14ac:dyDescent="0.2"/>
    <row r="27434" s="107" customFormat="1" x14ac:dyDescent="0.2"/>
    <row r="27435" s="107" customFormat="1" x14ac:dyDescent="0.2"/>
    <row r="27436" s="107" customFormat="1" x14ac:dyDescent="0.2"/>
    <row r="27437" s="107" customFormat="1" x14ac:dyDescent="0.2"/>
    <row r="27438" s="107" customFormat="1" x14ac:dyDescent="0.2"/>
    <row r="27439" s="107" customFormat="1" x14ac:dyDescent="0.2"/>
    <row r="27440" s="107" customFormat="1" x14ac:dyDescent="0.2"/>
    <row r="27441" s="107" customFormat="1" x14ac:dyDescent="0.2"/>
    <row r="27442" s="107" customFormat="1" x14ac:dyDescent="0.2"/>
    <row r="27443" s="107" customFormat="1" x14ac:dyDescent="0.2"/>
    <row r="27444" s="107" customFormat="1" x14ac:dyDescent="0.2"/>
    <row r="27445" s="107" customFormat="1" x14ac:dyDescent="0.2"/>
    <row r="27446" s="107" customFormat="1" x14ac:dyDescent="0.2"/>
    <row r="27447" s="107" customFormat="1" x14ac:dyDescent="0.2"/>
    <row r="27448" s="107" customFormat="1" x14ac:dyDescent="0.2"/>
    <row r="27449" s="107" customFormat="1" x14ac:dyDescent="0.2"/>
    <row r="27450" s="107" customFormat="1" x14ac:dyDescent="0.2"/>
    <row r="27451" s="107" customFormat="1" x14ac:dyDescent="0.2"/>
    <row r="27452" s="107" customFormat="1" x14ac:dyDescent="0.2"/>
    <row r="27453" s="107" customFormat="1" x14ac:dyDescent="0.2"/>
    <row r="27454" s="107" customFormat="1" x14ac:dyDescent="0.2"/>
    <row r="27455" s="107" customFormat="1" x14ac:dyDescent="0.2"/>
    <row r="27456" s="107" customFormat="1" x14ac:dyDescent="0.2"/>
    <row r="27457" s="107" customFormat="1" x14ac:dyDescent="0.2"/>
    <row r="27458" s="107" customFormat="1" x14ac:dyDescent="0.2"/>
    <row r="27459" s="107" customFormat="1" x14ac:dyDescent="0.2"/>
    <row r="27460" s="107" customFormat="1" x14ac:dyDescent="0.2"/>
    <row r="27461" s="107" customFormat="1" x14ac:dyDescent="0.2"/>
    <row r="27462" s="107" customFormat="1" x14ac:dyDescent="0.2"/>
    <row r="27463" s="107" customFormat="1" x14ac:dyDescent="0.2"/>
    <row r="27464" s="107" customFormat="1" x14ac:dyDescent="0.2"/>
    <row r="27465" s="107" customFormat="1" x14ac:dyDescent="0.2"/>
    <row r="27466" s="107" customFormat="1" x14ac:dyDescent="0.2"/>
    <row r="27467" s="107" customFormat="1" x14ac:dyDescent="0.2"/>
    <row r="27468" s="107" customFormat="1" x14ac:dyDescent="0.2"/>
    <row r="27469" s="107" customFormat="1" x14ac:dyDescent="0.2"/>
    <row r="27470" s="107" customFormat="1" x14ac:dyDescent="0.2"/>
    <row r="27471" s="107" customFormat="1" x14ac:dyDescent="0.2"/>
    <row r="27472" s="107" customFormat="1" x14ac:dyDescent="0.2"/>
    <row r="27473" s="107" customFormat="1" x14ac:dyDescent="0.2"/>
    <row r="27474" s="107" customFormat="1" x14ac:dyDescent="0.2"/>
    <row r="27475" s="107" customFormat="1" x14ac:dyDescent="0.2"/>
    <row r="27476" s="107" customFormat="1" x14ac:dyDescent="0.2"/>
    <row r="27477" s="107" customFormat="1" x14ac:dyDescent="0.2"/>
    <row r="27478" s="107" customFormat="1" x14ac:dyDescent="0.2"/>
    <row r="27479" s="107" customFormat="1" x14ac:dyDescent="0.2"/>
    <row r="27480" s="107" customFormat="1" x14ac:dyDescent="0.2"/>
    <row r="27481" s="107" customFormat="1" x14ac:dyDescent="0.2"/>
    <row r="27482" s="107" customFormat="1" x14ac:dyDescent="0.2"/>
    <row r="27483" s="107" customFormat="1" x14ac:dyDescent="0.2"/>
    <row r="27484" s="107" customFormat="1" x14ac:dyDescent="0.2"/>
    <row r="27485" s="107" customFormat="1" x14ac:dyDescent="0.2"/>
    <row r="27486" s="107" customFormat="1" x14ac:dyDescent="0.2"/>
    <row r="27487" s="107" customFormat="1" x14ac:dyDescent="0.2"/>
    <row r="27488" s="107" customFormat="1" x14ac:dyDescent="0.2"/>
    <row r="27489" s="107" customFormat="1" x14ac:dyDescent="0.2"/>
    <row r="27490" s="107" customFormat="1" x14ac:dyDescent="0.2"/>
    <row r="27491" s="107" customFormat="1" x14ac:dyDescent="0.2"/>
    <row r="27492" s="107" customFormat="1" x14ac:dyDescent="0.2"/>
    <row r="27493" s="107" customFormat="1" x14ac:dyDescent="0.2"/>
    <row r="27494" s="107" customFormat="1" x14ac:dyDescent="0.2"/>
    <row r="27495" s="107" customFormat="1" x14ac:dyDescent="0.2"/>
    <row r="27496" s="107" customFormat="1" x14ac:dyDescent="0.2"/>
    <row r="27497" s="107" customFormat="1" x14ac:dyDescent="0.2"/>
    <row r="27498" s="107" customFormat="1" x14ac:dyDescent="0.2"/>
    <row r="27499" s="107" customFormat="1" x14ac:dyDescent="0.2"/>
    <row r="27500" s="107" customFormat="1" x14ac:dyDescent="0.2"/>
    <row r="27501" s="107" customFormat="1" x14ac:dyDescent="0.2"/>
    <row r="27502" s="107" customFormat="1" x14ac:dyDescent="0.2"/>
    <row r="27503" s="107" customFormat="1" x14ac:dyDescent="0.2"/>
    <row r="27504" s="107" customFormat="1" x14ac:dyDescent="0.2"/>
    <row r="27505" s="107" customFormat="1" x14ac:dyDescent="0.2"/>
    <row r="27506" s="107" customFormat="1" x14ac:dyDescent="0.2"/>
    <row r="27507" s="107" customFormat="1" x14ac:dyDescent="0.2"/>
    <row r="27508" s="107" customFormat="1" x14ac:dyDescent="0.2"/>
    <row r="27509" s="107" customFormat="1" x14ac:dyDescent="0.2"/>
    <row r="27510" s="107" customFormat="1" x14ac:dyDescent="0.2"/>
    <row r="27511" s="107" customFormat="1" x14ac:dyDescent="0.2"/>
    <row r="27512" s="107" customFormat="1" x14ac:dyDescent="0.2"/>
    <row r="27513" s="107" customFormat="1" x14ac:dyDescent="0.2"/>
    <row r="27514" s="107" customFormat="1" x14ac:dyDescent="0.2"/>
    <row r="27515" s="107" customFormat="1" x14ac:dyDescent="0.2"/>
    <row r="27516" s="107" customFormat="1" x14ac:dyDescent="0.2"/>
    <row r="27517" s="107" customFormat="1" x14ac:dyDescent="0.2"/>
    <row r="27518" s="107" customFormat="1" x14ac:dyDescent="0.2"/>
    <row r="27519" s="107" customFormat="1" x14ac:dyDescent="0.2"/>
    <row r="27520" s="107" customFormat="1" x14ac:dyDescent="0.2"/>
    <row r="27521" s="107" customFormat="1" x14ac:dyDescent="0.2"/>
    <row r="27522" s="107" customFormat="1" x14ac:dyDescent="0.2"/>
    <row r="27523" s="107" customFormat="1" x14ac:dyDescent="0.2"/>
    <row r="27524" s="107" customFormat="1" x14ac:dyDescent="0.2"/>
    <row r="27525" s="107" customFormat="1" x14ac:dyDescent="0.2"/>
    <row r="27526" s="107" customFormat="1" x14ac:dyDescent="0.2"/>
    <row r="27527" s="107" customFormat="1" x14ac:dyDescent="0.2"/>
    <row r="27528" s="107" customFormat="1" x14ac:dyDescent="0.2"/>
    <row r="27529" s="107" customFormat="1" x14ac:dyDescent="0.2"/>
    <row r="27530" s="107" customFormat="1" x14ac:dyDescent="0.2"/>
    <row r="27531" s="107" customFormat="1" x14ac:dyDescent="0.2"/>
    <row r="27532" s="107" customFormat="1" x14ac:dyDescent="0.2"/>
    <row r="27533" s="107" customFormat="1" x14ac:dyDescent="0.2"/>
    <row r="27534" s="107" customFormat="1" x14ac:dyDescent="0.2"/>
    <row r="27535" s="107" customFormat="1" x14ac:dyDescent="0.2"/>
    <row r="27536" s="107" customFormat="1" x14ac:dyDescent="0.2"/>
    <row r="27537" s="107" customFormat="1" x14ac:dyDescent="0.2"/>
    <row r="27538" s="107" customFormat="1" x14ac:dyDescent="0.2"/>
    <row r="27539" s="107" customFormat="1" x14ac:dyDescent="0.2"/>
    <row r="27540" s="107" customFormat="1" x14ac:dyDescent="0.2"/>
    <row r="27541" s="107" customFormat="1" x14ac:dyDescent="0.2"/>
    <row r="27542" s="107" customFormat="1" x14ac:dyDescent="0.2"/>
    <row r="27543" s="107" customFormat="1" x14ac:dyDescent="0.2"/>
    <row r="27544" s="107" customFormat="1" x14ac:dyDescent="0.2"/>
    <row r="27545" s="107" customFormat="1" x14ac:dyDescent="0.2"/>
    <row r="27546" s="107" customFormat="1" x14ac:dyDescent="0.2"/>
    <row r="27547" s="107" customFormat="1" x14ac:dyDescent="0.2"/>
    <row r="27548" s="107" customFormat="1" x14ac:dyDescent="0.2"/>
    <row r="27549" s="107" customFormat="1" x14ac:dyDescent="0.2"/>
    <row r="27550" s="107" customFormat="1" x14ac:dyDescent="0.2"/>
    <row r="27551" s="107" customFormat="1" x14ac:dyDescent="0.2"/>
    <row r="27552" s="107" customFormat="1" x14ac:dyDescent="0.2"/>
    <row r="27553" s="107" customFormat="1" x14ac:dyDescent="0.2"/>
    <row r="27554" s="107" customFormat="1" x14ac:dyDescent="0.2"/>
    <row r="27555" s="107" customFormat="1" x14ac:dyDescent="0.2"/>
    <row r="27556" s="107" customFormat="1" x14ac:dyDescent="0.2"/>
    <row r="27557" s="107" customFormat="1" x14ac:dyDescent="0.2"/>
    <row r="27558" s="107" customFormat="1" x14ac:dyDescent="0.2"/>
    <row r="27559" s="107" customFormat="1" x14ac:dyDescent="0.2"/>
    <row r="27560" s="107" customFormat="1" x14ac:dyDescent="0.2"/>
    <row r="27561" s="107" customFormat="1" x14ac:dyDescent="0.2"/>
    <row r="27562" s="107" customFormat="1" x14ac:dyDescent="0.2"/>
    <row r="27563" s="107" customFormat="1" x14ac:dyDescent="0.2"/>
    <row r="27564" s="107" customFormat="1" x14ac:dyDescent="0.2"/>
    <row r="27565" s="107" customFormat="1" x14ac:dyDescent="0.2"/>
    <row r="27566" s="107" customFormat="1" x14ac:dyDescent="0.2"/>
    <row r="27567" s="107" customFormat="1" x14ac:dyDescent="0.2"/>
    <row r="27568" s="107" customFormat="1" x14ac:dyDescent="0.2"/>
    <row r="27569" s="107" customFormat="1" x14ac:dyDescent="0.2"/>
    <row r="27570" s="107" customFormat="1" x14ac:dyDescent="0.2"/>
    <row r="27571" s="107" customFormat="1" x14ac:dyDescent="0.2"/>
    <row r="27572" s="107" customFormat="1" x14ac:dyDescent="0.2"/>
    <row r="27573" s="107" customFormat="1" x14ac:dyDescent="0.2"/>
    <row r="27574" s="107" customFormat="1" x14ac:dyDescent="0.2"/>
    <row r="27575" s="107" customFormat="1" x14ac:dyDescent="0.2"/>
    <row r="27576" s="107" customFormat="1" x14ac:dyDescent="0.2"/>
    <row r="27577" s="107" customFormat="1" x14ac:dyDescent="0.2"/>
    <row r="27578" s="107" customFormat="1" x14ac:dyDescent="0.2"/>
    <row r="27579" s="107" customFormat="1" x14ac:dyDescent="0.2"/>
    <row r="27580" s="107" customFormat="1" x14ac:dyDescent="0.2"/>
    <row r="27581" s="107" customFormat="1" x14ac:dyDescent="0.2"/>
    <row r="27582" s="107" customFormat="1" x14ac:dyDescent="0.2"/>
    <row r="27583" s="107" customFormat="1" x14ac:dyDescent="0.2"/>
    <row r="27584" s="107" customFormat="1" x14ac:dyDescent="0.2"/>
    <row r="27585" s="107" customFormat="1" x14ac:dyDescent="0.2"/>
    <row r="27586" s="107" customFormat="1" x14ac:dyDescent="0.2"/>
    <row r="27587" s="107" customFormat="1" x14ac:dyDescent="0.2"/>
    <row r="27588" s="107" customFormat="1" x14ac:dyDescent="0.2"/>
    <row r="27589" s="107" customFormat="1" x14ac:dyDescent="0.2"/>
    <row r="27590" s="107" customFormat="1" x14ac:dyDescent="0.2"/>
    <row r="27591" s="107" customFormat="1" x14ac:dyDescent="0.2"/>
    <row r="27592" s="107" customFormat="1" x14ac:dyDescent="0.2"/>
    <row r="27593" s="107" customFormat="1" x14ac:dyDescent="0.2"/>
    <row r="27594" s="107" customFormat="1" x14ac:dyDescent="0.2"/>
    <row r="27595" s="107" customFormat="1" x14ac:dyDescent="0.2"/>
    <row r="27596" s="107" customFormat="1" x14ac:dyDescent="0.2"/>
    <row r="27597" s="107" customFormat="1" x14ac:dyDescent="0.2"/>
    <row r="27598" s="107" customFormat="1" x14ac:dyDescent="0.2"/>
    <row r="27599" s="107" customFormat="1" x14ac:dyDescent="0.2"/>
    <row r="27600" s="107" customFormat="1" x14ac:dyDescent="0.2"/>
    <row r="27601" s="107" customFormat="1" x14ac:dyDescent="0.2"/>
    <row r="27602" s="107" customFormat="1" x14ac:dyDescent="0.2"/>
    <row r="27603" s="107" customFormat="1" x14ac:dyDescent="0.2"/>
    <row r="27604" s="107" customFormat="1" x14ac:dyDescent="0.2"/>
    <row r="27605" s="107" customFormat="1" x14ac:dyDescent="0.2"/>
    <row r="27606" s="107" customFormat="1" x14ac:dyDescent="0.2"/>
    <row r="27607" s="107" customFormat="1" x14ac:dyDescent="0.2"/>
    <row r="27608" s="107" customFormat="1" x14ac:dyDescent="0.2"/>
    <row r="27609" s="107" customFormat="1" x14ac:dyDescent="0.2"/>
    <row r="27610" s="107" customFormat="1" x14ac:dyDescent="0.2"/>
    <row r="27611" s="107" customFormat="1" x14ac:dyDescent="0.2"/>
    <row r="27612" s="107" customFormat="1" x14ac:dyDescent="0.2"/>
    <row r="27613" s="107" customFormat="1" x14ac:dyDescent="0.2"/>
    <row r="27614" s="107" customFormat="1" x14ac:dyDescent="0.2"/>
    <row r="27615" s="107" customFormat="1" x14ac:dyDescent="0.2"/>
    <row r="27616" s="107" customFormat="1" x14ac:dyDescent="0.2"/>
    <row r="27617" s="107" customFormat="1" x14ac:dyDescent="0.2"/>
    <row r="27618" s="107" customFormat="1" x14ac:dyDescent="0.2"/>
    <row r="27619" s="107" customFormat="1" x14ac:dyDescent="0.2"/>
    <row r="27620" s="107" customFormat="1" x14ac:dyDescent="0.2"/>
    <row r="27621" s="107" customFormat="1" x14ac:dyDescent="0.2"/>
    <row r="27622" s="107" customFormat="1" x14ac:dyDescent="0.2"/>
    <row r="27623" s="107" customFormat="1" x14ac:dyDescent="0.2"/>
    <row r="27624" s="107" customFormat="1" x14ac:dyDescent="0.2"/>
    <row r="27625" s="107" customFormat="1" x14ac:dyDescent="0.2"/>
    <row r="27626" s="107" customFormat="1" x14ac:dyDescent="0.2"/>
    <row r="27627" s="107" customFormat="1" x14ac:dyDescent="0.2"/>
    <row r="27628" s="107" customFormat="1" x14ac:dyDescent="0.2"/>
    <row r="27629" s="107" customFormat="1" x14ac:dyDescent="0.2"/>
    <row r="27630" s="107" customFormat="1" x14ac:dyDescent="0.2"/>
    <row r="27631" s="107" customFormat="1" x14ac:dyDescent="0.2"/>
    <row r="27632" s="107" customFormat="1" x14ac:dyDescent="0.2"/>
    <row r="27633" s="107" customFormat="1" x14ac:dyDescent="0.2"/>
    <row r="27634" s="107" customFormat="1" x14ac:dyDescent="0.2"/>
    <row r="27635" s="107" customFormat="1" x14ac:dyDescent="0.2"/>
    <row r="27636" s="107" customFormat="1" x14ac:dyDescent="0.2"/>
    <row r="27637" s="107" customFormat="1" x14ac:dyDescent="0.2"/>
    <row r="27638" s="107" customFormat="1" x14ac:dyDescent="0.2"/>
    <row r="27639" s="107" customFormat="1" x14ac:dyDescent="0.2"/>
    <row r="27640" s="107" customFormat="1" x14ac:dyDescent="0.2"/>
    <row r="27641" s="107" customFormat="1" x14ac:dyDescent="0.2"/>
    <row r="27642" s="107" customFormat="1" x14ac:dyDescent="0.2"/>
    <row r="27643" s="107" customFormat="1" x14ac:dyDescent="0.2"/>
    <row r="27644" s="107" customFormat="1" x14ac:dyDescent="0.2"/>
    <row r="27645" s="107" customFormat="1" x14ac:dyDescent="0.2"/>
    <row r="27646" s="107" customFormat="1" x14ac:dyDescent="0.2"/>
    <row r="27647" s="107" customFormat="1" x14ac:dyDescent="0.2"/>
    <row r="27648" s="107" customFormat="1" x14ac:dyDescent="0.2"/>
    <row r="27649" s="107" customFormat="1" x14ac:dyDescent="0.2"/>
    <row r="27650" s="107" customFormat="1" x14ac:dyDescent="0.2"/>
    <row r="27651" s="107" customFormat="1" x14ac:dyDescent="0.2"/>
    <row r="27652" s="107" customFormat="1" x14ac:dyDescent="0.2"/>
    <row r="27653" s="107" customFormat="1" x14ac:dyDescent="0.2"/>
    <row r="27654" s="107" customFormat="1" x14ac:dyDescent="0.2"/>
    <row r="27655" s="107" customFormat="1" x14ac:dyDescent="0.2"/>
    <row r="27656" s="107" customFormat="1" x14ac:dyDescent="0.2"/>
    <row r="27657" s="107" customFormat="1" x14ac:dyDescent="0.2"/>
    <row r="27658" s="107" customFormat="1" x14ac:dyDescent="0.2"/>
    <row r="27659" s="107" customFormat="1" x14ac:dyDescent="0.2"/>
    <row r="27660" s="107" customFormat="1" x14ac:dyDescent="0.2"/>
    <row r="27661" s="107" customFormat="1" x14ac:dyDescent="0.2"/>
    <row r="27662" s="107" customFormat="1" x14ac:dyDescent="0.2"/>
    <row r="27663" s="107" customFormat="1" x14ac:dyDescent="0.2"/>
    <row r="27664" s="107" customFormat="1" x14ac:dyDescent="0.2"/>
    <row r="27665" s="107" customFormat="1" x14ac:dyDescent="0.2"/>
    <row r="27666" s="107" customFormat="1" x14ac:dyDescent="0.2"/>
    <row r="27667" s="107" customFormat="1" x14ac:dyDescent="0.2"/>
    <row r="27668" s="107" customFormat="1" x14ac:dyDescent="0.2"/>
    <row r="27669" s="107" customFormat="1" x14ac:dyDescent="0.2"/>
    <row r="27670" s="107" customFormat="1" x14ac:dyDescent="0.2"/>
    <row r="27671" s="107" customFormat="1" x14ac:dyDescent="0.2"/>
    <row r="27672" s="107" customFormat="1" x14ac:dyDescent="0.2"/>
    <row r="27673" s="107" customFormat="1" x14ac:dyDescent="0.2"/>
    <row r="27674" s="107" customFormat="1" x14ac:dyDescent="0.2"/>
    <row r="27675" s="107" customFormat="1" x14ac:dyDescent="0.2"/>
    <row r="27676" s="107" customFormat="1" x14ac:dyDescent="0.2"/>
    <row r="27677" s="107" customFormat="1" x14ac:dyDescent="0.2"/>
    <row r="27678" s="107" customFormat="1" x14ac:dyDescent="0.2"/>
    <row r="27679" s="107" customFormat="1" x14ac:dyDescent="0.2"/>
    <row r="27680" s="107" customFormat="1" x14ac:dyDescent="0.2"/>
    <row r="27681" s="107" customFormat="1" x14ac:dyDescent="0.2"/>
    <row r="27682" s="107" customFormat="1" x14ac:dyDescent="0.2"/>
    <row r="27683" s="107" customFormat="1" x14ac:dyDescent="0.2"/>
    <row r="27684" s="107" customFormat="1" x14ac:dyDescent="0.2"/>
    <row r="27685" s="107" customFormat="1" x14ac:dyDescent="0.2"/>
    <row r="27686" s="107" customFormat="1" x14ac:dyDescent="0.2"/>
    <row r="27687" s="107" customFormat="1" x14ac:dyDescent="0.2"/>
    <row r="27688" s="107" customFormat="1" x14ac:dyDescent="0.2"/>
    <row r="27689" s="107" customFormat="1" x14ac:dyDescent="0.2"/>
    <row r="27690" s="107" customFormat="1" x14ac:dyDescent="0.2"/>
    <row r="27691" s="107" customFormat="1" x14ac:dyDescent="0.2"/>
    <row r="27692" s="107" customFormat="1" x14ac:dyDescent="0.2"/>
    <row r="27693" s="107" customFormat="1" x14ac:dyDescent="0.2"/>
    <row r="27694" s="107" customFormat="1" x14ac:dyDescent="0.2"/>
    <row r="27695" s="107" customFormat="1" x14ac:dyDescent="0.2"/>
    <row r="27696" s="107" customFormat="1" x14ac:dyDescent="0.2"/>
    <row r="27697" s="107" customFormat="1" x14ac:dyDescent="0.2"/>
    <row r="27698" s="107" customFormat="1" x14ac:dyDescent="0.2"/>
    <row r="27699" s="107" customFormat="1" x14ac:dyDescent="0.2"/>
    <row r="27700" s="107" customFormat="1" x14ac:dyDescent="0.2"/>
    <row r="27701" s="107" customFormat="1" x14ac:dyDescent="0.2"/>
    <row r="27702" s="107" customFormat="1" x14ac:dyDescent="0.2"/>
    <row r="27703" s="107" customFormat="1" x14ac:dyDescent="0.2"/>
    <row r="27704" s="107" customFormat="1" x14ac:dyDescent="0.2"/>
    <row r="27705" s="107" customFormat="1" x14ac:dyDescent="0.2"/>
    <row r="27706" s="107" customFormat="1" x14ac:dyDescent="0.2"/>
    <row r="27707" s="107" customFormat="1" x14ac:dyDescent="0.2"/>
    <row r="27708" s="107" customFormat="1" x14ac:dyDescent="0.2"/>
    <row r="27709" s="107" customFormat="1" x14ac:dyDescent="0.2"/>
    <row r="27710" s="107" customFormat="1" x14ac:dyDescent="0.2"/>
    <row r="27711" s="107" customFormat="1" x14ac:dyDescent="0.2"/>
    <row r="27712" s="107" customFormat="1" x14ac:dyDescent="0.2"/>
    <row r="27713" s="107" customFormat="1" x14ac:dyDescent="0.2"/>
    <row r="27714" s="107" customFormat="1" x14ac:dyDescent="0.2"/>
    <row r="27715" s="107" customFormat="1" x14ac:dyDescent="0.2"/>
    <row r="27716" s="107" customFormat="1" x14ac:dyDescent="0.2"/>
    <row r="27717" s="107" customFormat="1" x14ac:dyDescent="0.2"/>
    <row r="27718" s="107" customFormat="1" x14ac:dyDescent="0.2"/>
    <row r="27719" s="107" customFormat="1" x14ac:dyDescent="0.2"/>
    <row r="27720" s="107" customFormat="1" x14ac:dyDescent="0.2"/>
    <row r="27721" s="107" customFormat="1" x14ac:dyDescent="0.2"/>
    <row r="27722" s="107" customFormat="1" x14ac:dyDescent="0.2"/>
    <row r="27723" s="107" customFormat="1" x14ac:dyDescent="0.2"/>
    <row r="27724" s="107" customFormat="1" x14ac:dyDescent="0.2"/>
    <row r="27725" s="107" customFormat="1" x14ac:dyDescent="0.2"/>
    <row r="27726" s="107" customFormat="1" x14ac:dyDescent="0.2"/>
    <row r="27727" s="107" customFormat="1" x14ac:dyDescent="0.2"/>
    <row r="27728" s="107" customFormat="1" x14ac:dyDescent="0.2"/>
    <row r="27729" s="107" customFormat="1" x14ac:dyDescent="0.2"/>
    <row r="27730" s="107" customFormat="1" x14ac:dyDescent="0.2"/>
    <row r="27731" s="107" customFormat="1" x14ac:dyDescent="0.2"/>
    <row r="27732" s="107" customFormat="1" x14ac:dyDescent="0.2"/>
    <row r="27733" s="107" customFormat="1" x14ac:dyDescent="0.2"/>
    <row r="27734" s="107" customFormat="1" x14ac:dyDescent="0.2"/>
    <row r="27735" s="107" customFormat="1" x14ac:dyDescent="0.2"/>
    <row r="27736" s="107" customFormat="1" x14ac:dyDescent="0.2"/>
    <row r="27737" s="107" customFormat="1" x14ac:dyDescent="0.2"/>
    <row r="27738" s="107" customFormat="1" x14ac:dyDescent="0.2"/>
    <row r="27739" s="107" customFormat="1" x14ac:dyDescent="0.2"/>
    <row r="27740" s="107" customFormat="1" x14ac:dyDescent="0.2"/>
    <row r="27741" s="107" customFormat="1" x14ac:dyDescent="0.2"/>
    <row r="27742" s="107" customFormat="1" x14ac:dyDescent="0.2"/>
    <row r="27743" s="107" customFormat="1" x14ac:dyDescent="0.2"/>
    <row r="27744" s="107" customFormat="1" x14ac:dyDescent="0.2"/>
    <row r="27745" s="107" customFormat="1" x14ac:dyDescent="0.2"/>
    <row r="27746" s="107" customFormat="1" x14ac:dyDescent="0.2"/>
    <row r="27747" s="107" customFormat="1" x14ac:dyDescent="0.2"/>
    <row r="27748" s="107" customFormat="1" x14ac:dyDescent="0.2"/>
    <row r="27749" s="107" customFormat="1" x14ac:dyDescent="0.2"/>
    <row r="27750" s="107" customFormat="1" x14ac:dyDescent="0.2"/>
    <row r="27751" s="107" customFormat="1" x14ac:dyDescent="0.2"/>
    <row r="27752" s="107" customFormat="1" x14ac:dyDescent="0.2"/>
    <row r="27753" s="107" customFormat="1" x14ac:dyDescent="0.2"/>
    <row r="27754" s="107" customFormat="1" x14ac:dyDescent="0.2"/>
    <row r="27755" s="107" customFormat="1" x14ac:dyDescent="0.2"/>
    <row r="27756" s="107" customFormat="1" x14ac:dyDescent="0.2"/>
    <row r="27757" s="107" customFormat="1" x14ac:dyDescent="0.2"/>
    <row r="27758" s="107" customFormat="1" x14ac:dyDescent="0.2"/>
    <row r="27759" s="107" customFormat="1" x14ac:dyDescent="0.2"/>
    <row r="27760" s="107" customFormat="1" x14ac:dyDescent="0.2"/>
    <row r="27761" s="107" customFormat="1" x14ac:dyDescent="0.2"/>
    <row r="27762" s="107" customFormat="1" x14ac:dyDescent="0.2"/>
    <row r="27763" s="107" customFormat="1" x14ac:dyDescent="0.2"/>
    <row r="27764" s="107" customFormat="1" x14ac:dyDescent="0.2"/>
    <row r="27765" s="107" customFormat="1" x14ac:dyDescent="0.2"/>
    <row r="27766" s="107" customFormat="1" x14ac:dyDescent="0.2"/>
    <row r="27767" s="107" customFormat="1" x14ac:dyDescent="0.2"/>
    <row r="27768" s="107" customFormat="1" x14ac:dyDescent="0.2"/>
    <row r="27769" s="107" customFormat="1" x14ac:dyDescent="0.2"/>
    <row r="27770" s="107" customFormat="1" x14ac:dyDescent="0.2"/>
    <row r="27771" s="107" customFormat="1" x14ac:dyDescent="0.2"/>
    <row r="27772" s="107" customFormat="1" x14ac:dyDescent="0.2"/>
    <row r="27773" s="107" customFormat="1" x14ac:dyDescent="0.2"/>
    <row r="27774" s="107" customFormat="1" x14ac:dyDescent="0.2"/>
    <row r="27775" s="107" customFormat="1" x14ac:dyDescent="0.2"/>
    <row r="27776" s="107" customFormat="1" x14ac:dyDescent="0.2"/>
    <row r="27777" s="107" customFormat="1" x14ac:dyDescent="0.2"/>
    <row r="27778" s="107" customFormat="1" x14ac:dyDescent="0.2"/>
    <row r="27779" s="107" customFormat="1" x14ac:dyDescent="0.2"/>
    <row r="27780" s="107" customFormat="1" x14ac:dyDescent="0.2"/>
    <row r="27781" s="107" customFormat="1" x14ac:dyDescent="0.2"/>
    <row r="27782" s="107" customFormat="1" x14ac:dyDescent="0.2"/>
    <row r="27783" s="107" customFormat="1" x14ac:dyDescent="0.2"/>
    <row r="27784" s="107" customFormat="1" x14ac:dyDescent="0.2"/>
    <row r="27785" s="107" customFormat="1" x14ac:dyDescent="0.2"/>
    <row r="27786" s="107" customFormat="1" x14ac:dyDescent="0.2"/>
    <row r="27787" s="107" customFormat="1" x14ac:dyDescent="0.2"/>
    <row r="27788" s="107" customFormat="1" x14ac:dyDescent="0.2"/>
    <row r="27789" s="107" customFormat="1" x14ac:dyDescent="0.2"/>
    <row r="27790" s="107" customFormat="1" x14ac:dyDescent="0.2"/>
    <row r="27791" s="107" customFormat="1" x14ac:dyDescent="0.2"/>
    <row r="27792" s="107" customFormat="1" x14ac:dyDescent="0.2"/>
    <row r="27793" s="107" customFormat="1" x14ac:dyDescent="0.2"/>
    <row r="27794" s="107" customFormat="1" x14ac:dyDescent="0.2"/>
    <row r="27795" s="107" customFormat="1" x14ac:dyDescent="0.2"/>
    <row r="27796" s="107" customFormat="1" x14ac:dyDescent="0.2"/>
    <row r="27797" s="107" customFormat="1" x14ac:dyDescent="0.2"/>
    <row r="27798" s="107" customFormat="1" x14ac:dyDescent="0.2"/>
    <row r="27799" s="107" customFormat="1" x14ac:dyDescent="0.2"/>
    <row r="27800" s="107" customFormat="1" x14ac:dyDescent="0.2"/>
    <row r="27801" s="107" customFormat="1" x14ac:dyDescent="0.2"/>
    <row r="27802" s="107" customFormat="1" x14ac:dyDescent="0.2"/>
    <row r="27803" s="107" customFormat="1" x14ac:dyDescent="0.2"/>
    <row r="27804" s="107" customFormat="1" x14ac:dyDescent="0.2"/>
    <row r="27805" s="107" customFormat="1" x14ac:dyDescent="0.2"/>
    <row r="27806" s="107" customFormat="1" x14ac:dyDescent="0.2"/>
    <row r="27807" s="107" customFormat="1" x14ac:dyDescent="0.2"/>
    <row r="27808" s="107" customFormat="1" x14ac:dyDescent="0.2"/>
    <row r="27809" s="107" customFormat="1" x14ac:dyDescent="0.2"/>
    <row r="27810" s="107" customFormat="1" x14ac:dyDescent="0.2"/>
    <row r="27811" s="107" customFormat="1" x14ac:dyDescent="0.2"/>
    <row r="27812" s="107" customFormat="1" x14ac:dyDescent="0.2"/>
    <row r="27813" s="107" customFormat="1" x14ac:dyDescent="0.2"/>
    <row r="27814" s="107" customFormat="1" x14ac:dyDescent="0.2"/>
    <row r="27815" s="107" customFormat="1" x14ac:dyDescent="0.2"/>
    <row r="27816" s="107" customFormat="1" x14ac:dyDescent="0.2"/>
    <row r="27817" s="107" customFormat="1" x14ac:dyDescent="0.2"/>
    <row r="27818" s="107" customFormat="1" x14ac:dyDescent="0.2"/>
    <row r="27819" s="107" customFormat="1" x14ac:dyDescent="0.2"/>
    <row r="27820" s="107" customFormat="1" x14ac:dyDescent="0.2"/>
    <row r="27821" s="107" customFormat="1" x14ac:dyDescent="0.2"/>
    <row r="27822" s="107" customFormat="1" x14ac:dyDescent="0.2"/>
    <row r="27823" s="107" customFormat="1" x14ac:dyDescent="0.2"/>
    <row r="27824" s="107" customFormat="1" x14ac:dyDescent="0.2"/>
    <row r="27825" s="107" customFormat="1" x14ac:dyDescent="0.2"/>
    <row r="27826" s="107" customFormat="1" x14ac:dyDescent="0.2"/>
    <row r="27827" s="107" customFormat="1" x14ac:dyDescent="0.2"/>
    <row r="27828" s="107" customFormat="1" x14ac:dyDescent="0.2"/>
    <row r="27829" s="107" customFormat="1" x14ac:dyDescent="0.2"/>
    <row r="27830" s="107" customFormat="1" x14ac:dyDescent="0.2"/>
    <row r="27831" s="107" customFormat="1" x14ac:dyDescent="0.2"/>
    <row r="27832" s="107" customFormat="1" x14ac:dyDescent="0.2"/>
    <row r="27833" s="107" customFormat="1" x14ac:dyDescent="0.2"/>
    <row r="27834" s="107" customFormat="1" x14ac:dyDescent="0.2"/>
    <row r="27835" s="107" customFormat="1" x14ac:dyDescent="0.2"/>
    <row r="27836" s="107" customFormat="1" x14ac:dyDescent="0.2"/>
    <row r="27837" s="107" customFormat="1" x14ac:dyDescent="0.2"/>
    <row r="27838" s="107" customFormat="1" x14ac:dyDescent="0.2"/>
    <row r="27839" s="107" customFormat="1" x14ac:dyDescent="0.2"/>
    <row r="27840" s="107" customFormat="1" x14ac:dyDescent="0.2"/>
    <row r="27841" s="107" customFormat="1" x14ac:dyDescent="0.2"/>
    <row r="27842" s="107" customFormat="1" x14ac:dyDescent="0.2"/>
    <row r="27843" s="107" customFormat="1" x14ac:dyDescent="0.2"/>
    <row r="27844" s="107" customFormat="1" x14ac:dyDescent="0.2"/>
    <row r="27845" s="107" customFormat="1" x14ac:dyDescent="0.2"/>
    <row r="27846" s="107" customFormat="1" x14ac:dyDescent="0.2"/>
    <row r="27847" s="107" customFormat="1" x14ac:dyDescent="0.2"/>
    <row r="27848" s="107" customFormat="1" x14ac:dyDescent="0.2"/>
    <row r="27849" s="107" customFormat="1" x14ac:dyDescent="0.2"/>
    <row r="27850" s="107" customFormat="1" x14ac:dyDescent="0.2"/>
    <row r="27851" s="107" customFormat="1" x14ac:dyDescent="0.2"/>
    <row r="27852" s="107" customFormat="1" x14ac:dyDescent="0.2"/>
    <row r="27853" s="107" customFormat="1" x14ac:dyDescent="0.2"/>
    <row r="27854" s="107" customFormat="1" x14ac:dyDescent="0.2"/>
    <row r="27855" s="107" customFormat="1" x14ac:dyDescent="0.2"/>
    <row r="27856" s="107" customFormat="1" x14ac:dyDescent="0.2"/>
    <row r="27857" s="107" customFormat="1" x14ac:dyDescent="0.2"/>
    <row r="27858" s="107" customFormat="1" x14ac:dyDescent="0.2"/>
    <row r="27859" s="107" customFormat="1" x14ac:dyDescent="0.2"/>
    <row r="27860" s="107" customFormat="1" x14ac:dyDescent="0.2"/>
    <row r="27861" s="107" customFormat="1" x14ac:dyDescent="0.2"/>
    <row r="27862" s="107" customFormat="1" x14ac:dyDescent="0.2"/>
    <row r="27863" s="107" customFormat="1" x14ac:dyDescent="0.2"/>
    <row r="27864" s="107" customFormat="1" x14ac:dyDescent="0.2"/>
    <row r="27865" s="107" customFormat="1" x14ac:dyDescent="0.2"/>
    <row r="27866" s="107" customFormat="1" x14ac:dyDescent="0.2"/>
    <row r="27867" s="107" customFormat="1" x14ac:dyDescent="0.2"/>
    <row r="27868" s="107" customFormat="1" x14ac:dyDescent="0.2"/>
    <row r="27869" s="107" customFormat="1" x14ac:dyDescent="0.2"/>
    <row r="27870" s="107" customFormat="1" x14ac:dyDescent="0.2"/>
    <row r="27871" s="107" customFormat="1" x14ac:dyDescent="0.2"/>
    <row r="27872" s="107" customFormat="1" x14ac:dyDescent="0.2"/>
    <row r="27873" s="107" customFormat="1" x14ac:dyDescent="0.2"/>
    <row r="27874" s="107" customFormat="1" x14ac:dyDescent="0.2"/>
    <row r="27875" s="107" customFormat="1" x14ac:dyDescent="0.2"/>
    <row r="27876" s="107" customFormat="1" x14ac:dyDescent="0.2"/>
    <row r="27877" s="107" customFormat="1" x14ac:dyDescent="0.2"/>
    <row r="27878" s="107" customFormat="1" x14ac:dyDescent="0.2"/>
    <row r="27879" s="107" customFormat="1" x14ac:dyDescent="0.2"/>
    <row r="27880" s="107" customFormat="1" x14ac:dyDescent="0.2"/>
    <row r="27881" s="107" customFormat="1" x14ac:dyDescent="0.2"/>
    <row r="27882" s="107" customFormat="1" x14ac:dyDescent="0.2"/>
    <row r="27883" s="107" customFormat="1" x14ac:dyDescent="0.2"/>
    <row r="27884" s="107" customFormat="1" x14ac:dyDescent="0.2"/>
    <row r="27885" s="107" customFormat="1" x14ac:dyDescent="0.2"/>
    <row r="27886" s="107" customFormat="1" x14ac:dyDescent="0.2"/>
    <row r="27887" s="107" customFormat="1" x14ac:dyDescent="0.2"/>
    <row r="27888" s="107" customFormat="1" x14ac:dyDescent="0.2"/>
    <row r="27889" s="107" customFormat="1" x14ac:dyDescent="0.2"/>
    <row r="27890" s="107" customFormat="1" x14ac:dyDescent="0.2"/>
    <row r="27891" s="107" customFormat="1" x14ac:dyDescent="0.2"/>
    <row r="27892" s="107" customFormat="1" x14ac:dyDescent="0.2"/>
    <row r="27893" s="107" customFormat="1" x14ac:dyDescent="0.2"/>
    <row r="27894" s="107" customFormat="1" x14ac:dyDescent="0.2"/>
    <row r="27895" s="107" customFormat="1" x14ac:dyDescent="0.2"/>
    <row r="27896" s="107" customFormat="1" x14ac:dyDescent="0.2"/>
    <row r="27897" s="107" customFormat="1" x14ac:dyDescent="0.2"/>
    <row r="27898" s="107" customFormat="1" x14ac:dyDescent="0.2"/>
    <row r="27899" s="107" customFormat="1" x14ac:dyDescent="0.2"/>
    <row r="27900" s="107" customFormat="1" x14ac:dyDescent="0.2"/>
    <row r="27901" s="107" customFormat="1" x14ac:dyDescent="0.2"/>
    <row r="27902" s="107" customFormat="1" x14ac:dyDescent="0.2"/>
    <row r="27903" s="107" customFormat="1" x14ac:dyDescent="0.2"/>
    <row r="27904" s="107" customFormat="1" x14ac:dyDescent="0.2"/>
    <row r="27905" s="107" customFormat="1" x14ac:dyDescent="0.2"/>
    <row r="27906" s="107" customFormat="1" x14ac:dyDescent="0.2"/>
    <row r="27907" s="107" customFormat="1" x14ac:dyDescent="0.2"/>
    <row r="27908" s="107" customFormat="1" x14ac:dyDescent="0.2"/>
    <row r="27909" s="107" customFormat="1" x14ac:dyDescent="0.2"/>
    <row r="27910" s="107" customFormat="1" x14ac:dyDescent="0.2"/>
    <row r="27911" s="107" customFormat="1" x14ac:dyDescent="0.2"/>
    <row r="27912" s="107" customFormat="1" x14ac:dyDescent="0.2"/>
    <row r="27913" s="107" customFormat="1" x14ac:dyDescent="0.2"/>
    <row r="27914" s="107" customFormat="1" x14ac:dyDescent="0.2"/>
    <row r="27915" s="107" customFormat="1" x14ac:dyDescent="0.2"/>
    <row r="27916" s="107" customFormat="1" x14ac:dyDescent="0.2"/>
    <row r="27917" s="107" customFormat="1" x14ac:dyDescent="0.2"/>
    <row r="27918" s="107" customFormat="1" x14ac:dyDescent="0.2"/>
    <row r="27919" s="107" customFormat="1" x14ac:dyDescent="0.2"/>
    <row r="27920" s="107" customFormat="1" x14ac:dyDescent="0.2"/>
    <row r="27921" s="107" customFormat="1" x14ac:dyDescent="0.2"/>
    <row r="27922" s="107" customFormat="1" x14ac:dyDescent="0.2"/>
    <row r="27923" s="107" customFormat="1" x14ac:dyDescent="0.2"/>
    <row r="27924" s="107" customFormat="1" x14ac:dyDescent="0.2"/>
    <row r="27925" s="107" customFormat="1" x14ac:dyDescent="0.2"/>
    <row r="27926" s="107" customFormat="1" x14ac:dyDescent="0.2"/>
    <row r="27927" s="107" customFormat="1" x14ac:dyDescent="0.2"/>
    <row r="27928" s="107" customFormat="1" x14ac:dyDescent="0.2"/>
    <row r="27929" s="107" customFormat="1" x14ac:dyDescent="0.2"/>
    <row r="27930" s="107" customFormat="1" x14ac:dyDescent="0.2"/>
    <row r="27931" s="107" customFormat="1" x14ac:dyDescent="0.2"/>
    <row r="27932" s="107" customFormat="1" x14ac:dyDescent="0.2"/>
    <row r="27933" s="107" customFormat="1" x14ac:dyDescent="0.2"/>
    <row r="27934" s="107" customFormat="1" x14ac:dyDescent="0.2"/>
    <row r="27935" s="107" customFormat="1" x14ac:dyDescent="0.2"/>
    <row r="27936" s="107" customFormat="1" x14ac:dyDescent="0.2"/>
    <row r="27937" s="107" customFormat="1" x14ac:dyDescent="0.2"/>
    <row r="27938" s="107" customFormat="1" x14ac:dyDescent="0.2"/>
    <row r="27939" s="107" customFormat="1" x14ac:dyDescent="0.2"/>
    <row r="27940" s="107" customFormat="1" x14ac:dyDescent="0.2"/>
    <row r="27941" s="107" customFormat="1" x14ac:dyDescent="0.2"/>
    <row r="27942" s="107" customFormat="1" x14ac:dyDescent="0.2"/>
    <row r="27943" s="107" customFormat="1" x14ac:dyDescent="0.2"/>
    <row r="27944" s="107" customFormat="1" x14ac:dyDescent="0.2"/>
    <row r="27945" s="107" customFormat="1" x14ac:dyDescent="0.2"/>
    <row r="27946" s="107" customFormat="1" x14ac:dyDescent="0.2"/>
    <row r="27947" s="107" customFormat="1" x14ac:dyDescent="0.2"/>
    <row r="27948" s="107" customFormat="1" x14ac:dyDescent="0.2"/>
    <row r="27949" s="107" customFormat="1" x14ac:dyDescent="0.2"/>
    <row r="27950" s="107" customFormat="1" x14ac:dyDescent="0.2"/>
    <row r="27951" s="107" customFormat="1" x14ac:dyDescent="0.2"/>
    <row r="27952" s="107" customFormat="1" x14ac:dyDescent="0.2"/>
    <row r="27953" s="107" customFormat="1" x14ac:dyDescent="0.2"/>
    <row r="27954" s="107" customFormat="1" x14ac:dyDescent="0.2"/>
    <row r="27955" s="107" customFormat="1" x14ac:dyDescent="0.2"/>
    <row r="27956" s="107" customFormat="1" x14ac:dyDescent="0.2"/>
    <row r="27957" s="107" customFormat="1" x14ac:dyDescent="0.2"/>
    <row r="27958" s="107" customFormat="1" x14ac:dyDescent="0.2"/>
    <row r="27959" s="107" customFormat="1" x14ac:dyDescent="0.2"/>
    <row r="27960" s="107" customFormat="1" x14ac:dyDescent="0.2"/>
    <row r="27961" s="107" customFormat="1" x14ac:dyDescent="0.2"/>
    <row r="27962" s="107" customFormat="1" x14ac:dyDescent="0.2"/>
    <row r="27963" s="107" customFormat="1" x14ac:dyDescent="0.2"/>
    <row r="27964" s="107" customFormat="1" x14ac:dyDescent="0.2"/>
    <row r="27965" s="107" customFormat="1" x14ac:dyDescent="0.2"/>
    <row r="27966" s="107" customFormat="1" x14ac:dyDescent="0.2"/>
    <row r="27967" s="107" customFormat="1" x14ac:dyDescent="0.2"/>
    <row r="27968" s="107" customFormat="1" x14ac:dyDescent="0.2"/>
    <row r="27969" s="107" customFormat="1" x14ac:dyDescent="0.2"/>
    <row r="27970" s="107" customFormat="1" x14ac:dyDescent="0.2"/>
    <row r="27971" s="107" customFormat="1" x14ac:dyDescent="0.2"/>
    <row r="27972" s="107" customFormat="1" x14ac:dyDescent="0.2"/>
    <row r="27973" s="107" customFormat="1" x14ac:dyDescent="0.2"/>
    <row r="27974" s="107" customFormat="1" x14ac:dyDescent="0.2"/>
    <row r="27975" s="107" customFormat="1" x14ac:dyDescent="0.2"/>
    <row r="27976" s="107" customFormat="1" x14ac:dyDescent="0.2"/>
    <row r="27977" s="107" customFormat="1" x14ac:dyDescent="0.2"/>
    <row r="27978" s="107" customFormat="1" x14ac:dyDescent="0.2"/>
    <row r="27979" s="107" customFormat="1" x14ac:dyDescent="0.2"/>
    <row r="27980" s="107" customFormat="1" x14ac:dyDescent="0.2"/>
    <row r="27981" s="107" customFormat="1" x14ac:dyDescent="0.2"/>
    <row r="27982" s="107" customFormat="1" x14ac:dyDescent="0.2"/>
    <row r="27983" s="107" customFormat="1" x14ac:dyDescent="0.2"/>
    <row r="27984" s="107" customFormat="1" x14ac:dyDescent="0.2"/>
    <row r="27985" s="107" customFormat="1" x14ac:dyDescent="0.2"/>
    <row r="27986" s="107" customFormat="1" x14ac:dyDescent="0.2"/>
    <row r="27987" s="107" customFormat="1" x14ac:dyDescent="0.2"/>
    <row r="27988" s="107" customFormat="1" x14ac:dyDescent="0.2"/>
    <row r="27989" s="107" customFormat="1" x14ac:dyDescent="0.2"/>
    <row r="27990" s="107" customFormat="1" x14ac:dyDescent="0.2"/>
    <row r="27991" s="107" customFormat="1" x14ac:dyDescent="0.2"/>
    <row r="27992" s="107" customFormat="1" x14ac:dyDescent="0.2"/>
    <row r="27993" s="107" customFormat="1" x14ac:dyDescent="0.2"/>
    <row r="27994" s="107" customFormat="1" x14ac:dyDescent="0.2"/>
    <row r="27995" s="107" customFormat="1" x14ac:dyDescent="0.2"/>
    <row r="27996" s="107" customFormat="1" x14ac:dyDescent="0.2"/>
    <row r="27997" s="107" customFormat="1" x14ac:dyDescent="0.2"/>
    <row r="27998" s="107" customFormat="1" x14ac:dyDescent="0.2"/>
    <row r="27999" s="107" customFormat="1" x14ac:dyDescent="0.2"/>
    <row r="28000" s="107" customFormat="1" x14ac:dyDescent="0.2"/>
    <row r="28001" s="107" customFormat="1" x14ac:dyDescent="0.2"/>
    <row r="28002" s="107" customFormat="1" x14ac:dyDescent="0.2"/>
    <row r="28003" s="107" customFormat="1" x14ac:dyDescent="0.2"/>
    <row r="28004" s="107" customFormat="1" x14ac:dyDescent="0.2"/>
    <row r="28005" s="107" customFormat="1" x14ac:dyDescent="0.2"/>
    <row r="28006" s="107" customFormat="1" x14ac:dyDescent="0.2"/>
    <row r="28007" s="107" customFormat="1" x14ac:dyDescent="0.2"/>
    <row r="28008" s="107" customFormat="1" x14ac:dyDescent="0.2"/>
    <row r="28009" s="107" customFormat="1" x14ac:dyDescent="0.2"/>
    <row r="28010" s="107" customFormat="1" x14ac:dyDescent="0.2"/>
    <row r="28011" s="107" customFormat="1" x14ac:dyDescent="0.2"/>
    <row r="28012" s="107" customFormat="1" x14ac:dyDescent="0.2"/>
    <row r="28013" s="107" customFormat="1" x14ac:dyDescent="0.2"/>
    <row r="28014" s="107" customFormat="1" x14ac:dyDescent="0.2"/>
    <row r="28015" s="107" customFormat="1" x14ac:dyDescent="0.2"/>
    <row r="28016" s="107" customFormat="1" x14ac:dyDescent="0.2"/>
    <row r="28017" s="107" customFormat="1" x14ac:dyDescent="0.2"/>
    <row r="28018" s="107" customFormat="1" x14ac:dyDescent="0.2"/>
    <row r="28019" s="107" customFormat="1" x14ac:dyDescent="0.2"/>
    <row r="28020" s="107" customFormat="1" x14ac:dyDescent="0.2"/>
    <row r="28021" s="107" customFormat="1" x14ac:dyDescent="0.2"/>
    <row r="28022" s="107" customFormat="1" x14ac:dyDescent="0.2"/>
    <row r="28023" s="107" customFormat="1" x14ac:dyDescent="0.2"/>
    <row r="28024" s="107" customFormat="1" x14ac:dyDescent="0.2"/>
    <row r="28025" s="107" customFormat="1" x14ac:dyDescent="0.2"/>
    <row r="28026" s="107" customFormat="1" x14ac:dyDescent="0.2"/>
    <row r="28027" s="107" customFormat="1" x14ac:dyDescent="0.2"/>
    <row r="28028" s="107" customFormat="1" x14ac:dyDescent="0.2"/>
    <row r="28029" s="107" customFormat="1" x14ac:dyDescent="0.2"/>
    <row r="28030" s="107" customFormat="1" x14ac:dyDescent="0.2"/>
    <row r="28031" s="107" customFormat="1" x14ac:dyDescent="0.2"/>
    <row r="28032" s="107" customFormat="1" x14ac:dyDescent="0.2"/>
    <row r="28033" s="107" customFormat="1" x14ac:dyDescent="0.2"/>
    <row r="28034" s="107" customFormat="1" x14ac:dyDescent="0.2"/>
    <row r="28035" s="107" customFormat="1" x14ac:dyDescent="0.2"/>
    <row r="28036" s="107" customFormat="1" x14ac:dyDescent="0.2"/>
    <row r="28037" s="107" customFormat="1" x14ac:dyDescent="0.2"/>
    <row r="28038" s="107" customFormat="1" x14ac:dyDescent="0.2"/>
    <row r="28039" s="107" customFormat="1" x14ac:dyDescent="0.2"/>
    <row r="28040" s="107" customFormat="1" x14ac:dyDescent="0.2"/>
    <row r="28041" s="107" customFormat="1" x14ac:dyDescent="0.2"/>
    <row r="28042" s="107" customFormat="1" x14ac:dyDescent="0.2"/>
    <row r="28043" s="107" customFormat="1" x14ac:dyDescent="0.2"/>
    <row r="28044" s="107" customFormat="1" x14ac:dyDescent="0.2"/>
    <row r="28045" s="107" customFormat="1" x14ac:dyDescent="0.2"/>
    <row r="28046" s="107" customFormat="1" x14ac:dyDescent="0.2"/>
    <row r="28047" s="107" customFormat="1" x14ac:dyDescent="0.2"/>
    <row r="28048" s="107" customFormat="1" x14ac:dyDescent="0.2"/>
    <row r="28049" s="107" customFormat="1" x14ac:dyDescent="0.2"/>
    <row r="28050" s="107" customFormat="1" x14ac:dyDescent="0.2"/>
    <row r="28051" s="107" customFormat="1" x14ac:dyDescent="0.2"/>
    <row r="28052" s="107" customFormat="1" x14ac:dyDescent="0.2"/>
    <row r="28053" s="107" customFormat="1" x14ac:dyDescent="0.2"/>
    <row r="28054" s="107" customFormat="1" x14ac:dyDescent="0.2"/>
    <row r="28055" s="107" customFormat="1" x14ac:dyDescent="0.2"/>
    <row r="28056" s="107" customFormat="1" x14ac:dyDescent="0.2"/>
    <row r="28057" s="107" customFormat="1" x14ac:dyDescent="0.2"/>
    <row r="28058" s="107" customFormat="1" x14ac:dyDescent="0.2"/>
    <row r="28059" s="107" customFormat="1" x14ac:dyDescent="0.2"/>
    <row r="28060" s="107" customFormat="1" x14ac:dyDescent="0.2"/>
    <row r="28061" s="107" customFormat="1" x14ac:dyDescent="0.2"/>
    <row r="28062" s="107" customFormat="1" x14ac:dyDescent="0.2"/>
    <row r="28063" s="107" customFormat="1" x14ac:dyDescent="0.2"/>
    <row r="28064" s="107" customFormat="1" x14ac:dyDescent="0.2"/>
    <row r="28065" s="107" customFormat="1" x14ac:dyDescent="0.2"/>
    <row r="28066" s="107" customFormat="1" x14ac:dyDescent="0.2"/>
    <row r="28067" s="107" customFormat="1" x14ac:dyDescent="0.2"/>
    <row r="28068" s="107" customFormat="1" x14ac:dyDescent="0.2"/>
    <row r="28069" s="107" customFormat="1" x14ac:dyDescent="0.2"/>
    <row r="28070" s="107" customFormat="1" x14ac:dyDescent="0.2"/>
    <row r="28071" s="107" customFormat="1" x14ac:dyDescent="0.2"/>
    <row r="28072" s="107" customFormat="1" x14ac:dyDescent="0.2"/>
    <row r="28073" s="107" customFormat="1" x14ac:dyDescent="0.2"/>
    <row r="28074" s="107" customFormat="1" x14ac:dyDescent="0.2"/>
    <row r="28075" s="107" customFormat="1" x14ac:dyDescent="0.2"/>
    <row r="28076" s="107" customFormat="1" x14ac:dyDescent="0.2"/>
    <row r="28077" s="107" customFormat="1" x14ac:dyDescent="0.2"/>
    <row r="28078" s="107" customFormat="1" x14ac:dyDescent="0.2"/>
    <row r="28079" s="107" customFormat="1" x14ac:dyDescent="0.2"/>
    <row r="28080" s="107" customFormat="1" x14ac:dyDescent="0.2"/>
    <row r="28081" s="107" customFormat="1" x14ac:dyDescent="0.2"/>
    <row r="28082" s="107" customFormat="1" x14ac:dyDescent="0.2"/>
    <row r="28083" s="107" customFormat="1" x14ac:dyDescent="0.2"/>
    <row r="28084" s="107" customFormat="1" x14ac:dyDescent="0.2"/>
    <row r="28085" s="107" customFormat="1" x14ac:dyDescent="0.2"/>
    <row r="28086" s="107" customFormat="1" x14ac:dyDescent="0.2"/>
    <row r="28087" s="107" customFormat="1" x14ac:dyDescent="0.2"/>
    <row r="28088" s="107" customFormat="1" x14ac:dyDescent="0.2"/>
    <row r="28089" s="107" customFormat="1" x14ac:dyDescent="0.2"/>
    <row r="28090" s="107" customFormat="1" x14ac:dyDescent="0.2"/>
    <row r="28091" s="107" customFormat="1" x14ac:dyDescent="0.2"/>
    <row r="28092" s="107" customFormat="1" x14ac:dyDescent="0.2"/>
    <row r="28093" s="107" customFormat="1" x14ac:dyDescent="0.2"/>
    <row r="28094" s="107" customFormat="1" x14ac:dyDescent="0.2"/>
    <row r="28095" s="107" customFormat="1" x14ac:dyDescent="0.2"/>
    <row r="28096" s="107" customFormat="1" x14ac:dyDescent="0.2"/>
    <row r="28097" s="107" customFormat="1" x14ac:dyDescent="0.2"/>
    <row r="28098" s="107" customFormat="1" x14ac:dyDescent="0.2"/>
    <row r="28099" s="107" customFormat="1" x14ac:dyDescent="0.2"/>
    <row r="28100" s="107" customFormat="1" x14ac:dyDescent="0.2"/>
    <row r="28101" s="107" customFormat="1" x14ac:dyDescent="0.2"/>
    <row r="28102" s="107" customFormat="1" x14ac:dyDescent="0.2"/>
    <row r="28103" s="107" customFormat="1" x14ac:dyDescent="0.2"/>
    <row r="28104" s="107" customFormat="1" x14ac:dyDescent="0.2"/>
    <row r="28105" s="107" customFormat="1" x14ac:dyDescent="0.2"/>
    <row r="28106" s="107" customFormat="1" x14ac:dyDescent="0.2"/>
    <row r="28107" s="107" customFormat="1" x14ac:dyDescent="0.2"/>
    <row r="28108" s="107" customFormat="1" x14ac:dyDescent="0.2"/>
    <row r="28109" s="107" customFormat="1" x14ac:dyDescent="0.2"/>
    <row r="28110" s="107" customFormat="1" x14ac:dyDescent="0.2"/>
    <row r="28111" s="107" customFormat="1" x14ac:dyDescent="0.2"/>
    <row r="28112" s="107" customFormat="1" x14ac:dyDescent="0.2"/>
    <row r="28113" s="107" customFormat="1" x14ac:dyDescent="0.2"/>
    <row r="28114" s="107" customFormat="1" x14ac:dyDescent="0.2"/>
    <row r="28115" s="107" customFormat="1" x14ac:dyDescent="0.2"/>
    <row r="28116" s="107" customFormat="1" x14ac:dyDescent="0.2"/>
    <row r="28117" s="107" customFormat="1" x14ac:dyDescent="0.2"/>
    <row r="28118" s="107" customFormat="1" x14ac:dyDescent="0.2"/>
    <row r="28119" s="107" customFormat="1" x14ac:dyDescent="0.2"/>
    <row r="28120" s="107" customFormat="1" x14ac:dyDescent="0.2"/>
    <row r="28121" s="107" customFormat="1" x14ac:dyDescent="0.2"/>
    <row r="28122" s="107" customFormat="1" x14ac:dyDescent="0.2"/>
    <row r="28123" s="107" customFormat="1" x14ac:dyDescent="0.2"/>
    <row r="28124" s="107" customFormat="1" x14ac:dyDescent="0.2"/>
    <row r="28125" s="107" customFormat="1" x14ac:dyDescent="0.2"/>
    <row r="28126" s="107" customFormat="1" x14ac:dyDescent="0.2"/>
    <row r="28127" s="107" customFormat="1" x14ac:dyDescent="0.2"/>
    <row r="28128" s="107" customFormat="1" x14ac:dyDescent="0.2"/>
    <row r="28129" s="107" customFormat="1" x14ac:dyDescent="0.2"/>
    <row r="28130" s="107" customFormat="1" x14ac:dyDescent="0.2"/>
    <row r="28131" s="107" customFormat="1" x14ac:dyDescent="0.2"/>
    <row r="28132" s="107" customFormat="1" x14ac:dyDescent="0.2"/>
    <row r="28133" s="107" customFormat="1" x14ac:dyDescent="0.2"/>
    <row r="28134" s="107" customFormat="1" x14ac:dyDescent="0.2"/>
    <row r="28135" s="107" customFormat="1" x14ac:dyDescent="0.2"/>
    <row r="28136" s="107" customFormat="1" x14ac:dyDescent="0.2"/>
    <row r="28137" s="107" customFormat="1" x14ac:dyDescent="0.2"/>
    <row r="28138" s="107" customFormat="1" x14ac:dyDescent="0.2"/>
    <row r="28139" s="107" customFormat="1" x14ac:dyDescent="0.2"/>
    <row r="28140" s="107" customFormat="1" x14ac:dyDescent="0.2"/>
    <row r="28141" s="107" customFormat="1" x14ac:dyDescent="0.2"/>
    <row r="28142" s="107" customFormat="1" x14ac:dyDescent="0.2"/>
    <row r="28143" s="107" customFormat="1" x14ac:dyDescent="0.2"/>
    <row r="28144" s="107" customFormat="1" x14ac:dyDescent="0.2"/>
    <row r="28145" s="107" customFormat="1" x14ac:dyDescent="0.2"/>
    <row r="28146" s="107" customFormat="1" x14ac:dyDescent="0.2"/>
    <row r="28147" s="107" customFormat="1" x14ac:dyDescent="0.2"/>
    <row r="28148" s="107" customFormat="1" x14ac:dyDescent="0.2"/>
    <row r="28149" s="107" customFormat="1" x14ac:dyDescent="0.2"/>
    <row r="28150" s="107" customFormat="1" x14ac:dyDescent="0.2"/>
    <row r="28151" s="107" customFormat="1" x14ac:dyDescent="0.2"/>
    <row r="28152" s="107" customFormat="1" x14ac:dyDescent="0.2"/>
    <row r="28153" s="107" customFormat="1" x14ac:dyDescent="0.2"/>
    <row r="28154" s="107" customFormat="1" x14ac:dyDescent="0.2"/>
    <row r="28155" s="107" customFormat="1" x14ac:dyDescent="0.2"/>
    <row r="28156" s="107" customFormat="1" x14ac:dyDescent="0.2"/>
    <row r="28157" s="107" customFormat="1" x14ac:dyDescent="0.2"/>
    <row r="28158" s="107" customFormat="1" x14ac:dyDescent="0.2"/>
    <row r="28159" s="107" customFormat="1" x14ac:dyDescent="0.2"/>
    <row r="28160" s="107" customFormat="1" x14ac:dyDescent="0.2"/>
    <row r="28161" s="107" customFormat="1" x14ac:dyDescent="0.2"/>
    <row r="28162" s="107" customFormat="1" x14ac:dyDescent="0.2"/>
    <row r="28163" s="107" customFormat="1" x14ac:dyDescent="0.2"/>
    <row r="28164" s="107" customFormat="1" x14ac:dyDescent="0.2"/>
    <row r="28165" s="107" customFormat="1" x14ac:dyDescent="0.2"/>
    <row r="28166" s="107" customFormat="1" x14ac:dyDescent="0.2"/>
    <row r="28167" s="107" customFormat="1" x14ac:dyDescent="0.2"/>
    <row r="28168" s="107" customFormat="1" x14ac:dyDescent="0.2"/>
    <row r="28169" s="107" customFormat="1" x14ac:dyDescent="0.2"/>
    <row r="28170" s="107" customFormat="1" x14ac:dyDescent="0.2"/>
    <row r="28171" s="107" customFormat="1" x14ac:dyDescent="0.2"/>
    <row r="28172" s="107" customFormat="1" x14ac:dyDescent="0.2"/>
    <row r="28173" s="107" customFormat="1" x14ac:dyDescent="0.2"/>
    <row r="28174" s="107" customFormat="1" x14ac:dyDescent="0.2"/>
    <row r="28175" s="107" customFormat="1" x14ac:dyDescent="0.2"/>
    <row r="28176" s="107" customFormat="1" x14ac:dyDescent="0.2"/>
    <row r="28177" s="107" customFormat="1" x14ac:dyDescent="0.2"/>
    <row r="28178" s="107" customFormat="1" x14ac:dyDescent="0.2"/>
    <row r="28179" s="107" customFormat="1" x14ac:dyDescent="0.2"/>
    <row r="28180" s="107" customFormat="1" x14ac:dyDescent="0.2"/>
    <row r="28181" s="107" customFormat="1" x14ac:dyDescent="0.2"/>
    <row r="28182" s="107" customFormat="1" x14ac:dyDescent="0.2"/>
    <row r="28183" s="107" customFormat="1" x14ac:dyDescent="0.2"/>
    <row r="28184" s="107" customFormat="1" x14ac:dyDescent="0.2"/>
    <row r="28185" s="107" customFormat="1" x14ac:dyDescent="0.2"/>
    <row r="28186" s="107" customFormat="1" x14ac:dyDescent="0.2"/>
    <row r="28187" s="107" customFormat="1" x14ac:dyDescent="0.2"/>
    <row r="28188" s="107" customFormat="1" x14ac:dyDescent="0.2"/>
    <row r="28189" s="107" customFormat="1" x14ac:dyDescent="0.2"/>
    <row r="28190" s="107" customFormat="1" x14ac:dyDescent="0.2"/>
    <row r="28191" s="107" customFormat="1" x14ac:dyDescent="0.2"/>
    <row r="28192" s="107" customFormat="1" x14ac:dyDescent="0.2"/>
    <row r="28193" s="107" customFormat="1" x14ac:dyDescent="0.2"/>
    <row r="28194" s="107" customFormat="1" x14ac:dyDescent="0.2"/>
    <row r="28195" s="107" customFormat="1" x14ac:dyDescent="0.2"/>
    <row r="28196" s="107" customFormat="1" x14ac:dyDescent="0.2"/>
    <row r="28197" s="107" customFormat="1" x14ac:dyDescent="0.2"/>
    <row r="28198" s="107" customFormat="1" x14ac:dyDescent="0.2"/>
    <row r="28199" s="107" customFormat="1" x14ac:dyDescent="0.2"/>
    <row r="28200" s="107" customFormat="1" x14ac:dyDescent="0.2"/>
    <row r="28201" s="107" customFormat="1" x14ac:dyDescent="0.2"/>
    <row r="28202" s="107" customFormat="1" x14ac:dyDescent="0.2"/>
    <row r="28203" s="107" customFormat="1" x14ac:dyDescent="0.2"/>
    <row r="28204" s="107" customFormat="1" x14ac:dyDescent="0.2"/>
    <row r="28205" s="107" customFormat="1" x14ac:dyDescent="0.2"/>
    <row r="28206" s="107" customFormat="1" x14ac:dyDescent="0.2"/>
    <row r="28207" s="107" customFormat="1" x14ac:dyDescent="0.2"/>
    <row r="28208" s="107" customFormat="1" x14ac:dyDescent="0.2"/>
    <row r="28209" s="107" customFormat="1" x14ac:dyDescent="0.2"/>
    <row r="28210" s="107" customFormat="1" x14ac:dyDescent="0.2"/>
    <row r="28211" s="107" customFormat="1" x14ac:dyDescent="0.2"/>
    <row r="28212" s="107" customFormat="1" x14ac:dyDescent="0.2"/>
    <row r="28213" s="107" customFormat="1" x14ac:dyDescent="0.2"/>
    <row r="28214" s="107" customFormat="1" x14ac:dyDescent="0.2"/>
    <row r="28215" s="107" customFormat="1" x14ac:dyDescent="0.2"/>
    <row r="28216" s="107" customFormat="1" x14ac:dyDescent="0.2"/>
    <row r="28217" s="107" customFormat="1" x14ac:dyDescent="0.2"/>
    <row r="28218" s="107" customFormat="1" x14ac:dyDescent="0.2"/>
    <row r="28219" s="107" customFormat="1" x14ac:dyDescent="0.2"/>
    <row r="28220" s="107" customFormat="1" x14ac:dyDescent="0.2"/>
    <row r="28221" s="107" customFormat="1" x14ac:dyDescent="0.2"/>
    <row r="28222" s="107" customFormat="1" x14ac:dyDescent="0.2"/>
    <row r="28223" s="107" customFormat="1" x14ac:dyDescent="0.2"/>
    <row r="28224" s="107" customFormat="1" x14ac:dyDescent="0.2"/>
    <row r="28225" s="107" customFormat="1" x14ac:dyDescent="0.2"/>
    <row r="28226" s="107" customFormat="1" x14ac:dyDescent="0.2"/>
    <row r="28227" s="107" customFormat="1" x14ac:dyDescent="0.2"/>
    <row r="28228" s="107" customFormat="1" x14ac:dyDescent="0.2"/>
    <row r="28229" s="107" customFormat="1" x14ac:dyDescent="0.2"/>
    <row r="28230" s="107" customFormat="1" x14ac:dyDescent="0.2"/>
    <row r="28231" s="107" customFormat="1" x14ac:dyDescent="0.2"/>
    <row r="28232" s="107" customFormat="1" x14ac:dyDescent="0.2"/>
    <row r="28233" s="107" customFormat="1" x14ac:dyDescent="0.2"/>
    <row r="28234" s="107" customFormat="1" x14ac:dyDescent="0.2"/>
    <row r="28235" s="107" customFormat="1" x14ac:dyDescent="0.2"/>
    <row r="28236" s="107" customFormat="1" x14ac:dyDescent="0.2"/>
    <row r="28237" s="107" customFormat="1" x14ac:dyDescent="0.2"/>
    <row r="28238" s="107" customFormat="1" x14ac:dyDescent="0.2"/>
    <row r="28239" s="107" customFormat="1" x14ac:dyDescent="0.2"/>
    <row r="28240" s="107" customFormat="1" x14ac:dyDescent="0.2"/>
    <row r="28241" s="107" customFormat="1" x14ac:dyDescent="0.2"/>
    <row r="28242" s="107" customFormat="1" x14ac:dyDescent="0.2"/>
    <row r="28243" s="107" customFormat="1" x14ac:dyDescent="0.2"/>
    <row r="28244" s="107" customFormat="1" x14ac:dyDescent="0.2"/>
    <row r="28245" s="107" customFormat="1" x14ac:dyDescent="0.2"/>
    <row r="28246" s="107" customFormat="1" x14ac:dyDescent="0.2"/>
    <row r="28247" s="107" customFormat="1" x14ac:dyDescent="0.2"/>
    <row r="28248" s="107" customFormat="1" x14ac:dyDescent="0.2"/>
    <row r="28249" s="107" customFormat="1" x14ac:dyDescent="0.2"/>
    <row r="28250" s="107" customFormat="1" x14ac:dyDescent="0.2"/>
    <row r="28251" s="107" customFormat="1" x14ac:dyDescent="0.2"/>
    <row r="28252" s="107" customFormat="1" x14ac:dyDescent="0.2"/>
    <row r="28253" s="107" customFormat="1" x14ac:dyDescent="0.2"/>
    <row r="28254" s="107" customFormat="1" x14ac:dyDescent="0.2"/>
    <row r="28255" s="107" customFormat="1" x14ac:dyDescent="0.2"/>
    <row r="28256" s="107" customFormat="1" x14ac:dyDescent="0.2"/>
    <row r="28257" s="107" customFormat="1" x14ac:dyDescent="0.2"/>
    <row r="28258" s="107" customFormat="1" x14ac:dyDescent="0.2"/>
    <row r="28259" s="107" customFormat="1" x14ac:dyDescent="0.2"/>
    <row r="28260" s="107" customFormat="1" x14ac:dyDescent="0.2"/>
    <row r="28261" s="107" customFormat="1" x14ac:dyDescent="0.2"/>
    <row r="28262" s="107" customFormat="1" x14ac:dyDescent="0.2"/>
    <row r="28263" s="107" customFormat="1" x14ac:dyDescent="0.2"/>
    <row r="28264" s="107" customFormat="1" x14ac:dyDescent="0.2"/>
    <row r="28265" s="107" customFormat="1" x14ac:dyDescent="0.2"/>
    <row r="28266" s="107" customFormat="1" x14ac:dyDescent="0.2"/>
    <row r="28267" s="107" customFormat="1" x14ac:dyDescent="0.2"/>
    <row r="28268" s="107" customFormat="1" x14ac:dyDescent="0.2"/>
    <row r="28269" s="107" customFormat="1" x14ac:dyDescent="0.2"/>
    <row r="28270" s="107" customFormat="1" x14ac:dyDescent="0.2"/>
    <row r="28271" s="107" customFormat="1" x14ac:dyDescent="0.2"/>
    <row r="28272" s="107" customFormat="1" x14ac:dyDescent="0.2"/>
    <row r="28273" s="107" customFormat="1" x14ac:dyDescent="0.2"/>
    <row r="28274" s="107" customFormat="1" x14ac:dyDescent="0.2"/>
    <row r="28275" s="107" customFormat="1" x14ac:dyDescent="0.2"/>
    <row r="28276" s="107" customFormat="1" x14ac:dyDescent="0.2"/>
    <row r="28277" s="107" customFormat="1" x14ac:dyDescent="0.2"/>
    <row r="28278" s="107" customFormat="1" x14ac:dyDescent="0.2"/>
    <row r="28279" s="107" customFormat="1" x14ac:dyDescent="0.2"/>
    <row r="28280" s="107" customFormat="1" x14ac:dyDescent="0.2"/>
    <row r="28281" s="107" customFormat="1" x14ac:dyDescent="0.2"/>
    <row r="28282" s="107" customFormat="1" x14ac:dyDescent="0.2"/>
    <row r="28283" s="107" customFormat="1" x14ac:dyDescent="0.2"/>
    <row r="28284" s="107" customFormat="1" x14ac:dyDescent="0.2"/>
    <row r="28285" s="107" customFormat="1" x14ac:dyDescent="0.2"/>
    <row r="28286" s="107" customFormat="1" x14ac:dyDescent="0.2"/>
    <row r="28287" s="107" customFormat="1" x14ac:dyDescent="0.2"/>
    <row r="28288" s="107" customFormat="1" x14ac:dyDescent="0.2"/>
    <row r="28289" s="107" customFormat="1" x14ac:dyDescent="0.2"/>
    <row r="28290" s="107" customFormat="1" x14ac:dyDescent="0.2"/>
    <row r="28291" s="107" customFormat="1" x14ac:dyDescent="0.2"/>
    <row r="28292" s="107" customFormat="1" x14ac:dyDescent="0.2"/>
    <row r="28293" s="107" customFormat="1" x14ac:dyDescent="0.2"/>
    <row r="28294" s="107" customFormat="1" x14ac:dyDescent="0.2"/>
    <row r="28295" s="107" customFormat="1" x14ac:dyDescent="0.2"/>
    <row r="28296" s="107" customFormat="1" x14ac:dyDescent="0.2"/>
    <row r="28297" s="107" customFormat="1" x14ac:dyDescent="0.2"/>
    <row r="28298" s="107" customFormat="1" x14ac:dyDescent="0.2"/>
    <row r="28299" s="107" customFormat="1" x14ac:dyDescent="0.2"/>
    <row r="28300" s="107" customFormat="1" x14ac:dyDescent="0.2"/>
    <row r="28301" s="107" customFormat="1" x14ac:dyDescent="0.2"/>
    <row r="28302" s="107" customFormat="1" x14ac:dyDescent="0.2"/>
    <row r="28303" s="107" customFormat="1" x14ac:dyDescent="0.2"/>
    <row r="28304" s="107" customFormat="1" x14ac:dyDescent="0.2"/>
    <row r="28305" s="107" customFormat="1" x14ac:dyDescent="0.2"/>
    <row r="28306" s="107" customFormat="1" x14ac:dyDescent="0.2"/>
    <row r="28307" s="107" customFormat="1" x14ac:dyDescent="0.2"/>
    <row r="28308" s="107" customFormat="1" x14ac:dyDescent="0.2"/>
    <row r="28309" s="107" customFormat="1" x14ac:dyDescent="0.2"/>
    <row r="28310" s="107" customFormat="1" x14ac:dyDescent="0.2"/>
    <row r="28311" s="107" customFormat="1" x14ac:dyDescent="0.2"/>
    <row r="28312" s="107" customFormat="1" x14ac:dyDescent="0.2"/>
    <row r="28313" s="107" customFormat="1" x14ac:dyDescent="0.2"/>
    <row r="28314" s="107" customFormat="1" x14ac:dyDescent="0.2"/>
    <row r="28315" s="107" customFormat="1" x14ac:dyDescent="0.2"/>
    <row r="28316" s="107" customFormat="1" x14ac:dyDescent="0.2"/>
    <row r="28317" s="107" customFormat="1" x14ac:dyDescent="0.2"/>
    <row r="28318" s="107" customFormat="1" x14ac:dyDescent="0.2"/>
    <row r="28319" s="107" customFormat="1" x14ac:dyDescent="0.2"/>
    <row r="28320" s="107" customFormat="1" x14ac:dyDescent="0.2"/>
    <row r="28321" s="107" customFormat="1" x14ac:dyDescent="0.2"/>
    <row r="28322" s="107" customFormat="1" x14ac:dyDescent="0.2"/>
    <row r="28323" s="107" customFormat="1" x14ac:dyDescent="0.2"/>
    <row r="28324" s="107" customFormat="1" x14ac:dyDescent="0.2"/>
    <row r="28325" s="107" customFormat="1" x14ac:dyDescent="0.2"/>
    <row r="28326" s="107" customFormat="1" x14ac:dyDescent="0.2"/>
    <row r="28327" s="107" customFormat="1" x14ac:dyDescent="0.2"/>
    <row r="28328" s="107" customFormat="1" x14ac:dyDescent="0.2"/>
    <row r="28329" s="107" customFormat="1" x14ac:dyDescent="0.2"/>
    <row r="28330" s="107" customFormat="1" x14ac:dyDescent="0.2"/>
    <row r="28331" s="107" customFormat="1" x14ac:dyDescent="0.2"/>
    <row r="28332" s="107" customFormat="1" x14ac:dyDescent="0.2"/>
    <row r="28333" s="107" customFormat="1" x14ac:dyDescent="0.2"/>
    <row r="28334" s="107" customFormat="1" x14ac:dyDescent="0.2"/>
    <row r="28335" s="107" customFormat="1" x14ac:dyDescent="0.2"/>
    <row r="28336" s="107" customFormat="1" x14ac:dyDescent="0.2"/>
    <row r="28337" s="107" customFormat="1" x14ac:dyDescent="0.2"/>
    <row r="28338" s="107" customFormat="1" x14ac:dyDescent="0.2"/>
    <row r="28339" s="107" customFormat="1" x14ac:dyDescent="0.2"/>
    <row r="28340" s="107" customFormat="1" x14ac:dyDescent="0.2"/>
    <row r="28341" s="107" customFormat="1" x14ac:dyDescent="0.2"/>
    <row r="28342" s="107" customFormat="1" x14ac:dyDescent="0.2"/>
    <row r="28343" s="107" customFormat="1" x14ac:dyDescent="0.2"/>
    <row r="28344" s="107" customFormat="1" x14ac:dyDescent="0.2"/>
    <row r="28345" s="107" customFormat="1" x14ac:dyDescent="0.2"/>
    <row r="28346" s="107" customFormat="1" x14ac:dyDescent="0.2"/>
    <row r="28347" s="107" customFormat="1" x14ac:dyDescent="0.2"/>
    <row r="28348" s="107" customFormat="1" x14ac:dyDescent="0.2"/>
    <row r="28349" s="107" customFormat="1" x14ac:dyDescent="0.2"/>
    <row r="28350" s="107" customFormat="1" x14ac:dyDescent="0.2"/>
    <row r="28351" s="107" customFormat="1" x14ac:dyDescent="0.2"/>
    <row r="28352" s="107" customFormat="1" x14ac:dyDescent="0.2"/>
    <row r="28353" s="107" customFormat="1" x14ac:dyDescent="0.2"/>
    <row r="28354" s="107" customFormat="1" x14ac:dyDescent="0.2"/>
    <row r="28355" s="107" customFormat="1" x14ac:dyDescent="0.2"/>
    <row r="28356" s="107" customFormat="1" x14ac:dyDescent="0.2"/>
    <row r="28357" s="107" customFormat="1" x14ac:dyDescent="0.2"/>
    <row r="28358" s="107" customFormat="1" x14ac:dyDescent="0.2"/>
    <row r="28359" s="107" customFormat="1" x14ac:dyDescent="0.2"/>
    <row r="28360" s="107" customFormat="1" x14ac:dyDescent="0.2"/>
    <row r="28361" s="107" customFormat="1" x14ac:dyDescent="0.2"/>
    <row r="28362" s="107" customFormat="1" x14ac:dyDescent="0.2"/>
    <row r="28363" s="107" customFormat="1" x14ac:dyDescent="0.2"/>
    <row r="28364" s="107" customFormat="1" x14ac:dyDescent="0.2"/>
    <row r="28365" s="107" customFormat="1" x14ac:dyDescent="0.2"/>
    <row r="28366" s="107" customFormat="1" x14ac:dyDescent="0.2"/>
    <row r="28367" s="107" customFormat="1" x14ac:dyDescent="0.2"/>
    <row r="28368" s="107" customFormat="1" x14ac:dyDescent="0.2"/>
    <row r="28369" s="107" customFormat="1" x14ac:dyDescent="0.2"/>
    <row r="28370" s="107" customFormat="1" x14ac:dyDescent="0.2"/>
    <row r="28371" s="107" customFormat="1" x14ac:dyDescent="0.2"/>
    <row r="28372" s="107" customFormat="1" x14ac:dyDescent="0.2"/>
    <row r="28373" s="107" customFormat="1" x14ac:dyDescent="0.2"/>
    <row r="28374" s="107" customFormat="1" x14ac:dyDescent="0.2"/>
    <row r="28375" s="107" customFormat="1" x14ac:dyDescent="0.2"/>
    <row r="28376" s="107" customFormat="1" x14ac:dyDescent="0.2"/>
    <row r="28377" s="107" customFormat="1" x14ac:dyDescent="0.2"/>
    <row r="28378" s="107" customFormat="1" x14ac:dyDescent="0.2"/>
    <row r="28379" s="107" customFormat="1" x14ac:dyDescent="0.2"/>
    <row r="28380" s="107" customFormat="1" x14ac:dyDescent="0.2"/>
    <row r="28381" s="107" customFormat="1" x14ac:dyDescent="0.2"/>
    <row r="28382" s="107" customFormat="1" x14ac:dyDescent="0.2"/>
    <row r="28383" s="107" customFormat="1" x14ac:dyDescent="0.2"/>
    <row r="28384" s="107" customFormat="1" x14ac:dyDescent="0.2"/>
    <row r="28385" s="107" customFormat="1" x14ac:dyDescent="0.2"/>
    <row r="28386" s="107" customFormat="1" x14ac:dyDescent="0.2"/>
    <row r="28387" s="107" customFormat="1" x14ac:dyDescent="0.2"/>
    <row r="28388" s="107" customFormat="1" x14ac:dyDescent="0.2"/>
    <row r="28389" s="107" customFormat="1" x14ac:dyDescent="0.2"/>
    <row r="28390" s="107" customFormat="1" x14ac:dyDescent="0.2"/>
    <row r="28391" s="107" customFormat="1" x14ac:dyDescent="0.2"/>
    <row r="28392" s="107" customFormat="1" x14ac:dyDescent="0.2"/>
    <row r="28393" s="107" customFormat="1" x14ac:dyDescent="0.2"/>
    <row r="28394" s="107" customFormat="1" x14ac:dyDescent="0.2"/>
    <row r="28395" s="107" customFormat="1" x14ac:dyDescent="0.2"/>
    <row r="28396" s="107" customFormat="1" x14ac:dyDescent="0.2"/>
    <row r="28397" s="107" customFormat="1" x14ac:dyDescent="0.2"/>
    <row r="28398" s="107" customFormat="1" x14ac:dyDescent="0.2"/>
    <row r="28399" s="107" customFormat="1" x14ac:dyDescent="0.2"/>
    <row r="28400" s="107" customFormat="1" x14ac:dyDescent="0.2"/>
    <row r="28401" s="107" customFormat="1" x14ac:dyDescent="0.2"/>
    <row r="28402" s="107" customFormat="1" x14ac:dyDescent="0.2"/>
    <row r="28403" s="107" customFormat="1" x14ac:dyDescent="0.2"/>
    <row r="28404" s="107" customFormat="1" x14ac:dyDescent="0.2"/>
    <row r="28405" s="107" customFormat="1" x14ac:dyDescent="0.2"/>
    <row r="28406" s="107" customFormat="1" x14ac:dyDescent="0.2"/>
    <row r="28407" s="107" customFormat="1" x14ac:dyDescent="0.2"/>
    <row r="28408" s="107" customFormat="1" x14ac:dyDescent="0.2"/>
    <row r="28409" s="107" customFormat="1" x14ac:dyDescent="0.2"/>
    <row r="28410" s="107" customFormat="1" x14ac:dyDescent="0.2"/>
    <row r="28411" s="107" customFormat="1" x14ac:dyDescent="0.2"/>
    <row r="28412" s="107" customFormat="1" x14ac:dyDescent="0.2"/>
    <row r="28413" s="107" customFormat="1" x14ac:dyDescent="0.2"/>
    <row r="28414" s="107" customFormat="1" x14ac:dyDescent="0.2"/>
    <row r="28415" s="107" customFormat="1" x14ac:dyDescent="0.2"/>
    <row r="28416" s="107" customFormat="1" x14ac:dyDescent="0.2"/>
    <row r="28417" s="107" customFormat="1" x14ac:dyDescent="0.2"/>
    <row r="28418" s="107" customFormat="1" x14ac:dyDescent="0.2"/>
    <row r="28419" s="107" customFormat="1" x14ac:dyDescent="0.2"/>
    <row r="28420" s="107" customFormat="1" x14ac:dyDescent="0.2"/>
    <row r="28421" s="107" customFormat="1" x14ac:dyDescent="0.2"/>
    <row r="28422" s="107" customFormat="1" x14ac:dyDescent="0.2"/>
    <row r="28423" s="107" customFormat="1" x14ac:dyDescent="0.2"/>
    <row r="28424" s="107" customFormat="1" x14ac:dyDescent="0.2"/>
    <row r="28425" s="107" customFormat="1" x14ac:dyDescent="0.2"/>
    <row r="28426" s="107" customFormat="1" x14ac:dyDescent="0.2"/>
    <row r="28427" s="107" customFormat="1" x14ac:dyDescent="0.2"/>
    <row r="28428" s="107" customFormat="1" x14ac:dyDescent="0.2"/>
    <row r="28429" s="107" customFormat="1" x14ac:dyDescent="0.2"/>
    <row r="28430" s="107" customFormat="1" x14ac:dyDescent="0.2"/>
    <row r="28431" s="107" customFormat="1" x14ac:dyDescent="0.2"/>
    <row r="28432" s="107" customFormat="1" x14ac:dyDescent="0.2"/>
    <row r="28433" s="107" customFormat="1" x14ac:dyDescent="0.2"/>
    <row r="28434" s="107" customFormat="1" x14ac:dyDescent="0.2"/>
    <row r="28435" s="107" customFormat="1" x14ac:dyDescent="0.2"/>
    <row r="28436" s="107" customFormat="1" x14ac:dyDescent="0.2"/>
    <row r="28437" s="107" customFormat="1" x14ac:dyDescent="0.2"/>
    <row r="28438" s="107" customFormat="1" x14ac:dyDescent="0.2"/>
    <row r="28439" s="107" customFormat="1" x14ac:dyDescent="0.2"/>
    <row r="28440" s="107" customFormat="1" x14ac:dyDescent="0.2"/>
    <row r="28441" s="107" customFormat="1" x14ac:dyDescent="0.2"/>
    <row r="28442" s="107" customFormat="1" x14ac:dyDescent="0.2"/>
    <row r="28443" s="107" customFormat="1" x14ac:dyDescent="0.2"/>
    <row r="28444" s="107" customFormat="1" x14ac:dyDescent="0.2"/>
    <row r="28445" s="107" customFormat="1" x14ac:dyDescent="0.2"/>
    <row r="28446" s="107" customFormat="1" x14ac:dyDescent="0.2"/>
    <row r="28447" s="107" customFormat="1" x14ac:dyDescent="0.2"/>
    <row r="28448" s="107" customFormat="1" x14ac:dyDescent="0.2"/>
    <row r="28449" s="107" customFormat="1" x14ac:dyDescent="0.2"/>
    <row r="28450" s="107" customFormat="1" x14ac:dyDescent="0.2"/>
    <row r="28451" s="107" customFormat="1" x14ac:dyDescent="0.2"/>
    <row r="28452" s="107" customFormat="1" x14ac:dyDescent="0.2"/>
    <row r="28453" s="107" customFormat="1" x14ac:dyDescent="0.2"/>
    <row r="28454" s="107" customFormat="1" x14ac:dyDescent="0.2"/>
    <row r="28455" s="107" customFormat="1" x14ac:dyDescent="0.2"/>
    <row r="28456" s="107" customFormat="1" x14ac:dyDescent="0.2"/>
    <row r="28457" s="107" customFormat="1" x14ac:dyDescent="0.2"/>
    <row r="28458" s="107" customFormat="1" x14ac:dyDescent="0.2"/>
    <row r="28459" s="107" customFormat="1" x14ac:dyDescent="0.2"/>
    <row r="28460" s="107" customFormat="1" x14ac:dyDescent="0.2"/>
    <row r="28461" s="107" customFormat="1" x14ac:dyDescent="0.2"/>
    <row r="28462" s="107" customFormat="1" x14ac:dyDescent="0.2"/>
    <row r="28463" s="107" customFormat="1" x14ac:dyDescent="0.2"/>
    <row r="28464" s="107" customFormat="1" x14ac:dyDescent="0.2"/>
    <row r="28465" s="107" customFormat="1" x14ac:dyDescent="0.2"/>
    <row r="28466" s="107" customFormat="1" x14ac:dyDescent="0.2"/>
    <row r="28467" s="107" customFormat="1" x14ac:dyDescent="0.2"/>
    <row r="28468" s="107" customFormat="1" x14ac:dyDescent="0.2"/>
    <row r="28469" s="107" customFormat="1" x14ac:dyDescent="0.2"/>
    <row r="28470" s="107" customFormat="1" x14ac:dyDescent="0.2"/>
    <row r="28471" s="107" customFormat="1" x14ac:dyDescent="0.2"/>
    <row r="28472" s="107" customFormat="1" x14ac:dyDescent="0.2"/>
    <row r="28473" s="107" customFormat="1" x14ac:dyDescent="0.2"/>
    <row r="28474" s="107" customFormat="1" x14ac:dyDescent="0.2"/>
    <row r="28475" s="107" customFormat="1" x14ac:dyDescent="0.2"/>
    <row r="28476" s="107" customFormat="1" x14ac:dyDescent="0.2"/>
    <row r="28477" s="107" customFormat="1" x14ac:dyDescent="0.2"/>
    <row r="28478" s="107" customFormat="1" x14ac:dyDescent="0.2"/>
    <row r="28479" s="107" customFormat="1" x14ac:dyDescent="0.2"/>
    <row r="28480" s="107" customFormat="1" x14ac:dyDescent="0.2"/>
    <row r="28481" s="107" customFormat="1" x14ac:dyDescent="0.2"/>
    <row r="28482" s="107" customFormat="1" x14ac:dyDescent="0.2"/>
    <row r="28483" s="107" customFormat="1" x14ac:dyDescent="0.2"/>
    <row r="28484" s="107" customFormat="1" x14ac:dyDescent="0.2"/>
    <row r="28485" s="107" customFormat="1" x14ac:dyDescent="0.2"/>
    <row r="28486" s="107" customFormat="1" x14ac:dyDescent="0.2"/>
    <row r="28487" s="107" customFormat="1" x14ac:dyDescent="0.2"/>
    <row r="28488" s="107" customFormat="1" x14ac:dyDescent="0.2"/>
    <row r="28489" s="107" customFormat="1" x14ac:dyDescent="0.2"/>
    <row r="28490" s="107" customFormat="1" x14ac:dyDescent="0.2"/>
    <row r="28491" s="107" customFormat="1" x14ac:dyDescent="0.2"/>
    <row r="28492" s="107" customFormat="1" x14ac:dyDescent="0.2"/>
    <row r="28493" s="107" customFormat="1" x14ac:dyDescent="0.2"/>
    <row r="28494" s="107" customFormat="1" x14ac:dyDescent="0.2"/>
    <row r="28495" s="107" customFormat="1" x14ac:dyDescent="0.2"/>
    <row r="28496" s="107" customFormat="1" x14ac:dyDescent="0.2"/>
    <row r="28497" s="107" customFormat="1" x14ac:dyDescent="0.2"/>
    <row r="28498" s="107" customFormat="1" x14ac:dyDescent="0.2"/>
    <row r="28499" s="107" customFormat="1" x14ac:dyDescent="0.2"/>
    <row r="28500" s="107" customFormat="1" x14ac:dyDescent="0.2"/>
    <row r="28501" s="107" customFormat="1" x14ac:dyDescent="0.2"/>
    <row r="28502" s="107" customFormat="1" x14ac:dyDescent="0.2"/>
    <row r="28503" s="107" customFormat="1" x14ac:dyDescent="0.2"/>
    <row r="28504" s="107" customFormat="1" x14ac:dyDescent="0.2"/>
    <row r="28505" s="107" customFormat="1" x14ac:dyDescent="0.2"/>
    <row r="28506" s="107" customFormat="1" x14ac:dyDescent="0.2"/>
    <row r="28507" s="107" customFormat="1" x14ac:dyDescent="0.2"/>
    <row r="28508" s="107" customFormat="1" x14ac:dyDescent="0.2"/>
    <row r="28509" s="107" customFormat="1" x14ac:dyDescent="0.2"/>
    <row r="28510" s="107" customFormat="1" x14ac:dyDescent="0.2"/>
    <row r="28511" s="107" customFormat="1" x14ac:dyDescent="0.2"/>
    <row r="28512" s="107" customFormat="1" x14ac:dyDescent="0.2"/>
    <row r="28513" s="107" customFormat="1" x14ac:dyDescent="0.2"/>
    <row r="28514" s="107" customFormat="1" x14ac:dyDescent="0.2"/>
    <row r="28515" s="107" customFormat="1" x14ac:dyDescent="0.2"/>
    <row r="28516" s="107" customFormat="1" x14ac:dyDescent="0.2"/>
    <row r="28517" s="107" customFormat="1" x14ac:dyDescent="0.2"/>
    <row r="28518" s="107" customFormat="1" x14ac:dyDescent="0.2"/>
    <row r="28519" s="107" customFormat="1" x14ac:dyDescent="0.2"/>
    <row r="28520" s="107" customFormat="1" x14ac:dyDescent="0.2"/>
    <row r="28521" s="107" customFormat="1" x14ac:dyDescent="0.2"/>
    <row r="28522" s="107" customFormat="1" x14ac:dyDescent="0.2"/>
    <row r="28523" s="107" customFormat="1" x14ac:dyDescent="0.2"/>
    <row r="28524" s="107" customFormat="1" x14ac:dyDescent="0.2"/>
    <row r="28525" s="107" customFormat="1" x14ac:dyDescent="0.2"/>
    <row r="28526" s="107" customFormat="1" x14ac:dyDescent="0.2"/>
    <row r="28527" s="107" customFormat="1" x14ac:dyDescent="0.2"/>
    <row r="28528" s="107" customFormat="1" x14ac:dyDescent="0.2"/>
    <row r="28529" s="107" customFormat="1" x14ac:dyDescent="0.2"/>
    <row r="28530" s="107" customFormat="1" x14ac:dyDescent="0.2"/>
    <row r="28531" s="107" customFormat="1" x14ac:dyDescent="0.2"/>
    <row r="28532" s="107" customFormat="1" x14ac:dyDescent="0.2"/>
    <row r="28533" s="107" customFormat="1" x14ac:dyDescent="0.2"/>
    <row r="28534" s="107" customFormat="1" x14ac:dyDescent="0.2"/>
    <row r="28535" s="107" customFormat="1" x14ac:dyDescent="0.2"/>
    <row r="28536" s="107" customFormat="1" x14ac:dyDescent="0.2"/>
    <row r="28537" s="107" customFormat="1" x14ac:dyDescent="0.2"/>
    <row r="28538" s="107" customFormat="1" x14ac:dyDescent="0.2"/>
    <row r="28539" s="107" customFormat="1" x14ac:dyDescent="0.2"/>
    <row r="28540" s="107" customFormat="1" x14ac:dyDescent="0.2"/>
    <row r="28541" s="107" customFormat="1" x14ac:dyDescent="0.2"/>
    <row r="28542" s="107" customFormat="1" x14ac:dyDescent="0.2"/>
    <row r="28543" s="107" customFormat="1" x14ac:dyDescent="0.2"/>
    <row r="28544" s="107" customFormat="1" x14ac:dyDescent="0.2"/>
    <row r="28545" s="107" customFormat="1" x14ac:dyDescent="0.2"/>
    <row r="28546" s="107" customFormat="1" x14ac:dyDescent="0.2"/>
    <row r="28547" s="107" customFormat="1" x14ac:dyDescent="0.2"/>
    <row r="28548" s="107" customFormat="1" x14ac:dyDescent="0.2"/>
    <row r="28549" s="107" customFormat="1" x14ac:dyDescent="0.2"/>
    <row r="28550" s="107" customFormat="1" x14ac:dyDescent="0.2"/>
    <row r="28551" s="107" customFormat="1" x14ac:dyDescent="0.2"/>
    <row r="28552" s="107" customFormat="1" x14ac:dyDescent="0.2"/>
    <row r="28553" s="107" customFormat="1" x14ac:dyDescent="0.2"/>
    <row r="28554" s="107" customFormat="1" x14ac:dyDescent="0.2"/>
    <row r="28555" s="107" customFormat="1" x14ac:dyDescent="0.2"/>
    <row r="28556" s="107" customFormat="1" x14ac:dyDescent="0.2"/>
    <row r="28557" s="107" customFormat="1" x14ac:dyDescent="0.2"/>
    <row r="28558" s="107" customFormat="1" x14ac:dyDescent="0.2"/>
    <row r="28559" s="107" customFormat="1" x14ac:dyDescent="0.2"/>
    <row r="28560" s="107" customFormat="1" x14ac:dyDescent="0.2"/>
    <row r="28561" s="107" customFormat="1" x14ac:dyDescent="0.2"/>
    <row r="28562" s="107" customFormat="1" x14ac:dyDescent="0.2"/>
    <row r="28563" s="107" customFormat="1" x14ac:dyDescent="0.2"/>
    <row r="28564" s="107" customFormat="1" x14ac:dyDescent="0.2"/>
    <row r="28565" s="107" customFormat="1" x14ac:dyDescent="0.2"/>
    <row r="28566" s="107" customFormat="1" x14ac:dyDescent="0.2"/>
    <row r="28567" s="107" customFormat="1" x14ac:dyDescent="0.2"/>
    <row r="28568" s="107" customFormat="1" x14ac:dyDescent="0.2"/>
    <row r="28569" s="107" customFormat="1" x14ac:dyDescent="0.2"/>
    <row r="28570" s="107" customFormat="1" x14ac:dyDescent="0.2"/>
    <row r="28571" s="107" customFormat="1" x14ac:dyDescent="0.2"/>
    <row r="28572" s="107" customFormat="1" x14ac:dyDescent="0.2"/>
    <row r="28573" s="107" customFormat="1" x14ac:dyDescent="0.2"/>
    <row r="28574" s="107" customFormat="1" x14ac:dyDescent="0.2"/>
    <row r="28575" s="107" customFormat="1" x14ac:dyDescent="0.2"/>
    <row r="28576" s="107" customFormat="1" x14ac:dyDescent="0.2"/>
    <row r="28577" s="107" customFormat="1" x14ac:dyDescent="0.2"/>
    <row r="28578" s="107" customFormat="1" x14ac:dyDescent="0.2"/>
    <row r="28579" s="107" customFormat="1" x14ac:dyDescent="0.2"/>
    <row r="28580" s="107" customFormat="1" x14ac:dyDescent="0.2"/>
    <row r="28581" s="107" customFormat="1" x14ac:dyDescent="0.2"/>
    <row r="28582" s="107" customFormat="1" x14ac:dyDescent="0.2"/>
    <row r="28583" s="107" customFormat="1" x14ac:dyDescent="0.2"/>
    <row r="28584" s="107" customFormat="1" x14ac:dyDescent="0.2"/>
    <row r="28585" s="107" customFormat="1" x14ac:dyDescent="0.2"/>
    <row r="28586" s="107" customFormat="1" x14ac:dyDescent="0.2"/>
    <row r="28587" s="107" customFormat="1" x14ac:dyDescent="0.2"/>
    <row r="28588" s="107" customFormat="1" x14ac:dyDescent="0.2"/>
    <row r="28589" s="107" customFormat="1" x14ac:dyDescent="0.2"/>
    <row r="28590" s="107" customFormat="1" x14ac:dyDescent="0.2"/>
    <row r="28591" s="107" customFormat="1" x14ac:dyDescent="0.2"/>
    <row r="28592" s="107" customFormat="1" x14ac:dyDescent="0.2"/>
    <row r="28593" s="107" customFormat="1" x14ac:dyDescent="0.2"/>
    <row r="28594" s="107" customFormat="1" x14ac:dyDescent="0.2"/>
    <row r="28595" s="107" customFormat="1" x14ac:dyDescent="0.2"/>
    <row r="28596" s="107" customFormat="1" x14ac:dyDescent="0.2"/>
    <row r="28597" s="107" customFormat="1" x14ac:dyDescent="0.2"/>
    <row r="28598" s="107" customFormat="1" x14ac:dyDescent="0.2"/>
    <row r="28599" s="107" customFormat="1" x14ac:dyDescent="0.2"/>
    <row r="28600" s="107" customFormat="1" x14ac:dyDescent="0.2"/>
    <row r="28601" s="107" customFormat="1" x14ac:dyDescent="0.2"/>
    <row r="28602" s="107" customFormat="1" x14ac:dyDescent="0.2"/>
    <row r="28603" s="107" customFormat="1" x14ac:dyDescent="0.2"/>
    <row r="28604" s="107" customFormat="1" x14ac:dyDescent="0.2"/>
    <row r="28605" s="107" customFormat="1" x14ac:dyDescent="0.2"/>
    <row r="28606" s="107" customFormat="1" x14ac:dyDescent="0.2"/>
    <row r="28607" s="107" customFormat="1" x14ac:dyDescent="0.2"/>
    <row r="28608" s="107" customFormat="1" x14ac:dyDescent="0.2"/>
    <row r="28609" s="107" customFormat="1" x14ac:dyDescent="0.2"/>
    <row r="28610" s="107" customFormat="1" x14ac:dyDescent="0.2"/>
    <row r="28611" s="107" customFormat="1" x14ac:dyDescent="0.2"/>
    <row r="28612" s="107" customFormat="1" x14ac:dyDescent="0.2"/>
    <row r="28613" s="107" customFormat="1" x14ac:dyDescent="0.2"/>
    <row r="28614" s="107" customFormat="1" x14ac:dyDescent="0.2"/>
    <row r="28615" s="107" customFormat="1" x14ac:dyDescent="0.2"/>
    <row r="28616" s="107" customFormat="1" x14ac:dyDescent="0.2"/>
    <row r="28617" s="107" customFormat="1" x14ac:dyDescent="0.2"/>
    <row r="28618" s="107" customFormat="1" x14ac:dyDescent="0.2"/>
    <row r="28619" s="107" customFormat="1" x14ac:dyDescent="0.2"/>
    <row r="28620" s="107" customFormat="1" x14ac:dyDescent="0.2"/>
    <row r="28621" s="107" customFormat="1" x14ac:dyDescent="0.2"/>
    <row r="28622" s="107" customFormat="1" x14ac:dyDescent="0.2"/>
    <row r="28623" s="107" customFormat="1" x14ac:dyDescent="0.2"/>
    <row r="28624" s="107" customFormat="1" x14ac:dyDescent="0.2"/>
    <row r="28625" s="107" customFormat="1" x14ac:dyDescent="0.2"/>
    <row r="28626" s="107" customFormat="1" x14ac:dyDescent="0.2"/>
    <row r="28627" s="107" customFormat="1" x14ac:dyDescent="0.2"/>
    <row r="28628" s="107" customFormat="1" x14ac:dyDescent="0.2"/>
    <row r="28629" s="107" customFormat="1" x14ac:dyDescent="0.2"/>
    <row r="28630" s="107" customFormat="1" x14ac:dyDescent="0.2"/>
    <row r="28631" s="107" customFormat="1" x14ac:dyDescent="0.2"/>
    <row r="28632" s="107" customFormat="1" x14ac:dyDescent="0.2"/>
    <row r="28633" s="107" customFormat="1" x14ac:dyDescent="0.2"/>
    <row r="28634" s="107" customFormat="1" x14ac:dyDescent="0.2"/>
    <row r="28635" s="107" customFormat="1" x14ac:dyDescent="0.2"/>
    <row r="28636" s="107" customFormat="1" x14ac:dyDescent="0.2"/>
    <row r="28637" s="107" customFormat="1" x14ac:dyDescent="0.2"/>
    <row r="28638" s="107" customFormat="1" x14ac:dyDescent="0.2"/>
    <row r="28639" s="107" customFormat="1" x14ac:dyDescent="0.2"/>
    <row r="28640" s="107" customFormat="1" x14ac:dyDescent="0.2"/>
    <row r="28641" s="107" customFormat="1" x14ac:dyDescent="0.2"/>
    <row r="28642" s="107" customFormat="1" x14ac:dyDescent="0.2"/>
    <row r="28643" s="107" customFormat="1" x14ac:dyDescent="0.2"/>
    <row r="28644" s="107" customFormat="1" x14ac:dyDescent="0.2"/>
    <row r="28645" s="107" customFormat="1" x14ac:dyDescent="0.2"/>
    <row r="28646" s="107" customFormat="1" x14ac:dyDescent="0.2"/>
    <row r="28647" s="107" customFormat="1" x14ac:dyDescent="0.2"/>
    <row r="28648" s="107" customFormat="1" x14ac:dyDescent="0.2"/>
    <row r="28649" s="107" customFormat="1" x14ac:dyDescent="0.2"/>
    <row r="28650" s="107" customFormat="1" x14ac:dyDescent="0.2"/>
    <row r="28651" s="107" customFormat="1" x14ac:dyDescent="0.2"/>
    <row r="28652" s="107" customFormat="1" x14ac:dyDescent="0.2"/>
    <row r="28653" s="107" customFormat="1" x14ac:dyDescent="0.2"/>
    <row r="28654" s="107" customFormat="1" x14ac:dyDescent="0.2"/>
    <row r="28655" s="107" customFormat="1" x14ac:dyDescent="0.2"/>
    <row r="28656" s="107" customFormat="1" x14ac:dyDescent="0.2"/>
    <row r="28657" s="107" customFormat="1" x14ac:dyDescent="0.2"/>
    <row r="28658" s="107" customFormat="1" x14ac:dyDescent="0.2"/>
    <row r="28659" s="107" customFormat="1" x14ac:dyDescent="0.2"/>
    <row r="28660" s="107" customFormat="1" x14ac:dyDescent="0.2"/>
    <row r="28661" s="107" customFormat="1" x14ac:dyDescent="0.2"/>
    <row r="28662" s="107" customFormat="1" x14ac:dyDescent="0.2"/>
    <row r="28663" s="107" customFormat="1" x14ac:dyDescent="0.2"/>
    <row r="28664" s="107" customFormat="1" x14ac:dyDescent="0.2"/>
    <row r="28665" s="107" customFormat="1" x14ac:dyDescent="0.2"/>
    <row r="28666" s="107" customFormat="1" x14ac:dyDescent="0.2"/>
    <row r="28667" s="107" customFormat="1" x14ac:dyDescent="0.2"/>
    <row r="28668" s="107" customFormat="1" x14ac:dyDescent="0.2"/>
    <row r="28669" s="107" customFormat="1" x14ac:dyDescent="0.2"/>
    <row r="28670" s="107" customFormat="1" x14ac:dyDescent="0.2"/>
    <row r="28671" s="107" customFormat="1" x14ac:dyDescent="0.2"/>
    <row r="28672" s="107" customFormat="1" x14ac:dyDescent="0.2"/>
    <row r="28673" s="107" customFormat="1" x14ac:dyDescent="0.2"/>
    <row r="28674" s="107" customFormat="1" x14ac:dyDescent="0.2"/>
    <row r="28675" s="107" customFormat="1" x14ac:dyDescent="0.2"/>
    <row r="28676" s="107" customFormat="1" x14ac:dyDescent="0.2"/>
    <row r="28677" s="107" customFormat="1" x14ac:dyDescent="0.2"/>
    <row r="28678" s="107" customFormat="1" x14ac:dyDescent="0.2"/>
    <row r="28679" s="107" customFormat="1" x14ac:dyDescent="0.2"/>
    <row r="28680" s="107" customFormat="1" x14ac:dyDescent="0.2"/>
    <row r="28681" s="107" customFormat="1" x14ac:dyDescent="0.2"/>
    <row r="28682" s="107" customFormat="1" x14ac:dyDescent="0.2"/>
    <row r="28683" s="107" customFormat="1" x14ac:dyDescent="0.2"/>
    <row r="28684" s="107" customFormat="1" x14ac:dyDescent="0.2"/>
    <row r="28685" s="107" customFormat="1" x14ac:dyDescent="0.2"/>
    <row r="28686" s="107" customFormat="1" x14ac:dyDescent="0.2"/>
    <row r="28687" s="107" customFormat="1" x14ac:dyDescent="0.2"/>
    <row r="28688" s="107" customFormat="1" x14ac:dyDescent="0.2"/>
    <row r="28689" s="107" customFormat="1" x14ac:dyDescent="0.2"/>
    <row r="28690" s="107" customFormat="1" x14ac:dyDescent="0.2"/>
    <row r="28691" s="107" customFormat="1" x14ac:dyDescent="0.2"/>
    <row r="28692" s="107" customFormat="1" x14ac:dyDescent="0.2"/>
    <row r="28693" s="107" customFormat="1" x14ac:dyDescent="0.2"/>
    <row r="28694" s="107" customFormat="1" x14ac:dyDescent="0.2"/>
    <row r="28695" s="107" customFormat="1" x14ac:dyDescent="0.2"/>
    <row r="28696" s="107" customFormat="1" x14ac:dyDescent="0.2"/>
    <row r="28697" s="107" customFormat="1" x14ac:dyDescent="0.2"/>
    <row r="28698" s="107" customFormat="1" x14ac:dyDescent="0.2"/>
    <row r="28699" s="107" customFormat="1" x14ac:dyDescent="0.2"/>
    <row r="28700" s="107" customFormat="1" x14ac:dyDescent="0.2"/>
    <row r="28701" s="107" customFormat="1" x14ac:dyDescent="0.2"/>
    <row r="28702" s="107" customFormat="1" x14ac:dyDescent="0.2"/>
    <row r="28703" s="107" customFormat="1" x14ac:dyDescent="0.2"/>
    <row r="28704" s="107" customFormat="1" x14ac:dyDescent="0.2"/>
    <row r="28705" s="107" customFormat="1" x14ac:dyDescent="0.2"/>
    <row r="28706" s="107" customFormat="1" x14ac:dyDescent="0.2"/>
    <row r="28707" s="107" customFormat="1" x14ac:dyDescent="0.2"/>
    <row r="28708" s="107" customFormat="1" x14ac:dyDescent="0.2"/>
    <row r="28709" s="107" customFormat="1" x14ac:dyDescent="0.2"/>
    <row r="28710" s="107" customFormat="1" x14ac:dyDescent="0.2"/>
    <row r="28711" s="107" customFormat="1" x14ac:dyDescent="0.2"/>
    <row r="28712" s="107" customFormat="1" x14ac:dyDescent="0.2"/>
    <row r="28713" s="107" customFormat="1" x14ac:dyDescent="0.2"/>
    <row r="28714" s="107" customFormat="1" x14ac:dyDescent="0.2"/>
    <row r="28715" s="107" customFormat="1" x14ac:dyDescent="0.2"/>
    <row r="28716" s="107" customFormat="1" x14ac:dyDescent="0.2"/>
    <row r="28717" s="107" customFormat="1" x14ac:dyDescent="0.2"/>
    <row r="28718" s="107" customFormat="1" x14ac:dyDescent="0.2"/>
    <row r="28719" s="107" customFormat="1" x14ac:dyDescent="0.2"/>
    <row r="28720" s="107" customFormat="1" x14ac:dyDescent="0.2"/>
    <row r="28721" s="107" customFormat="1" x14ac:dyDescent="0.2"/>
    <row r="28722" s="107" customFormat="1" x14ac:dyDescent="0.2"/>
    <row r="28723" s="107" customFormat="1" x14ac:dyDescent="0.2"/>
    <row r="28724" s="107" customFormat="1" x14ac:dyDescent="0.2"/>
    <row r="28725" s="107" customFormat="1" x14ac:dyDescent="0.2"/>
    <row r="28726" s="107" customFormat="1" x14ac:dyDescent="0.2"/>
    <row r="28727" s="107" customFormat="1" x14ac:dyDescent="0.2"/>
    <row r="28728" s="107" customFormat="1" x14ac:dyDescent="0.2"/>
    <row r="28729" s="107" customFormat="1" x14ac:dyDescent="0.2"/>
    <row r="28730" s="107" customFormat="1" x14ac:dyDescent="0.2"/>
    <row r="28731" s="107" customFormat="1" x14ac:dyDescent="0.2"/>
    <row r="28732" s="107" customFormat="1" x14ac:dyDescent="0.2"/>
    <row r="28733" s="107" customFormat="1" x14ac:dyDescent="0.2"/>
    <row r="28734" s="107" customFormat="1" x14ac:dyDescent="0.2"/>
    <row r="28735" s="107" customFormat="1" x14ac:dyDescent="0.2"/>
    <row r="28736" s="107" customFormat="1" x14ac:dyDescent="0.2"/>
    <row r="28737" s="107" customFormat="1" x14ac:dyDescent="0.2"/>
    <row r="28738" s="107" customFormat="1" x14ac:dyDescent="0.2"/>
    <row r="28739" s="107" customFormat="1" x14ac:dyDescent="0.2"/>
    <row r="28740" s="107" customFormat="1" x14ac:dyDescent="0.2"/>
    <row r="28741" s="107" customFormat="1" x14ac:dyDescent="0.2"/>
    <row r="28742" s="107" customFormat="1" x14ac:dyDescent="0.2"/>
    <row r="28743" s="107" customFormat="1" x14ac:dyDescent="0.2"/>
    <row r="28744" s="107" customFormat="1" x14ac:dyDescent="0.2"/>
    <row r="28745" s="107" customFormat="1" x14ac:dyDescent="0.2"/>
    <row r="28746" s="107" customFormat="1" x14ac:dyDescent="0.2"/>
    <row r="28747" s="107" customFormat="1" x14ac:dyDescent="0.2"/>
    <row r="28748" s="107" customFormat="1" x14ac:dyDescent="0.2"/>
    <row r="28749" s="107" customFormat="1" x14ac:dyDescent="0.2"/>
    <row r="28750" s="107" customFormat="1" x14ac:dyDescent="0.2"/>
    <row r="28751" s="107" customFormat="1" x14ac:dyDescent="0.2"/>
    <row r="28752" s="107" customFormat="1" x14ac:dyDescent="0.2"/>
    <row r="28753" s="107" customFormat="1" x14ac:dyDescent="0.2"/>
    <row r="28754" s="107" customFormat="1" x14ac:dyDescent="0.2"/>
    <row r="28755" s="107" customFormat="1" x14ac:dyDescent="0.2"/>
    <row r="28756" s="107" customFormat="1" x14ac:dyDescent="0.2"/>
    <row r="28757" s="107" customFormat="1" x14ac:dyDescent="0.2"/>
    <row r="28758" s="107" customFormat="1" x14ac:dyDescent="0.2"/>
    <row r="28759" s="107" customFormat="1" x14ac:dyDescent="0.2"/>
    <row r="28760" s="107" customFormat="1" x14ac:dyDescent="0.2"/>
    <row r="28761" s="107" customFormat="1" x14ac:dyDescent="0.2"/>
    <row r="28762" s="107" customFormat="1" x14ac:dyDescent="0.2"/>
    <row r="28763" s="107" customFormat="1" x14ac:dyDescent="0.2"/>
    <row r="28764" s="107" customFormat="1" x14ac:dyDescent="0.2"/>
    <row r="28765" s="107" customFormat="1" x14ac:dyDescent="0.2"/>
    <row r="28766" s="107" customFormat="1" x14ac:dyDescent="0.2"/>
    <row r="28767" s="107" customFormat="1" x14ac:dyDescent="0.2"/>
    <row r="28768" s="107" customFormat="1" x14ac:dyDescent="0.2"/>
    <row r="28769" s="107" customFormat="1" x14ac:dyDescent="0.2"/>
    <row r="28770" s="107" customFormat="1" x14ac:dyDescent="0.2"/>
    <row r="28771" s="107" customFormat="1" x14ac:dyDescent="0.2"/>
    <row r="28772" s="107" customFormat="1" x14ac:dyDescent="0.2"/>
    <row r="28773" s="107" customFormat="1" x14ac:dyDescent="0.2"/>
    <row r="28774" s="107" customFormat="1" x14ac:dyDescent="0.2"/>
    <row r="28775" s="107" customFormat="1" x14ac:dyDescent="0.2"/>
    <row r="28776" s="107" customFormat="1" x14ac:dyDescent="0.2"/>
    <row r="28777" s="107" customFormat="1" x14ac:dyDescent="0.2"/>
    <row r="28778" s="107" customFormat="1" x14ac:dyDescent="0.2"/>
    <row r="28779" s="107" customFormat="1" x14ac:dyDescent="0.2"/>
    <row r="28780" s="107" customFormat="1" x14ac:dyDescent="0.2"/>
    <row r="28781" s="107" customFormat="1" x14ac:dyDescent="0.2"/>
    <row r="28782" s="107" customFormat="1" x14ac:dyDescent="0.2"/>
    <row r="28783" s="107" customFormat="1" x14ac:dyDescent="0.2"/>
    <row r="28784" s="107" customFormat="1" x14ac:dyDescent="0.2"/>
    <row r="28785" s="107" customFormat="1" x14ac:dyDescent="0.2"/>
    <row r="28786" s="107" customFormat="1" x14ac:dyDescent="0.2"/>
    <row r="28787" s="107" customFormat="1" x14ac:dyDescent="0.2"/>
    <row r="28788" s="107" customFormat="1" x14ac:dyDescent="0.2"/>
    <row r="28789" s="107" customFormat="1" x14ac:dyDescent="0.2"/>
    <row r="28790" s="107" customFormat="1" x14ac:dyDescent="0.2"/>
    <row r="28791" s="107" customFormat="1" x14ac:dyDescent="0.2"/>
    <row r="28792" s="107" customFormat="1" x14ac:dyDescent="0.2"/>
    <row r="28793" s="107" customFormat="1" x14ac:dyDescent="0.2"/>
    <row r="28794" s="107" customFormat="1" x14ac:dyDescent="0.2"/>
    <row r="28795" s="107" customFormat="1" x14ac:dyDescent="0.2"/>
    <row r="28796" s="107" customFormat="1" x14ac:dyDescent="0.2"/>
    <row r="28797" s="107" customFormat="1" x14ac:dyDescent="0.2"/>
    <row r="28798" s="107" customFormat="1" x14ac:dyDescent="0.2"/>
    <row r="28799" s="107" customFormat="1" x14ac:dyDescent="0.2"/>
    <row r="28800" s="107" customFormat="1" x14ac:dyDescent="0.2"/>
    <row r="28801" s="107" customFormat="1" x14ac:dyDescent="0.2"/>
    <row r="28802" s="107" customFormat="1" x14ac:dyDescent="0.2"/>
    <row r="28803" s="107" customFormat="1" x14ac:dyDescent="0.2"/>
    <row r="28804" s="107" customFormat="1" x14ac:dyDescent="0.2"/>
    <row r="28805" s="107" customFormat="1" x14ac:dyDescent="0.2"/>
    <row r="28806" s="107" customFormat="1" x14ac:dyDescent="0.2"/>
    <row r="28807" s="107" customFormat="1" x14ac:dyDescent="0.2"/>
    <row r="28808" s="107" customFormat="1" x14ac:dyDescent="0.2"/>
    <row r="28809" s="107" customFormat="1" x14ac:dyDescent="0.2"/>
    <row r="28810" s="107" customFormat="1" x14ac:dyDescent="0.2"/>
    <row r="28811" s="107" customFormat="1" x14ac:dyDescent="0.2"/>
    <row r="28812" s="107" customFormat="1" x14ac:dyDescent="0.2"/>
    <row r="28813" s="107" customFormat="1" x14ac:dyDescent="0.2"/>
    <row r="28814" s="107" customFormat="1" x14ac:dyDescent="0.2"/>
    <row r="28815" s="107" customFormat="1" x14ac:dyDescent="0.2"/>
    <row r="28816" s="107" customFormat="1" x14ac:dyDescent="0.2"/>
    <row r="28817" s="107" customFormat="1" x14ac:dyDescent="0.2"/>
    <row r="28818" s="107" customFormat="1" x14ac:dyDescent="0.2"/>
    <row r="28819" s="107" customFormat="1" x14ac:dyDescent="0.2"/>
    <row r="28820" s="107" customFormat="1" x14ac:dyDescent="0.2"/>
    <row r="28821" s="107" customFormat="1" x14ac:dyDescent="0.2"/>
    <row r="28822" s="107" customFormat="1" x14ac:dyDescent="0.2"/>
    <row r="28823" s="107" customFormat="1" x14ac:dyDescent="0.2"/>
    <row r="28824" s="107" customFormat="1" x14ac:dyDescent="0.2"/>
    <row r="28825" s="107" customFormat="1" x14ac:dyDescent="0.2"/>
    <row r="28826" s="107" customFormat="1" x14ac:dyDescent="0.2"/>
    <row r="28827" s="107" customFormat="1" x14ac:dyDescent="0.2"/>
    <row r="28828" s="107" customFormat="1" x14ac:dyDescent="0.2"/>
    <row r="28829" s="107" customFormat="1" x14ac:dyDescent="0.2"/>
    <row r="28830" s="107" customFormat="1" x14ac:dyDescent="0.2"/>
    <row r="28831" s="107" customFormat="1" x14ac:dyDescent="0.2"/>
    <row r="28832" s="107" customFormat="1" x14ac:dyDescent="0.2"/>
    <row r="28833" s="107" customFormat="1" x14ac:dyDescent="0.2"/>
    <row r="28834" s="107" customFormat="1" x14ac:dyDescent="0.2"/>
    <row r="28835" s="107" customFormat="1" x14ac:dyDescent="0.2"/>
    <row r="28836" s="107" customFormat="1" x14ac:dyDescent="0.2"/>
    <row r="28837" s="107" customFormat="1" x14ac:dyDescent="0.2"/>
    <row r="28838" s="107" customFormat="1" x14ac:dyDescent="0.2"/>
    <row r="28839" s="107" customFormat="1" x14ac:dyDescent="0.2"/>
    <row r="28840" s="107" customFormat="1" x14ac:dyDescent="0.2"/>
    <row r="28841" s="107" customFormat="1" x14ac:dyDescent="0.2"/>
    <row r="28842" s="107" customFormat="1" x14ac:dyDescent="0.2"/>
    <row r="28843" s="107" customFormat="1" x14ac:dyDescent="0.2"/>
    <row r="28844" s="107" customFormat="1" x14ac:dyDescent="0.2"/>
    <row r="28845" s="107" customFormat="1" x14ac:dyDescent="0.2"/>
    <row r="28846" s="107" customFormat="1" x14ac:dyDescent="0.2"/>
    <row r="28847" s="107" customFormat="1" x14ac:dyDescent="0.2"/>
    <row r="28848" s="107" customFormat="1" x14ac:dyDescent="0.2"/>
    <row r="28849" s="107" customFormat="1" x14ac:dyDescent="0.2"/>
    <row r="28850" s="107" customFormat="1" x14ac:dyDescent="0.2"/>
    <row r="28851" s="107" customFormat="1" x14ac:dyDescent="0.2"/>
    <row r="28852" s="107" customFormat="1" x14ac:dyDescent="0.2"/>
    <row r="28853" s="107" customFormat="1" x14ac:dyDescent="0.2"/>
    <row r="28854" s="107" customFormat="1" x14ac:dyDescent="0.2"/>
    <row r="28855" s="107" customFormat="1" x14ac:dyDescent="0.2"/>
    <row r="28856" s="107" customFormat="1" x14ac:dyDescent="0.2"/>
    <row r="28857" s="107" customFormat="1" x14ac:dyDescent="0.2"/>
    <row r="28858" s="107" customFormat="1" x14ac:dyDescent="0.2"/>
    <row r="28859" s="107" customFormat="1" x14ac:dyDescent="0.2"/>
    <row r="28860" s="107" customFormat="1" x14ac:dyDescent="0.2"/>
    <row r="28861" s="107" customFormat="1" x14ac:dyDescent="0.2"/>
    <row r="28862" s="107" customFormat="1" x14ac:dyDescent="0.2"/>
    <row r="28863" s="107" customFormat="1" x14ac:dyDescent="0.2"/>
    <row r="28864" s="107" customFormat="1" x14ac:dyDescent="0.2"/>
    <row r="28865" s="107" customFormat="1" x14ac:dyDescent="0.2"/>
    <row r="28866" s="107" customFormat="1" x14ac:dyDescent="0.2"/>
    <row r="28867" s="107" customFormat="1" x14ac:dyDescent="0.2"/>
    <row r="28868" s="107" customFormat="1" x14ac:dyDescent="0.2"/>
    <row r="28869" s="107" customFormat="1" x14ac:dyDescent="0.2"/>
    <row r="28870" s="107" customFormat="1" x14ac:dyDescent="0.2"/>
    <row r="28871" s="107" customFormat="1" x14ac:dyDescent="0.2"/>
    <row r="28872" s="107" customFormat="1" x14ac:dyDescent="0.2"/>
    <row r="28873" s="107" customFormat="1" x14ac:dyDescent="0.2"/>
    <row r="28874" s="107" customFormat="1" x14ac:dyDescent="0.2"/>
    <row r="28875" s="107" customFormat="1" x14ac:dyDescent="0.2"/>
    <row r="28876" s="107" customFormat="1" x14ac:dyDescent="0.2"/>
    <row r="28877" s="107" customFormat="1" x14ac:dyDescent="0.2"/>
    <row r="28878" s="107" customFormat="1" x14ac:dyDescent="0.2"/>
    <row r="28879" s="107" customFormat="1" x14ac:dyDescent="0.2"/>
    <row r="28880" s="107" customFormat="1" x14ac:dyDescent="0.2"/>
    <row r="28881" s="107" customFormat="1" x14ac:dyDescent="0.2"/>
    <row r="28882" s="107" customFormat="1" x14ac:dyDescent="0.2"/>
    <row r="28883" s="107" customFormat="1" x14ac:dyDescent="0.2"/>
    <row r="28884" s="107" customFormat="1" x14ac:dyDescent="0.2"/>
    <row r="28885" s="107" customFormat="1" x14ac:dyDescent="0.2"/>
    <row r="28886" s="107" customFormat="1" x14ac:dyDescent="0.2"/>
    <row r="28887" s="107" customFormat="1" x14ac:dyDescent="0.2"/>
    <row r="28888" s="107" customFormat="1" x14ac:dyDescent="0.2"/>
    <row r="28889" s="107" customFormat="1" x14ac:dyDescent="0.2"/>
    <row r="28890" s="107" customFormat="1" x14ac:dyDescent="0.2"/>
    <row r="28891" s="107" customFormat="1" x14ac:dyDescent="0.2"/>
    <row r="28892" s="107" customFormat="1" x14ac:dyDescent="0.2"/>
    <row r="28893" s="107" customFormat="1" x14ac:dyDescent="0.2"/>
    <row r="28894" s="107" customFormat="1" x14ac:dyDescent="0.2"/>
    <row r="28895" s="107" customFormat="1" x14ac:dyDescent="0.2"/>
    <row r="28896" s="107" customFormat="1" x14ac:dyDescent="0.2"/>
    <row r="28897" s="107" customFormat="1" x14ac:dyDescent="0.2"/>
    <row r="28898" s="107" customFormat="1" x14ac:dyDescent="0.2"/>
    <row r="28899" s="107" customFormat="1" x14ac:dyDescent="0.2"/>
    <row r="28900" s="107" customFormat="1" x14ac:dyDescent="0.2"/>
    <row r="28901" s="107" customFormat="1" x14ac:dyDescent="0.2"/>
    <row r="28902" s="107" customFormat="1" x14ac:dyDescent="0.2"/>
    <row r="28903" s="107" customFormat="1" x14ac:dyDescent="0.2"/>
    <row r="28904" s="107" customFormat="1" x14ac:dyDescent="0.2"/>
    <row r="28905" s="107" customFormat="1" x14ac:dyDescent="0.2"/>
    <row r="28906" s="107" customFormat="1" x14ac:dyDescent="0.2"/>
    <row r="28907" s="107" customFormat="1" x14ac:dyDescent="0.2"/>
    <row r="28908" s="107" customFormat="1" x14ac:dyDescent="0.2"/>
    <row r="28909" s="107" customFormat="1" x14ac:dyDescent="0.2"/>
    <row r="28910" s="107" customFormat="1" x14ac:dyDescent="0.2"/>
    <row r="28911" s="107" customFormat="1" x14ac:dyDescent="0.2"/>
    <row r="28912" s="107" customFormat="1" x14ac:dyDescent="0.2"/>
    <row r="28913" s="107" customFormat="1" x14ac:dyDescent="0.2"/>
    <row r="28914" s="107" customFormat="1" x14ac:dyDescent="0.2"/>
    <row r="28915" s="107" customFormat="1" x14ac:dyDescent="0.2"/>
    <row r="28916" s="107" customFormat="1" x14ac:dyDescent="0.2"/>
    <row r="28917" s="107" customFormat="1" x14ac:dyDescent="0.2"/>
    <row r="28918" s="107" customFormat="1" x14ac:dyDescent="0.2"/>
    <row r="28919" s="107" customFormat="1" x14ac:dyDescent="0.2"/>
    <row r="28920" s="107" customFormat="1" x14ac:dyDescent="0.2"/>
    <row r="28921" s="107" customFormat="1" x14ac:dyDescent="0.2"/>
    <row r="28922" s="107" customFormat="1" x14ac:dyDescent="0.2"/>
    <row r="28923" s="107" customFormat="1" x14ac:dyDescent="0.2"/>
    <row r="28924" s="107" customFormat="1" x14ac:dyDescent="0.2"/>
    <row r="28925" s="107" customFormat="1" x14ac:dyDescent="0.2"/>
    <row r="28926" s="107" customFormat="1" x14ac:dyDescent="0.2"/>
    <row r="28927" s="107" customFormat="1" x14ac:dyDescent="0.2"/>
    <row r="28928" s="107" customFormat="1" x14ac:dyDescent="0.2"/>
    <row r="28929" s="107" customFormat="1" x14ac:dyDescent="0.2"/>
    <row r="28930" s="107" customFormat="1" x14ac:dyDescent="0.2"/>
    <row r="28931" s="107" customFormat="1" x14ac:dyDescent="0.2"/>
    <row r="28932" s="107" customFormat="1" x14ac:dyDescent="0.2"/>
    <row r="28933" s="107" customFormat="1" x14ac:dyDescent="0.2"/>
    <row r="28934" s="107" customFormat="1" x14ac:dyDescent="0.2"/>
    <row r="28935" s="107" customFormat="1" x14ac:dyDescent="0.2"/>
    <row r="28936" s="107" customFormat="1" x14ac:dyDescent="0.2"/>
    <row r="28937" s="107" customFormat="1" x14ac:dyDescent="0.2"/>
    <row r="28938" s="107" customFormat="1" x14ac:dyDescent="0.2"/>
    <row r="28939" s="107" customFormat="1" x14ac:dyDescent="0.2"/>
    <row r="28940" s="107" customFormat="1" x14ac:dyDescent="0.2"/>
    <row r="28941" s="107" customFormat="1" x14ac:dyDescent="0.2"/>
    <row r="28942" s="107" customFormat="1" x14ac:dyDescent="0.2"/>
    <row r="28943" s="107" customFormat="1" x14ac:dyDescent="0.2"/>
    <row r="28944" s="107" customFormat="1" x14ac:dyDescent="0.2"/>
    <row r="28945" s="107" customFormat="1" x14ac:dyDescent="0.2"/>
    <row r="28946" s="107" customFormat="1" x14ac:dyDescent="0.2"/>
    <row r="28947" s="107" customFormat="1" x14ac:dyDescent="0.2"/>
    <row r="28948" s="107" customFormat="1" x14ac:dyDescent="0.2"/>
    <row r="28949" s="107" customFormat="1" x14ac:dyDescent="0.2"/>
    <row r="28950" s="107" customFormat="1" x14ac:dyDescent="0.2"/>
    <row r="28951" s="107" customFormat="1" x14ac:dyDescent="0.2"/>
    <row r="28952" s="107" customFormat="1" x14ac:dyDescent="0.2"/>
    <row r="28953" s="107" customFormat="1" x14ac:dyDescent="0.2"/>
    <row r="28954" s="107" customFormat="1" x14ac:dyDescent="0.2"/>
    <row r="28955" s="107" customFormat="1" x14ac:dyDescent="0.2"/>
    <row r="28956" s="107" customFormat="1" x14ac:dyDescent="0.2"/>
    <row r="28957" s="107" customFormat="1" x14ac:dyDescent="0.2"/>
    <row r="28958" s="107" customFormat="1" x14ac:dyDescent="0.2"/>
    <row r="28959" s="107" customFormat="1" x14ac:dyDescent="0.2"/>
    <row r="28960" s="107" customFormat="1" x14ac:dyDescent="0.2"/>
    <row r="28961" s="107" customFormat="1" x14ac:dyDescent="0.2"/>
    <row r="28962" s="107" customFormat="1" x14ac:dyDescent="0.2"/>
    <row r="28963" s="107" customFormat="1" x14ac:dyDescent="0.2"/>
    <row r="28964" s="107" customFormat="1" x14ac:dyDescent="0.2"/>
    <row r="28965" s="107" customFormat="1" x14ac:dyDescent="0.2"/>
    <row r="28966" s="107" customFormat="1" x14ac:dyDescent="0.2"/>
    <row r="28967" s="107" customFormat="1" x14ac:dyDescent="0.2"/>
    <row r="28968" s="107" customFormat="1" x14ac:dyDescent="0.2"/>
    <row r="28969" s="107" customFormat="1" x14ac:dyDescent="0.2"/>
    <row r="28970" s="107" customFormat="1" x14ac:dyDescent="0.2"/>
    <row r="28971" s="107" customFormat="1" x14ac:dyDescent="0.2"/>
    <row r="28972" s="107" customFormat="1" x14ac:dyDescent="0.2"/>
    <row r="28973" s="107" customFormat="1" x14ac:dyDescent="0.2"/>
    <row r="28974" s="107" customFormat="1" x14ac:dyDescent="0.2"/>
    <row r="28975" s="107" customFormat="1" x14ac:dyDescent="0.2"/>
    <row r="28976" s="107" customFormat="1" x14ac:dyDescent="0.2"/>
    <row r="28977" s="107" customFormat="1" x14ac:dyDescent="0.2"/>
    <row r="28978" s="107" customFormat="1" x14ac:dyDescent="0.2"/>
    <row r="28979" s="107" customFormat="1" x14ac:dyDescent="0.2"/>
    <row r="28980" s="107" customFormat="1" x14ac:dyDescent="0.2"/>
    <row r="28981" s="107" customFormat="1" x14ac:dyDescent="0.2"/>
    <row r="28982" s="107" customFormat="1" x14ac:dyDescent="0.2"/>
    <row r="28983" s="107" customFormat="1" x14ac:dyDescent="0.2"/>
    <row r="28984" s="107" customFormat="1" x14ac:dyDescent="0.2"/>
    <row r="28985" s="107" customFormat="1" x14ac:dyDescent="0.2"/>
    <row r="28986" s="107" customFormat="1" x14ac:dyDescent="0.2"/>
    <row r="28987" s="107" customFormat="1" x14ac:dyDescent="0.2"/>
    <row r="28988" s="107" customFormat="1" x14ac:dyDescent="0.2"/>
    <row r="28989" s="107" customFormat="1" x14ac:dyDescent="0.2"/>
    <row r="28990" s="107" customFormat="1" x14ac:dyDescent="0.2"/>
    <row r="28991" s="107" customFormat="1" x14ac:dyDescent="0.2"/>
    <row r="28992" s="107" customFormat="1" x14ac:dyDescent="0.2"/>
    <row r="28993" s="107" customFormat="1" x14ac:dyDescent="0.2"/>
    <row r="28994" s="107" customFormat="1" x14ac:dyDescent="0.2"/>
    <row r="28995" s="107" customFormat="1" x14ac:dyDescent="0.2"/>
    <row r="28996" s="107" customFormat="1" x14ac:dyDescent="0.2"/>
    <row r="28997" s="107" customFormat="1" x14ac:dyDescent="0.2"/>
    <row r="28998" s="107" customFormat="1" x14ac:dyDescent="0.2"/>
    <row r="28999" s="107" customFormat="1" x14ac:dyDescent="0.2"/>
    <row r="29000" s="107" customFormat="1" x14ac:dyDescent="0.2"/>
    <row r="29001" s="107" customFormat="1" x14ac:dyDescent="0.2"/>
    <row r="29002" s="107" customFormat="1" x14ac:dyDescent="0.2"/>
    <row r="29003" s="107" customFormat="1" x14ac:dyDescent="0.2"/>
    <row r="29004" s="107" customFormat="1" x14ac:dyDescent="0.2"/>
    <row r="29005" s="107" customFormat="1" x14ac:dyDescent="0.2"/>
    <row r="29006" s="107" customFormat="1" x14ac:dyDescent="0.2"/>
    <row r="29007" s="107" customFormat="1" x14ac:dyDescent="0.2"/>
    <row r="29008" s="107" customFormat="1" x14ac:dyDescent="0.2"/>
    <row r="29009" s="107" customFormat="1" x14ac:dyDescent="0.2"/>
    <row r="29010" s="107" customFormat="1" x14ac:dyDescent="0.2"/>
    <row r="29011" s="107" customFormat="1" x14ac:dyDescent="0.2"/>
    <row r="29012" s="107" customFormat="1" x14ac:dyDescent="0.2"/>
    <row r="29013" s="107" customFormat="1" x14ac:dyDescent="0.2"/>
    <row r="29014" s="107" customFormat="1" x14ac:dyDescent="0.2"/>
    <row r="29015" s="107" customFormat="1" x14ac:dyDescent="0.2"/>
    <row r="29016" s="107" customFormat="1" x14ac:dyDescent="0.2"/>
    <row r="29017" s="107" customFormat="1" x14ac:dyDescent="0.2"/>
    <row r="29018" s="107" customFormat="1" x14ac:dyDescent="0.2"/>
    <row r="29019" s="107" customFormat="1" x14ac:dyDescent="0.2"/>
    <row r="29020" s="107" customFormat="1" x14ac:dyDescent="0.2"/>
    <row r="29021" s="107" customFormat="1" x14ac:dyDescent="0.2"/>
    <row r="29022" s="107" customFormat="1" x14ac:dyDescent="0.2"/>
    <row r="29023" s="107" customFormat="1" x14ac:dyDescent="0.2"/>
    <row r="29024" s="107" customFormat="1" x14ac:dyDescent="0.2"/>
    <row r="29025" s="107" customFormat="1" x14ac:dyDescent="0.2"/>
    <row r="29026" s="107" customFormat="1" x14ac:dyDescent="0.2"/>
    <row r="29027" s="107" customFormat="1" x14ac:dyDescent="0.2"/>
    <row r="29028" s="107" customFormat="1" x14ac:dyDescent="0.2"/>
    <row r="29029" s="107" customFormat="1" x14ac:dyDescent="0.2"/>
    <row r="29030" s="107" customFormat="1" x14ac:dyDescent="0.2"/>
    <row r="29031" s="107" customFormat="1" x14ac:dyDescent="0.2"/>
    <row r="29032" s="107" customFormat="1" x14ac:dyDescent="0.2"/>
    <row r="29033" s="107" customFormat="1" x14ac:dyDescent="0.2"/>
    <row r="29034" s="107" customFormat="1" x14ac:dyDescent="0.2"/>
    <row r="29035" s="107" customFormat="1" x14ac:dyDescent="0.2"/>
    <row r="29036" s="107" customFormat="1" x14ac:dyDescent="0.2"/>
    <row r="29037" s="107" customFormat="1" x14ac:dyDescent="0.2"/>
    <row r="29038" s="107" customFormat="1" x14ac:dyDescent="0.2"/>
    <row r="29039" s="107" customFormat="1" x14ac:dyDescent="0.2"/>
    <row r="29040" s="107" customFormat="1" x14ac:dyDescent="0.2"/>
    <row r="29041" s="107" customFormat="1" x14ac:dyDescent="0.2"/>
    <row r="29042" s="107" customFormat="1" x14ac:dyDescent="0.2"/>
    <row r="29043" s="107" customFormat="1" x14ac:dyDescent="0.2"/>
    <row r="29044" s="107" customFormat="1" x14ac:dyDescent="0.2"/>
    <row r="29045" s="107" customFormat="1" x14ac:dyDescent="0.2"/>
    <row r="29046" s="107" customFormat="1" x14ac:dyDescent="0.2"/>
    <row r="29047" s="107" customFormat="1" x14ac:dyDescent="0.2"/>
    <row r="29048" s="107" customFormat="1" x14ac:dyDescent="0.2"/>
    <row r="29049" s="107" customFormat="1" x14ac:dyDescent="0.2"/>
    <row r="29050" s="107" customFormat="1" x14ac:dyDescent="0.2"/>
    <row r="29051" s="107" customFormat="1" x14ac:dyDescent="0.2"/>
    <row r="29052" s="107" customFormat="1" x14ac:dyDescent="0.2"/>
    <row r="29053" s="107" customFormat="1" x14ac:dyDescent="0.2"/>
    <row r="29054" s="107" customFormat="1" x14ac:dyDescent="0.2"/>
    <row r="29055" s="107" customFormat="1" x14ac:dyDescent="0.2"/>
    <row r="29056" s="107" customFormat="1" x14ac:dyDescent="0.2"/>
    <row r="29057" s="107" customFormat="1" x14ac:dyDescent="0.2"/>
    <row r="29058" s="107" customFormat="1" x14ac:dyDescent="0.2"/>
    <row r="29059" s="107" customFormat="1" x14ac:dyDescent="0.2"/>
    <row r="29060" s="107" customFormat="1" x14ac:dyDescent="0.2"/>
    <row r="29061" s="107" customFormat="1" x14ac:dyDescent="0.2"/>
    <row r="29062" s="107" customFormat="1" x14ac:dyDescent="0.2"/>
    <row r="29063" s="107" customFormat="1" x14ac:dyDescent="0.2"/>
    <row r="29064" s="107" customFormat="1" x14ac:dyDescent="0.2"/>
    <row r="29065" s="107" customFormat="1" x14ac:dyDescent="0.2"/>
    <row r="29066" s="107" customFormat="1" x14ac:dyDescent="0.2"/>
    <row r="29067" s="107" customFormat="1" x14ac:dyDescent="0.2"/>
    <row r="29068" s="107" customFormat="1" x14ac:dyDescent="0.2"/>
    <row r="29069" s="107" customFormat="1" x14ac:dyDescent="0.2"/>
    <row r="29070" s="107" customFormat="1" x14ac:dyDescent="0.2"/>
    <row r="29071" s="107" customFormat="1" x14ac:dyDescent="0.2"/>
    <row r="29072" s="107" customFormat="1" x14ac:dyDescent="0.2"/>
    <row r="29073" s="107" customFormat="1" x14ac:dyDescent="0.2"/>
    <row r="29074" s="107" customFormat="1" x14ac:dyDescent="0.2"/>
    <row r="29075" s="107" customFormat="1" x14ac:dyDescent="0.2"/>
    <row r="29076" s="107" customFormat="1" x14ac:dyDescent="0.2"/>
    <row r="29077" s="107" customFormat="1" x14ac:dyDescent="0.2"/>
    <row r="29078" s="107" customFormat="1" x14ac:dyDescent="0.2"/>
    <row r="29079" s="107" customFormat="1" x14ac:dyDescent="0.2"/>
    <row r="29080" s="107" customFormat="1" x14ac:dyDescent="0.2"/>
    <row r="29081" s="107" customFormat="1" x14ac:dyDescent="0.2"/>
    <row r="29082" s="107" customFormat="1" x14ac:dyDescent="0.2"/>
    <row r="29083" s="107" customFormat="1" x14ac:dyDescent="0.2"/>
    <row r="29084" s="107" customFormat="1" x14ac:dyDescent="0.2"/>
    <row r="29085" s="107" customFormat="1" x14ac:dyDescent="0.2"/>
    <row r="29086" s="107" customFormat="1" x14ac:dyDescent="0.2"/>
    <row r="29087" s="107" customFormat="1" x14ac:dyDescent="0.2"/>
    <row r="29088" s="107" customFormat="1" x14ac:dyDescent="0.2"/>
    <row r="29089" s="107" customFormat="1" x14ac:dyDescent="0.2"/>
    <row r="29090" s="107" customFormat="1" x14ac:dyDescent="0.2"/>
    <row r="29091" s="107" customFormat="1" x14ac:dyDescent="0.2"/>
    <row r="29092" s="107" customFormat="1" x14ac:dyDescent="0.2"/>
    <row r="29093" s="107" customFormat="1" x14ac:dyDescent="0.2"/>
    <row r="29094" s="107" customFormat="1" x14ac:dyDescent="0.2"/>
    <row r="29095" s="107" customFormat="1" x14ac:dyDescent="0.2"/>
    <row r="29096" s="107" customFormat="1" x14ac:dyDescent="0.2"/>
    <row r="29097" s="107" customFormat="1" x14ac:dyDescent="0.2"/>
    <row r="29098" s="107" customFormat="1" x14ac:dyDescent="0.2"/>
    <row r="29099" s="107" customFormat="1" x14ac:dyDescent="0.2"/>
    <row r="29100" s="107" customFormat="1" x14ac:dyDescent="0.2"/>
    <row r="29101" s="107" customFormat="1" x14ac:dyDescent="0.2"/>
    <row r="29102" s="107" customFormat="1" x14ac:dyDescent="0.2"/>
    <row r="29103" s="107" customFormat="1" x14ac:dyDescent="0.2"/>
    <row r="29104" s="107" customFormat="1" x14ac:dyDescent="0.2"/>
    <row r="29105" s="107" customFormat="1" x14ac:dyDescent="0.2"/>
    <row r="29106" s="107" customFormat="1" x14ac:dyDescent="0.2"/>
    <row r="29107" s="107" customFormat="1" x14ac:dyDescent="0.2"/>
    <row r="29108" s="107" customFormat="1" x14ac:dyDescent="0.2"/>
    <row r="29109" s="107" customFormat="1" x14ac:dyDescent="0.2"/>
    <row r="29110" s="107" customFormat="1" x14ac:dyDescent="0.2"/>
    <row r="29111" s="107" customFormat="1" x14ac:dyDescent="0.2"/>
    <row r="29112" s="107" customFormat="1" x14ac:dyDescent="0.2"/>
    <row r="29113" s="107" customFormat="1" x14ac:dyDescent="0.2"/>
    <row r="29114" s="107" customFormat="1" x14ac:dyDescent="0.2"/>
    <row r="29115" s="107" customFormat="1" x14ac:dyDescent="0.2"/>
    <row r="29116" s="107" customFormat="1" x14ac:dyDescent="0.2"/>
    <row r="29117" s="107" customFormat="1" x14ac:dyDescent="0.2"/>
    <row r="29118" s="107" customFormat="1" x14ac:dyDescent="0.2"/>
    <row r="29119" s="107" customFormat="1" x14ac:dyDescent="0.2"/>
    <row r="29120" s="107" customFormat="1" x14ac:dyDescent="0.2"/>
    <row r="29121" s="107" customFormat="1" x14ac:dyDescent="0.2"/>
    <row r="29122" s="107" customFormat="1" x14ac:dyDescent="0.2"/>
    <row r="29123" s="107" customFormat="1" x14ac:dyDescent="0.2"/>
    <row r="29124" s="107" customFormat="1" x14ac:dyDescent="0.2"/>
    <row r="29125" s="107" customFormat="1" x14ac:dyDescent="0.2"/>
    <row r="29126" s="107" customFormat="1" x14ac:dyDescent="0.2"/>
    <row r="29127" s="107" customFormat="1" x14ac:dyDescent="0.2"/>
    <row r="29128" s="107" customFormat="1" x14ac:dyDescent="0.2"/>
    <row r="29129" s="107" customFormat="1" x14ac:dyDescent="0.2"/>
    <row r="29130" s="107" customFormat="1" x14ac:dyDescent="0.2"/>
    <row r="29131" s="107" customFormat="1" x14ac:dyDescent="0.2"/>
    <row r="29132" s="107" customFormat="1" x14ac:dyDescent="0.2"/>
    <row r="29133" s="107" customFormat="1" x14ac:dyDescent="0.2"/>
    <row r="29134" s="107" customFormat="1" x14ac:dyDescent="0.2"/>
    <row r="29135" s="107" customFormat="1" x14ac:dyDescent="0.2"/>
    <row r="29136" s="107" customFormat="1" x14ac:dyDescent="0.2"/>
    <row r="29137" s="107" customFormat="1" x14ac:dyDescent="0.2"/>
    <row r="29138" s="107" customFormat="1" x14ac:dyDescent="0.2"/>
    <row r="29139" s="107" customFormat="1" x14ac:dyDescent="0.2"/>
    <row r="29140" s="107" customFormat="1" x14ac:dyDescent="0.2"/>
    <row r="29141" s="107" customFormat="1" x14ac:dyDescent="0.2"/>
    <row r="29142" s="107" customFormat="1" x14ac:dyDescent="0.2"/>
    <row r="29143" s="107" customFormat="1" x14ac:dyDescent="0.2"/>
    <row r="29144" s="107" customFormat="1" x14ac:dyDescent="0.2"/>
    <row r="29145" s="107" customFormat="1" x14ac:dyDescent="0.2"/>
    <row r="29146" s="107" customFormat="1" x14ac:dyDescent="0.2"/>
    <row r="29147" s="107" customFormat="1" x14ac:dyDescent="0.2"/>
    <row r="29148" s="107" customFormat="1" x14ac:dyDescent="0.2"/>
    <row r="29149" s="107" customFormat="1" x14ac:dyDescent="0.2"/>
    <row r="29150" s="107" customFormat="1" x14ac:dyDescent="0.2"/>
    <row r="29151" s="107" customFormat="1" x14ac:dyDescent="0.2"/>
    <row r="29152" s="107" customFormat="1" x14ac:dyDescent="0.2"/>
    <row r="29153" s="107" customFormat="1" x14ac:dyDescent="0.2"/>
    <row r="29154" s="107" customFormat="1" x14ac:dyDescent="0.2"/>
    <row r="29155" s="107" customFormat="1" x14ac:dyDescent="0.2"/>
    <row r="29156" s="107" customFormat="1" x14ac:dyDescent="0.2"/>
    <row r="29157" s="107" customFormat="1" x14ac:dyDescent="0.2"/>
    <row r="29158" s="107" customFormat="1" x14ac:dyDescent="0.2"/>
    <row r="29159" s="107" customFormat="1" x14ac:dyDescent="0.2"/>
    <row r="29160" s="107" customFormat="1" x14ac:dyDescent="0.2"/>
    <row r="29161" s="107" customFormat="1" x14ac:dyDescent="0.2"/>
    <row r="29162" s="107" customFormat="1" x14ac:dyDescent="0.2"/>
    <row r="29163" s="107" customFormat="1" x14ac:dyDescent="0.2"/>
    <row r="29164" s="107" customFormat="1" x14ac:dyDescent="0.2"/>
    <row r="29165" s="107" customFormat="1" x14ac:dyDescent="0.2"/>
    <row r="29166" s="107" customFormat="1" x14ac:dyDescent="0.2"/>
    <row r="29167" s="107" customFormat="1" x14ac:dyDescent="0.2"/>
    <row r="29168" s="107" customFormat="1" x14ac:dyDescent="0.2"/>
    <row r="29169" s="107" customFormat="1" x14ac:dyDescent="0.2"/>
    <row r="29170" s="107" customFormat="1" x14ac:dyDescent="0.2"/>
    <row r="29171" s="107" customFormat="1" x14ac:dyDescent="0.2"/>
    <row r="29172" s="107" customFormat="1" x14ac:dyDescent="0.2"/>
    <row r="29173" s="107" customFormat="1" x14ac:dyDescent="0.2"/>
    <row r="29174" s="107" customFormat="1" x14ac:dyDescent="0.2"/>
    <row r="29175" s="107" customFormat="1" x14ac:dyDescent="0.2"/>
    <row r="29176" s="107" customFormat="1" x14ac:dyDescent="0.2"/>
    <row r="29177" s="107" customFormat="1" x14ac:dyDescent="0.2"/>
    <row r="29178" s="107" customFormat="1" x14ac:dyDescent="0.2"/>
    <row r="29179" s="107" customFormat="1" x14ac:dyDescent="0.2"/>
    <row r="29180" s="107" customFormat="1" x14ac:dyDescent="0.2"/>
    <row r="29181" s="107" customFormat="1" x14ac:dyDescent="0.2"/>
    <row r="29182" s="107" customFormat="1" x14ac:dyDescent="0.2"/>
    <row r="29183" s="107" customFormat="1" x14ac:dyDescent="0.2"/>
    <row r="29184" s="107" customFormat="1" x14ac:dyDescent="0.2"/>
    <row r="29185" s="107" customFormat="1" x14ac:dyDescent="0.2"/>
    <row r="29186" s="107" customFormat="1" x14ac:dyDescent="0.2"/>
    <row r="29187" s="107" customFormat="1" x14ac:dyDescent="0.2"/>
    <row r="29188" s="107" customFormat="1" x14ac:dyDescent="0.2"/>
    <row r="29189" s="107" customFormat="1" x14ac:dyDescent="0.2"/>
    <row r="29190" s="107" customFormat="1" x14ac:dyDescent="0.2"/>
    <row r="29191" s="107" customFormat="1" x14ac:dyDescent="0.2"/>
    <row r="29192" s="107" customFormat="1" x14ac:dyDescent="0.2"/>
    <row r="29193" s="107" customFormat="1" x14ac:dyDescent="0.2"/>
    <row r="29194" s="107" customFormat="1" x14ac:dyDescent="0.2"/>
    <row r="29195" s="107" customFormat="1" x14ac:dyDescent="0.2"/>
    <row r="29196" s="107" customFormat="1" x14ac:dyDescent="0.2"/>
    <row r="29197" s="107" customFormat="1" x14ac:dyDescent="0.2"/>
    <row r="29198" s="107" customFormat="1" x14ac:dyDescent="0.2"/>
    <row r="29199" s="107" customFormat="1" x14ac:dyDescent="0.2"/>
    <row r="29200" s="107" customFormat="1" x14ac:dyDescent="0.2"/>
    <row r="29201" s="107" customFormat="1" x14ac:dyDescent="0.2"/>
    <row r="29202" s="107" customFormat="1" x14ac:dyDescent="0.2"/>
    <row r="29203" s="107" customFormat="1" x14ac:dyDescent="0.2"/>
    <row r="29204" s="107" customFormat="1" x14ac:dyDescent="0.2"/>
    <row r="29205" s="107" customFormat="1" x14ac:dyDescent="0.2"/>
    <row r="29206" s="107" customFormat="1" x14ac:dyDescent="0.2"/>
    <row r="29207" s="107" customFormat="1" x14ac:dyDescent="0.2"/>
    <row r="29208" s="107" customFormat="1" x14ac:dyDescent="0.2"/>
    <row r="29209" s="107" customFormat="1" x14ac:dyDescent="0.2"/>
    <row r="29210" s="107" customFormat="1" x14ac:dyDescent="0.2"/>
    <row r="29211" s="107" customFormat="1" x14ac:dyDescent="0.2"/>
    <row r="29212" s="107" customFormat="1" x14ac:dyDescent="0.2"/>
    <row r="29213" s="107" customFormat="1" x14ac:dyDescent="0.2"/>
    <row r="29214" s="107" customFormat="1" x14ac:dyDescent="0.2"/>
    <row r="29215" s="107" customFormat="1" x14ac:dyDescent="0.2"/>
    <row r="29216" s="107" customFormat="1" x14ac:dyDescent="0.2"/>
    <row r="29217" s="107" customFormat="1" x14ac:dyDescent="0.2"/>
    <row r="29218" s="107" customFormat="1" x14ac:dyDescent="0.2"/>
    <row r="29219" s="107" customFormat="1" x14ac:dyDescent="0.2"/>
    <row r="29220" s="107" customFormat="1" x14ac:dyDescent="0.2"/>
    <row r="29221" s="107" customFormat="1" x14ac:dyDescent="0.2"/>
    <row r="29222" s="107" customFormat="1" x14ac:dyDescent="0.2"/>
    <row r="29223" s="107" customFormat="1" x14ac:dyDescent="0.2"/>
    <row r="29224" s="107" customFormat="1" x14ac:dyDescent="0.2"/>
    <row r="29225" s="107" customFormat="1" x14ac:dyDescent="0.2"/>
    <row r="29226" s="107" customFormat="1" x14ac:dyDescent="0.2"/>
    <row r="29227" s="107" customFormat="1" x14ac:dyDescent="0.2"/>
    <row r="29228" s="107" customFormat="1" x14ac:dyDescent="0.2"/>
    <row r="29229" s="107" customFormat="1" x14ac:dyDescent="0.2"/>
    <row r="29230" s="107" customFormat="1" x14ac:dyDescent="0.2"/>
    <row r="29231" s="107" customFormat="1" x14ac:dyDescent="0.2"/>
    <row r="29232" s="107" customFormat="1" x14ac:dyDescent="0.2"/>
    <row r="29233" s="107" customFormat="1" x14ac:dyDescent="0.2"/>
    <row r="29234" s="107" customFormat="1" x14ac:dyDescent="0.2"/>
    <row r="29235" s="107" customFormat="1" x14ac:dyDescent="0.2"/>
    <row r="29236" s="107" customFormat="1" x14ac:dyDescent="0.2"/>
    <row r="29237" s="107" customFormat="1" x14ac:dyDescent="0.2"/>
    <row r="29238" s="107" customFormat="1" x14ac:dyDescent="0.2"/>
    <row r="29239" s="107" customFormat="1" x14ac:dyDescent="0.2"/>
    <row r="29240" s="107" customFormat="1" x14ac:dyDescent="0.2"/>
    <row r="29241" s="107" customFormat="1" x14ac:dyDescent="0.2"/>
    <row r="29242" s="107" customFormat="1" x14ac:dyDescent="0.2"/>
    <row r="29243" s="107" customFormat="1" x14ac:dyDescent="0.2"/>
    <row r="29244" s="107" customFormat="1" x14ac:dyDescent="0.2"/>
    <row r="29245" s="107" customFormat="1" x14ac:dyDescent="0.2"/>
    <row r="29246" s="107" customFormat="1" x14ac:dyDescent="0.2"/>
    <row r="29247" s="107" customFormat="1" x14ac:dyDescent="0.2"/>
    <row r="29248" s="107" customFormat="1" x14ac:dyDescent="0.2"/>
    <row r="29249" s="107" customFormat="1" x14ac:dyDescent="0.2"/>
    <row r="29250" s="107" customFormat="1" x14ac:dyDescent="0.2"/>
    <row r="29251" s="107" customFormat="1" x14ac:dyDescent="0.2"/>
    <row r="29252" s="107" customFormat="1" x14ac:dyDescent="0.2"/>
    <row r="29253" s="107" customFormat="1" x14ac:dyDescent="0.2"/>
    <row r="29254" s="107" customFormat="1" x14ac:dyDescent="0.2"/>
    <row r="29255" s="107" customFormat="1" x14ac:dyDescent="0.2"/>
    <row r="29256" s="107" customFormat="1" x14ac:dyDescent="0.2"/>
    <row r="29257" s="107" customFormat="1" x14ac:dyDescent="0.2"/>
    <row r="29258" s="107" customFormat="1" x14ac:dyDescent="0.2"/>
    <row r="29259" s="107" customFormat="1" x14ac:dyDescent="0.2"/>
    <row r="29260" s="107" customFormat="1" x14ac:dyDescent="0.2"/>
    <row r="29261" s="107" customFormat="1" x14ac:dyDescent="0.2"/>
    <row r="29262" s="107" customFormat="1" x14ac:dyDescent="0.2"/>
    <row r="29263" s="107" customFormat="1" x14ac:dyDescent="0.2"/>
    <row r="29264" s="107" customFormat="1" x14ac:dyDescent="0.2"/>
    <row r="29265" s="107" customFormat="1" x14ac:dyDescent="0.2"/>
    <row r="29266" s="107" customFormat="1" x14ac:dyDescent="0.2"/>
    <row r="29267" s="107" customFormat="1" x14ac:dyDescent="0.2"/>
    <row r="29268" s="107" customFormat="1" x14ac:dyDescent="0.2"/>
    <row r="29269" s="107" customFormat="1" x14ac:dyDescent="0.2"/>
    <row r="29270" s="107" customFormat="1" x14ac:dyDescent="0.2"/>
    <row r="29271" s="107" customFormat="1" x14ac:dyDescent="0.2"/>
    <row r="29272" s="107" customFormat="1" x14ac:dyDescent="0.2"/>
    <row r="29273" s="107" customFormat="1" x14ac:dyDescent="0.2"/>
    <row r="29274" s="107" customFormat="1" x14ac:dyDescent="0.2"/>
    <row r="29275" s="107" customFormat="1" x14ac:dyDescent="0.2"/>
    <row r="29276" s="107" customFormat="1" x14ac:dyDescent="0.2"/>
    <row r="29277" s="107" customFormat="1" x14ac:dyDescent="0.2"/>
    <row r="29278" s="107" customFormat="1" x14ac:dyDescent="0.2"/>
    <row r="29279" s="107" customFormat="1" x14ac:dyDescent="0.2"/>
    <row r="29280" s="107" customFormat="1" x14ac:dyDescent="0.2"/>
    <row r="29281" s="107" customFormat="1" x14ac:dyDescent="0.2"/>
    <row r="29282" s="107" customFormat="1" x14ac:dyDescent="0.2"/>
    <row r="29283" s="107" customFormat="1" x14ac:dyDescent="0.2"/>
    <row r="29284" s="107" customFormat="1" x14ac:dyDescent="0.2"/>
    <row r="29285" s="107" customFormat="1" x14ac:dyDescent="0.2"/>
    <row r="29286" s="107" customFormat="1" x14ac:dyDescent="0.2"/>
    <row r="29287" s="107" customFormat="1" x14ac:dyDescent="0.2"/>
    <row r="29288" s="107" customFormat="1" x14ac:dyDescent="0.2"/>
    <row r="29289" s="107" customFormat="1" x14ac:dyDescent="0.2"/>
    <row r="29290" s="107" customFormat="1" x14ac:dyDescent="0.2"/>
    <row r="29291" s="107" customFormat="1" x14ac:dyDescent="0.2"/>
    <row r="29292" s="107" customFormat="1" x14ac:dyDescent="0.2"/>
    <row r="29293" s="107" customFormat="1" x14ac:dyDescent="0.2"/>
    <row r="29294" s="107" customFormat="1" x14ac:dyDescent="0.2"/>
    <row r="29295" s="107" customFormat="1" x14ac:dyDescent="0.2"/>
    <row r="29296" s="107" customFormat="1" x14ac:dyDescent="0.2"/>
    <row r="29297" s="107" customFormat="1" x14ac:dyDescent="0.2"/>
    <row r="29298" s="107" customFormat="1" x14ac:dyDescent="0.2"/>
    <row r="29299" s="107" customFormat="1" x14ac:dyDescent="0.2"/>
    <row r="29300" s="107" customFormat="1" x14ac:dyDescent="0.2"/>
    <row r="29301" s="107" customFormat="1" x14ac:dyDescent="0.2"/>
    <row r="29302" s="107" customFormat="1" x14ac:dyDescent="0.2"/>
    <row r="29303" s="107" customFormat="1" x14ac:dyDescent="0.2"/>
    <row r="29304" s="107" customFormat="1" x14ac:dyDescent="0.2"/>
    <row r="29305" s="107" customFormat="1" x14ac:dyDescent="0.2"/>
    <row r="29306" s="107" customFormat="1" x14ac:dyDescent="0.2"/>
    <row r="29307" s="107" customFormat="1" x14ac:dyDescent="0.2"/>
    <row r="29308" s="107" customFormat="1" x14ac:dyDescent="0.2"/>
    <row r="29309" s="107" customFormat="1" x14ac:dyDescent="0.2"/>
    <row r="29310" s="107" customFormat="1" x14ac:dyDescent="0.2"/>
    <row r="29311" s="107" customFormat="1" x14ac:dyDescent="0.2"/>
    <row r="29312" s="107" customFormat="1" x14ac:dyDescent="0.2"/>
    <row r="29313" s="107" customFormat="1" x14ac:dyDescent="0.2"/>
    <row r="29314" s="107" customFormat="1" x14ac:dyDescent="0.2"/>
    <row r="29315" s="107" customFormat="1" x14ac:dyDescent="0.2"/>
    <row r="29316" s="107" customFormat="1" x14ac:dyDescent="0.2"/>
    <row r="29317" s="107" customFormat="1" x14ac:dyDescent="0.2"/>
    <row r="29318" s="107" customFormat="1" x14ac:dyDescent="0.2"/>
    <row r="29319" s="107" customFormat="1" x14ac:dyDescent="0.2"/>
    <row r="29320" s="107" customFormat="1" x14ac:dyDescent="0.2"/>
    <row r="29321" s="107" customFormat="1" x14ac:dyDescent="0.2"/>
    <row r="29322" s="107" customFormat="1" x14ac:dyDescent="0.2"/>
    <row r="29323" s="107" customFormat="1" x14ac:dyDescent="0.2"/>
    <row r="29324" s="107" customFormat="1" x14ac:dyDescent="0.2"/>
    <row r="29325" s="107" customFormat="1" x14ac:dyDescent="0.2"/>
    <row r="29326" s="107" customFormat="1" x14ac:dyDescent="0.2"/>
    <row r="29327" s="107" customFormat="1" x14ac:dyDescent="0.2"/>
    <row r="29328" s="107" customFormat="1" x14ac:dyDescent="0.2"/>
    <row r="29329" s="107" customFormat="1" x14ac:dyDescent="0.2"/>
    <row r="29330" s="107" customFormat="1" x14ac:dyDescent="0.2"/>
    <row r="29331" s="107" customFormat="1" x14ac:dyDescent="0.2"/>
    <row r="29332" s="107" customFormat="1" x14ac:dyDescent="0.2"/>
    <row r="29333" s="107" customFormat="1" x14ac:dyDescent="0.2"/>
    <row r="29334" s="107" customFormat="1" x14ac:dyDescent="0.2"/>
    <row r="29335" s="107" customFormat="1" x14ac:dyDescent="0.2"/>
    <row r="29336" s="107" customFormat="1" x14ac:dyDescent="0.2"/>
    <row r="29337" s="107" customFormat="1" x14ac:dyDescent="0.2"/>
    <row r="29338" s="107" customFormat="1" x14ac:dyDescent="0.2"/>
    <row r="29339" s="107" customFormat="1" x14ac:dyDescent="0.2"/>
    <row r="29340" s="107" customFormat="1" x14ac:dyDescent="0.2"/>
    <row r="29341" s="107" customFormat="1" x14ac:dyDescent="0.2"/>
    <row r="29342" s="107" customFormat="1" x14ac:dyDescent="0.2"/>
    <row r="29343" s="107" customFormat="1" x14ac:dyDescent="0.2"/>
    <row r="29344" s="107" customFormat="1" x14ac:dyDescent="0.2"/>
    <row r="29345" s="107" customFormat="1" x14ac:dyDescent="0.2"/>
    <row r="29346" s="107" customFormat="1" x14ac:dyDescent="0.2"/>
    <row r="29347" s="107" customFormat="1" x14ac:dyDescent="0.2"/>
    <row r="29348" s="107" customFormat="1" x14ac:dyDescent="0.2"/>
    <row r="29349" s="107" customFormat="1" x14ac:dyDescent="0.2"/>
    <row r="29350" s="107" customFormat="1" x14ac:dyDescent="0.2"/>
    <row r="29351" s="107" customFormat="1" x14ac:dyDescent="0.2"/>
    <row r="29352" s="107" customFormat="1" x14ac:dyDescent="0.2"/>
    <row r="29353" s="107" customFormat="1" x14ac:dyDescent="0.2"/>
    <row r="29354" s="107" customFormat="1" x14ac:dyDescent="0.2"/>
    <row r="29355" s="107" customFormat="1" x14ac:dyDescent="0.2"/>
    <row r="29356" s="107" customFormat="1" x14ac:dyDescent="0.2"/>
    <row r="29357" s="107" customFormat="1" x14ac:dyDescent="0.2"/>
    <row r="29358" s="107" customFormat="1" x14ac:dyDescent="0.2"/>
    <row r="29359" s="107" customFormat="1" x14ac:dyDescent="0.2"/>
    <row r="29360" s="107" customFormat="1" x14ac:dyDescent="0.2"/>
    <row r="29361" s="107" customFormat="1" x14ac:dyDescent="0.2"/>
    <row r="29362" s="107" customFormat="1" x14ac:dyDescent="0.2"/>
    <row r="29363" s="107" customFormat="1" x14ac:dyDescent="0.2"/>
    <row r="29364" s="107" customFormat="1" x14ac:dyDescent="0.2"/>
    <row r="29365" s="107" customFormat="1" x14ac:dyDescent="0.2"/>
    <row r="29366" s="107" customFormat="1" x14ac:dyDescent="0.2"/>
    <row r="29367" s="107" customFormat="1" x14ac:dyDescent="0.2"/>
    <row r="29368" s="107" customFormat="1" x14ac:dyDescent="0.2"/>
    <row r="29369" s="107" customFormat="1" x14ac:dyDescent="0.2"/>
    <row r="29370" s="107" customFormat="1" x14ac:dyDescent="0.2"/>
    <row r="29371" s="107" customFormat="1" x14ac:dyDescent="0.2"/>
    <row r="29372" s="107" customFormat="1" x14ac:dyDescent="0.2"/>
    <row r="29373" s="107" customFormat="1" x14ac:dyDescent="0.2"/>
    <row r="29374" s="107" customFormat="1" x14ac:dyDescent="0.2"/>
    <row r="29375" s="107" customFormat="1" x14ac:dyDescent="0.2"/>
    <row r="29376" s="107" customFormat="1" x14ac:dyDescent="0.2"/>
    <row r="29377" s="107" customFormat="1" x14ac:dyDescent="0.2"/>
    <row r="29378" s="107" customFormat="1" x14ac:dyDescent="0.2"/>
    <row r="29379" s="107" customFormat="1" x14ac:dyDescent="0.2"/>
    <row r="29380" s="107" customFormat="1" x14ac:dyDescent="0.2"/>
    <row r="29381" s="107" customFormat="1" x14ac:dyDescent="0.2"/>
    <row r="29382" s="107" customFormat="1" x14ac:dyDescent="0.2"/>
    <row r="29383" s="107" customFormat="1" x14ac:dyDescent="0.2"/>
    <row r="29384" s="107" customFormat="1" x14ac:dyDescent="0.2"/>
    <row r="29385" s="107" customFormat="1" x14ac:dyDescent="0.2"/>
    <row r="29386" s="107" customFormat="1" x14ac:dyDescent="0.2"/>
    <row r="29387" s="107" customFormat="1" x14ac:dyDescent="0.2"/>
    <row r="29388" s="107" customFormat="1" x14ac:dyDescent="0.2"/>
    <row r="29389" s="107" customFormat="1" x14ac:dyDescent="0.2"/>
    <row r="29390" s="107" customFormat="1" x14ac:dyDescent="0.2"/>
    <row r="29391" s="107" customFormat="1" x14ac:dyDescent="0.2"/>
    <row r="29392" s="107" customFormat="1" x14ac:dyDescent="0.2"/>
    <row r="29393" s="107" customFormat="1" x14ac:dyDescent="0.2"/>
    <row r="29394" s="107" customFormat="1" x14ac:dyDescent="0.2"/>
    <row r="29395" s="107" customFormat="1" x14ac:dyDescent="0.2"/>
    <row r="29396" s="107" customFormat="1" x14ac:dyDescent="0.2"/>
    <row r="29397" s="107" customFormat="1" x14ac:dyDescent="0.2"/>
    <row r="29398" s="107" customFormat="1" x14ac:dyDescent="0.2"/>
    <row r="29399" s="107" customFormat="1" x14ac:dyDescent="0.2"/>
    <row r="29400" s="107" customFormat="1" x14ac:dyDescent="0.2"/>
    <row r="29401" s="107" customFormat="1" x14ac:dyDescent="0.2"/>
    <row r="29402" s="107" customFormat="1" x14ac:dyDescent="0.2"/>
    <row r="29403" s="107" customFormat="1" x14ac:dyDescent="0.2"/>
    <row r="29404" s="107" customFormat="1" x14ac:dyDescent="0.2"/>
    <row r="29405" s="107" customFormat="1" x14ac:dyDescent="0.2"/>
    <row r="29406" s="107" customFormat="1" x14ac:dyDescent="0.2"/>
    <row r="29407" s="107" customFormat="1" x14ac:dyDescent="0.2"/>
    <row r="29408" s="107" customFormat="1" x14ac:dyDescent="0.2"/>
    <row r="29409" s="107" customFormat="1" x14ac:dyDescent="0.2"/>
    <row r="29410" s="107" customFormat="1" x14ac:dyDescent="0.2"/>
    <row r="29411" s="107" customFormat="1" x14ac:dyDescent="0.2"/>
    <row r="29412" s="107" customFormat="1" x14ac:dyDescent="0.2"/>
    <row r="29413" s="107" customFormat="1" x14ac:dyDescent="0.2"/>
    <row r="29414" s="107" customFormat="1" x14ac:dyDescent="0.2"/>
    <row r="29415" s="107" customFormat="1" x14ac:dyDescent="0.2"/>
    <row r="29416" s="107" customFormat="1" x14ac:dyDescent="0.2"/>
    <row r="29417" s="107" customFormat="1" x14ac:dyDescent="0.2"/>
    <row r="29418" s="107" customFormat="1" x14ac:dyDescent="0.2"/>
    <row r="29419" s="107" customFormat="1" x14ac:dyDescent="0.2"/>
    <row r="29420" s="107" customFormat="1" x14ac:dyDescent="0.2"/>
    <row r="29421" s="107" customFormat="1" x14ac:dyDescent="0.2"/>
    <row r="29422" s="107" customFormat="1" x14ac:dyDescent="0.2"/>
    <row r="29423" s="107" customFormat="1" x14ac:dyDescent="0.2"/>
    <row r="29424" s="107" customFormat="1" x14ac:dyDescent="0.2"/>
    <row r="29425" s="107" customFormat="1" x14ac:dyDescent="0.2"/>
    <row r="29426" s="107" customFormat="1" x14ac:dyDescent="0.2"/>
    <row r="29427" s="107" customFormat="1" x14ac:dyDescent="0.2"/>
    <row r="29428" s="107" customFormat="1" x14ac:dyDescent="0.2"/>
    <row r="29429" s="107" customFormat="1" x14ac:dyDescent="0.2"/>
    <row r="29430" s="107" customFormat="1" x14ac:dyDescent="0.2"/>
    <row r="29431" s="107" customFormat="1" x14ac:dyDescent="0.2"/>
    <row r="29432" s="107" customFormat="1" x14ac:dyDescent="0.2"/>
    <row r="29433" s="107" customFormat="1" x14ac:dyDescent="0.2"/>
    <row r="29434" s="107" customFormat="1" x14ac:dyDescent="0.2"/>
    <row r="29435" s="107" customFormat="1" x14ac:dyDescent="0.2"/>
    <row r="29436" s="107" customFormat="1" x14ac:dyDescent="0.2"/>
    <row r="29437" s="107" customFormat="1" x14ac:dyDescent="0.2"/>
    <row r="29438" s="107" customFormat="1" x14ac:dyDescent="0.2"/>
    <row r="29439" s="107" customFormat="1" x14ac:dyDescent="0.2"/>
    <row r="29440" s="107" customFormat="1" x14ac:dyDescent="0.2"/>
    <row r="29441" s="107" customFormat="1" x14ac:dyDescent="0.2"/>
    <row r="29442" s="107" customFormat="1" x14ac:dyDescent="0.2"/>
    <row r="29443" s="107" customFormat="1" x14ac:dyDescent="0.2"/>
    <row r="29444" s="107" customFormat="1" x14ac:dyDescent="0.2"/>
    <row r="29445" s="107" customFormat="1" x14ac:dyDescent="0.2"/>
    <row r="29446" s="107" customFormat="1" x14ac:dyDescent="0.2"/>
    <row r="29447" s="107" customFormat="1" x14ac:dyDescent="0.2"/>
    <row r="29448" s="107" customFormat="1" x14ac:dyDescent="0.2"/>
    <row r="29449" s="107" customFormat="1" x14ac:dyDescent="0.2"/>
    <row r="29450" s="107" customFormat="1" x14ac:dyDescent="0.2"/>
    <row r="29451" s="107" customFormat="1" x14ac:dyDescent="0.2"/>
    <row r="29452" s="107" customFormat="1" x14ac:dyDescent="0.2"/>
    <row r="29453" s="107" customFormat="1" x14ac:dyDescent="0.2"/>
    <row r="29454" s="107" customFormat="1" x14ac:dyDescent="0.2"/>
    <row r="29455" s="107" customFormat="1" x14ac:dyDescent="0.2"/>
    <row r="29456" s="107" customFormat="1" x14ac:dyDescent="0.2"/>
    <row r="29457" s="107" customFormat="1" x14ac:dyDescent="0.2"/>
    <row r="29458" s="107" customFormat="1" x14ac:dyDescent="0.2"/>
    <row r="29459" s="107" customFormat="1" x14ac:dyDescent="0.2"/>
    <row r="29460" s="107" customFormat="1" x14ac:dyDescent="0.2"/>
    <row r="29461" s="107" customFormat="1" x14ac:dyDescent="0.2"/>
    <row r="29462" s="107" customFormat="1" x14ac:dyDescent="0.2"/>
    <row r="29463" s="107" customFormat="1" x14ac:dyDescent="0.2"/>
    <row r="29464" s="107" customFormat="1" x14ac:dyDescent="0.2"/>
    <row r="29465" s="107" customFormat="1" x14ac:dyDescent="0.2"/>
    <row r="29466" s="107" customFormat="1" x14ac:dyDescent="0.2"/>
    <row r="29467" s="107" customFormat="1" x14ac:dyDescent="0.2"/>
    <row r="29468" s="107" customFormat="1" x14ac:dyDescent="0.2"/>
    <row r="29469" s="107" customFormat="1" x14ac:dyDescent="0.2"/>
    <row r="29470" s="107" customFormat="1" x14ac:dyDescent="0.2"/>
    <row r="29471" s="107" customFormat="1" x14ac:dyDescent="0.2"/>
    <row r="29472" s="107" customFormat="1" x14ac:dyDescent="0.2"/>
    <row r="29473" s="107" customFormat="1" x14ac:dyDescent="0.2"/>
    <row r="29474" s="107" customFormat="1" x14ac:dyDescent="0.2"/>
    <row r="29475" s="107" customFormat="1" x14ac:dyDescent="0.2"/>
    <row r="29476" s="107" customFormat="1" x14ac:dyDescent="0.2"/>
    <row r="29477" s="107" customFormat="1" x14ac:dyDescent="0.2"/>
    <row r="29478" s="107" customFormat="1" x14ac:dyDescent="0.2"/>
    <row r="29479" s="107" customFormat="1" x14ac:dyDescent="0.2"/>
    <row r="29480" s="107" customFormat="1" x14ac:dyDescent="0.2"/>
    <row r="29481" s="107" customFormat="1" x14ac:dyDescent="0.2"/>
    <row r="29482" s="107" customFormat="1" x14ac:dyDescent="0.2"/>
    <row r="29483" s="107" customFormat="1" x14ac:dyDescent="0.2"/>
    <row r="29484" s="107" customFormat="1" x14ac:dyDescent="0.2"/>
    <row r="29485" s="107" customFormat="1" x14ac:dyDescent="0.2"/>
    <row r="29486" s="107" customFormat="1" x14ac:dyDescent="0.2"/>
    <row r="29487" s="107" customFormat="1" x14ac:dyDescent="0.2"/>
    <row r="29488" s="107" customFormat="1" x14ac:dyDescent="0.2"/>
    <row r="29489" s="107" customFormat="1" x14ac:dyDescent="0.2"/>
    <row r="29490" s="107" customFormat="1" x14ac:dyDescent="0.2"/>
    <row r="29491" s="107" customFormat="1" x14ac:dyDescent="0.2"/>
    <row r="29492" s="107" customFormat="1" x14ac:dyDescent="0.2"/>
    <row r="29493" s="107" customFormat="1" x14ac:dyDescent="0.2"/>
    <row r="29494" s="107" customFormat="1" x14ac:dyDescent="0.2"/>
    <row r="29495" s="107" customFormat="1" x14ac:dyDescent="0.2"/>
    <row r="29496" s="107" customFormat="1" x14ac:dyDescent="0.2"/>
    <row r="29497" s="107" customFormat="1" x14ac:dyDescent="0.2"/>
    <row r="29498" s="107" customFormat="1" x14ac:dyDescent="0.2"/>
    <row r="29499" s="107" customFormat="1" x14ac:dyDescent="0.2"/>
    <row r="29500" s="107" customFormat="1" x14ac:dyDescent="0.2"/>
    <row r="29501" s="107" customFormat="1" x14ac:dyDescent="0.2"/>
    <row r="29502" s="107" customFormat="1" x14ac:dyDescent="0.2"/>
    <row r="29503" s="107" customFormat="1" x14ac:dyDescent="0.2"/>
    <row r="29504" s="107" customFormat="1" x14ac:dyDescent="0.2"/>
    <row r="29505" s="107" customFormat="1" x14ac:dyDescent="0.2"/>
    <row r="29506" s="107" customFormat="1" x14ac:dyDescent="0.2"/>
    <row r="29507" s="107" customFormat="1" x14ac:dyDescent="0.2"/>
    <row r="29508" s="107" customFormat="1" x14ac:dyDescent="0.2"/>
    <row r="29509" s="107" customFormat="1" x14ac:dyDescent="0.2"/>
    <row r="29510" s="107" customFormat="1" x14ac:dyDescent="0.2"/>
    <row r="29511" s="107" customFormat="1" x14ac:dyDescent="0.2"/>
    <row r="29512" s="107" customFormat="1" x14ac:dyDescent="0.2"/>
    <row r="29513" s="107" customFormat="1" x14ac:dyDescent="0.2"/>
    <row r="29514" s="107" customFormat="1" x14ac:dyDescent="0.2"/>
    <row r="29515" s="107" customFormat="1" x14ac:dyDescent="0.2"/>
    <row r="29516" s="107" customFormat="1" x14ac:dyDescent="0.2"/>
    <row r="29517" s="107" customFormat="1" x14ac:dyDescent="0.2"/>
    <row r="29518" s="107" customFormat="1" x14ac:dyDescent="0.2"/>
    <row r="29519" s="107" customFormat="1" x14ac:dyDescent="0.2"/>
    <row r="29520" s="107" customFormat="1" x14ac:dyDescent="0.2"/>
    <row r="29521" s="107" customFormat="1" x14ac:dyDescent="0.2"/>
    <row r="29522" s="107" customFormat="1" x14ac:dyDescent="0.2"/>
    <row r="29523" s="107" customFormat="1" x14ac:dyDescent="0.2"/>
    <row r="29524" s="107" customFormat="1" x14ac:dyDescent="0.2"/>
    <row r="29525" s="107" customFormat="1" x14ac:dyDescent="0.2"/>
    <row r="29526" s="107" customFormat="1" x14ac:dyDescent="0.2"/>
    <row r="29527" s="107" customFormat="1" x14ac:dyDescent="0.2"/>
    <row r="29528" s="107" customFormat="1" x14ac:dyDescent="0.2"/>
    <row r="29529" s="107" customFormat="1" x14ac:dyDescent="0.2"/>
    <row r="29530" s="107" customFormat="1" x14ac:dyDescent="0.2"/>
    <row r="29531" s="107" customFormat="1" x14ac:dyDescent="0.2"/>
    <row r="29532" s="107" customFormat="1" x14ac:dyDescent="0.2"/>
    <row r="29533" s="107" customFormat="1" x14ac:dyDescent="0.2"/>
    <row r="29534" s="107" customFormat="1" x14ac:dyDescent="0.2"/>
    <row r="29535" s="107" customFormat="1" x14ac:dyDescent="0.2"/>
    <row r="29536" s="107" customFormat="1" x14ac:dyDescent="0.2"/>
    <row r="29537" s="107" customFormat="1" x14ac:dyDescent="0.2"/>
    <row r="29538" s="107" customFormat="1" x14ac:dyDescent="0.2"/>
    <row r="29539" s="107" customFormat="1" x14ac:dyDescent="0.2"/>
    <row r="29540" s="107" customFormat="1" x14ac:dyDescent="0.2"/>
    <row r="29541" s="107" customFormat="1" x14ac:dyDescent="0.2"/>
    <row r="29542" s="107" customFormat="1" x14ac:dyDescent="0.2"/>
    <row r="29543" s="107" customFormat="1" x14ac:dyDescent="0.2"/>
    <row r="29544" s="107" customFormat="1" x14ac:dyDescent="0.2"/>
    <row r="29545" s="107" customFormat="1" x14ac:dyDescent="0.2"/>
    <row r="29546" s="107" customFormat="1" x14ac:dyDescent="0.2"/>
    <row r="29547" s="107" customFormat="1" x14ac:dyDescent="0.2"/>
    <row r="29548" s="107" customFormat="1" x14ac:dyDescent="0.2"/>
    <row r="29549" s="107" customFormat="1" x14ac:dyDescent="0.2"/>
    <row r="29550" s="107" customFormat="1" x14ac:dyDescent="0.2"/>
    <row r="29551" s="107" customFormat="1" x14ac:dyDescent="0.2"/>
    <row r="29552" s="107" customFormat="1" x14ac:dyDescent="0.2"/>
    <row r="29553" s="107" customFormat="1" x14ac:dyDescent="0.2"/>
    <row r="29554" s="107" customFormat="1" x14ac:dyDescent="0.2"/>
    <row r="29555" s="107" customFormat="1" x14ac:dyDescent="0.2"/>
    <row r="29556" s="107" customFormat="1" x14ac:dyDescent="0.2"/>
    <row r="29557" s="107" customFormat="1" x14ac:dyDescent="0.2"/>
    <row r="29558" s="107" customFormat="1" x14ac:dyDescent="0.2"/>
    <row r="29559" s="107" customFormat="1" x14ac:dyDescent="0.2"/>
    <row r="29560" s="107" customFormat="1" x14ac:dyDescent="0.2"/>
    <row r="29561" s="107" customFormat="1" x14ac:dyDescent="0.2"/>
    <row r="29562" s="107" customFormat="1" x14ac:dyDescent="0.2"/>
    <row r="29563" s="107" customFormat="1" x14ac:dyDescent="0.2"/>
    <row r="29564" s="107" customFormat="1" x14ac:dyDescent="0.2"/>
    <row r="29565" s="107" customFormat="1" x14ac:dyDescent="0.2"/>
    <row r="29566" s="107" customFormat="1" x14ac:dyDescent="0.2"/>
    <row r="29567" s="107" customFormat="1" x14ac:dyDescent="0.2"/>
    <row r="29568" s="107" customFormat="1" x14ac:dyDescent="0.2"/>
    <row r="29569" s="107" customFormat="1" x14ac:dyDescent="0.2"/>
    <row r="29570" s="107" customFormat="1" x14ac:dyDescent="0.2"/>
    <row r="29571" s="107" customFormat="1" x14ac:dyDescent="0.2"/>
    <row r="29572" s="107" customFormat="1" x14ac:dyDescent="0.2"/>
    <row r="29573" s="107" customFormat="1" x14ac:dyDescent="0.2"/>
    <row r="29574" s="107" customFormat="1" x14ac:dyDescent="0.2"/>
    <row r="29575" s="107" customFormat="1" x14ac:dyDescent="0.2"/>
    <row r="29576" s="107" customFormat="1" x14ac:dyDescent="0.2"/>
    <row r="29577" s="107" customFormat="1" x14ac:dyDescent="0.2"/>
    <row r="29578" s="107" customFormat="1" x14ac:dyDescent="0.2"/>
    <row r="29579" s="107" customFormat="1" x14ac:dyDescent="0.2"/>
    <row r="29580" s="107" customFormat="1" x14ac:dyDescent="0.2"/>
    <row r="29581" s="107" customFormat="1" x14ac:dyDescent="0.2"/>
    <row r="29582" s="107" customFormat="1" x14ac:dyDescent="0.2"/>
    <row r="29583" s="107" customFormat="1" x14ac:dyDescent="0.2"/>
    <row r="29584" s="107" customFormat="1" x14ac:dyDescent="0.2"/>
    <row r="29585" s="107" customFormat="1" x14ac:dyDescent="0.2"/>
    <row r="29586" s="107" customFormat="1" x14ac:dyDescent="0.2"/>
    <row r="29587" s="107" customFormat="1" x14ac:dyDescent="0.2"/>
    <row r="29588" s="107" customFormat="1" x14ac:dyDescent="0.2"/>
    <row r="29589" s="107" customFormat="1" x14ac:dyDescent="0.2"/>
    <row r="29590" s="107" customFormat="1" x14ac:dyDescent="0.2"/>
    <row r="29591" s="107" customFormat="1" x14ac:dyDescent="0.2"/>
    <row r="29592" s="107" customFormat="1" x14ac:dyDescent="0.2"/>
    <row r="29593" s="107" customFormat="1" x14ac:dyDescent="0.2"/>
    <row r="29594" s="107" customFormat="1" x14ac:dyDescent="0.2"/>
    <row r="29595" s="107" customFormat="1" x14ac:dyDescent="0.2"/>
    <row r="29596" s="107" customFormat="1" x14ac:dyDescent="0.2"/>
    <row r="29597" s="107" customFormat="1" x14ac:dyDescent="0.2"/>
    <row r="29598" s="107" customFormat="1" x14ac:dyDescent="0.2"/>
    <row r="29599" s="107" customFormat="1" x14ac:dyDescent="0.2"/>
    <row r="29600" s="107" customFormat="1" x14ac:dyDescent="0.2"/>
    <row r="29601" s="107" customFormat="1" x14ac:dyDescent="0.2"/>
    <row r="29602" s="107" customFormat="1" x14ac:dyDescent="0.2"/>
    <row r="29603" s="107" customFormat="1" x14ac:dyDescent="0.2"/>
    <row r="29604" s="107" customFormat="1" x14ac:dyDescent="0.2"/>
    <row r="29605" s="107" customFormat="1" x14ac:dyDescent="0.2"/>
    <row r="29606" s="107" customFormat="1" x14ac:dyDescent="0.2"/>
    <row r="29607" s="107" customFormat="1" x14ac:dyDescent="0.2"/>
    <row r="29608" s="107" customFormat="1" x14ac:dyDescent="0.2"/>
    <row r="29609" s="107" customFormat="1" x14ac:dyDescent="0.2"/>
    <row r="29610" s="107" customFormat="1" x14ac:dyDescent="0.2"/>
    <row r="29611" s="107" customFormat="1" x14ac:dyDescent="0.2"/>
    <row r="29612" s="107" customFormat="1" x14ac:dyDescent="0.2"/>
    <row r="29613" s="107" customFormat="1" x14ac:dyDescent="0.2"/>
    <row r="29614" s="107" customFormat="1" x14ac:dyDescent="0.2"/>
    <row r="29615" s="107" customFormat="1" x14ac:dyDescent="0.2"/>
    <row r="29616" s="107" customFormat="1" x14ac:dyDescent="0.2"/>
    <row r="29617" s="107" customFormat="1" x14ac:dyDescent="0.2"/>
    <row r="29618" s="107" customFormat="1" x14ac:dyDescent="0.2"/>
    <row r="29619" s="107" customFormat="1" x14ac:dyDescent="0.2"/>
    <row r="29620" s="107" customFormat="1" x14ac:dyDescent="0.2"/>
    <row r="29621" s="107" customFormat="1" x14ac:dyDescent="0.2"/>
    <row r="29622" s="107" customFormat="1" x14ac:dyDescent="0.2"/>
    <row r="29623" s="107" customFormat="1" x14ac:dyDescent="0.2"/>
    <row r="29624" s="107" customFormat="1" x14ac:dyDescent="0.2"/>
    <row r="29625" s="107" customFormat="1" x14ac:dyDescent="0.2"/>
    <row r="29626" s="107" customFormat="1" x14ac:dyDescent="0.2"/>
    <row r="29627" s="107" customFormat="1" x14ac:dyDescent="0.2"/>
    <row r="29628" s="107" customFormat="1" x14ac:dyDescent="0.2"/>
    <row r="29629" s="107" customFormat="1" x14ac:dyDescent="0.2"/>
    <row r="29630" s="107" customFormat="1" x14ac:dyDescent="0.2"/>
    <row r="29631" s="107" customFormat="1" x14ac:dyDescent="0.2"/>
    <row r="29632" s="107" customFormat="1" x14ac:dyDescent="0.2"/>
    <row r="29633" s="107" customFormat="1" x14ac:dyDescent="0.2"/>
    <row r="29634" s="107" customFormat="1" x14ac:dyDescent="0.2"/>
    <row r="29635" s="107" customFormat="1" x14ac:dyDescent="0.2"/>
    <row r="29636" s="107" customFormat="1" x14ac:dyDescent="0.2"/>
    <row r="29637" s="107" customFormat="1" x14ac:dyDescent="0.2"/>
    <row r="29638" s="107" customFormat="1" x14ac:dyDescent="0.2"/>
    <row r="29639" s="107" customFormat="1" x14ac:dyDescent="0.2"/>
    <row r="29640" s="107" customFormat="1" x14ac:dyDescent="0.2"/>
    <row r="29641" s="107" customFormat="1" x14ac:dyDescent="0.2"/>
    <row r="29642" s="107" customFormat="1" x14ac:dyDescent="0.2"/>
    <row r="29643" s="107" customFormat="1" x14ac:dyDescent="0.2"/>
    <row r="29644" s="107" customFormat="1" x14ac:dyDescent="0.2"/>
    <row r="29645" s="107" customFormat="1" x14ac:dyDescent="0.2"/>
    <row r="29646" s="107" customFormat="1" x14ac:dyDescent="0.2"/>
    <row r="29647" s="107" customFormat="1" x14ac:dyDescent="0.2"/>
    <row r="29648" s="107" customFormat="1" x14ac:dyDescent="0.2"/>
    <row r="29649" s="107" customFormat="1" x14ac:dyDescent="0.2"/>
    <row r="29650" s="107" customFormat="1" x14ac:dyDescent="0.2"/>
    <row r="29651" s="107" customFormat="1" x14ac:dyDescent="0.2"/>
    <row r="29652" s="107" customFormat="1" x14ac:dyDescent="0.2"/>
    <row r="29653" s="107" customFormat="1" x14ac:dyDescent="0.2"/>
    <row r="29654" s="107" customFormat="1" x14ac:dyDescent="0.2"/>
    <row r="29655" s="107" customFormat="1" x14ac:dyDescent="0.2"/>
    <row r="29656" s="107" customFormat="1" x14ac:dyDescent="0.2"/>
    <row r="29657" s="107" customFormat="1" x14ac:dyDescent="0.2"/>
    <row r="29658" s="107" customFormat="1" x14ac:dyDescent="0.2"/>
    <row r="29659" s="107" customFormat="1" x14ac:dyDescent="0.2"/>
    <row r="29660" s="107" customFormat="1" x14ac:dyDescent="0.2"/>
    <row r="29661" s="107" customFormat="1" x14ac:dyDescent="0.2"/>
    <row r="29662" s="107" customFormat="1" x14ac:dyDescent="0.2"/>
    <row r="29663" s="107" customFormat="1" x14ac:dyDescent="0.2"/>
    <row r="29664" s="107" customFormat="1" x14ac:dyDescent="0.2"/>
    <row r="29665" s="107" customFormat="1" x14ac:dyDescent="0.2"/>
    <row r="29666" s="107" customFormat="1" x14ac:dyDescent="0.2"/>
    <row r="29667" s="107" customFormat="1" x14ac:dyDescent="0.2"/>
    <row r="29668" s="107" customFormat="1" x14ac:dyDescent="0.2"/>
    <row r="29669" s="107" customFormat="1" x14ac:dyDescent="0.2"/>
    <row r="29670" s="107" customFormat="1" x14ac:dyDescent="0.2"/>
    <row r="29671" s="107" customFormat="1" x14ac:dyDescent="0.2"/>
    <row r="29672" s="107" customFormat="1" x14ac:dyDescent="0.2"/>
    <row r="29673" s="107" customFormat="1" x14ac:dyDescent="0.2"/>
    <row r="29674" s="107" customFormat="1" x14ac:dyDescent="0.2"/>
    <row r="29675" s="107" customFormat="1" x14ac:dyDescent="0.2"/>
    <row r="29676" s="107" customFormat="1" x14ac:dyDescent="0.2"/>
    <row r="29677" s="107" customFormat="1" x14ac:dyDescent="0.2"/>
    <row r="29678" s="107" customFormat="1" x14ac:dyDescent="0.2"/>
    <row r="29679" s="107" customFormat="1" x14ac:dyDescent="0.2"/>
    <row r="29680" s="107" customFormat="1" x14ac:dyDescent="0.2"/>
    <row r="29681" s="107" customFormat="1" x14ac:dyDescent="0.2"/>
    <row r="29682" s="107" customFormat="1" x14ac:dyDescent="0.2"/>
    <row r="29683" s="107" customFormat="1" x14ac:dyDescent="0.2"/>
    <row r="29684" s="107" customFormat="1" x14ac:dyDescent="0.2"/>
    <row r="29685" s="107" customFormat="1" x14ac:dyDescent="0.2"/>
    <row r="29686" s="107" customFormat="1" x14ac:dyDescent="0.2"/>
    <row r="29687" s="107" customFormat="1" x14ac:dyDescent="0.2"/>
    <row r="29688" s="107" customFormat="1" x14ac:dyDescent="0.2"/>
    <row r="29689" s="107" customFormat="1" x14ac:dyDescent="0.2"/>
    <row r="29690" s="107" customFormat="1" x14ac:dyDescent="0.2"/>
    <row r="29691" s="107" customFormat="1" x14ac:dyDescent="0.2"/>
    <row r="29692" s="107" customFormat="1" x14ac:dyDescent="0.2"/>
    <row r="29693" s="107" customFormat="1" x14ac:dyDescent="0.2"/>
    <row r="29694" s="107" customFormat="1" x14ac:dyDescent="0.2"/>
    <row r="29695" s="107" customFormat="1" x14ac:dyDescent="0.2"/>
    <row r="29696" s="107" customFormat="1" x14ac:dyDescent="0.2"/>
    <row r="29697" s="107" customFormat="1" x14ac:dyDescent="0.2"/>
    <row r="29698" s="107" customFormat="1" x14ac:dyDescent="0.2"/>
    <row r="29699" s="107" customFormat="1" x14ac:dyDescent="0.2"/>
    <row r="29700" s="107" customFormat="1" x14ac:dyDescent="0.2"/>
    <row r="29701" s="107" customFormat="1" x14ac:dyDescent="0.2"/>
    <row r="29702" s="107" customFormat="1" x14ac:dyDescent="0.2"/>
    <row r="29703" s="107" customFormat="1" x14ac:dyDescent="0.2"/>
    <row r="29704" s="107" customFormat="1" x14ac:dyDescent="0.2"/>
    <row r="29705" s="107" customFormat="1" x14ac:dyDescent="0.2"/>
    <row r="29706" s="107" customFormat="1" x14ac:dyDescent="0.2"/>
    <row r="29707" s="107" customFormat="1" x14ac:dyDescent="0.2"/>
    <row r="29708" s="107" customFormat="1" x14ac:dyDescent="0.2"/>
    <row r="29709" s="107" customFormat="1" x14ac:dyDescent="0.2"/>
    <row r="29710" s="107" customFormat="1" x14ac:dyDescent="0.2"/>
    <row r="29711" s="107" customFormat="1" x14ac:dyDescent="0.2"/>
    <row r="29712" s="107" customFormat="1" x14ac:dyDescent="0.2"/>
    <row r="29713" s="107" customFormat="1" x14ac:dyDescent="0.2"/>
    <row r="29714" s="107" customFormat="1" x14ac:dyDescent="0.2"/>
    <row r="29715" s="107" customFormat="1" x14ac:dyDescent="0.2"/>
    <row r="29716" s="107" customFormat="1" x14ac:dyDescent="0.2"/>
    <row r="29717" s="107" customFormat="1" x14ac:dyDescent="0.2"/>
    <row r="29718" s="107" customFormat="1" x14ac:dyDescent="0.2"/>
    <row r="29719" s="107" customFormat="1" x14ac:dyDescent="0.2"/>
    <row r="29720" s="107" customFormat="1" x14ac:dyDescent="0.2"/>
    <row r="29721" s="107" customFormat="1" x14ac:dyDescent="0.2"/>
    <row r="29722" s="107" customFormat="1" x14ac:dyDescent="0.2"/>
    <row r="29723" s="107" customFormat="1" x14ac:dyDescent="0.2"/>
    <row r="29724" s="107" customFormat="1" x14ac:dyDescent="0.2"/>
    <row r="29725" s="107" customFormat="1" x14ac:dyDescent="0.2"/>
    <row r="29726" s="107" customFormat="1" x14ac:dyDescent="0.2"/>
    <row r="29727" s="107" customFormat="1" x14ac:dyDescent="0.2"/>
    <row r="29728" s="107" customFormat="1" x14ac:dyDescent="0.2"/>
    <row r="29729" s="107" customFormat="1" x14ac:dyDescent="0.2"/>
    <row r="29730" s="107" customFormat="1" x14ac:dyDescent="0.2"/>
    <row r="29731" s="107" customFormat="1" x14ac:dyDescent="0.2"/>
    <row r="29732" s="107" customFormat="1" x14ac:dyDescent="0.2"/>
    <row r="29733" s="107" customFormat="1" x14ac:dyDescent="0.2"/>
    <row r="29734" s="107" customFormat="1" x14ac:dyDescent="0.2"/>
    <row r="29735" s="107" customFormat="1" x14ac:dyDescent="0.2"/>
    <row r="29736" s="107" customFormat="1" x14ac:dyDescent="0.2"/>
    <row r="29737" s="107" customFormat="1" x14ac:dyDescent="0.2"/>
    <row r="29738" s="107" customFormat="1" x14ac:dyDescent="0.2"/>
    <row r="29739" s="107" customFormat="1" x14ac:dyDescent="0.2"/>
    <row r="29740" s="107" customFormat="1" x14ac:dyDescent="0.2"/>
    <row r="29741" s="107" customFormat="1" x14ac:dyDescent="0.2"/>
    <row r="29742" s="107" customFormat="1" x14ac:dyDescent="0.2"/>
    <row r="29743" s="107" customFormat="1" x14ac:dyDescent="0.2"/>
    <row r="29744" s="107" customFormat="1" x14ac:dyDescent="0.2"/>
    <row r="29745" s="107" customFormat="1" x14ac:dyDescent="0.2"/>
    <row r="29746" s="107" customFormat="1" x14ac:dyDescent="0.2"/>
    <row r="29747" s="107" customFormat="1" x14ac:dyDescent="0.2"/>
    <row r="29748" s="107" customFormat="1" x14ac:dyDescent="0.2"/>
    <row r="29749" s="107" customFormat="1" x14ac:dyDescent="0.2"/>
    <row r="29750" s="107" customFormat="1" x14ac:dyDescent="0.2"/>
    <row r="29751" s="107" customFormat="1" x14ac:dyDescent="0.2"/>
    <row r="29752" s="107" customFormat="1" x14ac:dyDescent="0.2"/>
    <row r="29753" s="107" customFormat="1" x14ac:dyDescent="0.2"/>
    <row r="29754" s="107" customFormat="1" x14ac:dyDescent="0.2"/>
    <row r="29755" s="107" customFormat="1" x14ac:dyDescent="0.2"/>
    <row r="29756" s="107" customFormat="1" x14ac:dyDescent="0.2"/>
    <row r="29757" s="107" customFormat="1" x14ac:dyDescent="0.2"/>
    <row r="29758" s="107" customFormat="1" x14ac:dyDescent="0.2"/>
    <row r="29759" s="107" customFormat="1" x14ac:dyDescent="0.2"/>
    <row r="29760" s="107" customFormat="1" x14ac:dyDescent="0.2"/>
    <row r="29761" s="107" customFormat="1" x14ac:dyDescent="0.2"/>
    <row r="29762" s="107" customFormat="1" x14ac:dyDescent="0.2"/>
    <row r="29763" s="107" customFormat="1" x14ac:dyDescent="0.2"/>
    <row r="29764" s="107" customFormat="1" x14ac:dyDescent="0.2"/>
    <row r="29765" s="107" customFormat="1" x14ac:dyDescent="0.2"/>
    <row r="29766" s="107" customFormat="1" x14ac:dyDescent="0.2"/>
    <row r="29767" s="107" customFormat="1" x14ac:dyDescent="0.2"/>
    <row r="29768" s="107" customFormat="1" x14ac:dyDescent="0.2"/>
    <row r="29769" s="107" customFormat="1" x14ac:dyDescent="0.2"/>
    <row r="29770" s="107" customFormat="1" x14ac:dyDescent="0.2"/>
    <row r="29771" s="107" customFormat="1" x14ac:dyDescent="0.2"/>
    <row r="29772" s="107" customFormat="1" x14ac:dyDescent="0.2"/>
    <row r="29773" s="107" customFormat="1" x14ac:dyDescent="0.2"/>
    <row r="29774" s="107" customFormat="1" x14ac:dyDescent="0.2"/>
    <row r="29775" s="107" customFormat="1" x14ac:dyDescent="0.2"/>
    <row r="29776" s="107" customFormat="1" x14ac:dyDescent="0.2"/>
    <row r="29777" s="107" customFormat="1" x14ac:dyDescent="0.2"/>
    <row r="29778" s="107" customFormat="1" x14ac:dyDescent="0.2"/>
    <row r="29779" s="107" customFormat="1" x14ac:dyDescent="0.2"/>
    <row r="29780" s="107" customFormat="1" x14ac:dyDescent="0.2"/>
    <row r="29781" s="107" customFormat="1" x14ac:dyDescent="0.2"/>
    <row r="29782" s="107" customFormat="1" x14ac:dyDescent="0.2"/>
    <row r="29783" s="107" customFormat="1" x14ac:dyDescent="0.2"/>
    <row r="29784" s="107" customFormat="1" x14ac:dyDescent="0.2"/>
    <row r="29785" s="107" customFormat="1" x14ac:dyDescent="0.2"/>
    <row r="29786" s="107" customFormat="1" x14ac:dyDescent="0.2"/>
    <row r="29787" s="107" customFormat="1" x14ac:dyDescent="0.2"/>
    <row r="29788" s="107" customFormat="1" x14ac:dyDescent="0.2"/>
    <row r="29789" s="107" customFormat="1" x14ac:dyDescent="0.2"/>
    <row r="29790" s="107" customFormat="1" x14ac:dyDescent="0.2"/>
    <row r="29791" s="107" customFormat="1" x14ac:dyDescent="0.2"/>
    <row r="29792" s="107" customFormat="1" x14ac:dyDescent="0.2"/>
    <row r="29793" s="107" customFormat="1" x14ac:dyDescent="0.2"/>
    <row r="29794" s="107" customFormat="1" x14ac:dyDescent="0.2"/>
    <row r="29795" s="107" customFormat="1" x14ac:dyDescent="0.2"/>
    <row r="29796" s="107" customFormat="1" x14ac:dyDescent="0.2"/>
    <row r="29797" s="107" customFormat="1" x14ac:dyDescent="0.2"/>
    <row r="29798" s="107" customFormat="1" x14ac:dyDescent="0.2"/>
    <row r="29799" s="107" customFormat="1" x14ac:dyDescent="0.2"/>
    <row r="29800" s="107" customFormat="1" x14ac:dyDescent="0.2"/>
    <row r="29801" s="107" customFormat="1" x14ac:dyDescent="0.2"/>
    <row r="29802" s="107" customFormat="1" x14ac:dyDescent="0.2"/>
    <row r="29803" s="107" customFormat="1" x14ac:dyDescent="0.2"/>
    <row r="29804" s="107" customFormat="1" x14ac:dyDescent="0.2"/>
    <row r="29805" s="107" customFormat="1" x14ac:dyDescent="0.2"/>
    <row r="29806" s="107" customFormat="1" x14ac:dyDescent="0.2"/>
    <row r="29807" s="107" customFormat="1" x14ac:dyDescent="0.2"/>
    <row r="29808" s="107" customFormat="1" x14ac:dyDescent="0.2"/>
    <row r="29809" s="107" customFormat="1" x14ac:dyDescent="0.2"/>
    <row r="29810" s="107" customFormat="1" x14ac:dyDescent="0.2"/>
    <row r="29811" s="107" customFormat="1" x14ac:dyDescent="0.2"/>
    <row r="29812" s="107" customFormat="1" x14ac:dyDescent="0.2"/>
    <row r="29813" s="107" customFormat="1" x14ac:dyDescent="0.2"/>
    <row r="29814" s="107" customFormat="1" x14ac:dyDescent="0.2"/>
    <row r="29815" s="107" customFormat="1" x14ac:dyDescent="0.2"/>
    <row r="29816" s="107" customFormat="1" x14ac:dyDescent="0.2"/>
    <row r="29817" s="107" customFormat="1" x14ac:dyDescent="0.2"/>
    <row r="29818" s="107" customFormat="1" x14ac:dyDescent="0.2"/>
    <row r="29819" s="107" customFormat="1" x14ac:dyDescent="0.2"/>
    <row r="29820" s="107" customFormat="1" x14ac:dyDescent="0.2"/>
    <row r="29821" s="107" customFormat="1" x14ac:dyDescent="0.2"/>
    <row r="29822" s="107" customFormat="1" x14ac:dyDescent="0.2"/>
    <row r="29823" s="107" customFormat="1" x14ac:dyDescent="0.2"/>
    <row r="29824" s="107" customFormat="1" x14ac:dyDescent="0.2"/>
    <row r="29825" s="107" customFormat="1" x14ac:dyDescent="0.2"/>
    <row r="29826" s="107" customFormat="1" x14ac:dyDescent="0.2"/>
    <row r="29827" s="107" customFormat="1" x14ac:dyDescent="0.2"/>
    <row r="29828" s="107" customFormat="1" x14ac:dyDescent="0.2"/>
    <row r="29829" s="107" customFormat="1" x14ac:dyDescent="0.2"/>
    <row r="29830" s="107" customFormat="1" x14ac:dyDescent="0.2"/>
    <row r="29831" s="107" customFormat="1" x14ac:dyDescent="0.2"/>
    <row r="29832" s="107" customFormat="1" x14ac:dyDescent="0.2"/>
    <row r="29833" s="107" customFormat="1" x14ac:dyDescent="0.2"/>
    <row r="29834" s="107" customFormat="1" x14ac:dyDescent="0.2"/>
    <row r="29835" s="107" customFormat="1" x14ac:dyDescent="0.2"/>
    <row r="29836" s="107" customFormat="1" x14ac:dyDescent="0.2"/>
    <row r="29837" s="107" customFormat="1" x14ac:dyDescent="0.2"/>
    <row r="29838" s="107" customFormat="1" x14ac:dyDescent="0.2"/>
    <row r="29839" s="107" customFormat="1" x14ac:dyDescent="0.2"/>
    <row r="29840" s="107" customFormat="1" x14ac:dyDescent="0.2"/>
    <row r="29841" s="107" customFormat="1" x14ac:dyDescent="0.2"/>
    <row r="29842" s="107" customFormat="1" x14ac:dyDescent="0.2"/>
    <row r="29843" s="107" customFormat="1" x14ac:dyDescent="0.2"/>
    <row r="29844" s="107" customFormat="1" x14ac:dyDescent="0.2"/>
    <row r="29845" s="107" customFormat="1" x14ac:dyDescent="0.2"/>
    <row r="29846" s="107" customFormat="1" x14ac:dyDescent="0.2"/>
    <row r="29847" s="107" customFormat="1" x14ac:dyDescent="0.2"/>
    <row r="29848" s="107" customFormat="1" x14ac:dyDescent="0.2"/>
    <row r="29849" s="107" customFormat="1" x14ac:dyDescent="0.2"/>
    <row r="29850" s="107" customFormat="1" x14ac:dyDescent="0.2"/>
    <row r="29851" s="107" customFormat="1" x14ac:dyDescent="0.2"/>
    <row r="29852" s="107" customFormat="1" x14ac:dyDescent="0.2"/>
    <row r="29853" s="107" customFormat="1" x14ac:dyDescent="0.2"/>
    <row r="29854" s="107" customFormat="1" x14ac:dyDescent="0.2"/>
    <row r="29855" s="107" customFormat="1" x14ac:dyDescent="0.2"/>
    <row r="29856" s="107" customFormat="1" x14ac:dyDescent="0.2"/>
    <row r="29857" s="107" customFormat="1" x14ac:dyDescent="0.2"/>
    <row r="29858" s="107" customFormat="1" x14ac:dyDescent="0.2"/>
    <row r="29859" s="107" customFormat="1" x14ac:dyDescent="0.2"/>
    <row r="29860" s="107" customFormat="1" x14ac:dyDescent="0.2"/>
    <row r="29861" s="107" customFormat="1" x14ac:dyDescent="0.2"/>
    <row r="29862" s="107" customFormat="1" x14ac:dyDescent="0.2"/>
    <row r="29863" s="107" customFormat="1" x14ac:dyDescent="0.2"/>
    <row r="29864" s="107" customFormat="1" x14ac:dyDescent="0.2"/>
    <row r="29865" s="107" customFormat="1" x14ac:dyDescent="0.2"/>
    <row r="29866" s="107" customFormat="1" x14ac:dyDescent="0.2"/>
    <row r="29867" s="107" customFormat="1" x14ac:dyDescent="0.2"/>
    <row r="29868" s="107" customFormat="1" x14ac:dyDescent="0.2"/>
    <row r="29869" s="107" customFormat="1" x14ac:dyDescent="0.2"/>
    <row r="29870" s="107" customFormat="1" x14ac:dyDescent="0.2"/>
    <row r="29871" s="107" customFormat="1" x14ac:dyDescent="0.2"/>
    <row r="29872" s="107" customFormat="1" x14ac:dyDescent="0.2"/>
    <row r="29873" s="107" customFormat="1" x14ac:dyDescent="0.2"/>
    <row r="29874" s="107" customFormat="1" x14ac:dyDescent="0.2"/>
    <row r="29875" s="107" customFormat="1" x14ac:dyDescent="0.2"/>
    <row r="29876" s="107" customFormat="1" x14ac:dyDescent="0.2"/>
    <row r="29877" s="107" customFormat="1" x14ac:dyDescent="0.2"/>
    <row r="29878" s="107" customFormat="1" x14ac:dyDescent="0.2"/>
    <row r="29879" s="107" customFormat="1" x14ac:dyDescent="0.2"/>
    <row r="29880" s="107" customFormat="1" x14ac:dyDescent="0.2"/>
    <row r="29881" s="107" customFormat="1" x14ac:dyDescent="0.2"/>
    <row r="29882" s="107" customFormat="1" x14ac:dyDescent="0.2"/>
    <row r="29883" s="107" customFormat="1" x14ac:dyDescent="0.2"/>
    <row r="29884" s="107" customFormat="1" x14ac:dyDescent="0.2"/>
    <row r="29885" s="107" customFormat="1" x14ac:dyDescent="0.2"/>
    <row r="29886" s="107" customFormat="1" x14ac:dyDescent="0.2"/>
    <row r="29887" s="107" customFormat="1" x14ac:dyDescent="0.2"/>
    <row r="29888" s="107" customFormat="1" x14ac:dyDescent="0.2"/>
    <row r="29889" s="107" customFormat="1" x14ac:dyDescent="0.2"/>
    <row r="29890" s="107" customFormat="1" x14ac:dyDescent="0.2"/>
    <row r="29891" s="107" customFormat="1" x14ac:dyDescent="0.2"/>
    <row r="29892" s="107" customFormat="1" x14ac:dyDescent="0.2"/>
    <row r="29893" s="107" customFormat="1" x14ac:dyDescent="0.2"/>
    <row r="29894" s="107" customFormat="1" x14ac:dyDescent="0.2"/>
    <row r="29895" s="107" customFormat="1" x14ac:dyDescent="0.2"/>
    <row r="29896" s="107" customFormat="1" x14ac:dyDescent="0.2"/>
    <row r="29897" s="107" customFormat="1" x14ac:dyDescent="0.2"/>
    <row r="29898" s="107" customFormat="1" x14ac:dyDescent="0.2"/>
    <row r="29899" s="107" customFormat="1" x14ac:dyDescent="0.2"/>
    <row r="29900" s="107" customFormat="1" x14ac:dyDescent="0.2"/>
    <row r="29901" s="107" customFormat="1" x14ac:dyDescent="0.2"/>
    <row r="29902" s="107" customFormat="1" x14ac:dyDescent="0.2"/>
    <row r="29903" s="107" customFormat="1" x14ac:dyDescent="0.2"/>
    <row r="29904" s="107" customFormat="1" x14ac:dyDescent="0.2"/>
    <row r="29905" s="107" customFormat="1" x14ac:dyDescent="0.2"/>
    <row r="29906" s="107" customFormat="1" x14ac:dyDescent="0.2"/>
    <row r="29907" s="107" customFormat="1" x14ac:dyDescent="0.2"/>
    <row r="29908" s="107" customFormat="1" x14ac:dyDescent="0.2"/>
    <row r="29909" s="107" customFormat="1" x14ac:dyDescent="0.2"/>
    <row r="29910" s="107" customFormat="1" x14ac:dyDescent="0.2"/>
    <row r="29911" s="107" customFormat="1" x14ac:dyDescent="0.2"/>
    <row r="29912" s="107" customFormat="1" x14ac:dyDescent="0.2"/>
    <row r="29913" s="107" customFormat="1" x14ac:dyDescent="0.2"/>
    <row r="29914" s="107" customFormat="1" x14ac:dyDescent="0.2"/>
    <row r="29915" s="107" customFormat="1" x14ac:dyDescent="0.2"/>
    <row r="29916" s="107" customFormat="1" x14ac:dyDescent="0.2"/>
    <row r="29917" s="107" customFormat="1" x14ac:dyDescent="0.2"/>
    <row r="29918" s="107" customFormat="1" x14ac:dyDescent="0.2"/>
    <row r="29919" s="107" customFormat="1" x14ac:dyDescent="0.2"/>
    <row r="29920" s="107" customFormat="1" x14ac:dyDescent="0.2"/>
    <row r="29921" s="107" customFormat="1" x14ac:dyDescent="0.2"/>
    <row r="29922" s="107" customFormat="1" x14ac:dyDescent="0.2"/>
    <row r="29923" s="107" customFormat="1" x14ac:dyDescent="0.2"/>
    <row r="29924" s="107" customFormat="1" x14ac:dyDescent="0.2"/>
    <row r="29925" s="107" customFormat="1" x14ac:dyDescent="0.2"/>
    <row r="29926" s="107" customFormat="1" x14ac:dyDescent="0.2"/>
    <row r="29927" s="107" customFormat="1" x14ac:dyDescent="0.2"/>
    <row r="29928" s="107" customFormat="1" x14ac:dyDescent="0.2"/>
    <row r="29929" s="107" customFormat="1" x14ac:dyDescent="0.2"/>
    <row r="29930" s="107" customFormat="1" x14ac:dyDescent="0.2"/>
    <row r="29931" s="107" customFormat="1" x14ac:dyDescent="0.2"/>
    <row r="29932" s="107" customFormat="1" x14ac:dyDescent="0.2"/>
    <row r="29933" s="107" customFormat="1" x14ac:dyDescent="0.2"/>
    <row r="29934" s="107" customFormat="1" x14ac:dyDescent="0.2"/>
    <row r="29935" s="107" customFormat="1" x14ac:dyDescent="0.2"/>
    <row r="29936" s="107" customFormat="1" x14ac:dyDescent="0.2"/>
    <row r="29937" s="107" customFormat="1" x14ac:dyDescent="0.2"/>
    <row r="29938" s="107" customFormat="1" x14ac:dyDescent="0.2"/>
    <row r="29939" s="107" customFormat="1" x14ac:dyDescent="0.2"/>
    <row r="29940" s="107" customFormat="1" x14ac:dyDescent="0.2"/>
    <row r="29941" s="107" customFormat="1" x14ac:dyDescent="0.2"/>
    <row r="29942" s="107" customFormat="1" x14ac:dyDescent="0.2"/>
    <row r="29943" s="107" customFormat="1" x14ac:dyDescent="0.2"/>
    <row r="29944" s="107" customFormat="1" x14ac:dyDescent="0.2"/>
    <row r="29945" s="107" customFormat="1" x14ac:dyDescent="0.2"/>
    <row r="29946" s="107" customFormat="1" x14ac:dyDescent="0.2"/>
    <row r="29947" s="107" customFormat="1" x14ac:dyDescent="0.2"/>
    <row r="29948" s="107" customFormat="1" x14ac:dyDescent="0.2"/>
    <row r="29949" s="107" customFormat="1" x14ac:dyDescent="0.2"/>
    <row r="29950" s="107" customFormat="1" x14ac:dyDescent="0.2"/>
    <row r="29951" s="107" customFormat="1" x14ac:dyDescent="0.2"/>
    <row r="29952" s="107" customFormat="1" x14ac:dyDescent="0.2"/>
    <row r="29953" s="107" customFormat="1" x14ac:dyDescent="0.2"/>
    <row r="29954" s="107" customFormat="1" x14ac:dyDescent="0.2"/>
    <row r="29955" s="107" customFormat="1" x14ac:dyDescent="0.2"/>
    <row r="29956" s="107" customFormat="1" x14ac:dyDescent="0.2"/>
    <row r="29957" s="107" customFormat="1" x14ac:dyDescent="0.2"/>
    <row r="29958" s="107" customFormat="1" x14ac:dyDescent="0.2"/>
    <row r="29959" s="107" customFormat="1" x14ac:dyDescent="0.2"/>
    <row r="29960" s="107" customFormat="1" x14ac:dyDescent="0.2"/>
    <row r="29961" s="107" customFormat="1" x14ac:dyDescent="0.2"/>
    <row r="29962" s="107" customFormat="1" x14ac:dyDescent="0.2"/>
    <row r="29963" s="107" customFormat="1" x14ac:dyDescent="0.2"/>
    <row r="29964" s="107" customFormat="1" x14ac:dyDescent="0.2"/>
    <row r="29965" s="107" customFormat="1" x14ac:dyDescent="0.2"/>
    <row r="29966" s="107" customFormat="1" x14ac:dyDescent="0.2"/>
    <row r="29967" s="107" customFormat="1" x14ac:dyDescent="0.2"/>
    <row r="29968" s="107" customFormat="1" x14ac:dyDescent="0.2"/>
    <row r="29969" s="107" customFormat="1" x14ac:dyDescent="0.2"/>
    <row r="29970" s="107" customFormat="1" x14ac:dyDescent="0.2"/>
    <row r="29971" s="107" customFormat="1" x14ac:dyDescent="0.2"/>
    <row r="29972" s="107" customFormat="1" x14ac:dyDescent="0.2"/>
    <row r="29973" s="107" customFormat="1" x14ac:dyDescent="0.2"/>
    <row r="29974" s="107" customFormat="1" x14ac:dyDescent="0.2"/>
    <row r="29975" s="107" customFormat="1" x14ac:dyDescent="0.2"/>
    <row r="29976" s="107" customFormat="1" x14ac:dyDescent="0.2"/>
    <row r="29977" s="107" customFormat="1" x14ac:dyDescent="0.2"/>
    <row r="29978" s="107" customFormat="1" x14ac:dyDescent="0.2"/>
    <row r="29979" s="107" customFormat="1" x14ac:dyDescent="0.2"/>
    <row r="29980" s="107" customFormat="1" x14ac:dyDescent="0.2"/>
    <row r="29981" s="107" customFormat="1" x14ac:dyDescent="0.2"/>
    <row r="29982" s="107" customFormat="1" x14ac:dyDescent="0.2"/>
    <row r="29983" s="107" customFormat="1" x14ac:dyDescent="0.2"/>
    <row r="29984" s="107" customFormat="1" x14ac:dyDescent="0.2"/>
    <row r="29985" s="107" customFormat="1" x14ac:dyDescent="0.2"/>
    <row r="29986" s="107" customFormat="1" x14ac:dyDescent="0.2"/>
    <row r="29987" s="107" customFormat="1" x14ac:dyDescent="0.2"/>
    <row r="29988" s="107" customFormat="1" x14ac:dyDescent="0.2"/>
    <row r="29989" s="107" customFormat="1" x14ac:dyDescent="0.2"/>
    <row r="29990" s="107" customFormat="1" x14ac:dyDescent="0.2"/>
    <row r="29991" s="107" customFormat="1" x14ac:dyDescent="0.2"/>
    <row r="29992" s="107" customFormat="1" x14ac:dyDescent="0.2"/>
    <row r="29993" s="107" customFormat="1" x14ac:dyDescent="0.2"/>
    <row r="29994" s="107" customFormat="1" x14ac:dyDescent="0.2"/>
    <row r="29995" s="107" customFormat="1" x14ac:dyDescent="0.2"/>
    <row r="29996" s="107" customFormat="1" x14ac:dyDescent="0.2"/>
    <row r="29997" s="107" customFormat="1" x14ac:dyDescent="0.2"/>
    <row r="29998" s="107" customFormat="1" x14ac:dyDescent="0.2"/>
    <row r="29999" s="107" customFormat="1" x14ac:dyDescent="0.2"/>
    <row r="30000" s="107" customFormat="1" x14ac:dyDescent="0.2"/>
    <row r="30001" s="107" customFormat="1" x14ac:dyDescent="0.2"/>
    <row r="30002" s="107" customFormat="1" x14ac:dyDescent="0.2"/>
    <row r="30003" s="107" customFormat="1" x14ac:dyDescent="0.2"/>
    <row r="30004" s="107" customFormat="1" x14ac:dyDescent="0.2"/>
    <row r="30005" s="107" customFormat="1" x14ac:dyDescent="0.2"/>
    <row r="30006" s="107" customFormat="1" x14ac:dyDescent="0.2"/>
    <row r="30007" s="107" customFormat="1" x14ac:dyDescent="0.2"/>
    <row r="30008" s="107" customFormat="1" x14ac:dyDescent="0.2"/>
    <row r="30009" s="107" customFormat="1" x14ac:dyDescent="0.2"/>
    <row r="30010" s="107" customFormat="1" x14ac:dyDescent="0.2"/>
    <row r="30011" s="107" customFormat="1" x14ac:dyDescent="0.2"/>
    <row r="30012" s="107" customFormat="1" x14ac:dyDescent="0.2"/>
    <row r="30013" s="107" customFormat="1" x14ac:dyDescent="0.2"/>
    <row r="30014" s="107" customFormat="1" x14ac:dyDescent="0.2"/>
    <row r="30015" s="107" customFormat="1" x14ac:dyDescent="0.2"/>
    <row r="30016" s="107" customFormat="1" x14ac:dyDescent="0.2"/>
    <row r="30017" s="107" customFormat="1" x14ac:dyDescent="0.2"/>
    <row r="30018" s="107" customFormat="1" x14ac:dyDescent="0.2"/>
    <row r="30019" s="107" customFormat="1" x14ac:dyDescent="0.2"/>
    <row r="30020" s="107" customFormat="1" x14ac:dyDescent="0.2"/>
    <row r="30021" s="107" customFormat="1" x14ac:dyDescent="0.2"/>
    <row r="30022" s="107" customFormat="1" x14ac:dyDescent="0.2"/>
    <row r="30023" s="107" customFormat="1" x14ac:dyDescent="0.2"/>
    <row r="30024" s="107" customFormat="1" x14ac:dyDescent="0.2"/>
    <row r="30025" s="107" customFormat="1" x14ac:dyDescent="0.2"/>
    <row r="30026" s="107" customFormat="1" x14ac:dyDescent="0.2"/>
    <row r="30027" s="107" customFormat="1" x14ac:dyDescent="0.2"/>
    <row r="30028" s="107" customFormat="1" x14ac:dyDescent="0.2"/>
    <row r="30029" s="107" customFormat="1" x14ac:dyDescent="0.2"/>
    <row r="30030" s="107" customFormat="1" x14ac:dyDescent="0.2"/>
    <row r="30031" s="107" customFormat="1" x14ac:dyDescent="0.2"/>
    <row r="30032" s="107" customFormat="1" x14ac:dyDescent="0.2"/>
    <row r="30033" s="107" customFormat="1" x14ac:dyDescent="0.2"/>
    <row r="30034" s="107" customFormat="1" x14ac:dyDescent="0.2"/>
    <row r="30035" s="107" customFormat="1" x14ac:dyDescent="0.2"/>
    <row r="30036" s="107" customFormat="1" x14ac:dyDescent="0.2"/>
    <row r="30037" s="107" customFormat="1" x14ac:dyDescent="0.2"/>
    <row r="30038" s="107" customFormat="1" x14ac:dyDescent="0.2"/>
    <row r="30039" s="107" customFormat="1" x14ac:dyDescent="0.2"/>
    <row r="30040" s="107" customFormat="1" x14ac:dyDescent="0.2"/>
    <row r="30041" s="107" customFormat="1" x14ac:dyDescent="0.2"/>
    <row r="30042" s="107" customFormat="1" x14ac:dyDescent="0.2"/>
    <row r="30043" s="107" customFormat="1" x14ac:dyDescent="0.2"/>
    <row r="30044" s="107" customFormat="1" x14ac:dyDescent="0.2"/>
    <row r="30045" s="107" customFormat="1" x14ac:dyDescent="0.2"/>
    <row r="30046" s="107" customFormat="1" x14ac:dyDescent="0.2"/>
    <row r="30047" s="107" customFormat="1" x14ac:dyDescent="0.2"/>
    <row r="30048" s="107" customFormat="1" x14ac:dyDescent="0.2"/>
    <row r="30049" s="107" customFormat="1" x14ac:dyDescent="0.2"/>
    <row r="30050" s="107" customFormat="1" x14ac:dyDescent="0.2"/>
    <row r="30051" s="107" customFormat="1" x14ac:dyDescent="0.2"/>
    <row r="30052" s="107" customFormat="1" x14ac:dyDescent="0.2"/>
    <row r="30053" s="107" customFormat="1" x14ac:dyDescent="0.2"/>
    <row r="30054" s="107" customFormat="1" x14ac:dyDescent="0.2"/>
    <row r="30055" s="107" customFormat="1" x14ac:dyDescent="0.2"/>
    <row r="30056" s="107" customFormat="1" x14ac:dyDescent="0.2"/>
    <row r="30057" s="107" customFormat="1" x14ac:dyDescent="0.2"/>
    <row r="30058" s="107" customFormat="1" x14ac:dyDescent="0.2"/>
    <row r="30059" s="107" customFormat="1" x14ac:dyDescent="0.2"/>
    <row r="30060" s="107" customFormat="1" x14ac:dyDescent="0.2"/>
    <row r="30061" s="107" customFormat="1" x14ac:dyDescent="0.2"/>
    <row r="30062" s="107" customFormat="1" x14ac:dyDescent="0.2"/>
    <row r="30063" s="107" customFormat="1" x14ac:dyDescent="0.2"/>
    <row r="30064" s="107" customFormat="1" x14ac:dyDescent="0.2"/>
    <row r="30065" s="107" customFormat="1" x14ac:dyDescent="0.2"/>
    <row r="30066" s="107" customFormat="1" x14ac:dyDescent="0.2"/>
    <row r="30067" s="107" customFormat="1" x14ac:dyDescent="0.2"/>
    <row r="30068" s="107" customFormat="1" x14ac:dyDescent="0.2"/>
    <row r="30069" s="107" customFormat="1" x14ac:dyDescent="0.2"/>
    <row r="30070" s="107" customFormat="1" x14ac:dyDescent="0.2"/>
    <row r="30071" s="107" customFormat="1" x14ac:dyDescent="0.2"/>
    <row r="30072" s="107" customFormat="1" x14ac:dyDescent="0.2"/>
    <row r="30073" s="107" customFormat="1" x14ac:dyDescent="0.2"/>
    <row r="30074" s="107" customFormat="1" x14ac:dyDescent="0.2"/>
    <row r="30075" s="107" customFormat="1" x14ac:dyDescent="0.2"/>
    <row r="30076" s="107" customFormat="1" x14ac:dyDescent="0.2"/>
    <row r="30077" s="107" customFormat="1" x14ac:dyDescent="0.2"/>
    <row r="30078" s="107" customFormat="1" x14ac:dyDescent="0.2"/>
    <row r="30079" s="107" customFormat="1" x14ac:dyDescent="0.2"/>
    <row r="30080" s="107" customFormat="1" x14ac:dyDescent="0.2"/>
    <row r="30081" s="107" customFormat="1" x14ac:dyDescent="0.2"/>
    <row r="30082" s="107" customFormat="1" x14ac:dyDescent="0.2"/>
    <row r="30083" s="107" customFormat="1" x14ac:dyDescent="0.2"/>
    <row r="30084" s="107" customFormat="1" x14ac:dyDescent="0.2"/>
    <row r="30085" s="107" customFormat="1" x14ac:dyDescent="0.2"/>
    <row r="30086" s="107" customFormat="1" x14ac:dyDescent="0.2"/>
    <row r="30087" s="107" customFormat="1" x14ac:dyDescent="0.2"/>
    <row r="30088" s="107" customFormat="1" x14ac:dyDescent="0.2"/>
    <row r="30089" s="107" customFormat="1" x14ac:dyDescent="0.2"/>
    <row r="30090" s="107" customFormat="1" x14ac:dyDescent="0.2"/>
    <row r="30091" s="107" customFormat="1" x14ac:dyDescent="0.2"/>
    <row r="30092" s="107" customFormat="1" x14ac:dyDescent="0.2"/>
    <row r="30093" s="107" customFormat="1" x14ac:dyDescent="0.2"/>
    <row r="30094" s="107" customFormat="1" x14ac:dyDescent="0.2"/>
    <row r="30095" s="107" customFormat="1" x14ac:dyDescent="0.2"/>
    <row r="30096" s="107" customFormat="1" x14ac:dyDescent="0.2"/>
    <row r="30097" s="107" customFormat="1" x14ac:dyDescent="0.2"/>
    <row r="30098" s="107" customFormat="1" x14ac:dyDescent="0.2"/>
    <row r="30099" s="107" customFormat="1" x14ac:dyDescent="0.2"/>
    <row r="30100" s="107" customFormat="1" x14ac:dyDescent="0.2"/>
    <row r="30101" s="107" customFormat="1" x14ac:dyDescent="0.2"/>
    <row r="30102" s="107" customFormat="1" x14ac:dyDescent="0.2"/>
    <row r="30103" s="107" customFormat="1" x14ac:dyDescent="0.2"/>
    <row r="30104" s="107" customFormat="1" x14ac:dyDescent="0.2"/>
    <row r="30105" s="107" customFormat="1" x14ac:dyDescent="0.2"/>
    <row r="30106" s="107" customFormat="1" x14ac:dyDescent="0.2"/>
    <row r="30107" s="107" customFormat="1" x14ac:dyDescent="0.2"/>
    <row r="30108" s="107" customFormat="1" x14ac:dyDescent="0.2"/>
    <row r="30109" s="107" customFormat="1" x14ac:dyDescent="0.2"/>
    <row r="30110" s="107" customFormat="1" x14ac:dyDescent="0.2"/>
    <row r="30111" s="107" customFormat="1" x14ac:dyDescent="0.2"/>
    <row r="30112" s="107" customFormat="1" x14ac:dyDescent="0.2"/>
    <row r="30113" s="107" customFormat="1" x14ac:dyDescent="0.2"/>
    <row r="30114" s="107" customFormat="1" x14ac:dyDescent="0.2"/>
    <row r="30115" s="107" customFormat="1" x14ac:dyDescent="0.2"/>
    <row r="30116" s="107" customFormat="1" x14ac:dyDescent="0.2"/>
    <row r="30117" s="107" customFormat="1" x14ac:dyDescent="0.2"/>
    <row r="30118" s="107" customFormat="1" x14ac:dyDescent="0.2"/>
    <row r="30119" s="107" customFormat="1" x14ac:dyDescent="0.2"/>
    <row r="30120" s="107" customFormat="1" x14ac:dyDescent="0.2"/>
    <row r="30121" s="107" customFormat="1" x14ac:dyDescent="0.2"/>
    <row r="30122" s="107" customFormat="1" x14ac:dyDescent="0.2"/>
    <row r="30123" s="107" customFormat="1" x14ac:dyDescent="0.2"/>
    <row r="30124" s="107" customFormat="1" x14ac:dyDescent="0.2"/>
    <row r="30125" s="107" customFormat="1" x14ac:dyDescent="0.2"/>
    <row r="30126" s="107" customFormat="1" x14ac:dyDescent="0.2"/>
    <row r="30127" s="107" customFormat="1" x14ac:dyDescent="0.2"/>
    <row r="30128" s="107" customFormat="1" x14ac:dyDescent="0.2"/>
    <row r="30129" s="107" customFormat="1" x14ac:dyDescent="0.2"/>
    <row r="30130" s="107" customFormat="1" x14ac:dyDescent="0.2"/>
    <row r="30131" s="107" customFormat="1" x14ac:dyDescent="0.2"/>
    <row r="30132" s="107" customFormat="1" x14ac:dyDescent="0.2"/>
    <row r="30133" s="107" customFormat="1" x14ac:dyDescent="0.2"/>
    <row r="30134" s="107" customFormat="1" x14ac:dyDescent="0.2"/>
    <row r="30135" s="107" customFormat="1" x14ac:dyDescent="0.2"/>
    <row r="30136" s="107" customFormat="1" x14ac:dyDescent="0.2"/>
    <row r="30137" s="107" customFormat="1" x14ac:dyDescent="0.2"/>
    <row r="30138" s="107" customFormat="1" x14ac:dyDescent="0.2"/>
    <row r="30139" s="107" customFormat="1" x14ac:dyDescent="0.2"/>
    <row r="30140" s="107" customFormat="1" x14ac:dyDescent="0.2"/>
    <row r="30141" s="107" customFormat="1" x14ac:dyDescent="0.2"/>
    <row r="30142" s="107" customFormat="1" x14ac:dyDescent="0.2"/>
    <row r="30143" s="107" customFormat="1" x14ac:dyDescent="0.2"/>
    <row r="30144" s="107" customFormat="1" x14ac:dyDescent="0.2"/>
    <row r="30145" s="107" customFormat="1" x14ac:dyDescent="0.2"/>
    <row r="30146" s="107" customFormat="1" x14ac:dyDescent="0.2"/>
    <row r="30147" s="107" customFormat="1" x14ac:dyDescent="0.2"/>
    <row r="30148" s="107" customFormat="1" x14ac:dyDescent="0.2"/>
    <row r="30149" s="107" customFormat="1" x14ac:dyDescent="0.2"/>
    <row r="30150" s="107" customFormat="1" x14ac:dyDescent="0.2"/>
    <row r="30151" s="107" customFormat="1" x14ac:dyDescent="0.2"/>
    <row r="30152" s="107" customFormat="1" x14ac:dyDescent="0.2"/>
    <row r="30153" s="107" customFormat="1" x14ac:dyDescent="0.2"/>
    <row r="30154" s="107" customFormat="1" x14ac:dyDescent="0.2"/>
    <row r="30155" s="107" customFormat="1" x14ac:dyDescent="0.2"/>
    <row r="30156" s="107" customFormat="1" x14ac:dyDescent="0.2"/>
    <row r="30157" s="107" customFormat="1" x14ac:dyDescent="0.2"/>
    <row r="30158" s="107" customFormat="1" x14ac:dyDescent="0.2"/>
    <row r="30159" s="107" customFormat="1" x14ac:dyDescent="0.2"/>
    <row r="30160" s="107" customFormat="1" x14ac:dyDescent="0.2"/>
    <row r="30161" s="107" customFormat="1" x14ac:dyDescent="0.2"/>
    <row r="30162" s="107" customFormat="1" x14ac:dyDescent="0.2"/>
    <row r="30163" s="107" customFormat="1" x14ac:dyDescent="0.2"/>
    <row r="30164" s="107" customFormat="1" x14ac:dyDescent="0.2"/>
    <row r="30165" s="107" customFormat="1" x14ac:dyDescent="0.2"/>
    <row r="30166" s="107" customFormat="1" x14ac:dyDescent="0.2"/>
    <row r="30167" s="107" customFormat="1" x14ac:dyDescent="0.2"/>
    <row r="30168" s="107" customFormat="1" x14ac:dyDescent="0.2"/>
    <row r="30169" s="107" customFormat="1" x14ac:dyDescent="0.2"/>
    <row r="30170" s="107" customFormat="1" x14ac:dyDescent="0.2"/>
    <row r="30171" s="107" customFormat="1" x14ac:dyDescent="0.2"/>
    <row r="30172" s="107" customFormat="1" x14ac:dyDescent="0.2"/>
    <row r="30173" s="107" customFormat="1" x14ac:dyDescent="0.2"/>
    <row r="30174" s="107" customFormat="1" x14ac:dyDescent="0.2"/>
    <row r="30175" s="107" customFormat="1" x14ac:dyDescent="0.2"/>
    <row r="30176" s="107" customFormat="1" x14ac:dyDescent="0.2"/>
    <row r="30177" s="107" customFormat="1" x14ac:dyDescent="0.2"/>
    <row r="30178" s="107" customFormat="1" x14ac:dyDescent="0.2"/>
    <row r="30179" s="107" customFormat="1" x14ac:dyDescent="0.2"/>
    <row r="30180" s="107" customFormat="1" x14ac:dyDescent="0.2"/>
    <row r="30181" s="107" customFormat="1" x14ac:dyDescent="0.2"/>
    <row r="30182" s="107" customFormat="1" x14ac:dyDescent="0.2"/>
    <row r="30183" s="107" customFormat="1" x14ac:dyDescent="0.2"/>
    <row r="30184" s="107" customFormat="1" x14ac:dyDescent="0.2"/>
    <row r="30185" s="107" customFormat="1" x14ac:dyDescent="0.2"/>
    <row r="30186" s="107" customFormat="1" x14ac:dyDescent="0.2"/>
    <row r="30187" s="107" customFormat="1" x14ac:dyDescent="0.2"/>
    <row r="30188" s="107" customFormat="1" x14ac:dyDescent="0.2"/>
    <row r="30189" s="107" customFormat="1" x14ac:dyDescent="0.2"/>
    <row r="30190" s="107" customFormat="1" x14ac:dyDescent="0.2"/>
    <row r="30191" s="107" customFormat="1" x14ac:dyDescent="0.2"/>
    <row r="30192" s="107" customFormat="1" x14ac:dyDescent="0.2"/>
    <row r="30193" s="107" customFormat="1" x14ac:dyDescent="0.2"/>
    <row r="30194" s="107" customFormat="1" x14ac:dyDescent="0.2"/>
    <row r="30195" s="107" customFormat="1" x14ac:dyDescent="0.2"/>
    <row r="30196" s="107" customFormat="1" x14ac:dyDescent="0.2"/>
    <row r="30197" s="107" customFormat="1" x14ac:dyDescent="0.2"/>
    <row r="30198" s="107" customFormat="1" x14ac:dyDescent="0.2"/>
    <row r="30199" s="107" customFormat="1" x14ac:dyDescent="0.2"/>
    <row r="30200" s="107" customFormat="1" x14ac:dyDescent="0.2"/>
    <row r="30201" s="107" customFormat="1" x14ac:dyDescent="0.2"/>
    <row r="30202" s="107" customFormat="1" x14ac:dyDescent="0.2"/>
    <row r="30203" s="107" customFormat="1" x14ac:dyDescent="0.2"/>
    <row r="30204" s="107" customFormat="1" x14ac:dyDescent="0.2"/>
    <row r="30205" s="107" customFormat="1" x14ac:dyDescent="0.2"/>
    <row r="30206" s="107" customFormat="1" x14ac:dyDescent="0.2"/>
    <row r="30207" s="107" customFormat="1" x14ac:dyDescent="0.2"/>
    <row r="30208" s="107" customFormat="1" x14ac:dyDescent="0.2"/>
    <row r="30209" s="107" customFormat="1" x14ac:dyDescent="0.2"/>
    <row r="30210" s="107" customFormat="1" x14ac:dyDescent="0.2"/>
    <row r="30211" s="107" customFormat="1" x14ac:dyDescent="0.2"/>
    <row r="30212" s="107" customFormat="1" x14ac:dyDescent="0.2"/>
    <row r="30213" s="107" customFormat="1" x14ac:dyDescent="0.2"/>
    <row r="30214" s="107" customFormat="1" x14ac:dyDescent="0.2"/>
    <row r="30215" s="107" customFormat="1" x14ac:dyDescent="0.2"/>
    <row r="30216" s="107" customFormat="1" x14ac:dyDescent="0.2"/>
    <row r="30217" s="107" customFormat="1" x14ac:dyDescent="0.2"/>
    <row r="30218" s="107" customFormat="1" x14ac:dyDescent="0.2"/>
    <row r="30219" s="107" customFormat="1" x14ac:dyDescent="0.2"/>
    <row r="30220" s="107" customFormat="1" x14ac:dyDescent="0.2"/>
    <row r="30221" s="107" customFormat="1" x14ac:dyDescent="0.2"/>
    <row r="30222" s="107" customFormat="1" x14ac:dyDescent="0.2"/>
    <row r="30223" s="107" customFormat="1" x14ac:dyDescent="0.2"/>
    <row r="30224" s="107" customFormat="1" x14ac:dyDescent="0.2"/>
    <row r="30225" s="107" customFormat="1" x14ac:dyDescent="0.2"/>
    <row r="30226" s="107" customFormat="1" x14ac:dyDescent="0.2"/>
    <row r="30227" s="107" customFormat="1" x14ac:dyDescent="0.2"/>
    <row r="30228" s="107" customFormat="1" x14ac:dyDescent="0.2"/>
    <row r="30229" s="107" customFormat="1" x14ac:dyDescent="0.2"/>
    <row r="30230" s="107" customFormat="1" x14ac:dyDescent="0.2"/>
    <row r="30231" s="107" customFormat="1" x14ac:dyDescent="0.2"/>
    <row r="30232" s="107" customFormat="1" x14ac:dyDescent="0.2"/>
    <row r="30233" s="107" customFormat="1" x14ac:dyDescent="0.2"/>
    <row r="30234" s="107" customFormat="1" x14ac:dyDescent="0.2"/>
    <row r="30235" s="107" customFormat="1" x14ac:dyDescent="0.2"/>
    <row r="30236" s="107" customFormat="1" x14ac:dyDescent="0.2"/>
    <row r="30237" s="107" customFormat="1" x14ac:dyDescent="0.2"/>
    <row r="30238" s="107" customFormat="1" x14ac:dyDescent="0.2"/>
    <row r="30239" s="107" customFormat="1" x14ac:dyDescent="0.2"/>
    <row r="30240" s="107" customFormat="1" x14ac:dyDescent="0.2"/>
    <row r="30241" s="107" customFormat="1" x14ac:dyDescent="0.2"/>
    <row r="30242" s="107" customFormat="1" x14ac:dyDescent="0.2"/>
    <row r="30243" s="107" customFormat="1" x14ac:dyDescent="0.2"/>
    <row r="30244" s="107" customFormat="1" x14ac:dyDescent="0.2"/>
    <row r="30245" s="107" customFormat="1" x14ac:dyDescent="0.2"/>
    <row r="30246" s="107" customFormat="1" x14ac:dyDescent="0.2"/>
    <row r="30247" s="107" customFormat="1" x14ac:dyDescent="0.2"/>
    <row r="30248" s="107" customFormat="1" x14ac:dyDescent="0.2"/>
    <row r="30249" s="107" customFormat="1" x14ac:dyDescent="0.2"/>
    <row r="30250" s="107" customFormat="1" x14ac:dyDescent="0.2"/>
    <row r="30251" s="107" customFormat="1" x14ac:dyDescent="0.2"/>
    <row r="30252" s="107" customFormat="1" x14ac:dyDescent="0.2"/>
    <row r="30253" s="107" customFormat="1" x14ac:dyDescent="0.2"/>
    <row r="30254" s="107" customFormat="1" x14ac:dyDescent="0.2"/>
    <row r="30255" s="107" customFormat="1" x14ac:dyDescent="0.2"/>
    <row r="30256" s="107" customFormat="1" x14ac:dyDescent="0.2"/>
    <row r="30257" s="107" customFormat="1" x14ac:dyDescent="0.2"/>
    <row r="30258" s="107" customFormat="1" x14ac:dyDescent="0.2"/>
    <row r="30259" s="107" customFormat="1" x14ac:dyDescent="0.2"/>
    <row r="30260" s="107" customFormat="1" x14ac:dyDescent="0.2"/>
    <row r="30261" s="107" customFormat="1" x14ac:dyDescent="0.2"/>
    <row r="30262" s="107" customFormat="1" x14ac:dyDescent="0.2"/>
    <row r="30263" s="107" customFormat="1" x14ac:dyDescent="0.2"/>
    <row r="30264" s="107" customFormat="1" x14ac:dyDescent="0.2"/>
    <row r="30265" s="107" customFormat="1" x14ac:dyDescent="0.2"/>
    <row r="30266" s="107" customFormat="1" x14ac:dyDescent="0.2"/>
    <row r="30267" s="107" customFormat="1" x14ac:dyDescent="0.2"/>
    <row r="30268" s="107" customFormat="1" x14ac:dyDescent="0.2"/>
    <row r="30269" s="107" customFormat="1" x14ac:dyDescent="0.2"/>
    <row r="30270" s="107" customFormat="1" x14ac:dyDescent="0.2"/>
    <row r="30271" s="107" customFormat="1" x14ac:dyDescent="0.2"/>
    <row r="30272" s="107" customFormat="1" x14ac:dyDescent="0.2"/>
    <row r="30273" s="107" customFormat="1" x14ac:dyDescent="0.2"/>
    <row r="30274" s="107" customFormat="1" x14ac:dyDescent="0.2"/>
    <row r="30275" s="107" customFormat="1" x14ac:dyDescent="0.2"/>
    <row r="30276" s="107" customFormat="1" x14ac:dyDescent="0.2"/>
    <row r="30277" s="107" customFormat="1" x14ac:dyDescent="0.2"/>
    <row r="30278" s="107" customFormat="1" x14ac:dyDescent="0.2"/>
    <row r="30279" s="107" customFormat="1" x14ac:dyDescent="0.2"/>
    <row r="30280" s="107" customFormat="1" x14ac:dyDescent="0.2"/>
    <row r="30281" s="107" customFormat="1" x14ac:dyDescent="0.2"/>
    <row r="30282" s="107" customFormat="1" x14ac:dyDescent="0.2"/>
    <row r="30283" s="107" customFormat="1" x14ac:dyDescent="0.2"/>
    <row r="30284" s="107" customFormat="1" x14ac:dyDescent="0.2"/>
    <row r="30285" s="107" customFormat="1" x14ac:dyDescent="0.2"/>
    <row r="30286" s="107" customFormat="1" x14ac:dyDescent="0.2"/>
    <row r="30287" s="107" customFormat="1" x14ac:dyDescent="0.2"/>
    <row r="30288" s="107" customFormat="1" x14ac:dyDescent="0.2"/>
    <row r="30289" s="107" customFormat="1" x14ac:dyDescent="0.2"/>
    <row r="30290" s="107" customFormat="1" x14ac:dyDescent="0.2"/>
    <row r="30291" s="107" customFormat="1" x14ac:dyDescent="0.2"/>
    <row r="30292" s="107" customFormat="1" x14ac:dyDescent="0.2"/>
    <row r="30293" s="107" customFormat="1" x14ac:dyDescent="0.2"/>
    <row r="30294" s="107" customFormat="1" x14ac:dyDescent="0.2"/>
    <row r="30295" s="107" customFormat="1" x14ac:dyDescent="0.2"/>
    <row r="30296" s="107" customFormat="1" x14ac:dyDescent="0.2"/>
    <row r="30297" s="107" customFormat="1" x14ac:dyDescent="0.2"/>
    <row r="30298" s="107" customFormat="1" x14ac:dyDescent="0.2"/>
    <row r="30299" s="107" customFormat="1" x14ac:dyDescent="0.2"/>
    <row r="30300" s="107" customFormat="1" x14ac:dyDescent="0.2"/>
    <row r="30301" s="107" customFormat="1" x14ac:dyDescent="0.2"/>
    <row r="30302" s="107" customFormat="1" x14ac:dyDescent="0.2"/>
    <row r="30303" s="107" customFormat="1" x14ac:dyDescent="0.2"/>
    <row r="30304" s="107" customFormat="1" x14ac:dyDescent="0.2"/>
    <row r="30305" s="107" customFormat="1" x14ac:dyDescent="0.2"/>
    <row r="30306" s="107" customFormat="1" x14ac:dyDescent="0.2"/>
    <row r="30307" s="107" customFormat="1" x14ac:dyDescent="0.2"/>
    <row r="30308" s="107" customFormat="1" x14ac:dyDescent="0.2"/>
    <row r="30309" s="107" customFormat="1" x14ac:dyDescent="0.2"/>
    <row r="30310" s="107" customFormat="1" x14ac:dyDescent="0.2"/>
    <row r="30311" s="107" customFormat="1" x14ac:dyDescent="0.2"/>
    <row r="30312" s="107" customFormat="1" x14ac:dyDescent="0.2"/>
    <row r="30313" s="107" customFormat="1" x14ac:dyDescent="0.2"/>
    <row r="30314" s="107" customFormat="1" x14ac:dyDescent="0.2"/>
    <row r="30315" s="107" customFormat="1" x14ac:dyDescent="0.2"/>
    <row r="30316" s="107" customFormat="1" x14ac:dyDescent="0.2"/>
    <row r="30317" s="107" customFormat="1" x14ac:dyDescent="0.2"/>
    <row r="30318" s="107" customFormat="1" x14ac:dyDescent="0.2"/>
    <row r="30319" s="107" customFormat="1" x14ac:dyDescent="0.2"/>
    <row r="30320" s="107" customFormat="1" x14ac:dyDescent="0.2"/>
    <row r="30321" s="107" customFormat="1" x14ac:dyDescent="0.2"/>
    <row r="30322" s="107" customFormat="1" x14ac:dyDescent="0.2"/>
    <row r="30323" s="107" customFormat="1" x14ac:dyDescent="0.2"/>
    <row r="30324" s="107" customFormat="1" x14ac:dyDescent="0.2"/>
    <row r="30325" s="107" customFormat="1" x14ac:dyDescent="0.2"/>
    <row r="30326" s="107" customFormat="1" x14ac:dyDescent="0.2"/>
    <row r="30327" s="107" customFormat="1" x14ac:dyDescent="0.2"/>
    <row r="30328" s="107" customFormat="1" x14ac:dyDescent="0.2"/>
    <row r="30329" s="107" customFormat="1" x14ac:dyDescent="0.2"/>
    <row r="30330" s="107" customFormat="1" x14ac:dyDescent="0.2"/>
    <row r="30331" s="107" customFormat="1" x14ac:dyDescent="0.2"/>
    <row r="30332" s="107" customFormat="1" x14ac:dyDescent="0.2"/>
    <row r="30333" s="107" customFormat="1" x14ac:dyDescent="0.2"/>
    <row r="30334" s="107" customFormat="1" x14ac:dyDescent="0.2"/>
    <row r="30335" s="107" customFormat="1" x14ac:dyDescent="0.2"/>
    <row r="30336" s="107" customFormat="1" x14ac:dyDescent="0.2"/>
    <row r="30337" s="107" customFormat="1" x14ac:dyDescent="0.2"/>
    <row r="30338" s="107" customFormat="1" x14ac:dyDescent="0.2"/>
    <row r="30339" s="107" customFormat="1" x14ac:dyDescent="0.2"/>
    <row r="30340" s="107" customFormat="1" x14ac:dyDescent="0.2"/>
    <row r="30341" s="107" customFormat="1" x14ac:dyDescent="0.2"/>
    <row r="30342" s="107" customFormat="1" x14ac:dyDescent="0.2"/>
    <row r="30343" s="107" customFormat="1" x14ac:dyDescent="0.2"/>
    <row r="30344" s="107" customFormat="1" x14ac:dyDescent="0.2"/>
    <row r="30345" s="107" customFormat="1" x14ac:dyDescent="0.2"/>
    <row r="30346" s="107" customFormat="1" x14ac:dyDescent="0.2"/>
    <row r="30347" s="107" customFormat="1" x14ac:dyDescent="0.2"/>
    <row r="30348" s="107" customFormat="1" x14ac:dyDescent="0.2"/>
    <row r="30349" s="107" customFormat="1" x14ac:dyDescent="0.2"/>
    <row r="30350" s="107" customFormat="1" x14ac:dyDescent="0.2"/>
    <row r="30351" s="107" customFormat="1" x14ac:dyDescent="0.2"/>
    <row r="30352" s="107" customFormat="1" x14ac:dyDescent="0.2"/>
    <row r="30353" s="107" customFormat="1" x14ac:dyDescent="0.2"/>
    <row r="30354" s="107" customFormat="1" x14ac:dyDescent="0.2"/>
    <row r="30355" s="107" customFormat="1" x14ac:dyDescent="0.2"/>
    <row r="30356" s="107" customFormat="1" x14ac:dyDescent="0.2"/>
    <row r="30357" s="107" customFormat="1" x14ac:dyDescent="0.2"/>
    <row r="30358" s="107" customFormat="1" x14ac:dyDescent="0.2"/>
    <row r="30359" s="107" customFormat="1" x14ac:dyDescent="0.2"/>
    <row r="30360" s="107" customFormat="1" x14ac:dyDescent="0.2"/>
    <row r="30361" s="107" customFormat="1" x14ac:dyDescent="0.2"/>
    <row r="30362" s="107" customFormat="1" x14ac:dyDescent="0.2"/>
    <row r="30363" s="107" customFormat="1" x14ac:dyDescent="0.2"/>
    <row r="30364" s="107" customFormat="1" x14ac:dyDescent="0.2"/>
    <row r="30365" s="107" customFormat="1" x14ac:dyDescent="0.2"/>
    <row r="30366" s="107" customFormat="1" x14ac:dyDescent="0.2"/>
    <row r="30367" s="107" customFormat="1" x14ac:dyDescent="0.2"/>
    <row r="30368" s="107" customFormat="1" x14ac:dyDescent="0.2"/>
    <row r="30369" s="107" customFormat="1" x14ac:dyDescent="0.2"/>
    <row r="30370" s="107" customFormat="1" x14ac:dyDescent="0.2"/>
    <row r="30371" s="107" customFormat="1" x14ac:dyDescent="0.2"/>
    <row r="30372" s="107" customFormat="1" x14ac:dyDescent="0.2"/>
    <row r="30373" s="107" customFormat="1" x14ac:dyDescent="0.2"/>
    <row r="30374" s="107" customFormat="1" x14ac:dyDescent="0.2"/>
    <row r="30375" s="107" customFormat="1" x14ac:dyDescent="0.2"/>
    <row r="30376" s="107" customFormat="1" x14ac:dyDescent="0.2"/>
    <row r="30377" s="107" customFormat="1" x14ac:dyDescent="0.2"/>
    <row r="30378" s="107" customFormat="1" x14ac:dyDescent="0.2"/>
    <row r="30379" s="107" customFormat="1" x14ac:dyDescent="0.2"/>
    <row r="30380" s="107" customFormat="1" x14ac:dyDescent="0.2"/>
    <row r="30381" s="107" customFormat="1" x14ac:dyDescent="0.2"/>
    <row r="30382" s="107" customFormat="1" x14ac:dyDescent="0.2"/>
    <row r="30383" s="107" customFormat="1" x14ac:dyDescent="0.2"/>
    <row r="30384" s="107" customFormat="1" x14ac:dyDescent="0.2"/>
    <row r="30385" s="107" customFormat="1" x14ac:dyDescent="0.2"/>
    <row r="30386" s="107" customFormat="1" x14ac:dyDescent="0.2"/>
    <row r="30387" s="107" customFormat="1" x14ac:dyDescent="0.2"/>
    <row r="30388" s="107" customFormat="1" x14ac:dyDescent="0.2"/>
    <row r="30389" s="107" customFormat="1" x14ac:dyDescent="0.2"/>
    <row r="30390" s="107" customFormat="1" x14ac:dyDescent="0.2"/>
    <row r="30391" s="107" customFormat="1" x14ac:dyDescent="0.2"/>
    <row r="30392" s="107" customFormat="1" x14ac:dyDescent="0.2"/>
    <row r="30393" s="107" customFormat="1" x14ac:dyDescent="0.2"/>
    <row r="30394" s="107" customFormat="1" x14ac:dyDescent="0.2"/>
    <row r="30395" s="107" customFormat="1" x14ac:dyDescent="0.2"/>
    <row r="30396" s="107" customFormat="1" x14ac:dyDescent="0.2"/>
    <row r="30397" s="107" customFormat="1" x14ac:dyDescent="0.2"/>
    <row r="30398" s="107" customFormat="1" x14ac:dyDescent="0.2"/>
    <row r="30399" s="107" customFormat="1" x14ac:dyDescent="0.2"/>
    <row r="30400" s="107" customFormat="1" x14ac:dyDescent="0.2"/>
    <row r="30401" s="107" customFormat="1" x14ac:dyDescent="0.2"/>
    <row r="30402" s="107" customFormat="1" x14ac:dyDescent="0.2"/>
    <row r="30403" s="107" customFormat="1" x14ac:dyDescent="0.2"/>
    <row r="30404" s="107" customFormat="1" x14ac:dyDescent="0.2"/>
    <row r="30405" s="107" customFormat="1" x14ac:dyDescent="0.2"/>
    <row r="30406" s="107" customFormat="1" x14ac:dyDescent="0.2"/>
    <row r="30407" s="107" customFormat="1" x14ac:dyDescent="0.2"/>
    <row r="30408" s="107" customFormat="1" x14ac:dyDescent="0.2"/>
    <row r="30409" s="107" customFormat="1" x14ac:dyDescent="0.2"/>
    <row r="30410" s="107" customFormat="1" x14ac:dyDescent="0.2"/>
    <row r="30411" s="107" customFormat="1" x14ac:dyDescent="0.2"/>
    <row r="30412" s="107" customFormat="1" x14ac:dyDescent="0.2"/>
    <row r="30413" s="107" customFormat="1" x14ac:dyDescent="0.2"/>
    <row r="30414" s="107" customFormat="1" x14ac:dyDescent="0.2"/>
    <row r="30415" s="107" customFormat="1" x14ac:dyDescent="0.2"/>
    <row r="30416" s="107" customFormat="1" x14ac:dyDescent="0.2"/>
    <row r="30417" s="107" customFormat="1" x14ac:dyDescent="0.2"/>
    <row r="30418" s="107" customFormat="1" x14ac:dyDescent="0.2"/>
    <row r="30419" s="107" customFormat="1" x14ac:dyDescent="0.2"/>
    <row r="30420" s="107" customFormat="1" x14ac:dyDescent="0.2"/>
    <row r="30421" s="107" customFormat="1" x14ac:dyDescent="0.2"/>
    <row r="30422" s="107" customFormat="1" x14ac:dyDescent="0.2"/>
    <row r="30423" s="107" customFormat="1" x14ac:dyDescent="0.2"/>
    <row r="30424" s="107" customFormat="1" x14ac:dyDescent="0.2"/>
    <row r="30425" s="107" customFormat="1" x14ac:dyDescent="0.2"/>
    <row r="30426" s="107" customFormat="1" x14ac:dyDescent="0.2"/>
    <row r="30427" s="107" customFormat="1" x14ac:dyDescent="0.2"/>
    <row r="30428" s="107" customFormat="1" x14ac:dyDescent="0.2"/>
    <row r="30429" s="107" customFormat="1" x14ac:dyDescent="0.2"/>
    <row r="30430" s="107" customFormat="1" x14ac:dyDescent="0.2"/>
    <row r="30431" s="107" customFormat="1" x14ac:dyDescent="0.2"/>
    <row r="30432" s="107" customFormat="1" x14ac:dyDescent="0.2"/>
    <row r="30433" s="107" customFormat="1" x14ac:dyDescent="0.2"/>
    <row r="30434" s="107" customFormat="1" x14ac:dyDescent="0.2"/>
    <row r="30435" s="107" customFormat="1" x14ac:dyDescent="0.2"/>
    <row r="30436" s="107" customFormat="1" x14ac:dyDescent="0.2"/>
    <row r="30437" s="107" customFormat="1" x14ac:dyDescent="0.2"/>
    <row r="30438" s="107" customFormat="1" x14ac:dyDescent="0.2"/>
    <row r="30439" s="107" customFormat="1" x14ac:dyDescent="0.2"/>
    <row r="30440" s="107" customFormat="1" x14ac:dyDescent="0.2"/>
    <row r="30441" s="107" customFormat="1" x14ac:dyDescent="0.2"/>
    <row r="30442" s="107" customFormat="1" x14ac:dyDescent="0.2"/>
    <row r="30443" s="107" customFormat="1" x14ac:dyDescent="0.2"/>
    <row r="30444" s="107" customFormat="1" x14ac:dyDescent="0.2"/>
    <row r="30445" s="107" customFormat="1" x14ac:dyDescent="0.2"/>
    <row r="30446" s="107" customFormat="1" x14ac:dyDescent="0.2"/>
    <row r="30447" s="107" customFormat="1" x14ac:dyDescent="0.2"/>
    <row r="30448" s="107" customFormat="1" x14ac:dyDescent="0.2"/>
    <row r="30449" s="107" customFormat="1" x14ac:dyDescent="0.2"/>
    <row r="30450" s="107" customFormat="1" x14ac:dyDescent="0.2"/>
    <row r="30451" s="107" customFormat="1" x14ac:dyDescent="0.2"/>
    <row r="30452" s="107" customFormat="1" x14ac:dyDescent="0.2"/>
    <row r="30453" s="107" customFormat="1" x14ac:dyDescent="0.2"/>
    <row r="30454" s="107" customFormat="1" x14ac:dyDescent="0.2"/>
    <row r="30455" s="107" customFormat="1" x14ac:dyDescent="0.2"/>
    <row r="30456" s="107" customFormat="1" x14ac:dyDescent="0.2"/>
    <row r="30457" s="107" customFormat="1" x14ac:dyDescent="0.2"/>
    <row r="30458" s="107" customFormat="1" x14ac:dyDescent="0.2"/>
    <row r="30459" s="107" customFormat="1" x14ac:dyDescent="0.2"/>
    <row r="30460" s="107" customFormat="1" x14ac:dyDescent="0.2"/>
    <row r="30461" s="107" customFormat="1" x14ac:dyDescent="0.2"/>
    <row r="30462" s="107" customFormat="1" x14ac:dyDescent="0.2"/>
    <row r="30463" s="107" customFormat="1" x14ac:dyDescent="0.2"/>
    <row r="30464" s="107" customFormat="1" x14ac:dyDescent="0.2"/>
    <row r="30465" s="107" customFormat="1" x14ac:dyDescent="0.2"/>
    <row r="30466" s="107" customFormat="1" x14ac:dyDescent="0.2"/>
    <row r="30467" s="107" customFormat="1" x14ac:dyDescent="0.2"/>
    <row r="30468" s="107" customFormat="1" x14ac:dyDescent="0.2"/>
    <row r="30469" s="107" customFormat="1" x14ac:dyDescent="0.2"/>
    <row r="30470" s="107" customFormat="1" x14ac:dyDescent="0.2"/>
    <row r="30471" s="107" customFormat="1" x14ac:dyDescent="0.2"/>
    <row r="30472" s="107" customFormat="1" x14ac:dyDescent="0.2"/>
    <row r="30473" s="107" customFormat="1" x14ac:dyDescent="0.2"/>
    <row r="30474" s="107" customFormat="1" x14ac:dyDescent="0.2"/>
    <row r="30475" s="107" customFormat="1" x14ac:dyDescent="0.2"/>
    <row r="30476" s="107" customFormat="1" x14ac:dyDescent="0.2"/>
    <row r="30477" s="107" customFormat="1" x14ac:dyDescent="0.2"/>
    <row r="30478" s="107" customFormat="1" x14ac:dyDescent="0.2"/>
    <row r="30479" s="107" customFormat="1" x14ac:dyDescent="0.2"/>
    <row r="30480" s="107" customFormat="1" x14ac:dyDescent="0.2"/>
    <row r="30481" s="107" customFormat="1" x14ac:dyDescent="0.2"/>
    <row r="30482" s="107" customFormat="1" x14ac:dyDescent="0.2"/>
    <row r="30483" s="107" customFormat="1" x14ac:dyDescent="0.2"/>
    <row r="30484" s="107" customFormat="1" x14ac:dyDescent="0.2"/>
    <row r="30485" s="107" customFormat="1" x14ac:dyDescent="0.2"/>
    <row r="30486" s="107" customFormat="1" x14ac:dyDescent="0.2"/>
    <row r="30487" s="107" customFormat="1" x14ac:dyDescent="0.2"/>
    <row r="30488" s="107" customFormat="1" x14ac:dyDescent="0.2"/>
    <row r="30489" s="107" customFormat="1" x14ac:dyDescent="0.2"/>
    <row r="30490" s="107" customFormat="1" x14ac:dyDescent="0.2"/>
    <row r="30491" s="107" customFormat="1" x14ac:dyDescent="0.2"/>
    <row r="30492" s="107" customFormat="1" x14ac:dyDescent="0.2"/>
    <row r="30493" s="107" customFormat="1" x14ac:dyDescent="0.2"/>
    <row r="30494" s="107" customFormat="1" x14ac:dyDescent="0.2"/>
    <row r="30495" s="107" customFormat="1" x14ac:dyDescent="0.2"/>
    <row r="30496" s="107" customFormat="1" x14ac:dyDescent="0.2"/>
    <row r="30497" s="107" customFormat="1" x14ac:dyDescent="0.2"/>
    <row r="30498" s="107" customFormat="1" x14ac:dyDescent="0.2"/>
    <row r="30499" s="107" customFormat="1" x14ac:dyDescent="0.2"/>
    <row r="30500" s="107" customFormat="1" x14ac:dyDescent="0.2"/>
    <row r="30501" s="107" customFormat="1" x14ac:dyDescent="0.2"/>
    <row r="30502" s="107" customFormat="1" x14ac:dyDescent="0.2"/>
    <row r="30503" s="107" customFormat="1" x14ac:dyDescent="0.2"/>
    <row r="30504" s="107" customFormat="1" x14ac:dyDescent="0.2"/>
    <row r="30505" s="107" customFormat="1" x14ac:dyDescent="0.2"/>
    <row r="30506" s="107" customFormat="1" x14ac:dyDescent="0.2"/>
    <row r="30507" s="107" customFormat="1" x14ac:dyDescent="0.2"/>
    <row r="30508" s="107" customFormat="1" x14ac:dyDescent="0.2"/>
    <row r="30509" s="107" customFormat="1" x14ac:dyDescent="0.2"/>
    <row r="30510" s="107" customFormat="1" x14ac:dyDescent="0.2"/>
    <row r="30511" s="107" customFormat="1" x14ac:dyDescent="0.2"/>
    <row r="30512" s="107" customFormat="1" x14ac:dyDescent="0.2"/>
    <row r="30513" s="107" customFormat="1" x14ac:dyDescent="0.2"/>
    <row r="30514" s="107" customFormat="1" x14ac:dyDescent="0.2"/>
    <row r="30515" s="107" customFormat="1" x14ac:dyDescent="0.2"/>
    <row r="30516" s="107" customFormat="1" x14ac:dyDescent="0.2"/>
    <row r="30517" s="107" customFormat="1" x14ac:dyDescent="0.2"/>
    <row r="30518" s="107" customFormat="1" x14ac:dyDescent="0.2"/>
    <row r="30519" s="107" customFormat="1" x14ac:dyDescent="0.2"/>
    <row r="30520" s="107" customFormat="1" x14ac:dyDescent="0.2"/>
    <row r="30521" s="107" customFormat="1" x14ac:dyDescent="0.2"/>
    <row r="30522" s="107" customFormat="1" x14ac:dyDescent="0.2"/>
    <row r="30523" s="107" customFormat="1" x14ac:dyDescent="0.2"/>
    <row r="30524" s="107" customFormat="1" x14ac:dyDescent="0.2"/>
    <row r="30525" s="107" customFormat="1" x14ac:dyDescent="0.2"/>
    <row r="30526" s="107" customFormat="1" x14ac:dyDescent="0.2"/>
    <row r="30527" s="107" customFormat="1" x14ac:dyDescent="0.2"/>
    <row r="30528" s="107" customFormat="1" x14ac:dyDescent="0.2"/>
    <row r="30529" s="107" customFormat="1" x14ac:dyDescent="0.2"/>
    <row r="30530" s="107" customFormat="1" x14ac:dyDescent="0.2"/>
    <row r="30531" s="107" customFormat="1" x14ac:dyDescent="0.2"/>
    <row r="30532" s="107" customFormat="1" x14ac:dyDescent="0.2"/>
    <row r="30533" s="107" customFormat="1" x14ac:dyDescent="0.2"/>
    <row r="30534" s="107" customFormat="1" x14ac:dyDescent="0.2"/>
    <row r="30535" s="107" customFormat="1" x14ac:dyDescent="0.2"/>
    <row r="30536" s="107" customFormat="1" x14ac:dyDescent="0.2"/>
    <row r="30537" s="107" customFormat="1" x14ac:dyDescent="0.2"/>
    <row r="30538" s="107" customFormat="1" x14ac:dyDescent="0.2"/>
    <row r="30539" s="107" customFormat="1" x14ac:dyDescent="0.2"/>
    <row r="30540" s="107" customFormat="1" x14ac:dyDescent="0.2"/>
    <row r="30541" s="107" customFormat="1" x14ac:dyDescent="0.2"/>
    <row r="30542" s="107" customFormat="1" x14ac:dyDescent="0.2"/>
    <row r="30543" s="107" customFormat="1" x14ac:dyDescent="0.2"/>
    <row r="30544" s="107" customFormat="1" x14ac:dyDescent="0.2"/>
    <row r="30545" s="107" customFormat="1" x14ac:dyDescent="0.2"/>
    <row r="30546" s="107" customFormat="1" x14ac:dyDescent="0.2"/>
    <row r="30547" s="107" customFormat="1" x14ac:dyDescent="0.2"/>
    <row r="30548" s="107" customFormat="1" x14ac:dyDescent="0.2"/>
    <row r="30549" s="107" customFormat="1" x14ac:dyDescent="0.2"/>
    <row r="30550" s="107" customFormat="1" x14ac:dyDescent="0.2"/>
    <row r="30551" s="107" customFormat="1" x14ac:dyDescent="0.2"/>
    <row r="30552" s="107" customFormat="1" x14ac:dyDescent="0.2"/>
    <row r="30553" s="107" customFormat="1" x14ac:dyDescent="0.2"/>
    <row r="30554" s="107" customFormat="1" x14ac:dyDescent="0.2"/>
    <row r="30555" s="107" customFormat="1" x14ac:dyDescent="0.2"/>
    <row r="30556" s="107" customFormat="1" x14ac:dyDescent="0.2"/>
    <row r="30557" s="107" customFormat="1" x14ac:dyDescent="0.2"/>
    <row r="30558" s="107" customFormat="1" x14ac:dyDescent="0.2"/>
    <row r="30559" s="107" customFormat="1" x14ac:dyDescent="0.2"/>
    <row r="30560" s="107" customFormat="1" x14ac:dyDescent="0.2"/>
    <row r="30561" s="107" customFormat="1" x14ac:dyDescent="0.2"/>
    <row r="30562" s="107" customFormat="1" x14ac:dyDescent="0.2"/>
    <row r="30563" s="107" customFormat="1" x14ac:dyDescent="0.2"/>
    <row r="30564" s="107" customFormat="1" x14ac:dyDescent="0.2"/>
    <row r="30565" s="107" customFormat="1" x14ac:dyDescent="0.2"/>
    <row r="30566" s="107" customFormat="1" x14ac:dyDescent="0.2"/>
    <row r="30567" s="107" customFormat="1" x14ac:dyDescent="0.2"/>
    <row r="30568" s="107" customFormat="1" x14ac:dyDescent="0.2"/>
    <row r="30569" s="107" customFormat="1" x14ac:dyDescent="0.2"/>
    <row r="30570" s="107" customFormat="1" x14ac:dyDescent="0.2"/>
    <row r="30571" s="107" customFormat="1" x14ac:dyDescent="0.2"/>
    <row r="30572" s="107" customFormat="1" x14ac:dyDescent="0.2"/>
    <row r="30573" s="107" customFormat="1" x14ac:dyDescent="0.2"/>
    <row r="30574" s="107" customFormat="1" x14ac:dyDescent="0.2"/>
    <row r="30575" s="107" customFormat="1" x14ac:dyDescent="0.2"/>
    <row r="30576" s="107" customFormat="1" x14ac:dyDescent="0.2"/>
    <row r="30577" s="107" customFormat="1" x14ac:dyDescent="0.2"/>
    <row r="30578" s="107" customFormat="1" x14ac:dyDescent="0.2"/>
    <row r="30579" s="107" customFormat="1" x14ac:dyDescent="0.2"/>
    <row r="30580" s="107" customFormat="1" x14ac:dyDescent="0.2"/>
    <row r="30581" s="107" customFormat="1" x14ac:dyDescent="0.2"/>
    <row r="30582" s="107" customFormat="1" x14ac:dyDescent="0.2"/>
    <row r="30583" s="107" customFormat="1" x14ac:dyDescent="0.2"/>
    <row r="30584" s="107" customFormat="1" x14ac:dyDescent="0.2"/>
    <row r="30585" s="107" customFormat="1" x14ac:dyDescent="0.2"/>
    <row r="30586" s="107" customFormat="1" x14ac:dyDescent="0.2"/>
    <row r="30587" s="107" customFormat="1" x14ac:dyDescent="0.2"/>
    <row r="30588" s="107" customFormat="1" x14ac:dyDescent="0.2"/>
    <row r="30589" s="107" customFormat="1" x14ac:dyDescent="0.2"/>
    <row r="30590" s="107" customFormat="1" x14ac:dyDescent="0.2"/>
    <row r="30591" s="107" customFormat="1" x14ac:dyDescent="0.2"/>
    <row r="30592" s="107" customFormat="1" x14ac:dyDescent="0.2"/>
    <row r="30593" s="107" customFormat="1" x14ac:dyDescent="0.2"/>
    <row r="30594" s="107" customFormat="1" x14ac:dyDescent="0.2"/>
    <row r="30595" s="107" customFormat="1" x14ac:dyDescent="0.2"/>
    <row r="30596" s="107" customFormat="1" x14ac:dyDescent="0.2"/>
    <row r="30597" s="107" customFormat="1" x14ac:dyDescent="0.2"/>
    <row r="30598" s="107" customFormat="1" x14ac:dyDescent="0.2"/>
    <row r="30599" s="107" customFormat="1" x14ac:dyDescent="0.2"/>
    <row r="30600" s="107" customFormat="1" x14ac:dyDescent="0.2"/>
    <row r="30601" s="107" customFormat="1" x14ac:dyDescent="0.2"/>
    <row r="30602" s="107" customFormat="1" x14ac:dyDescent="0.2"/>
    <row r="30603" s="107" customFormat="1" x14ac:dyDescent="0.2"/>
    <row r="30604" s="107" customFormat="1" x14ac:dyDescent="0.2"/>
    <row r="30605" s="107" customFormat="1" x14ac:dyDescent="0.2"/>
    <row r="30606" s="107" customFormat="1" x14ac:dyDescent="0.2"/>
    <row r="30607" s="107" customFormat="1" x14ac:dyDescent="0.2"/>
    <row r="30608" s="107" customFormat="1" x14ac:dyDescent="0.2"/>
    <row r="30609" s="107" customFormat="1" x14ac:dyDescent="0.2"/>
    <row r="30610" s="107" customFormat="1" x14ac:dyDescent="0.2"/>
    <row r="30611" s="107" customFormat="1" x14ac:dyDescent="0.2"/>
    <row r="30612" s="107" customFormat="1" x14ac:dyDescent="0.2"/>
    <row r="30613" s="107" customFormat="1" x14ac:dyDescent="0.2"/>
    <row r="30614" s="107" customFormat="1" x14ac:dyDescent="0.2"/>
    <row r="30615" s="107" customFormat="1" x14ac:dyDescent="0.2"/>
    <row r="30616" s="107" customFormat="1" x14ac:dyDescent="0.2"/>
    <row r="30617" s="107" customFormat="1" x14ac:dyDescent="0.2"/>
    <row r="30618" s="107" customFormat="1" x14ac:dyDescent="0.2"/>
    <row r="30619" s="107" customFormat="1" x14ac:dyDescent="0.2"/>
    <row r="30620" s="107" customFormat="1" x14ac:dyDescent="0.2"/>
    <row r="30621" s="107" customFormat="1" x14ac:dyDescent="0.2"/>
    <row r="30622" s="107" customFormat="1" x14ac:dyDescent="0.2"/>
    <row r="30623" s="107" customFormat="1" x14ac:dyDescent="0.2"/>
    <row r="30624" s="107" customFormat="1" x14ac:dyDescent="0.2"/>
    <row r="30625" s="107" customFormat="1" x14ac:dyDescent="0.2"/>
    <row r="30626" s="107" customFormat="1" x14ac:dyDescent="0.2"/>
    <row r="30627" s="107" customFormat="1" x14ac:dyDescent="0.2"/>
    <row r="30628" s="107" customFormat="1" x14ac:dyDescent="0.2"/>
    <row r="30629" s="107" customFormat="1" x14ac:dyDescent="0.2"/>
    <row r="30630" s="107" customFormat="1" x14ac:dyDescent="0.2"/>
    <row r="30631" s="107" customFormat="1" x14ac:dyDescent="0.2"/>
    <row r="30632" s="107" customFormat="1" x14ac:dyDescent="0.2"/>
    <row r="30633" s="107" customFormat="1" x14ac:dyDescent="0.2"/>
    <row r="30634" s="107" customFormat="1" x14ac:dyDescent="0.2"/>
    <row r="30635" s="107" customFormat="1" x14ac:dyDescent="0.2"/>
    <row r="30636" s="107" customFormat="1" x14ac:dyDescent="0.2"/>
    <row r="30637" s="107" customFormat="1" x14ac:dyDescent="0.2"/>
    <row r="30638" s="107" customFormat="1" x14ac:dyDescent="0.2"/>
    <row r="30639" s="107" customFormat="1" x14ac:dyDescent="0.2"/>
    <row r="30640" s="107" customFormat="1" x14ac:dyDescent="0.2"/>
    <row r="30641" s="107" customFormat="1" x14ac:dyDescent="0.2"/>
    <row r="30642" s="107" customFormat="1" x14ac:dyDescent="0.2"/>
    <row r="30643" s="107" customFormat="1" x14ac:dyDescent="0.2"/>
    <row r="30644" s="107" customFormat="1" x14ac:dyDescent="0.2"/>
    <row r="30645" s="107" customFormat="1" x14ac:dyDescent="0.2"/>
    <row r="30646" s="107" customFormat="1" x14ac:dyDescent="0.2"/>
    <row r="30647" s="107" customFormat="1" x14ac:dyDescent="0.2"/>
    <row r="30648" s="107" customFormat="1" x14ac:dyDescent="0.2"/>
    <row r="30649" s="107" customFormat="1" x14ac:dyDescent="0.2"/>
    <row r="30650" s="107" customFormat="1" x14ac:dyDescent="0.2"/>
    <row r="30651" s="107" customFormat="1" x14ac:dyDescent="0.2"/>
    <row r="30652" s="107" customFormat="1" x14ac:dyDescent="0.2"/>
    <row r="30653" s="107" customFormat="1" x14ac:dyDescent="0.2"/>
    <row r="30654" s="107" customFormat="1" x14ac:dyDescent="0.2"/>
    <row r="30655" s="107" customFormat="1" x14ac:dyDescent="0.2"/>
    <row r="30656" s="107" customFormat="1" x14ac:dyDescent="0.2"/>
    <row r="30657" s="107" customFormat="1" x14ac:dyDescent="0.2"/>
    <row r="30658" s="107" customFormat="1" x14ac:dyDescent="0.2"/>
    <row r="30659" s="107" customFormat="1" x14ac:dyDescent="0.2"/>
    <row r="30660" s="107" customFormat="1" x14ac:dyDescent="0.2"/>
    <row r="30661" s="107" customFormat="1" x14ac:dyDescent="0.2"/>
    <row r="30662" s="107" customFormat="1" x14ac:dyDescent="0.2"/>
    <row r="30663" s="107" customFormat="1" x14ac:dyDescent="0.2"/>
    <row r="30664" s="107" customFormat="1" x14ac:dyDescent="0.2"/>
    <row r="30665" s="107" customFormat="1" x14ac:dyDescent="0.2"/>
    <row r="30666" s="107" customFormat="1" x14ac:dyDescent="0.2"/>
    <row r="30667" s="107" customFormat="1" x14ac:dyDescent="0.2"/>
    <row r="30668" s="107" customFormat="1" x14ac:dyDescent="0.2"/>
    <row r="30669" s="107" customFormat="1" x14ac:dyDescent="0.2"/>
    <row r="30670" s="107" customFormat="1" x14ac:dyDescent="0.2"/>
    <row r="30671" s="107" customFormat="1" x14ac:dyDescent="0.2"/>
    <row r="30672" s="107" customFormat="1" x14ac:dyDescent="0.2"/>
    <row r="30673" s="107" customFormat="1" x14ac:dyDescent="0.2"/>
    <row r="30674" s="107" customFormat="1" x14ac:dyDescent="0.2"/>
    <row r="30675" s="107" customFormat="1" x14ac:dyDescent="0.2"/>
    <row r="30676" s="107" customFormat="1" x14ac:dyDescent="0.2"/>
    <row r="30677" s="107" customFormat="1" x14ac:dyDescent="0.2"/>
    <row r="30678" s="107" customFormat="1" x14ac:dyDescent="0.2"/>
    <row r="30679" s="107" customFormat="1" x14ac:dyDescent="0.2"/>
    <row r="30680" s="107" customFormat="1" x14ac:dyDescent="0.2"/>
    <row r="30681" s="107" customFormat="1" x14ac:dyDescent="0.2"/>
    <row r="30682" s="107" customFormat="1" x14ac:dyDescent="0.2"/>
    <row r="30683" s="107" customFormat="1" x14ac:dyDescent="0.2"/>
    <row r="30684" s="107" customFormat="1" x14ac:dyDescent="0.2"/>
    <row r="30685" s="107" customFormat="1" x14ac:dyDescent="0.2"/>
    <row r="30686" s="107" customFormat="1" x14ac:dyDescent="0.2"/>
    <row r="30687" s="107" customFormat="1" x14ac:dyDescent="0.2"/>
    <row r="30688" s="107" customFormat="1" x14ac:dyDescent="0.2"/>
    <row r="30689" s="107" customFormat="1" x14ac:dyDescent="0.2"/>
    <row r="30690" s="107" customFormat="1" x14ac:dyDescent="0.2"/>
    <row r="30691" s="107" customFormat="1" x14ac:dyDescent="0.2"/>
    <row r="30692" s="107" customFormat="1" x14ac:dyDescent="0.2"/>
    <row r="30693" s="107" customFormat="1" x14ac:dyDescent="0.2"/>
    <row r="30694" s="107" customFormat="1" x14ac:dyDescent="0.2"/>
    <row r="30695" s="107" customFormat="1" x14ac:dyDescent="0.2"/>
    <row r="30696" s="107" customFormat="1" x14ac:dyDescent="0.2"/>
    <row r="30697" s="107" customFormat="1" x14ac:dyDescent="0.2"/>
    <row r="30698" s="107" customFormat="1" x14ac:dyDescent="0.2"/>
    <row r="30699" s="107" customFormat="1" x14ac:dyDescent="0.2"/>
    <row r="30700" s="107" customFormat="1" x14ac:dyDescent="0.2"/>
    <row r="30701" s="107" customFormat="1" x14ac:dyDescent="0.2"/>
    <row r="30702" s="107" customFormat="1" x14ac:dyDescent="0.2"/>
    <row r="30703" s="107" customFormat="1" x14ac:dyDescent="0.2"/>
    <row r="30704" s="107" customFormat="1" x14ac:dyDescent="0.2"/>
    <row r="30705" s="107" customFormat="1" x14ac:dyDescent="0.2"/>
    <row r="30706" s="107" customFormat="1" x14ac:dyDescent="0.2"/>
    <row r="30707" s="107" customFormat="1" x14ac:dyDescent="0.2"/>
    <row r="30708" s="107" customFormat="1" x14ac:dyDescent="0.2"/>
    <row r="30709" s="107" customFormat="1" x14ac:dyDescent="0.2"/>
    <row r="30710" s="107" customFormat="1" x14ac:dyDescent="0.2"/>
    <row r="30711" s="107" customFormat="1" x14ac:dyDescent="0.2"/>
    <row r="30712" s="107" customFormat="1" x14ac:dyDescent="0.2"/>
    <row r="30713" s="107" customFormat="1" x14ac:dyDescent="0.2"/>
    <row r="30714" s="107" customFormat="1" x14ac:dyDescent="0.2"/>
    <row r="30715" s="107" customFormat="1" x14ac:dyDescent="0.2"/>
    <row r="30716" s="107" customFormat="1" x14ac:dyDescent="0.2"/>
    <row r="30717" s="107" customFormat="1" x14ac:dyDescent="0.2"/>
    <row r="30718" s="107" customFormat="1" x14ac:dyDescent="0.2"/>
    <row r="30719" s="107" customFormat="1" x14ac:dyDescent="0.2"/>
    <row r="30720" s="107" customFormat="1" x14ac:dyDescent="0.2"/>
    <row r="30721" s="107" customFormat="1" x14ac:dyDescent="0.2"/>
    <row r="30722" s="107" customFormat="1" x14ac:dyDescent="0.2"/>
    <row r="30723" s="107" customFormat="1" x14ac:dyDescent="0.2"/>
    <row r="30724" s="107" customFormat="1" x14ac:dyDescent="0.2"/>
    <row r="30725" s="107" customFormat="1" x14ac:dyDescent="0.2"/>
    <row r="30726" s="107" customFormat="1" x14ac:dyDescent="0.2"/>
    <row r="30727" s="107" customFormat="1" x14ac:dyDescent="0.2"/>
    <row r="30728" s="107" customFormat="1" x14ac:dyDescent="0.2"/>
    <row r="30729" s="107" customFormat="1" x14ac:dyDescent="0.2"/>
    <row r="30730" s="107" customFormat="1" x14ac:dyDescent="0.2"/>
    <row r="30731" s="107" customFormat="1" x14ac:dyDescent="0.2"/>
    <row r="30732" s="107" customFormat="1" x14ac:dyDescent="0.2"/>
    <row r="30733" s="107" customFormat="1" x14ac:dyDescent="0.2"/>
    <row r="30734" s="107" customFormat="1" x14ac:dyDescent="0.2"/>
    <row r="30735" s="107" customFormat="1" x14ac:dyDescent="0.2"/>
    <row r="30736" s="107" customFormat="1" x14ac:dyDescent="0.2"/>
    <row r="30737" s="107" customFormat="1" x14ac:dyDescent="0.2"/>
    <row r="30738" s="107" customFormat="1" x14ac:dyDescent="0.2"/>
    <row r="30739" s="107" customFormat="1" x14ac:dyDescent="0.2"/>
    <row r="30740" s="107" customFormat="1" x14ac:dyDescent="0.2"/>
    <row r="30741" s="107" customFormat="1" x14ac:dyDescent="0.2"/>
    <row r="30742" s="107" customFormat="1" x14ac:dyDescent="0.2"/>
    <row r="30743" s="107" customFormat="1" x14ac:dyDescent="0.2"/>
    <row r="30744" s="107" customFormat="1" x14ac:dyDescent="0.2"/>
    <row r="30745" s="107" customFormat="1" x14ac:dyDescent="0.2"/>
    <row r="30746" s="107" customFormat="1" x14ac:dyDescent="0.2"/>
    <row r="30747" s="107" customFormat="1" x14ac:dyDescent="0.2"/>
    <row r="30748" s="107" customFormat="1" x14ac:dyDescent="0.2"/>
    <row r="30749" s="107" customFormat="1" x14ac:dyDescent="0.2"/>
    <row r="30750" s="107" customFormat="1" x14ac:dyDescent="0.2"/>
    <row r="30751" s="107" customFormat="1" x14ac:dyDescent="0.2"/>
    <row r="30752" s="107" customFormat="1" x14ac:dyDescent="0.2"/>
    <row r="30753" s="107" customFormat="1" x14ac:dyDescent="0.2"/>
    <row r="30754" s="107" customFormat="1" x14ac:dyDescent="0.2"/>
    <row r="30755" s="107" customFormat="1" x14ac:dyDescent="0.2"/>
    <row r="30756" s="107" customFormat="1" x14ac:dyDescent="0.2"/>
    <row r="30757" s="107" customFormat="1" x14ac:dyDescent="0.2"/>
    <row r="30758" s="107" customFormat="1" x14ac:dyDescent="0.2"/>
    <row r="30759" s="107" customFormat="1" x14ac:dyDescent="0.2"/>
    <row r="30760" s="107" customFormat="1" x14ac:dyDescent="0.2"/>
    <row r="30761" s="107" customFormat="1" x14ac:dyDescent="0.2"/>
    <row r="30762" s="107" customFormat="1" x14ac:dyDescent="0.2"/>
    <row r="30763" s="107" customFormat="1" x14ac:dyDescent="0.2"/>
    <row r="30764" s="107" customFormat="1" x14ac:dyDescent="0.2"/>
    <row r="30765" s="107" customFormat="1" x14ac:dyDescent="0.2"/>
    <row r="30766" s="107" customFormat="1" x14ac:dyDescent="0.2"/>
    <row r="30767" s="107" customFormat="1" x14ac:dyDescent="0.2"/>
    <row r="30768" s="107" customFormat="1" x14ac:dyDescent="0.2"/>
    <row r="30769" s="107" customFormat="1" x14ac:dyDescent="0.2"/>
    <row r="30770" s="107" customFormat="1" x14ac:dyDescent="0.2"/>
    <row r="30771" s="107" customFormat="1" x14ac:dyDescent="0.2"/>
    <row r="30772" s="107" customFormat="1" x14ac:dyDescent="0.2"/>
    <row r="30773" s="107" customFormat="1" x14ac:dyDescent="0.2"/>
    <row r="30774" s="107" customFormat="1" x14ac:dyDescent="0.2"/>
    <row r="30775" s="107" customFormat="1" x14ac:dyDescent="0.2"/>
    <row r="30776" s="107" customFormat="1" x14ac:dyDescent="0.2"/>
    <row r="30777" s="107" customFormat="1" x14ac:dyDescent="0.2"/>
    <row r="30778" s="107" customFormat="1" x14ac:dyDescent="0.2"/>
    <row r="30779" s="107" customFormat="1" x14ac:dyDescent="0.2"/>
    <row r="30780" s="107" customFormat="1" x14ac:dyDescent="0.2"/>
    <row r="30781" s="107" customFormat="1" x14ac:dyDescent="0.2"/>
    <row r="30782" s="107" customFormat="1" x14ac:dyDescent="0.2"/>
    <row r="30783" s="107" customFormat="1" x14ac:dyDescent="0.2"/>
    <row r="30784" s="107" customFormat="1" x14ac:dyDescent="0.2"/>
    <row r="30785" s="107" customFormat="1" x14ac:dyDescent="0.2"/>
    <row r="30786" s="107" customFormat="1" x14ac:dyDescent="0.2"/>
    <row r="30787" s="107" customFormat="1" x14ac:dyDescent="0.2"/>
    <row r="30788" s="107" customFormat="1" x14ac:dyDescent="0.2"/>
    <row r="30789" s="107" customFormat="1" x14ac:dyDescent="0.2"/>
    <row r="30790" s="107" customFormat="1" x14ac:dyDescent="0.2"/>
    <row r="30791" s="107" customFormat="1" x14ac:dyDescent="0.2"/>
    <row r="30792" s="107" customFormat="1" x14ac:dyDescent="0.2"/>
    <row r="30793" s="107" customFormat="1" x14ac:dyDescent="0.2"/>
    <row r="30794" s="107" customFormat="1" x14ac:dyDescent="0.2"/>
    <row r="30795" s="107" customFormat="1" x14ac:dyDescent="0.2"/>
    <row r="30796" s="107" customFormat="1" x14ac:dyDescent="0.2"/>
    <row r="30797" s="107" customFormat="1" x14ac:dyDescent="0.2"/>
    <row r="30798" s="107" customFormat="1" x14ac:dyDescent="0.2"/>
    <row r="30799" s="107" customFormat="1" x14ac:dyDescent="0.2"/>
    <row r="30800" s="107" customFormat="1" x14ac:dyDescent="0.2"/>
    <row r="30801" s="107" customFormat="1" x14ac:dyDescent="0.2"/>
    <row r="30802" s="107" customFormat="1" x14ac:dyDescent="0.2"/>
    <row r="30803" s="107" customFormat="1" x14ac:dyDescent="0.2"/>
    <row r="30804" s="107" customFormat="1" x14ac:dyDescent="0.2"/>
    <row r="30805" s="107" customFormat="1" x14ac:dyDescent="0.2"/>
    <row r="30806" s="107" customFormat="1" x14ac:dyDescent="0.2"/>
    <row r="30807" s="107" customFormat="1" x14ac:dyDescent="0.2"/>
    <row r="30808" s="107" customFormat="1" x14ac:dyDescent="0.2"/>
    <row r="30809" s="107" customFormat="1" x14ac:dyDescent="0.2"/>
    <row r="30810" s="107" customFormat="1" x14ac:dyDescent="0.2"/>
    <row r="30811" s="107" customFormat="1" x14ac:dyDescent="0.2"/>
    <row r="30812" s="107" customFormat="1" x14ac:dyDescent="0.2"/>
    <row r="30813" s="107" customFormat="1" x14ac:dyDescent="0.2"/>
    <row r="30814" s="107" customFormat="1" x14ac:dyDescent="0.2"/>
    <row r="30815" s="107" customFormat="1" x14ac:dyDescent="0.2"/>
    <row r="30816" s="107" customFormat="1" x14ac:dyDescent="0.2"/>
    <row r="30817" s="107" customFormat="1" x14ac:dyDescent="0.2"/>
    <row r="30818" s="107" customFormat="1" x14ac:dyDescent="0.2"/>
    <row r="30819" s="107" customFormat="1" x14ac:dyDescent="0.2"/>
    <row r="30820" s="107" customFormat="1" x14ac:dyDescent="0.2"/>
    <row r="30821" s="107" customFormat="1" x14ac:dyDescent="0.2"/>
    <row r="30822" s="107" customFormat="1" x14ac:dyDescent="0.2"/>
    <row r="30823" s="107" customFormat="1" x14ac:dyDescent="0.2"/>
    <row r="30824" s="107" customFormat="1" x14ac:dyDescent="0.2"/>
    <row r="30825" s="107" customFormat="1" x14ac:dyDescent="0.2"/>
    <row r="30826" s="107" customFormat="1" x14ac:dyDescent="0.2"/>
    <row r="30827" s="107" customFormat="1" x14ac:dyDescent="0.2"/>
    <row r="30828" s="107" customFormat="1" x14ac:dyDescent="0.2"/>
    <row r="30829" s="107" customFormat="1" x14ac:dyDescent="0.2"/>
    <row r="30830" s="107" customFormat="1" x14ac:dyDescent="0.2"/>
    <row r="30831" s="107" customFormat="1" x14ac:dyDescent="0.2"/>
    <row r="30832" s="107" customFormat="1" x14ac:dyDescent="0.2"/>
    <row r="30833" s="107" customFormat="1" x14ac:dyDescent="0.2"/>
    <row r="30834" s="107" customFormat="1" x14ac:dyDescent="0.2"/>
    <row r="30835" s="107" customFormat="1" x14ac:dyDescent="0.2"/>
    <row r="30836" s="107" customFormat="1" x14ac:dyDescent="0.2"/>
    <row r="30837" s="107" customFormat="1" x14ac:dyDescent="0.2"/>
    <row r="30838" s="107" customFormat="1" x14ac:dyDescent="0.2"/>
    <row r="30839" s="107" customFormat="1" x14ac:dyDescent="0.2"/>
    <row r="30840" s="107" customFormat="1" x14ac:dyDescent="0.2"/>
    <row r="30841" s="107" customFormat="1" x14ac:dyDescent="0.2"/>
    <row r="30842" s="107" customFormat="1" x14ac:dyDescent="0.2"/>
    <row r="30843" s="107" customFormat="1" x14ac:dyDescent="0.2"/>
    <row r="30844" s="107" customFormat="1" x14ac:dyDescent="0.2"/>
    <row r="30845" s="107" customFormat="1" x14ac:dyDescent="0.2"/>
    <row r="30846" s="107" customFormat="1" x14ac:dyDescent="0.2"/>
    <row r="30847" s="107" customFormat="1" x14ac:dyDescent="0.2"/>
    <row r="30848" s="107" customFormat="1" x14ac:dyDescent="0.2"/>
    <row r="30849" s="107" customFormat="1" x14ac:dyDescent="0.2"/>
    <row r="30850" s="107" customFormat="1" x14ac:dyDescent="0.2"/>
    <row r="30851" s="107" customFormat="1" x14ac:dyDescent="0.2"/>
    <row r="30852" s="107" customFormat="1" x14ac:dyDescent="0.2"/>
    <row r="30853" s="107" customFormat="1" x14ac:dyDescent="0.2"/>
    <row r="30854" s="107" customFormat="1" x14ac:dyDescent="0.2"/>
    <row r="30855" s="107" customFormat="1" x14ac:dyDescent="0.2"/>
    <row r="30856" s="107" customFormat="1" x14ac:dyDescent="0.2"/>
    <row r="30857" s="107" customFormat="1" x14ac:dyDescent="0.2"/>
    <row r="30858" s="107" customFormat="1" x14ac:dyDescent="0.2"/>
    <row r="30859" s="107" customFormat="1" x14ac:dyDescent="0.2"/>
    <row r="30860" s="107" customFormat="1" x14ac:dyDescent="0.2"/>
    <row r="30861" s="107" customFormat="1" x14ac:dyDescent="0.2"/>
    <row r="30862" s="107" customFormat="1" x14ac:dyDescent="0.2"/>
    <row r="30863" s="107" customFormat="1" x14ac:dyDescent="0.2"/>
    <row r="30864" s="107" customFormat="1" x14ac:dyDescent="0.2"/>
    <row r="30865" s="107" customFormat="1" x14ac:dyDescent="0.2"/>
    <row r="30866" s="107" customFormat="1" x14ac:dyDescent="0.2"/>
    <row r="30867" s="107" customFormat="1" x14ac:dyDescent="0.2"/>
    <row r="30868" s="107" customFormat="1" x14ac:dyDescent="0.2"/>
    <row r="30869" s="107" customFormat="1" x14ac:dyDescent="0.2"/>
    <row r="30870" s="107" customFormat="1" x14ac:dyDescent="0.2"/>
    <row r="30871" s="107" customFormat="1" x14ac:dyDescent="0.2"/>
    <row r="30872" s="107" customFormat="1" x14ac:dyDescent="0.2"/>
    <row r="30873" s="107" customFormat="1" x14ac:dyDescent="0.2"/>
    <row r="30874" s="107" customFormat="1" x14ac:dyDescent="0.2"/>
    <row r="30875" s="107" customFormat="1" x14ac:dyDescent="0.2"/>
    <row r="30876" s="107" customFormat="1" x14ac:dyDescent="0.2"/>
    <row r="30877" s="107" customFormat="1" x14ac:dyDescent="0.2"/>
    <row r="30878" s="107" customFormat="1" x14ac:dyDescent="0.2"/>
    <row r="30879" s="107" customFormat="1" x14ac:dyDescent="0.2"/>
    <row r="30880" s="107" customFormat="1" x14ac:dyDescent="0.2"/>
    <row r="30881" s="107" customFormat="1" x14ac:dyDescent="0.2"/>
    <row r="30882" s="107" customFormat="1" x14ac:dyDescent="0.2"/>
    <row r="30883" s="107" customFormat="1" x14ac:dyDescent="0.2"/>
    <row r="30884" s="107" customFormat="1" x14ac:dyDescent="0.2"/>
    <row r="30885" s="107" customFormat="1" x14ac:dyDescent="0.2"/>
    <row r="30886" s="107" customFormat="1" x14ac:dyDescent="0.2"/>
    <row r="30887" s="107" customFormat="1" x14ac:dyDescent="0.2"/>
    <row r="30888" s="107" customFormat="1" x14ac:dyDescent="0.2"/>
    <row r="30889" s="107" customFormat="1" x14ac:dyDescent="0.2"/>
    <row r="30890" s="107" customFormat="1" x14ac:dyDescent="0.2"/>
    <row r="30891" s="107" customFormat="1" x14ac:dyDescent="0.2"/>
    <row r="30892" s="107" customFormat="1" x14ac:dyDescent="0.2"/>
    <row r="30893" s="107" customFormat="1" x14ac:dyDescent="0.2"/>
    <row r="30894" s="107" customFormat="1" x14ac:dyDescent="0.2"/>
    <row r="30895" s="107" customFormat="1" x14ac:dyDescent="0.2"/>
    <row r="30896" s="107" customFormat="1" x14ac:dyDescent="0.2"/>
    <row r="30897" s="107" customFormat="1" x14ac:dyDescent="0.2"/>
    <row r="30898" s="107" customFormat="1" x14ac:dyDescent="0.2"/>
    <row r="30899" s="107" customFormat="1" x14ac:dyDescent="0.2"/>
    <row r="30900" s="107" customFormat="1" x14ac:dyDescent="0.2"/>
    <row r="30901" s="107" customFormat="1" x14ac:dyDescent="0.2"/>
    <row r="30902" s="107" customFormat="1" x14ac:dyDescent="0.2"/>
    <row r="30903" s="107" customFormat="1" x14ac:dyDescent="0.2"/>
    <row r="30904" s="107" customFormat="1" x14ac:dyDescent="0.2"/>
    <row r="30905" s="107" customFormat="1" x14ac:dyDescent="0.2"/>
    <row r="30906" s="107" customFormat="1" x14ac:dyDescent="0.2"/>
    <row r="30907" s="107" customFormat="1" x14ac:dyDescent="0.2"/>
    <row r="30908" s="107" customFormat="1" x14ac:dyDescent="0.2"/>
    <row r="30909" s="107" customFormat="1" x14ac:dyDescent="0.2"/>
    <row r="30910" s="107" customFormat="1" x14ac:dyDescent="0.2"/>
    <row r="30911" s="107" customFormat="1" x14ac:dyDescent="0.2"/>
    <row r="30912" s="107" customFormat="1" x14ac:dyDescent="0.2"/>
    <row r="30913" s="107" customFormat="1" x14ac:dyDescent="0.2"/>
    <row r="30914" s="107" customFormat="1" x14ac:dyDescent="0.2"/>
    <row r="30915" s="107" customFormat="1" x14ac:dyDescent="0.2"/>
    <row r="30916" s="107" customFormat="1" x14ac:dyDescent="0.2"/>
    <row r="30917" s="107" customFormat="1" x14ac:dyDescent="0.2"/>
    <row r="30918" s="107" customFormat="1" x14ac:dyDescent="0.2"/>
    <row r="30919" s="107" customFormat="1" x14ac:dyDescent="0.2"/>
    <row r="30920" s="107" customFormat="1" x14ac:dyDescent="0.2"/>
    <row r="30921" s="107" customFormat="1" x14ac:dyDescent="0.2"/>
    <row r="30922" s="107" customFormat="1" x14ac:dyDescent="0.2"/>
    <row r="30923" s="107" customFormat="1" x14ac:dyDescent="0.2"/>
    <row r="30924" s="107" customFormat="1" x14ac:dyDescent="0.2"/>
    <row r="30925" s="107" customFormat="1" x14ac:dyDescent="0.2"/>
    <row r="30926" s="107" customFormat="1" x14ac:dyDescent="0.2"/>
    <row r="30927" s="107" customFormat="1" x14ac:dyDescent="0.2"/>
    <row r="30928" s="107" customFormat="1" x14ac:dyDescent="0.2"/>
    <row r="30929" s="107" customFormat="1" x14ac:dyDescent="0.2"/>
    <row r="30930" s="107" customFormat="1" x14ac:dyDescent="0.2"/>
    <row r="30931" s="107" customFormat="1" x14ac:dyDescent="0.2"/>
    <row r="30932" s="107" customFormat="1" x14ac:dyDescent="0.2"/>
    <row r="30933" s="107" customFormat="1" x14ac:dyDescent="0.2"/>
    <row r="30934" s="107" customFormat="1" x14ac:dyDescent="0.2"/>
    <row r="30935" s="107" customFormat="1" x14ac:dyDescent="0.2"/>
    <row r="30936" s="107" customFormat="1" x14ac:dyDescent="0.2"/>
    <row r="30937" s="107" customFormat="1" x14ac:dyDescent="0.2"/>
    <row r="30938" s="107" customFormat="1" x14ac:dyDescent="0.2"/>
    <row r="30939" s="107" customFormat="1" x14ac:dyDescent="0.2"/>
    <row r="30940" s="107" customFormat="1" x14ac:dyDescent="0.2"/>
    <row r="30941" s="107" customFormat="1" x14ac:dyDescent="0.2"/>
    <row r="30942" s="107" customFormat="1" x14ac:dyDescent="0.2"/>
    <row r="30943" s="107" customFormat="1" x14ac:dyDescent="0.2"/>
    <row r="30944" s="107" customFormat="1" x14ac:dyDescent="0.2"/>
    <row r="30945" s="107" customFormat="1" x14ac:dyDescent="0.2"/>
    <row r="30946" s="107" customFormat="1" x14ac:dyDescent="0.2"/>
    <row r="30947" s="107" customFormat="1" x14ac:dyDescent="0.2"/>
    <row r="30948" s="107" customFormat="1" x14ac:dyDescent="0.2"/>
    <row r="30949" s="107" customFormat="1" x14ac:dyDescent="0.2"/>
    <row r="30950" s="107" customFormat="1" x14ac:dyDescent="0.2"/>
    <row r="30951" s="107" customFormat="1" x14ac:dyDescent="0.2"/>
    <row r="30952" s="107" customFormat="1" x14ac:dyDescent="0.2"/>
    <row r="30953" s="107" customFormat="1" x14ac:dyDescent="0.2"/>
    <row r="30954" s="107" customFormat="1" x14ac:dyDescent="0.2"/>
    <row r="30955" s="107" customFormat="1" x14ac:dyDescent="0.2"/>
    <row r="30956" s="107" customFormat="1" x14ac:dyDescent="0.2"/>
    <row r="30957" s="107" customFormat="1" x14ac:dyDescent="0.2"/>
    <row r="30958" s="107" customFormat="1" x14ac:dyDescent="0.2"/>
    <row r="30959" s="107" customFormat="1" x14ac:dyDescent="0.2"/>
    <row r="30960" s="107" customFormat="1" x14ac:dyDescent="0.2"/>
    <row r="30961" s="107" customFormat="1" x14ac:dyDescent="0.2"/>
    <row r="30962" s="107" customFormat="1" x14ac:dyDescent="0.2"/>
    <row r="30963" s="107" customFormat="1" x14ac:dyDescent="0.2"/>
    <row r="30964" s="107" customFormat="1" x14ac:dyDescent="0.2"/>
    <row r="30965" s="107" customFormat="1" x14ac:dyDescent="0.2"/>
    <row r="30966" s="107" customFormat="1" x14ac:dyDescent="0.2"/>
    <row r="30967" s="107" customFormat="1" x14ac:dyDescent="0.2"/>
    <row r="30968" s="107" customFormat="1" x14ac:dyDescent="0.2"/>
    <row r="30969" s="107" customFormat="1" x14ac:dyDescent="0.2"/>
    <row r="30970" s="107" customFormat="1" x14ac:dyDescent="0.2"/>
    <row r="30971" s="107" customFormat="1" x14ac:dyDescent="0.2"/>
    <row r="30972" s="107" customFormat="1" x14ac:dyDescent="0.2"/>
    <row r="30973" s="107" customFormat="1" x14ac:dyDescent="0.2"/>
    <row r="30974" s="107" customFormat="1" x14ac:dyDescent="0.2"/>
    <row r="30975" s="107" customFormat="1" x14ac:dyDescent="0.2"/>
    <row r="30976" s="107" customFormat="1" x14ac:dyDescent="0.2"/>
    <row r="30977" s="107" customFormat="1" x14ac:dyDescent="0.2"/>
    <row r="30978" s="107" customFormat="1" x14ac:dyDescent="0.2"/>
    <row r="30979" s="107" customFormat="1" x14ac:dyDescent="0.2"/>
    <row r="30980" s="107" customFormat="1" x14ac:dyDescent="0.2"/>
    <row r="30981" s="107" customFormat="1" x14ac:dyDescent="0.2"/>
    <row r="30982" s="107" customFormat="1" x14ac:dyDescent="0.2"/>
    <row r="30983" s="107" customFormat="1" x14ac:dyDescent="0.2"/>
    <row r="30984" s="107" customFormat="1" x14ac:dyDescent="0.2"/>
    <row r="30985" s="107" customFormat="1" x14ac:dyDescent="0.2"/>
    <row r="30986" s="107" customFormat="1" x14ac:dyDescent="0.2"/>
    <row r="30987" s="107" customFormat="1" x14ac:dyDescent="0.2"/>
    <row r="30988" s="107" customFormat="1" x14ac:dyDescent="0.2"/>
    <row r="30989" s="107" customFormat="1" x14ac:dyDescent="0.2"/>
    <row r="30990" s="107" customFormat="1" x14ac:dyDescent="0.2"/>
    <row r="30991" s="107" customFormat="1" x14ac:dyDescent="0.2"/>
    <row r="30992" s="107" customFormat="1" x14ac:dyDescent="0.2"/>
    <row r="30993" s="107" customFormat="1" x14ac:dyDescent="0.2"/>
    <row r="30994" s="107" customFormat="1" x14ac:dyDescent="0.2"/>
    <row r="30995" s="107" customFormat="1" x14ac:dyDescent="0.2"/>
    <row r="30996" s="107" customFormat="1" x14ac:dyDescent="0.2"/>
    <row r="30997" s="107" customFormat="1" x14ac:dyDescent="0.2"/>
    <row r="30998" s="107" customFormat="1" x14ac:dyDescent="0.2"/>
    <row r="30999" s="107" customFormat="1" x14ac:dyDescent="0.2"/>
    <row r="31000" s="107" customFormat="1" x14ac:dyDescent="0.2"/>
    <row r="31001" s="107" customFormat="1" x14ac:dyDescent="0.2"/>
    <row r="31002" s="107" customFormat="1" x14ac:dyDescent="0.2"/>
    <row r="31003" s="107" customFormat="1" x14ac:dyDescent="0.2"/>
    <row r="31004" s="107" customFormat="1" x14ac:dyDescent="0.2"/>
    <row r="31005" s="107" customFormat="1" x14ac:dyDescent="0.2"/>
    <row r="31006" s="107" customFormat="1" x14ac:dyDescent="0.2"/>
    <row r="31007" s="107" customFormat="1" x14ac:dyDescent="0.2"/>
    <row r="31008" s="107" customFormat="1" x14ac:dyDescent="0.2"/>
    <row r="31009" s="107" customFormat="1" x14ac:dyDescent="0.2"/>
    <row r="31010" s="107" customFormat="1" x14ac:dyDescent="0.2"/>
    <row r="31011" s="107" customFormat="1" x14ac:dyDescent="0.2"/>
    <row r="31012" s="107" customFormat="1" x14ac:dyDescent="0.2"/>
    <row r="31013" s="107" customFormat="1" x14ac:dyDescent="0.2"/>
    <row r="31014" s="107" customFormat="1" x14ac:dyDescent="0.2"/>
    <row r="31015" s="107" customFormat="1" x14ac:dyDescent="0.2"/>
    <row r="31016" s="107" customFormat="1" x14ac:dyDescent="0.2"/>
    <row r="31017" s="107" customFormat="1" x14ac:dyDescent="0.2"/>
    <row r="31018" s="107" customFormat="1" x14ac:dyDescent="0.2"/>
    <row r="31019" s="107" customFormat="1" x14ac:dyDescent="0.2"/>
    <row r="31020" s="107" customFormat="1" x14ac:dyDescent="0.2"/>
    <row r="31021" s="107" customFormat="1" x14ac:dyDescent="0.2"/>
    <row r="31022" s="107" customFormat="1" x14ac:dyDescent="0.2"/>
    <row r="31023" s="107" customFormat="1" x14ac:dyDescent="0.2"/>
    <row r="31024" s="107" customFormat="1" x14ac:dyDescent="0.2"/>
    <row r="31025" s="107" customFormat="1" x14ac:dyDescent="0.2"/>
    <row r="31026" s="107" customFormat="1" x14ac:dyDescent="0.2"/>
    <row r="31027" s="107" customFormat="1" x14ac:dyDescent="0.2"/>
    <row r="31028" s="107" customFormat="1" x14ac:dyDescent="0.2"/>
    <row r="31029" s="107" customFormat="1" x14ac:dyDescent="0.2"/>
    <row r="31030" s="107" customFormat="1" x14ac:dyDescent="0.2"/>
    <row r="31031" s="107" customFormat="1" x14ac:dyDescent="0.2"/>
    <row r="31032" s="107" customFormat="1" x14ac:dyDescent="0.2"/>
    <row r="31033" s="107" customFormat="1" x14ac:dyDescent="0.2"/>
    <row r="31034" s="107" customFormat="1" x14ac:dyDescent="0.2"/>
    <row r="31035" s="107" customFormat="1" x14ac:dyDescent="0.2"/>
    <row r="31036" s="107" customFormat="1" x14ac:dyDescent="0.2"/>
    <row r="31037" s="107" customFormat="1" x14ac:dyDescent="0.2"/>
    <row r="31038" s="107" customFormat="1" x14ac:dyDescent="0.2"/>
    <row r="31039" s="107" customFormat="1" x14ac:dyDescent="0.2"/>
    <row r="31040" s="107" customFormat="1" x14ac:dyDescent="0.2"/>
    <row r="31041" s="107" customFormat="1" x14ac:dyDescent="0.2"/>
    <row r="31042" s="107" customFormat="1" x14ac:dyDescent="0.2"/>
    <row r="31043" s="107" customFormat="1" x14ac:dyDescent="0.2"/>
    <row r="31044" s="107" customFormat="1" x14ac:dyDescent="0.2"/>
    <row r="31045" s="107" customFormat="1" x14ac:dyDescent="0.2"/>
    <row r="31046" s="107" customFormat="1" x14ac:dyDescent="0.2"/>
    <row r="31047" s="107" customFormat="1" x14ac:dyDescent="0.2"/>
    <row r="31048" s="107" customFormat="1" x14ac:dyDescent="0.2"/>
    <row r="31049" s="107" customFormat="1" x14ac:dyDescent="0.2"/>
    <row r="31050" s="107" customFormat="1" x14ac:dyDescent="0.2"/>
    <row r="31051" s="107" customFormat="1" x14ac:dyDescent="0.2"/>
    <row r="31052" s="107" customFormat="1" x14ac:dyDescent="0.2"/>
    <row r="31053" s="107" customFormat="1" x14ac:dyDescent="0.2"/>
    <row r="31054" s="107" customFormat="1" x14ac:dyDescent="0.2"/>
    <row r="31055" s="107" customFormat="1" x14ac:dyDescent="0.2"/>
    <row r="31056" s="107" customFormat="1" x14ac:dyDescent="0.2"/>
    <row r="31057" s="107" customFormat="1" x14ac:dyDescent="0.2"/>
    <row r="31058" s="107" customFormat="1" x14ac:dyDescent="0.2"/>
    <row r="31059" s="107" customFormat="1" x14ac:dyDescent="0.2"/>
    <row r="31060" s="107" customFormat="1" x14ac:dyDescent="0.2"/>
    <row r="31061" s="107" customFormat="1" x14ac:dyDescent="0.2"/>
    <row r="31062" s="107" customFormat="1" x14ac:dyDescent="0.2"/>
    <row r="31063" s="107" customFormat="1" x14ac:dyDescent="0.2"/>
    <row r="31064" s="107" customFormat="1" x14ac:dyDescent="0.2"/>
    <row r="31065" s="107" customFormat="1" x14ac:dyDescent="0.2"/>
    <row r="31066" s="107" customFormat="1" x14ac:dyDescent="0.2"/>
    <row r="31067" s="107" customFormat="1" x14ac:dyDescent="0.2"/>
    <row r="31068" s="107" customFormat="1" x14ac:dyDescent="0.2"/>
    <row r="31069" s="107" customFormat="1" x14ac:dyDescent="0.2"/>
    <row r="31070" s="107" customFormat="1" x14ac:dyDescent="0.2"/>
    <row r="31071" s="107" customFormat="1" x14ac:dyDescent="0.2"/>
    <row r="31072" s="107" customFormat="1" x14ac:dyDescent="0.2"/>
    <row r="31073" s="107" customFormat="1" x14ac:dyDescent="0.2"/>
    <row r="31074" s="107" customFormat="1" x14ac:dyDescent="0.2"/>
    <row r="31075" s="107" customFormat="1" x14ac:dyDescent="0.2"/>
    <row r="31076" s="107" customFormat="1" x14ac:dyDescent="0.2"/>
    <row r="31077" s="107" customFormat="1" x14ac:dyDescent="0.2"/>
    <row r="31078" s="107" customFormat="1" x14ac:dyDescent="0.2"/>
    <row r="31079" s="107" customFormat="1" x14ac:dyDescent="0.2"/>
    <row r="31080" s="107" customFormat="1" x14ac:dyDescent="0.2"/>
    <row r="31081" s="107" customFormat="1" x14ac:dyDescent="0.2"/>
    <row r="31082" s="107" customFormat="1" x14ac:dyDescent="0.2"/>
    <row r="31083" s="107" customFormat="1" x14ac:dyDescent="0.2"/>
    <row r="31084" s="107" customFormat="1" x14ac:dyDescent="0.2"/>
    <row r="31085" s="107" customFormat="1" x14ac:dyDescent="0.2"/>
    <row r="31086" s="107" customFormat="1" x14ac:dyDescent="0.2"/>
    <row r="31087" s="107" customFormat="1" x14ac:dyDescent="0.2"/>
    <row r="31088" s="107" customFormat="1" x14ac:dyDescent="0.2"/>
    <row r="31089" s="107" customFormat="1" x14ac:dyDescent="0.2"/>
    <row r="31090" s="107" customFormat="1" x14ac:dyDescent="0.2"/>
    <row r="31091" s="107" customFormat="1" x14ac:dyDescent="0.2"/>
    <row r="31092" s="107" customFormat="1" x14ac:dyDescent="0.2"/>
    <row r="31093" s="107" customFormat="1" x14ac:dyDescent="0.2"/>
    <row r="31094" s="107" customFormat="1" x14ac:dyDescent="0.2"/>
    <row r="31095" s="107" customFormat="1" x14ac:dyDescent="0.2"/>
    <row r="31096" s="107" customFormat="1" x14ac:dyDescent="0.2"/>
    <row r="31097" s="107" customFormat="1" x14ac:dyDescent="0.2"/>
    <row r="31098" s="107" customFormat="1" x14ac:dyDescent="0.2"/>
    <row r="31099" s="107" customFormat="1" x14ac:dyDescent="0.2"/>
    <row r="31100" s="107" customFormat="1" x14ac:dyDescent="0.2"/>
    <row r="31101" s="107" customFormat="1" x14ac:dyDescent="0.2"/>
    <row r="31102" s="107" customFormat="1" x14ac:dyDescent="0.2"/>
    <row r="31103" s="107" customFormat="1" x14ac:dyDescent="0.2"/>
    <row r="31104" s="107" customFormat="1" x14ac:dyDescent="0.2"/>
    <row r="31105" s="107" customFormat="1" x14ac:dyDescent="0.2"/>
    <row r="31106" s="107" customFormat="1" x14ac:dyDescent="0.2"/>
    <row r="31107" s="107" customFormat="1" x14ac:dyDescent="0.2"/>
    <row r="31108" s="107" customFormat="1" x14ac:dyDescent="0.2"/>
    <row r="31109" s="107" customFormat="1" x14ac:dyDescent="0.2"/>
    <row r="31110" s="107" customFormat="1" x14ac:dyDescent="0.2"/>
    <row r="31111" s="107" customFormat="1" x14ac:dyDescent="0.2"/>
    <row r="31112" s="107" customFormat="1" x14ac:dyDescent="0.2"/>
    <row r="31113" s="107" customFormat="1" x14ac:dyDescent="0.2"/>
    <row r="31114" s="107" customFormat="1" x14ac:dyDescent="0.2"/>
    <row r="31115" s="107" customFormat="1" x14ac:dyDescent="0.2"/>
    <row r="31116" s="107" customFormat="1" x14ac:dyDescent="0.2"/>
    <row r="31117" s="107" customFormat="1" x14ac:dyDescent="0.2"/>
    <row r="31118" s="107" customFormat="1" x14ac:dyDescent="0.2"/>
    <row r="31119" s="107" customFormat="1" x14ac:dyDescent="0.2"/>
    <row r="31120" s="107" customFormat="1" x14ac:dyDescent="0.2"/>
    <row r="31121" s="107" customFormat="1" x14ac:dyDescent="0.2"/>
    <row r="31122" s="107" customFormat="1" x14ac:dyDescent="0.2"/>
    <row r="31123" s="107" customFormat="1" x14ac:dyDescent="0.2"/>
    <row r="31124" s="107" customFormat="1" x14ac:dyDescent="0.2"/>
    <row r="31125" s="107" customFormat="1" x14ac:dyDescent="0.2"/>
    <row r="31126" s="107" customFormat="1" x14ac:dyDescent="0.2"/>
    <row r="31127" s="107" customFormat="1" x14ac:dyDescent="0.2"/>
    <row r="31128" s="107" customFormat="1" x14ac:dyDescent="0.2"/>
    <row r="31129" s="107" customFormat="1" x14ac:dyDescent="0.2"/>
    <row r="31130" s="107" customFormat="1" x14ac:dyDescent="0.2"/>
    <row r="31131" s="107" customFormat="1" x14ac:dyDescent="0.2"/>
    <row r="31132" s="107" customFormat="1" x14ac:dyDescent="0.2"/>
    <row r="31133" s="107" customFormat="1" x14ac:dyDescent="0.2"/>
    <row r="31134" s="107" customFormat="1" x14ac:dyDescent="0.2"/>
    <row r="31135" s="107" customFormat="1" x14ac:dyDescent="0.2"/>
    <row r="31136" s="107" customFormat="1" x14ac:dyDescent="0.2"/>
    <row r="31137" s="107" customFormat="1" x14ac:dyDescent="0.2"/>
    <row r="31138" s="107" customFormat="1" x14ac:dyDescent="0.2"/>
    <row r="31139" s="107" customFormat="1" x14ac:dyDescent="0.2"/>
    <row r="31140" s="107" customFormat="1" x14ac:dyDescent="0.2"/>
    <row r="31141" s="107" customFormat="1" x14ac:dyDescent="0.2"/>
    <row r="31142" s="107" customFormat="1" x14ac:dyDescent="0.2"/>
    <row r="31143" s="107" customFormat="1" x14ac:dyDescent="0.2"/>
    <row r="31144" s="107" customFormat="1" x14ac:dyDescent="0.2"/>
    <row r="31145" s="107" customFormat="1" x14ac:dyDescent="0.2"/>
    <row r="31146" s="107" customFormat="1" x14ac:dyDescent="0.2"/>
    <row r="31147" s="107" customFormat="1" x14ac:dyDescent="0.2"/>
    <row r="31148" s="107" customFormat="1" x14ac:dyDescent="0.2"/>
    <row r="31149" s="107" customFormat="1" x14ac:dyDescent="0.2"/>
    <row r="31150" s="107" customFormat="1" x14ac:dyDescent="0.2"/>
    <row r="31151" s="107" customFormat="1" x14ac:dyDescent="0.2"/>
    <row r="31152" s="107" customFormat="1" x14ac:dyDescent="0.2"/>
    <row r="31153" s="107" customFormat="1" x14ac:dyDescent="0.2"/>
    <row r="31154" s="107" customFormat="1" x14ac:dyDescent="0.2"/>
    <row r="31155" s="107" customFormat="1" x14ac:dyDescent="0.2"/>
    <row r="31156" s="107" customFormat="1" x14ac:dyDescent="0.2"/>
    <row r="31157" s="107" customFormat="1" x14ac:dyDescent="0.2"/>
    <row r="31158" s="107" customFormat="1" x14ac:dyDescent="0.2"/>
    <row r="31159" s="107" customFormat="1" x14ac:dyDescent="0.2"/>
    <row r="31160" s="107" customFormat="1" x14ac:dyDescent="0.2"/>
    <row r="31161" s="107" customFormat="1" x14ac:dyDescent="0.2"/>
    <row r="31162" s="107" customFormat="1" x14ac:dyDescent="0.2"/>
    <row r="31163" s="107" customFormat="1" x14ac:dyDescent="0.2"/>
    <row r="31164" s="107" customFormat="1" x14ac:dyDescent="0.2"/>
    <row r="31165" s="107" customFormat="1" x14ac:dyDescent="0.2"/>
    <row r="31166" s="107" customFormat="1" x14ac:dyDescent="0.2"/>
    <row r="31167" s="107" customFormat="1" x14ac:dyDescent="0.2"/>
    <row r="31168" s="107" customFormat="1" x14ac:dyDescent="0.2"/>
    <row r="31169" s="107" customFormat="1" x14ac:dyDescent="0.2"/>
    <row r="31170" s="107" customFormat="1" x14ac:dyDescent="0.2"/>
    <row r="31171" s="107" customFormat="1" x14ac:dyDescent="0.2"/>
    <row r="31172" s="107" customFormat="1" x14ac:dyDescent="0.2"/>
    <row r="31173" s="107" customFormat="1" x14ac:dyDescent="0.2"/>
    <row r="31174" s="107" customFormat="1" x14ac:dyDescent="0.2"/>
    <row r="31175" s="107" customFormat="1" x14ac:dyDescent="0.2"/>
    <row r="31176" s="107" customFormat="1" x14ac:dyDescent="0.2"/>
    <row r="31177" s="107" customFormat="1" x14ac:dyDescent="0.2"/>
    <row r="31178" s="107" customFormat="1" x14ac:dyDescent="0.2"/>
    <row r="31179" s="107" customFormat="1" x14ac:dyDescent="0.2"/>
    <row r="31180" s="107" customFormat="1" x14ac:dyDescent="0.2"/>
    <row r="31181" s="107" customFormat="1" x14ac:dyDescent="0.2"/>
    <row r="31182" s="107" customFormat="1" x14ac:dyDescent="0.2"/>
    <row r="31183" s="107" customFormat="1" x14ac:dyDescent="0.2"/>
    <row r="31184" s="107" customFormat="1" x14ac:dyDescent="0.2"/>
    <row r="31185" s="107" customFormat="1" x14ac:dyDescent="0.2"/>
    <row r="31186" s="107" customFormat="1" x14ac:dyDescent="0.2"/>
    <row r="31187" s="107" customFormat="1" x14ac:dyDescent="0.2"/>
    <row r="31188" s="107" customFormat="1" x14ac:dyDescent="0.2"/>
    <row r="31189" s="107" customFormat="1" x14ac:dyDescent="0.2"/>
    <row r="31190" s="107" customFormat="1" x14ac:dyDescent="0.2"/>
    <row r="31191" s="107" customFormat="1" x14ac:dyDescent="0.2"/>
    <row r="31192" s="107" customFormat="1" x14ac:dyDescent="0.2"/>
    <row r="31193" s="107" customFormat="1" x14ac:dyDescent="0.2"/>
    <row r="31194" s="107" customFormat="1" x14ac:dyDescent="0.2"/>
    <row r="31195" s="107" customFormat="1" x14ac:dyDescent="0.2"/>
    <row r="31196" s="107" customFormat="1" x14ac:dyDescent="0.2"/>
    <row r="31197" s="107" customFormat="1" x14ac:dyDescent="0.2"/>
    <row r="31198" s="107" customFormat="1" x14ac:dyDescent="0.2"/>
    <row r="31199" s="107" customFormat="1" x14ac:dyDescent="0.2"/>
    <row r="31200" s="107" customFormat="1" x14ac:dyDescent="0.2"/>
    <row r="31201" s="107" customFormat="1" x14ac:dyDescent="0.2"/>
    <row r="31202" s="107" customFormat="1" x14ac:dyDescent="0.2"/>
    <row r="31203" s="107" customFormat="1" x14ac:dyDescent="0.2"/>
    <row r="31204" s="107" customFormat="1" x14ac:dyDescent="0.2"/>
    <row r="31205" s="107" customFormat="1" x14ac:dyDescent="0.2"/>
    <row r="31206" s="107" customFormat="1" x14ac:dyDescent="0.2"/>
    <row r="31207" s="107" customFormat="1" x14ac:dyDescent="0.2"/>
    <row r="31208" s="107" customFormat="1" x14ac:dyDescent="0.2"/>
    <row r="31209" s="107" customFormat="1" x14ac:dyDescent="0.2"/>
    <row r="31210" s="107" customFormat="1" x14ac:dyDescent="0.2"/>
    <row r="31211" s="107" customFormat="1" x14ac:dyDescent="0.2"/>
    <row r="31212" s="107" customFormat="1" x14ac:dyDescent="0.2"/>
    <row r="31213" s="107" customFormat="1" x14ac:dyDescent="0.2"/>
    <row r="31214" s="107" customFormat="1" x14ac:dyDescent="0.2"/>
    <row r="31215" s="107" customFormat="1" x14ac:dyDescent="0.2"/>
    <row r="31216" s="107" customFormat="1" x14ac:dyDescent="0.2"/>
    <row r="31217" s="107" customFormat="1" x14ac:dyDescent="0.2"/>
    <row r="31218" s="107" customFormat="1" x14ac:dyDescent="0.2"/>
    <row r="31219" s="107" customFormat="1" x14ac:dyDescent="0.2"/>
    <row r="31220" s="107" customFormat="1" x14ac:dyDescent="0.2"/>
    <row r="31221" s="107" customFormat="1" x14ac:dyDescent="0.2"/>
    <row r="31222" s="107" customFormat="1" x14ac:dyDescent="0.2"/>
    <row r="31223" s="107" customFormat="1" x14ac:dyDescent="0.2"/>
    <row r="31224" s="107" customFormat="1" x14ac:dyDescent="0.2"/>
    <row r="31225" s="107" customFormat="1" x14ac:dyDescent="0.2"/>
    <row r="31226" s="107" customFormat="1" x14ac:dyDescent="0.2"/>
    <row r="31227" s="107" customFormat="1" x14ac:dyDescent="0.2"/>
    <row r="31228" s="107" customFormat="1" x14ac:dyDescent="0.2"/>
    <row r="31229" s="107" customFormat="1" x14ac:dyDescent="0.2"/>
    <row r="31230" s="107" customFormat="1" x14ac:dyDescent="0.2"/>
    <row r="31231" s="107" customFormat="1" x14ac:dyDescent="0.2"/>
    <row r="31232" s="107" customFormat="1" x14ac:dyDescent="0.2"/>
    <row r="31233" s="107" customFormat="1" x14ac:dyDescent="0.2"/>
    <row r="31234" s="107" customFormat="1" x14ac:dyDescent="0.2"/>
    <row r="31235" s="107" customFormat="1" x14ac:dyDescent="0.2"/>
    <row r="31236" s="107" customFormat="1" x14ac:dyDescent="0.2"/>
    <row r="31237" s="107" customFormat="1" x14ac:dyDescent="0.2"/>
    <row r="31238" s="107" customFormat="1" x14ac:dyDescent="0.2"/>
    <row r="31239" s="107" customFormat="1" x14ac:dyDescent="0.2"/>
    <row r="31240" s="107" customFormat="1" x14ac:dyDescent="0.2"/>
    <row r="31241" s="107" customFormat="1" x14ac:dyDescent="0.2"/>
    <row r="31242" s="107" customFormat="1" x14ac:dyDescent="0.2"/>
    <row r="31243" s="107" customFormat="1" x14ac:dyDescent="0.2"/>
    <row r="31244" s="107" customFormat="1" x14ac:dyDescent="0.2"/>
    <row r="31245" s="107" customFormat="1" x14ac:dyDescent="0.2"/>
    <row r="31246" s="107" customFormat="1" x14ac:dyDescent="0.2"/>
    <row r="31247" s="107" customFormat="1" x14ac:dyDescent="0.2"/>
    <row r="31248" s="107" customFormat="1" x14ac:dyDescent="0.2"/>
    <row r="31249" s="107" customFormat="1" x14ac:dyDescent="0.2"/>
    <row r="31250" s="107" customFormat="1" x14ac:dyDescent="0.2"/>
    <row r="31251" s="107" customFormat="1" x14ac:dyDescent="0.2"/>
    <row r="31252" s="107" customFormat="1" x14ac:dyDescent="0.2"/>
    <row r="31253" s="107" customFormat="1" x14ac:dyDescent="0.2"/>
    <row r="31254" s="107" customFormat="1" x14ac:dyDescent="0.2"/>
    <row r="31255" s="107" customFormat="1" x14ac:dyDescent="0.2"/>
    <row r="31256" s="107" customFormat="1" x14ac:dyDescent="0.2"/>
    <row r="31257" s="107" customFormat="1" x14ac:dyDescent="0.2"/>
    <row r="31258" s="107" customFormat="1" x14ac:dyDescent="0.2"/>
    <row r="31259" s="107" customFormat="1" x14ac:dyDescent="0.2"/>
    <row r="31260" s="107" customFormat="1" x14ac:dyDescent="0.2"/>
    <row r="31261" s="107" customFormat="1" x14ac:dyDescent="0.2"/>
    <row r="31262" s="107" customFormat="1" x14ac:dyDescent="0.2"/>
    <row r="31263" s="107" customFormat="1" x14ac:dyDescent="0.2"/>
    <row r="31264" s="107" customFormat="1" x14ac:dyDescent="0.2"/>
    <row r="31265" s="107" customFormat="1" x14ac:dyDescent="0.2"/>
    <row r="31266" s="107" customFormat="1" x14ac:dyDescent="0.2"/>
    <row r="31267" s="107" customFormat="1" x14ac:dyDescent="0.2"/>
    <row r="31268" s="107" customFormat="1" x14ac:dyDescent="0.2"/>
    <row r="31269" s="107" customFormat="1" x14ac:dyDescent="0.2"/>
    <row r="31270" s="107" customFormat="1" x14ac:dyDescent="0.2"/>
    <row r="31271" s="107" customFormat="1" x14ac:dyDescent="0.2"/>
    <row r="31272" s="107" customFormat="1" x14ac:dyDescent="0.2"/>
    <row r="31273" s="107" customFormat="1" x14ac:dyDescent="0.2"/>
    <row r="31274" s="107" customFormat="1" x14ac:dyDescent="0.2"/>
    <row r="31275" s="107" customFormat="1" x14ac:dyDescent="0.2"/>
    <row r="31276" s="107" customFormat="1" x14ac:dyDescent="0.2"/>
    <row r="31277" s="107" customFormat="1" x14ac:dyDescent="0.2"/>
    <row r="31278" s="107" customFormat="1" x14ac:dyDescent="0.2"/>
    <row r="31279" s="107" customFormat="1" x14ac:dyDescent="0.2"/>
    <row r="31280" s="107" customFormat="1" x14ac:dyDescent="0.2"/>
    <row r="31281" s="107" customFormat="1" x14ac:dyDescent="0.2"/>
    <row r="31282" s="107" customFormat="1" x14ac:dyDescent="0.2"/>
    <row r="31283" s="107" customFormat="1" x14ac:dyDescent="0.2"/>
    <row r="31284" s="107" customFormat="1" x14ac:dyDescent="0.2"/>
    <row r="31285" s="107" customFormat="1" x14ac:dyDescent="0.2"/>
    <row r="31286" s="107" customFormat="1" x14ac:dyDescent="0.2"/>
    <row r="31287" s="107" customFormat="1" x14ac:dyDescent="0.2"/>
    <row r="31288" s="107" customFormat="1" x14ac:dyDescent="0.2"/>
    <row r="31289" s="107" customFormat="1" x14ac:dyDescent="0.2"/>
    <row r="31290" s="107" customFormat="1" x14ac:dyDescent="0.2"/>
    <row r="31291" s="107" customFormat="1" x14ac:dyDescent="0.2"/>
    <row r="31292" s="107" customFormat="1" x14ac:dyDescent="0.2"/>
    <row r="31293" s="107" customFormat="1" x14ac:dyDescent="0.2"/>
    <row r="31294" s="107" customFormat="1" x14ac:dyDescent="0.2"/>
    <row r="31295" s="107" customFormat="1" x14ac:dyDescent="0.2"/>
    <row r="31296" s="107" customFormat="1" x14ac:dyDescent="0.2"/>
    <row r="31297" s="107" customFormat="1" x14ac:dyDescent="0.2"/>
    <row r="31298" s="107" customFormat="1" x14ac:dyDescent="0.2"/>
    <row r="31299" s="107" customFormat="1" x14ac:dyDescent="0.2"/>
    <row r="31300" s="107" customFormat="1" x14ac:dyDescent="0.2"/>
    <row r="31301" s="107" customFormat="1" x14ac:dyDescent="0.2"/>
    <row r="31302" s="107" customFormat="1" x14ac:dyDescent="0.2"/>
    <row r="31303" s="107" customFormat="1" x14ac:dyDescent="0.2"/>
    <row r="31304" s="107" customFormat="1" x14ac:dyDescent="0.2"/>
    <row r="31305" s="107" customFormat="1" x14ac:dyDescent="0.2"/>
    <row r="31306" s="107" customFormat="1" x14ac:dyDescent="0.2"/>
    <row r="31307" s="107" customFormat="1" x14ac:dyDescent="0.2"/>
    <row r="31308" s="107" customFormat="1" x14ac:dyDescent="0.2"/>
    <row r="31309" s="107" customFormat="1" x14ac:dyDescent="0.2"/>
    <row r="31310" s="107" customFormat="1" x14ac:dyDescent="0.2"/>
    <row r="31311" s="107" customFormat="1" x14ac:dyDescent="0.2"/>
    <row r="31312" s="107" customFormat="1" x14ac:dyDescent="0.2"/>
    <row r="31313" s="107" customFormat="1" x14ac:dyDescent="0.2"/>
    <row r="31314" s="107" customFormat="1" x14ac:dyDescent="0.2"/>
    <row r="31315" s="107" customFormat="1" x14ac:dyDescent="0.2"/>
    <row r="31316" s="107" customFormat="1" x14ac:dyDescent="0.2"/>
    <row r="31317" s="107" customFormat="1" x14ac:dyDescent="0.2"/>
    <row r="31318" s="107" customFormat="1" x14ac:dyDescent="0.2"/>
    <row r="31319" s="107" customFormat="1" x14ac:dyDescent="0.2"/>
    <row r="31320" s="107" customFormat="1" x14ac:dyDescent="0.2"/>
    <row r="31321" s="107" customFormat="1" x14ac:dyDescent="0.2"/>
    <row r="31322" s="107" customFormat="1" x14ac:dyDescent="0.2"/>
    <row r="31323" s="107" customFormat="1" x14ac:dyDescent="0.2"/>
    <row r="31324" s="107" customFormat="1" x14ac:dyDescent="0.2"/>
    <row r="31325" s="107" customFormat="1" x14ac:dyDescent="0.2"/>
    <row r="31326" s="107" customFormat="1" x14ac:dyDescent="0.2"/>
    <row r="31327" s="107" customFormat="1" x14ac:dyDescent="0.2"/>
    <row r="31328" s="107" customFormat="1" x14ac:dyDescent="0.2"/>
    <row r="31329" s="107" customFormat="1" x14ac:dyDescent="0.2"/>
    <row r="31330" s="107" customFormat="1" x14ac:dyDescent="0.2"/>
    <row r="31331" s="107" customFormat="1" x14ac:dyDescent="0.2"/>
    <row r="31332" s="107" customFormat="1" x14ac:dyDescent="0.2"/>
    <row r="31333" s="107" customFormat="1" x14ac:dyDescent="0.2"/>
    <row r="31334" s="107" customFormat="1" x14ac:dyDescent="0.2"/>
    <row r="31335" s="107" customFormat="1" x14ac:dyDescent="0.2"/>
    <row r="31336" s="107" customFormat="1" x14ac:dyDescent="0.2"/>
    <row r="31337" s="107" customFormat="1" x14ac:dyDescent="0.2"/>
    <row r="31338" s="107" customFormat="1" x14ac:dyDescent="0.2"/>
    <row r="31339" s="107" customFormat="1" x14ac:dyDescent="0.2"/>
    <row r="31340" s="107" customFormat="1" x14ac:dyDescent="0.2"/>
    <row r="31341" s="107" customFormat="1" x14ac:dyDescent="0.2"/>
    <row r="31342" s="107" customFormat="1" x14ac:dyDescent="0.2"/>
    <row r="31343" s="107" customFormat="1" x14ac:dyDescent="0.2"/>
    <row r="31344" s="107" customFormat="1" x14ac:dyDescent="0.2"/>
    <row r="31345" s="107" customFormat="1" x14ac:dyDescent="0.2"/>
    <row r="31346" s="107" customFormat="1" x14ac:dyDescent="0.2"/>
    <row r="31347" s="107" customFormat="1" x14ac:dyDescent="0.2"/>
    <row r="31348" s="107" customFormat="1" x14ac:dyDescent="0.2"/>
    <row r="31349" s="107" customFormat="1" x14ac:dyDescent="0.2"/>
    <row r="31350" s="107" customFormat="1" x14ac:dyDescent="0.2"/>
    <row r="31351" s="107" customFormat="1" x14ac:dyDescent="0.2"/>
    <row r="31352" s="107" customFormat="1" x14ac:dyDescent="0.2"/>
    <row r="31353" s="107" customFormat="1" x14ac:dyDescent="0.2"/>
    <row r="31354" s="107" customFormat="1" x14ac:dyDescent="0.2"/>
    <row r="31355" s="107" customFormat="1" x14ac:dyDescent="0.2"/>
    <row r="31356" s="107" customFormat="1" x14ac:dyDescent="0.2"/>
    <row r="31357" s="107" customFormat="1" x14ac:dyDescent="0.2"/>
    <row r="31358" s="107" customFormat="1" x14ac:dyDescent="0.2"/>
    <row r="31359" s="107" customFormat="1" x14ac:dyDescent="0.2"/>
    <row r="31360" s="107" customFormat="1" x14ac:dyDescent="0.2"/>
    <row r="31361" s="107" customFormat="1" x14ac:dyDescent="0.2"/>
    <row r="31362" s="107" customFormat="1" x14ac:dyDescent="0.2"/>
    <row r="31363" s="107" customFormat="1" x14ac:dyDescent="0.2"/>
    <row r="31364" s="107" customFormat="1" x14ac:dyDescent="0.2"/>
    <row r="31365" s="107" customFormat="1" x14ac:dyDescent="0.2"/>
    <row r="31366" s="107" customFormat="1" x14ac:dyDescent="0.2"/>
    <row r="31367" s="107" customFormat="1" x14ac:dyDescent="0.2"/>
    <row r="31368" s="107" customFormat="1" x14ac:dyDescent="0.2"/>
    <row r="31369" s="107" customFormat="1" x14ac:dyDescent="0.2"/>
    <row r="31370" s="107" customFormat="1" x14ac:dyDescent="0.2"/>
    <row r="31371" s="107" customFormat="1" x14ac:dyDescent="0.2"/>
    <row r="31372" s="107" customFormat="1" x14ac:dyDescent="0.2"/>
    <row r="31373" s="107" customFormat="1" x14ac:dyDescent="0.2"/>
    <row r="31374" s="107" customFormat="1" x14ac:dyDescent="0.2"/>
    <row r="31375" s="107" customFormat="1" x14ac:dyDescent="0.2"/>
    <row r="31376" s="107" customFormat="1" x14ac:dyDescent="0.2"/>
    <row r="31377" s="107" customFormat="1" x14ac:dyDescent="0.2"/>
    <row r="31378" s="107" customFormat="1" x14ac:dyDescent="0.2"/>
    <row r="31379" s="107" customFormat="1" x14ac:dyDescent="0.2"/>
    <row r="31380" s="107" customFormat="1" x14ac:dyDescent="0.2"/>
    <row r="31381" s="107" customFormat="1" x14ac:dyDescent="0.2"/>
    <row r="31382" s="107" customFormat="1" x14ac:dyDescent="0.2"/>
    <row r="31383" s="107" customFormat="1" x14ac:dyDescent="0.2"/>
    <row r="31384" s="107" customFormat="1" x14ac:dyDescent="0.2"/>
    <row r="31385" s="107" customFormat="1" x14ac:dyDescent="0.2"/>
    <row r="31386" s="107" customFormat="1" x14ac:dyDescent="0.2"/>
    <row r="31387" s="107" customFormat="1" x14ac:dyDescent="0.2"/>
    <row r="31388" s="107" customFormat="1" x14ac:dyDescent="0.2"/>
    <row r="31389" s="107" customFormat="1" x14ac:dyDescent="0.2"/>
    <row r="31390" s="107" customFormat="1" x14ac:dyDescent="0.2"/>
    <row r="31391" s="107" customFormat="1" x14ac:dyDescent="0.2"/>
    <row r="31392" s="107" customFormat="1" x14ac:dyDescent="0.2"/>
    <row r="31393" s="107" customFormat="1" x14ac:dyDescent="0.2"/>
    <row r="31394" s="107" customFormat="1" x14ac:dyDescent="0.2"/>
    <row r="31395" s="107" customFormat="1" x14ac:dyDescent="0.2"/>
    <row r="31396" s="107" customFormat="1" x14ac:dyDescent="0.2"/>
    <row r="31397" s="107" customFormat="1" x14ac:dyDescent="0.2"/>
    <row r="31398" s="107" customFormat="1" x14ac:dyDescent="0.2"/>
    <row r="31399" s="107" customFormat="1" x14ac:dyDescent="0.2"/>
    <row r="31400" s="107" customFormat="1" x14ac:dyDescent="0.2"/>
    <row r="31401" s="107" customFormat="1" x14ac:dyDescent="0.2"/>
    <row r="31402" s="107" customFormat="1" x14ac:dyDescent="0.2"/>
    <row r="31403" s="107" customFormat="1" x14ac:dyDescent="0.2"/>
    <row r="31404" s="107" customFormat="1" x14ac:dyDescent="0.2"/>
    <row r="31405" s="107" customFormat="1" x14ac:dyDescent="0.2"/>
    <row r="31406" s="107" customFormat="1" x14ac:dyDescent="0.2"/>
    <row r="31407" s="107" customFormat="1" x14ac:dyDescent="0.2"/>
    <row r="31408" s="107" customFormat="1" x14ac:dyDescent="0.2"/>
    <row r="31409" s="107" customFormat="1" x14ac:dyDescent="0.2"/>
    <row r="31410" s="107" customFormat="1" x14ac:dyDescent="0.2"/>
    <row r="31411" s="107" customFormat="1" x14ac:dyDescent="0.2"/>
    <row r="31412" s="107" customFormat="1" x14ac:dyDescent="0.2"/>
    <row r="31413" s="107" customFormat="1" x14ac:dyDescent="0.2"/>
    <row r="31414" s="107" customFormat="1" x14ac:dyDescent="0.2"/>
    <row r="31415" s="107" customFormat="1" x14ac:dyDescent="0.2"/>
    <row r="31416" s="107" customFormat="1" x14ac:dyDescent="0.2"/>
    <row r="31417" s="107" customFormat="1" x14ac:dyDescent="0.2"/>
    <row r="31418" s="107" customFormat="1" x14ac:dyDescent="0.2"/>
    <row r="31419" s="107" customFormat="1" x14ac:dyDescent="0.2"/>
    <row r="31420" s="107" customFormat="1" x14ac:dyDescent="0.2"/>
    <row r="31421" s="107" customFormat="1" x14ac:dyDescent="0.2"/>
    <row r="31422" s="107" customFormat="1" x14ac:dyDescent="0.2"/>
    <row r="31423" s="107" customFormat="1" x14ac:dyDescent="0.2"/>
    <row r="31424" s="107" customFormat="1" x14ac:dyDescent="0.2"/>
    <row r="31425" s="107" customFormat="1" x14ac:dyDescent="0.2"/>
    <row r="31426" s="107" customFormat="1" x14ac:dyDescent="0.2"/>
    <row r="31427" s="107" customFormat="1" x14ac:dyDescent="0.2"/>
    <row r="31428" s="107" customFormat="1" x14ac:dyDescent="0.2"/>
    <row r="31429" s="107" customFormat="1" x14ac:dyDescent="0.2"/>
    <row r="31430" s="107" customFormat="1" x14ac:dyDescent="0.2"/>
    <row r="31431" s="107" customFormat="1" x14ac:dyDescent="0.2"/>
    <row r="31432" s="107" customFormat="1" x14ac:dyDescent="0.2"/>
    <row r="31433" s="107" customFormat="1" x14ac:dyDescent="0.2"/>
    <row r="31434" s="107" customFormat="1" x14ac:dyDescent="0.2"/>
    <row r="31435" s="107" customFormat="1" x14ac:dyDescent="0.2"/>
    <row r="31436" s="107" customFormat="1" x14ac:dyDescent="0.2"/>
    <row r="31437" s="107" customFormat="1" x14ac:dyDescent="0.2"/>
    <row r="31438" s="107" customFormat="1" x14ac:dyDescent="0.2"/>
    <row r="31439" s="107" customFormat="1" x14ac:dyDescent="0.2"/>
    <row r="31440" s="107" customFormat="1" x14ac:dyDescent="0.2"/>
    <row r="31441" s="107" customFormat="1" x14ac:dyDescent="0.2"/>
    <row r="31442" s="107" customFormat="1" x14ac:dyDescent="0.2"/>
    <row r="31443" s="107" customFormat="1" x14ac:dyDescent="0.2"/>
    <row r="31444" s="107" customFormat="1" x14ac:dyDescent="0.2"/>
    <row r="31445" s="107" customFormat="1" x14ac:dyDescent="0.2"/>
    <row r="31446" s="107" customFormat="1" x14ac:dyDescent="0.2"/>
    <row r="31447" s="107" customFormat="1" x14ac:dyDescent="0.2"/>
    <row r="31448" s="107" customFormat="1" x14ac:dyDescent="0.2"/>
    <row r="31449" s="107" customFormat="1" x14ac:dyDescent="0.2"/>
    <row r="31450" s="107" customFormat="1" x14ac:dyDescent="0.2"/>
    <row r="31451" s="107" customFormat="1" x14ac:dyDescent="0.2"/>
    <row r="31452" s="107" customFormat="1" x14ac:dyDescent="0.2"/>
    <row r="31453" s="107" customFormat="1" x14ac:dyDescent="0.2"/>
    <row r="31454" s="107" customFormat="1" x14ac:dyDescent="0.2"/>
    <row r="31455" s="107" customFormat="1" x14ac:dyDescent="0.2"/>
    <row r="31456" s="107" customFormat="1" x14ac:dyDescent="0.2"/>
    <row r="31457" s="107" customFormat="1" x14ac:dyDescent="0.2"/>
    <row r="31458" s="107" customFormat="1" x14ac:dyDescent="0.2"/>
    <row r="31459" s="107" customFormat="1" x14ac:dyDescent="0.2"/>
    <row r="31460" s="107" customFormat="1" x14ac:dyDescent="0.2"/>
    <row r="31461" s="107" customFormat="1" x14ac:dyDescent="0.2"/>
    <row r="31462" s="107" customFormat="1" x14ac:dyDescent="0.2"/>
    <row r="31463" s="107" customFormat="1" x14ac:dyDescent="0.2"/>
    <row r="31464" s="107" customFormat="1" x14ac:dyDescent="0.2"/>
    <row r="31465" s="107" customFormat="1" x14ac:dyDescent="0.2"/>
    <row r="31466" s="107" customFormat="1" x14ac:dyDescent="0.2"/>
    <row r="31467" s="107" customFormat="1" x14ac:dyDescent="0.2"/>
    <row r="31468" s="107" customFormat="1" x14ac:dyDescent="0.2"/>
    <row r="31469" s="107" customFormat="1" x14ac:dyDescent="0.2"/>
    <row r="31470" s="107" customFormat="1" x14ac:dyDescent="0.2"/>
    <row r="31471" s="107" customFormat="1" x14ac:dyDescent="0.2"/>
    <row r="31472" s="107" customFormat="1" x14ac:dyDescent="0.2"/>
    <row r="31473" s="107" customFormat="1" x14ac:dyDescent="0.2"/>
    <row r="31474" s="107" customFormat="1" x14ac:dyDescent="0.2"/>
    <row r="31475" s="107" customFormat="1" x14ac:dyDescent="0.2"/>
    <row r="31476" s="107" customFormat="1" x14ac:dyDescent="0.2"/>
    <row r="31477" s="107" customFormat="1" x14ac:dyDescent="0.2"/>
    <row r="31478" s="107" customFormat="1" x14ac:dyDescent="0.2"/>
    <row r="31479" s="107" customFormat="1" x14ac:dyDescent="0.2"/>
    <row r="31480" s="107" customFormat="1" x14ac:dyDescent="0.2"/>
    <row r="31481" s="107" customFormat="1" x14ac:dyDescent="0.2"/>
    <row r="31482" s="107" customFormat="1" x14ac:dyDescent="0.2"/>
    <row r="31483" s="107" customFormat="1" x14ac:dyDescent="0.2"/>
    <row r="31484" s="107" customFormat="1" x14ac:dyDescent="0.2"/>
    <row r="31485" s="107" customFormat="1" x14ac:dyDescent="0.2"/>
    <row r="31486" s="107" customFormat="1" x14ac:dyDescent="0.2"/>
    <row r="31487" s="107" customFormat="1" x14ac:dyDescent="0.2"/>
    <row r="31488" s="107" customFormat="1" x14ac:dyDescent="0.2"/>
    <row r="31489" s="107" customFormat="1" x14ac:dyDescent="0.2"/>
    <row r="31490" s="107" customFormat="1" x14ac:dyDescent="0.2"/>
    <row r="31491" s="107" customFormat="1" x14ac:dyDescent="0.2"/>
    <row r="31492" s="107" customFormat="1" x14ac:dyDescent="0.2"/>
    <row r="31493" s="107" customFormat="1" x14ac:dyDescent="0.2"/>
    <row r="31494" s="107" customFormat="1" x14ac:dyDescent="0.2"/>
    <row r="31495" s="107" customFormat="1" x14ac:dyDescent="0.2"/>
    <row r="31496" s="107" customFormat="1" x14ac:dyDescent="0.2"/>
    <row r="31497" s="107" customFormat="1" x14ac:dyDescent="0.2"/>
    <row r="31498" s="107" customFormat="1" x14ac:dyDescent="0.2"/>
    <row r="31499" s="107" customFormat="1" x14ac:dyDescent="0.2"/>
    <row r="31500" s="107" customFormat="1" x14ac:dyDescent="0.2"/>
    <row r="31501" s="107" customFormat="1" x14ac:dyDescent="0.2"/>
    <row r="31502" s="107" customFormat="1" x14ac:dyDescent="0.2"/>
    <row r="31503" s="107" customFormat="1" x14ac:dyDescent="0.2"/>
    <row r="31504" s="107" customFormat="1" x14ac:dyDescent="0.2"/>
    <row r="31505" s="107" customFormat="1" x14ac:dyDescent="0.2"/>
    <row r="31506" s="107" customFormat="1" x14ac:dyDescent="0.2"/>
    <row r="31507" s="107" customFormat="1" x14ac:dyDescent="0.2"/>
    <row r="31508" s="107" customFormat="1" x14ac:dyDescent="0.2"/>
    <row r="31509" s="107" customFormat="1" x14ac:dyDescent="0.2"/>
    <row r="31510" s="107" customFormat="1" x14ac:dyDescent="0.2"/>
    <row r="31511" s="107" customFormat="1" x14ac:dyDescent="0.2"/>
    <row r="31512" s="107" customFormat="1" x14ac:dyDescent="0.2"/>
    <row r="31513" s="107" customFormat="1" x14ac:dyDescent="0.2"/>
    <row r="31514" s="107" customFormat="1" x14ac:dyDescent="0.2"/>
    <row r="31515" s="107" customFormat="1" x14ac:dyDescent="0.2"/>
    <row r="31516" s="107" customFormat="1" x14ac:dyDescent="0.2"/>
    <row r="31517" s="107" customFormat="1" x14ac:dyDescent="0.2"/>
    <row r="31518" s="107" customFormat="1" x14ac:dyDescent="0.2"/>
    <row r="31519" s="107" customFormat="1" x14ac:dyDescent="0.2"/>
    <row r="31520" s="107" customFormat="1" x14ac:dyDescent="0.2"/>
    <row r="31521" s="107" customFormat="1" x14ac:dyDescent="0.2"/>
    <row r="31522" s="107" customFormat="1" x14ac:dyDescent="0.2"/>
    <row r="31523" s="107" customFormat="1" x14ac:dyDescent="0.2"/>
    <row r="31524" s="107" customFormat="1" x14ac:dyDescent="0.2"/>
    <row r="31525" s="107" customFormat="1" x14ac:dyDescent="0.2"/>
    <row r="31526" s="107" customFormat="1" x14ac:dyDescent="0.2"/>
    <row r="31527" s="107" customFormat="1" x14ac:dyDescent="0.2"/>
    <row r="31528" s="107" customFormat="1" x14ac:dyDescent="0.2"/>
    <row r="31529" s="107" customFormat="1" x14ac:dyDescent="0.2"/>
    <row r="31530" s="107" customFormat="1" x14ac:dyDescent="0.2"/>
    <row r="31531" s="107" customFormat="1" x14ac:dyDescent="0.2"/>
    <row r="31532" s="107" customFormat="1" x14ac:dyDescent="0.2"/>
    <row r="31533" s="107" customFormat="1" x14ac:dyDescent="0.2"/>
    <row r="31534" s="107" customFormat="1" x14ac:dyDescent="0.2"/>
    <row r="31535" s="107" customFormat="1" x14ac:dyDescent="0.2"/>
    <row r="31536" s="107" customFormat="1" x14ac:dyDescent="0.2"/>
    <row r="31537" s="107" customFormat="1" x14ac:dyDescent="0.2"/>
    <row r="31538" s="107" customFormat="1" x14ac:dyDescent="0.2"/>
    <row r="31539" s="107" customFormat="1" x14ac:dyDescent="0.2"/>
    <row r="31540" s="107" customFormat="1" x14ac:dyDescent="0.2"/>
    <row r="31541" s="107" customFormat="1" x14ac:dyDescent="0.2"/>
    <row r="31542" s="107" customFormat="1" x14ac:dyDescent="0.2"/>
    <row r="31543" s="107" customFormat="1" x14ac:dyDescent="0.2"/>
    <row r="31544" s="107" customFormat="1" x14ac:dyDescent="0.2"/>
    <row r="31545" s="107" customFormat="1" x14ac:dyDescent="0.2"/>
    <row r="31546" s="107" customFormat="1" x14ac:dyDescent="0.2"/>
    <row r="31547" s="107" customFormat="1" x14ac:dyDescent="0.2"/>
    <row r="31548" s="107" customFormat="1" x14ac:dyDescent="0.2"/>
    <row r="31549" s="107" customFormat="1" x14ac:dyDescent="0.2"/>
    <row r="31550" s="107" customFormat="1" x14ac:dyDescent="0.2"/>
    <row r="31551" s="107" customFormat="1" x14ac:dyDescent="0.2"/>
    <row r="31552" s="107" customFormat="1" x14ac:dyDescent="0.2"/>
    <row r="31553" s="107" customFormat="1" x14ac:dyDescent="0.2"/>
    <row r="31554" s="107" customFormat="1" x14ac:dyDescent="0.2"/>
    <row r="31555" s="107" customFormat="1" x14ac:dyDescent="0.2"/>
    <row r="31556" s="107" customFormat="1" x14ac:dyDescent="0.2"/>
    <row r="31557" s="107" customFormat="1" x14ac:dyDescent="0.2"/>
    <row r="31558" s="107" customFormat="1" x14ac:dyDescent="0.2"/>
    <row r="31559" s="107" customFormat="1" x14ac:dyDescent="0.2"/>
    <row r="31560" s="107" customFormat="1" x14ac:dyDescent="0.2"/>
    <row r="31561" s="107" customFormat="1" x14ac:dyDescent="0.2"/>
    <row r="31562" s="107" customFormat="1" x14ac:dyDescent="0.2"/>
    <row r="31563" s="107" customFormat="1" x14ac:dyDescent="0.2"/>
    <row r="31564" s="107" customFormat="1" x14ac:dyDescent="0.2"/>
    <row r="31565" s="107" customFormat="1" x14ac:dyDescent="0.2"/>
    <row r="31566" s="107" customFormat="1" x14ac:dyDescent="0.2"/>
    <row r="31567" s="107" customFormat="1" x14ac:dyDescent="0.2"/>
    <row r="31568" s="107" customFormat="1" x14ac:dyDescent="0.2"/>
    <row r="31569" s="107" customFormat="1" x14ac:dyDescent="0.2"/>
    <row r="31570" s="107" customFormat="1" x14ac:dyDescent="0.2"/>
    <row r="31571" s="107" customFormat="1" x14ac:dyDescent="0.2"/>
    <row r="31572" s="107" customFormat="1" x14ac:dyDescent="0.2"/>
    <row r="31573" s="107" customFormat="1" x14ac:dyDescent="0.2"/>
    <row r="31574" s="107" customFormat="1" x14ac:dyDescent="0.2"/>
    <row r="31575" s="107" customFormat="1" x14ac:dyDescent="0.2"/>
    <row r="31576" s="107" customFormat="1" x14ac:dyDescent="0.2"/>
    <row r="31577" s="107" customFormat="1" x14ac:dyDescent="0.2"/>
    <row r="31578" s="107" customFormat="1" x14ac:dyDescent="0.2"/>
    <row r="31579" s="107" customFormat="1" x14ac:dyDescent="0.2"/>
    <row r="31580" s="107" customFormat="1" x14ac:dyDescent="0.2"/>
    <row r="31581" s="107" customFormat="1" x14ac:dyDescent="0.2"/>
    <row r="31582" s="107" customFormat="1" x14ac:dyDescent="0.2"/>
    <row r="31583" s="107" customFormat="1" x14ac:dyDescent="0.2"/>
    <row r="31584" s="107" customFormat="1" x14ac:dyDescent="0.2"/>
    <row r="31585" s="107" customFormat="1" x14ac:dyDescent="0.2"/>
    <row r="31586" s="107" customFormat="1" x14ac:dyDescent="0.2"/>
    <row r="31587" s="107" customFormat="1" x14ac:dyDescent="0.2"/>
    <row r="31588" s="107" customFormat="1" x14ac:dyDescent="0.2"/>
    <row r="31589" s="107" customFormat="1" x14ac:dyDescent="0.2"/>
    <row r="31590" s="107" customFormat="1" x14ac:dyDescent="0.2"/>
    <row r="31591" s="107" customFormat="1" x14ac:dyDescent="0.2"/>
    <row r="31592" s="107" customFormat="1" x14ac:dyDescent="0.2"/>
    <row r="31593" s="107" customFormat="1" x14ac:dyDescent="0.2"/>
    <row r="31594" s="107" customFormat="1" x14ac:dyDescent="0.2"/>
    <row r="31595" s="107" customFormat="1" x14ac:dyDescent="0.2"/>
    <row r="31596" s="107" customFormat="1" x14ac:dyDescent="0.2"/>
    <row r="31597" s="107" customFormat="1" x14ac:dyDescent="0.2"/>
    <row r="31598" s="107" customFormat="1" x14ac:dyDescent="0.2"/>
    <row r="31599" s="107" customFormat="1" x14ac:dyDescent="0.2"/>
    <row r="31600" s="107" customFormat="1" x14ac:dyDescent="0.2"/>
    <row r="31601" s="107" customFormat="1" x14ac:dyDescent="0.2"/>
    <row r="31602" s="107" customFormat="1" x14ac:dyDescent="0.2"/>
    <row r="31603" s="107" customFormat="1" x14ac:dyDescent="0.2"/>
    <row r="31604" s="107" customFormat="1" x14ac:dyDescent="0.2"/>
    <row r="31605" s="107" customFormat="1" x14ac:dyDescent="0.2"/>
    <row r="31606" s="107" customFormat="1" x14ac:dyDescent="0.2"/>
    <row r="31607" s="107" customFormat="1" x14ac:dyDescent="0.2"/>
    <row r="31608" s="107" customFormat="1" x14ac:dyDescent="0.2"/>
    <row r="31609" s="107" customFormat="1" x14ac:dyDescent="0.2"/>
    <row r="31610" s="107" customFormat="1" x14ac:dyDescent="0.2"/>
    <row r="31611" s="107" customFormat="1" x14ac:dyDescent="0.2"/>
    <row r="31612" s="107" customFormat="1" x14ac:dyDescent="0.2"/>
    <row r="31613" s="107" customFormat="1" x14ac:dyDescent="0.2"/>
    <row r="31614" s="107" customFormat="1" x14ac:dyDescent="0.2"/>
    <row r="31615" s="107" customFormat="1" x14ac:dyDescent="0.2"/>
    <row r="31616" s="107" customFormat="1" x14ac:dyDescent="0.2"/>
    <row r="31617" s="107" customFormat="1" x14ac:dyDescent="0.2"/>
    <row r="31618" s="107" customFormat="1" x14ac:dyDescent="0.2"/>
    <row r="31619" s="107" customFormat="1" x14ac:dyDescent="0.2"/>
    <row r="31620" s="107" customFormat="1" x14ac:dyDescent="0.2"/>
    <row r="31621" s="107" customFormat="1" x14ac:dyDescent="0.2"/>
    <row r="31622" s="107" customFormat="1" x14ac:dyDescent="0.2"/>
    <row r="31623" s="107" customFormat="1" x14ac:dyDescent="0.2"/>
    <row r="31624" s="107" customFormat="1" x14ac:dyDescent="0.2"/>
    <row r="31625" s="107" customFormat="1" x14ac:dyDescent="0.2"/>
    <row r="31626" s="107" customFormat="1" x14ac:dyDescent="0.2"/>
    <row r="31627" s="107" customFormat="1" x14ac:dyDescent="0.2"/>
    <row r="31628" s="107" customFormat="1" x14ac:dyDescent="0.2"/>
    <row r="31629" s="107" customFormat="1" x14ac:dyDescent="0.2"/>
    <row r="31630" s="107" customFormat="1" x14ac:dyDescent="0.2"/>
    <row r="31631" s="107" customFormat="1" x14ac:dyDescent="0.2"/>
    <row r="31632" s="107" customFormat="1" x14ac:dyDescent="0.2"/>
    <row r="31633" s="107" customFormat="1" x14ac:dyDescent="0.2"/>
    <row r="31634" s="107" customFormat="1" x14ac:dyDescent="0.2"/>
    <row r="31635" s="107" customFormat="1" x14ac:dyDescent="0.2"/>
    <row r="31636" s="107" customFormat="1" x14ac:dyDescent="0.2"/>
    <row r="31637" s="107" customFormat="1" x14ac:dyDescent="0.2"/>
    <row r="31638" s="107" customFormat="1" x14ac:dyDescent="0.2"/>
    <row r="31639" s="107" customFormat="1" x14ac:dyDescent="0.2"/>
    <row r="31640" s="107" customFormat="1" x14ac:dyDescent="0.2"/>
    <row r="31641" s="107" customFormat="1" x14ac:dyDescent="0.2"/>
    <row r="31642" s="107" customFormat="1" x14ac:dyDescent="0.2"/>
    <row r="31643" s="107" customFormat="1" x14ac:dyDescent="0.2"/>
    <row r="31644" s="107" customFormat="1" x14ac:dyDescent="0.2"/>
    <row r="31645" s="107" customFormat="1" x14ac:dyDescent="0.2"/>
    <row r="31646" s="107" customFormat="1" x14ac:dyDescent="0.2"/>
    <row r="31647" s="107" customFormat="1" x14ac:dyDescent="0.2"/>
    <row r="31648" s="107" customFormat="1" x14ac:dyDescent="0.2"/>
    <row r="31649" s="107" customFormat="1" x14ac:dyDescent="0.2"/>
    <row r="31650" s="107" customFormat="1" x14ac:dyDescent="0.2"/>
    <row r="31651" s="107" customFormat="1" x14ac:dyDescent="0.2"/>
    <row r="31652" s="107" customFormat="1" x14ac:dyDescent="0.2"/>
    <row r="31653" s="107" customFormat="1" x14ac:dyDescent="0.2"/>
    <row r="31654" s="107" customFormat="1" x14ac:dyDescent="0.2"/>
    <row r="31655" s="107" customFormat="1" x14ac:dyDescent="0.2"/>
    <row r="31656" s="107" customFormat="1" x14ac:dyDescent="0.2"/>
    <row r="31657" s="107" customFormat="1" x14ac:dyDescent="0.2"/>
    <row r="31658" s="107" customFormat="1" x14ac:dyDescent="0.2"/>
    <row r="31659" s="107" customFormat="1" x14ac:dyDescent="0.2"/>
    <row r="31660" s="107" customFormat="1" x14ac:dyDescent="0.2"/>
    <row r="31661" s="107" customFormat="1" x14ac:dyDescent="0.2"/>
    <row r="31662" s="107" customFormat="1" x14ac:dyDescent="0.2"/>
    <row r="31663" s="107" customFormat="1" x14ac:dyDescent="0.2"/>
    <row r="31664" s="107" customFormat="1" x14ac:dyDescent="0.2"/>
    <row r="31665" s="107" customFormat="1" x14ac:dyDescent="0.2"/>
    <row r="31666" s="107" customFormat="1" x14ac:dyDescent="0.2"/>
    <row r="31667" s="107" customFormat="1" x14ac:dyDescent="0.2"/>
    <row r="31668" s="107" customFormat="1" x14ac:dyDescent="0.2"/>
    <row r="31669" s="107" customFormat="1" x14ac:dyDescent="0.2"/>
    <row r="31670" s="107" customFormat="1" x14ac:dyDescent="0.2"/>
    <row r="31671" s="107" customFormat="1" x14ac:dyDescent="0.2"/>
    <row r="31672" s="107" customFormat="1" x14ac:dyDescent="0.2"/>
    <row r="31673" s="107" customFormat="1" x14ac:dyDescent="0.2"/>
    <row r="31674" s="107" customFormat="1" x14ac:dyDescent="0.2"/>
    <row r="31675" s="107" customFormat="1" x14ac:dyDescent="0.2"/>
    <row r="31676" s="107" customFormat="1" x14ac:dyDescent="0.2"/>
    <row r="31677" s="107" customFormat="1" x14ac:dyDescent="0.2"/>
    <row r="31678" s="107" customFormat="1" x14ac:dyDescent="0.2"/>
    <row r="31679" s="107" customFormat="1" x14ac:dyDescent="0.2"/>
    <row r="31680" s="107" customFormat="1" x14ac:dyDescent="0.2"/>
    <row r="31681" s="107" customFormat="1" x14ac:dyDescent="0.2"/>
    <row r="31682" s="107" customFormat="1" x14ac:dyDescent="0.2"/>
    <row r="31683" s="107" customFormat="1" x14ac:dyDescent="0.2"/>
    <row r="31684" s="107" customFormat="1" x14ac:dyDescent="0.2"/>
    <row r="31685" s="107" customFormat="1" x14ac:dyDescent="0.2"/>
    <row r="31686" s="107" customFormat="1" x14ac:dyDescent="0.2"/>
    <row r="31687" s="107" customFormat="1" x14ac:dyDescent="0.2"/>
    <row r="31688" s="107" customFormat="1" x14ac:dyDescent="0.2"/>
    <row r="31689" s="107" customFormat="1" x14ac:dyDescent="0.2"/>
    <row r="31690" s="107" customFormat="1" x14ac:dyDescent="0.2"/>
    <row r="31691" s="107" customFormat="1" x14ac:dyDescent="0.2"/>
    <row r="31692" s="107" customFormat="1" x14ac:dyDescent="0.2"/>
    <row r="31693" s="107" customFormat="1" x14ac:dyDescent="0.2"/>
    <row r="31694" s="107" customFormat="1" x14ac:dyDescent="0.2"/>
    <row r="31695" s="107" customFormat="1" x14ac:dyDescent="0.2"/>
    <row r="31696" s="107" customFormat="1" x14ac:dyDescent="0.2"/>
    <row r="31697" s="107" customFormat="1" x14ac:dyDescent="0.2"/>
    <row r="31698" s="107" customFormat="1" x14ac:dyDescent="0.2"/>
    <row r="31699" s="107" customFormat="1" x14ac:dyDescent="0.2"/>
    <row r="31700" s="107" customFormat="1" x14ac:dyDescent="0.2"/>
    <row r="31701" s="107" customFormat="1" x14ac:dyDescent="0.2"/>
    <row r="31702" s="107" customFormat="1" x14ac:dyDescent="0.2"/>
    <row r="31703" s="107" customFormat="1" x14ac:dyDescent="0.2"/>
    <row r="31704" s="107" customFormat="1" x14ac:dyDescent="0.2"/>
    <row r="31705" s="107" customFormat="1" x14ac:dyDescent="0.2"/>
    <row r="31706" s="107" customFormat="1" x14ac:dyDescent="0.2"/>
    <row r="31707" s="107" customFormat="1" x14ac:dyDescent="0.2"/>
    <row r="31708" s="107" customFormat="1" x14ac:dyDescent="0.2"/>
    <row r="31709" s="107" customFormat="1" x14ac:dyDescent="0.2"/>
    <row r="31710" s="107" customFormat="1" x14ac:dyDescent="0.2"/>
    <row r="31711" s="107" customFormat="1" x14ac:dyDescent="0.2"/>
    <row r="31712" s="107" customFormat="1" x14ac:dyDescent="0.2"/>
    <row r="31713" s="107" customFormat="1" x14ac:dyDescent="0.2"/>
    <row r="31714" s="107" customFormat="1" x14ac:dyDescent="0.2"/>
    <row r="31715" s="107" customFormat="1" x14ac:dyDescent="0.2"/>
    <row r="31716" s="107" customFormat="1" x14ac:dyDescent="0.2"/>
    <row r="31717" s="107" customFormat="1" x14ac:dyDescent="0.2"/>
    <row r="31718" s="107" customFormat="1" x14ac:dyDescent="0.2"/>
    <row r="31719" s="107" customFormat="1" x14ac:dyDescent="0.2"/>
    <row r="31720" s="107" customFormat="1" x14ac:dyDescent="0.2"/>
    <row r="31721" s="107" customFormat="1" x14ac:dyDescent="0.2"/>
    <row r="31722" s="107" customFormat="1" x14ac:dyDescent="0.2"/>
    <row r="31723" s="107" customFormat="1" x14ac:dyDescent="0.2"/>
    <row r="31724" s="107" customFormat="1" x14ac:dyDescent="0.2"/>
    <row r="31725" s="107" customFormat="1" x14ac:dyDescent="0.2"/>
    <row r="31726" s="107" customFormat="1" x14ac:dyDescent="0.2"/>
    <row r="31727" s="107" customFormat="1" x14ac:dyDescent="0.2"/>
    <row r="31728" s="107" customFormat="1" x14ac:dyDescent="0.2"/>
    <row r="31729" s="107" customFormat="1" x14ac:dyDescent="0.2"/>
    <row r="31730" s="107" customFormat="1" x14ac:dyDescent="0.2"/>
    <row r="31731" s="107" customFormat="1" x14ac:dyDescent="0.2"/>
    <row r="31732" s="107" customFormat="1" x14ac:dyDescent="0.2"/>
    <row r="31733" s="107" customFormat="1" x14ac:dyDescent="0.2"/>
    <row r="31734" s="107" customFormat="1" x14ac:dyDescent="0.2"/>
    <row r="31735" s="107" customFormat="1" x14ac:dyDescent="0.2"/>
    <row r="31736" s="107" customFormat="1" x14ac:dyDescent="0.2"/>
    <row r="31737" s="107" customFormat="1" x14ac:dyDescent="0.2"/>
    <row r="31738" s="107" customFormat="1" x14ac:dyDescent="0.2"/>
    <row r="31739" s="107" customFormat="1" x14ac:dyDescent="0.2"/>
    <row r="31740" s="107" customFormat="1" x14ac:dyDescent="0.2"/>
    <row r="31741" s="107" customFormat="1" x14ac:dyDescent="0.2"/>
    <row r="31742" s="107" customFormat="1" x14ac:dyDescent="0.2"/>
    <row r="31743" s="107" customFormat="1" x14ac:dyDescent="0.2"/>
    <row r="31744" s="107" customFormat="1" x14ac:dyDescent="0.2"/>
    <row r="31745" s="107" customFormat="1" x14ac:dyDescent="0.2"/>
    <row r="31746" s="107" customFormat="1" x14ac:dyDescent="0.2"/>
    <row r="31747" s="107" customFormat="1" x14ac:dyDescent="0.2"/>
    <row r="31748" s="107" customFormat="1" x14ac:dyDescent="0.2"/>
    <row r="31749" s="107" customFormat="1" x14ac:dyDescent="0.2"/>
    <row r="31750" s="107" customFormat="1" x14ac:dyDescent="0.2"/>
    <row r="31751" s="107" customFormat="1" x14ac:dyDescent="0.2"/>
    <row r="31752" s="107" customFormat="1" x14ac:dyDescent="0.2"/>
    <row r="31753" s="107" customFormat="1" x14ac:dyDescent="0.2"/>
    <row r="31754" s="107" customFormat="1" x14ac:dyDescent="0.2"/>
    <row r="31755" s="107" customFormat="1" x14ac:dyDescent="0.2"/>
    <row r="31756" s="107" customFormat="1" x14ac:dyDescent="0.2"/>
    <row r="31757" s="107" customFormat="1" x14ac:dyDescent="0.2"/>
    <row r="31758" s="107" customFormat="1" x14ac:dyDescent="0.2"/>
    <row r="31759" s="107" customFormat="1" x14ac:dyDescent="0.2"/>
    <row r="31760" s="107" customFormat="1" x14ac:dyDescent="0.2"/>
    <row r="31761" s="107" customFormat="1" x14ac:dyDescent="0.2"/>
    <row r="31762" s="107" customFormat="1" x14ac:dyDescent="0.2"/>
    <row r="31763" s="107" customFormat="1" x14ac:dyDescent="0.2"/>
    <row r="31764" s="107" customFormat="1" x14ac:dyDescent="0.2"/>
    <row r="31765" s="107" customFormat="1" x14ac:dyDescent="0.2"/>
    <row r="31766" s="107" customFormat="1" x14ac:dyDescent="0.2"/>
    <row r="31767" s="107" customFormat="1" x14ac:dyDescent="0.2"/>
    <row r="31768" s="107" customFormat="1" x14ac:dyDescent="0.2"/>
    <row r="31769" s="107" customFormat="1" x14ac:dyDescent="0.2"/>
    <row r="31770" s="107" customFormat="1" x14ac:dyDescent="0.2"/>
    <row r="31771" s="107" customFormat="1" x14ac:dyDescent="0.2"/>
    <row r="31772" s="107" customFormat="1" x14ac:dyDescent="0.2"/>
    <row r="31773" s="107" customFormat="1" x14ac:dyDescent="0.2"/>
    <row r="31774" s="107" customFormat="1" x14ac:dyDescent="0.2"/>
    <row r="31775" s="107" customFormat="1" x14ac:dyDescent="0.2"/>
    <row r="31776" s="107" customFormat="1" x14ac:dyDescent="0.2"/>
    <row r="31777" s="107" customFormat="1" x14ac:dyDescent="0.2"/>
    <row r="31778" s="107" customFormat="1" x14ac:dyDescent="0.2"/>
    <row r="31779" s="107" customFormat="1" x14ac:dyDescent="0.2"/>
    <row r="31780" s="107" customFormat="1" x14ac:dyDescent="0.2"/>
    <row r="31781" s="107" customFormat="1" x14ac:dyDescent="0.2"/>
    <row r="31782" s="107" customFormat="1" x14ac:dyDescent="0.2"/>
    <row r="31783" s="107" customFormat="1" x14ac:dyDescent="0.2"/>
    <row r="31784" s="107" customFormat="1" x14ac:dyDescent="0.2"/>
    <row r="31785" s="107" customFormat="1" x14ac:dyDescent="0.2"/>
    <row r="31786" s="107" customFormat="1" x14ac:dyDescent="0.2"/>
    <row r="31787" s="107" customFormat="1" x14ac:dyDescent="0.2"/>
    <row r="31788" s="107" customFormat="1" x14ac:dyDescent="0.2"/>
    <row r="31789" s="107" customFormat="1" x14ac:dyDescent="0.2"/>
    <row r="31790" s="107" customFormat="1" x14ac:dyDescent="0.2"/>
    <row r="31791" s="107" customFormat="1" x14ac:dyDescent="0.2"/>
    <row r="31792" s="107" customFormat="1" x14ac:dyDescent="0.2"/>
    <row r="31793" s="107" customFormat="1" x14ac:dyDescent="0.2"/>
    <row r="31794" s="107" customFormat="1" x14ac:dyDescent="0.2"/>
    <row r="31795" s="107" customFormat="1" x14ac:dyDescent="0.2"/>
    <row r="31796" s="107" customFormat="1" x14ac:dyDescent="0.2"/>
    <row r="31797" s="107" customFormat="1" x14ac:dyDescent="0.2"/>
    <row r="31798" s="107" customFormat="1" x14ac:dyDescent="0.2"/>
    <row r="31799" s="107" customFormat="1" x14ac:dyDescent="0.2"/>
    <row r="31800" s="107" customFormat="1" x14ac:dyDescent="0.2"/>
    <row r="31801" s="107" customFormat="1" x14ac:dyDescent="0.2"/>
    <row r="31802" s="107" customFormat="1" x14ac:dyDescent="0.2"/>
    <row r="31803" s="107" customFormat="1" x14ac:dyDescent="0.2"/>
    <row r="31804" s="107" customFormat="1" x14ac:dyDescent="0.2"/>
    <row r="31805" s="107" customFormat="1" x14ac:dyDescent="0.2"/>
    <row r="31806" s="107" customFormat="1" x14ac:dyDescent="0.2"/>
    <row r="31807" s="107" customFormat="1" x14ac:dyDescent="0.2"/>
    <row r="31808" s="107" customFormat="1" x14ac:dyDescent="0.2"/>
    <row r="31809" s="107" customFormat="1" x14ac:dyDescent="0.2"/>
    <row r="31810" s="107" customFormat="1" x14ac:dyDescent="0.2"/>
    <row r="31811" s="107" customFormat="1" x14ac:dyDescent="0.2"/>
    <row r="31812" s="107" customFormat="1" x14ac:dyDescent="0.2"/>
    <row r="31813" s="107" customFormat="1" x14ac:dyDescent="0.2"/>
    <row r="31814" s="107" customFormat="1" x14ac:dyDescent="0.2"/>
    <row r="31815" s="107" customFormat="1" x14ac:dyDescent="0.2"/>
    <row r="31816" s="107" customFormat="1" x14ac:dyDescent="0.2"/>
    <row r="31817" s="107" customFormat="1" x14ac:dyDescent="0.2"/>
    <row r="31818" s="107" customFormat="1" x14ac:dyDescent="0.2"/>
    <row r="31819" s="107" customFormat="1" x14ac:dyDescent="0.2"/>
    <row r="31820" s="107" customFormat="1" x14ac:dyDescent="0.2"/>
    <row r="31821" s="107" customFormat="1" x14ac:dyDescent="0.2"/>
    <row r="31822" s="107" customFormat="1" x14ac:dyDescent="0.2"/>
    <row r="31823" s="107" customFormat="1" x14ac:dyDescent="0.2"/>
    <row r="31824" s="107" customFormat="1" x14ac:dyDescent="0.2"/>
    <row r="31825" s="107" customFormat="1" x14ac:dyDescent="0.2"/>
    <row r="31826" s="107" customFormat="1" x14ac:dyDescent="0.2"/>
    <row r="31827" s="107" customFormat="1" x14ac:dyDescent="0.2"/>
    <row r="31828" s="107" customFormat="1" x14ac:dyDescent="0.2"/>
    <row r="31829" s="107" customFormat="1" x14ac:dyDescent="0.2"/>
    <row r="31830" s="107" customFormat="1" x14ac:dyDescent="0.2"/>
    <row r="31831" s="107" customFormat="1" x14ac:dyDescent="0.2"/>
    <row r="31832" s="107" customFormat="1" x14ac:dyDescent="0.2"/>
    <row r="31833" s="107" customFormat="1" x14ac:dyDescent="0.2"/>
    <row r="31834" s="107" customFormat="1" x14ac:dyDescent="0.2"/>
    <row r="31835" s="107" customFormat="1" x14ac:dyDescent="0.2"/>
    <row r="31836" s="107" customFormat="1" x14ac:dyDescent="0.2"/>
    <row r="31837" s="107" customFormat="1" x14ac:dyDescent="0.2"/>
    <row r="31838" s="107" customFormat="1" x14ac:dyDescent="0.2"/>
    <row r="31839" s="107" customFormat="1" x14ac:dyDescent="0.2"/>
    <row r="31840" s="107" customFormat="1" x14ac:dyDescent="0.2"/>
    <row r="31841" s="107" customFormat="1" x14ac:dyDescent="0.2"/>
    <row r="31842" s="107" customFormat="1" x14ac:dyDescent="0.2"/>
    <row r="31843" s="107" customFormat="1" x14ac:dyDescent="0.2"/>
    <row r="31844" s="107" customFormat="1" x14ac:dyDescent="0.2"/>
    <row r="31845" s="107" customFormat="1" x14ac:dyDescent="0.2"/>
    <row r="31846" s="107" customFormat="1" x14ac:dyDescent="0.2"/>
    <row r="31847" s="107" customFormat="1" x14ac:dyDescent="0.2"/>
    <row r="31848" s="107" customFormat="1" x14ac:dyDescent="0.2"/>
    <row r="31849" s="107" customFormat="1" x14ac:dyDescent="0.2"/>
    <row r="31850" s="107" customFormat="1" x14ac:dyDescent="0.2"/>
    <row r="31851" s="107" customFormat="1" x14ac:dyDescent="0.2"/>
    <row r="31852" s="107" customFormat="1" x14ac:dyDescent="0.2"/>
    <row r="31853" s="107" customFormat="1" x14ac:dyDescent="0.2"/>
    <row r="31854" s="107" customFormat="1" x14ac:dyDescent="0.2"/>
    <row r="31855" s="107" customFormat="1" x14ac:dyDescent="0.2"/>
    <row r="31856" s="107" customFormat="1" x14ac:dyDescent="0.2"/>
    <row r="31857" s="107" customFormat="1" x14ac:dyDescent="0.2"/>
    <row r="31858" s="107" customFormat="1" x14ac:dyDescent="0.2"/>
    <row r="31859" s="107" customFormat="1" x14ac:dyDescent="0.2"/>
    <row r="31860" s="107" customFormat="1" x14ac:dyDescent="0.2"/>
    <row r="31861" s="107" customFormat="1" x14ac:dyDescent="0.2"/>
    <row r="31862" s="107" customFormat="1" x14ac:dyDescent="0.2"/>
    <row r="31863" s="107" customFormat="1" x14ac:dyDescent="0.2"/>
    <row r="31864" s="107" customFormat="1" x14ac:dyDescent="0.2"/>
    <row r="31865" s="107" customFormat="1" x14ac:dyDescent="0.2"/>
    <row r="31866" s="107" customFormat="1" x14ac:dyDescent="0.2"/>
    <row r="31867" s="107" customFormat="1" x14ac:dyDescent="0.2"/>
    <row r="31868" s="107" customFormat="1" x14ac:dyDescent="0.2"/>
    <row r="31869" s="107" customFormat="1" x14ac:dyDescent="0.2"/>
    <row r="31870" s="107" customFormat="1" x14ac:dyDescent="0.2"/>
    <row r="31871" s="107" customFormat="1" x14ac:dyDescent="0.2"/>
    <row r="31872" s="107" customFormat="1" x14ac:dyDescent="0.2"/>
    <row r="31873" s="107" customFormat="1" x14ac:dyDescent="0.2"/>
    <row r="31874" s="107" customFormat="1" x14ac:dyDescent="0.2"/>
    <row r="31875" s="107" customFormat="1" x14ac:dyDescent="0.2"/>
    <row r="31876" s="107" customFormat="1" x14ac:dyDescent="0.2"/>
    <row r="31877" s="107" customFormat="1" x14ac:dyDescent="0.2"/>
    <row r="31878" s="107" customFormat="1" x14ac:dyDescent="0.2"/>
    <row r="31879" s="107" customFormat="1" x14ac:dyDescent="0.2"/>
    <row r="31880" s="107" customFormat="1" x14ac:dyDescent="0.2"/>
    <row r="31881" s="107" customFormat="1" x14ac:dyDescent="0.2"/>
    <row r="31882" s="107" customFormat="1" x14ac:dyDescent="0.2"/>
    <row r="31883" s="107" customFormat="1" x14ac:dyDescent="0.2"/>
    <row r="31884" s="107" customFormat="1" x14ac:dyDescent="0.2"/>
    <row r="31885" s="107" customFormat="1" x14ac:dyDescent="0.2"/>
    <row r="31886" s="107" customFormat="1" x14ac:dyDescent="0.2"/>
    <row r="31887" s="107" customFormat="1" x14ac:dyDescent="0.2"/>
    <row r="31888" s="107" customFormat="1" x14ac:dyDescent="0.2"/>
    <row r="31889" s="107" customFormat="1" x14ac:dyDescent="0.2"/>
    <row r="31890" s="107" customFormat="1" x14ac:dyDescent="0.2"/>
    <row r="31891" s="107" customFormat="1" x14ac:dyDescent="0.2"/>
    <row r="31892" s="107" customFormat="1" x14ac:dyDescent="0.2"/>
    <row r="31893" s="107" customFormat="1" x14ac:dyDescent="0.2"/>
    <row r="31894" s="107" customFormat="1" x14ac:dyDescent="0.2"/>
    <row r="31895" s="107" customFormat="1" x14ac:dyDescent="0.2"/>
    <row r="31896" s="107" customFormat="1" x14ac:dyDescent="0.2"/>
    <row r="31897" s="107" customFormat="1" x14ac:dyDescent="0.2"/>
    <row r="31898" s="107" customFormat="1" x14ac:dyDescent="0.2"/>
    <row r="31899" s="107" customFormat="1" x14ac:dyDescent="0.2"/>
    <row r="31900" s="107" customFormat="1" x14ac:dyDescent="0.2"/>
    <row r="31901" s="107" customFormat="1" x14ac:dyDescent="0.2"/>
    <row r="31902" s="107" customFormat="1" x14ac:dyDescent="0.2"/>
    <row r="31903" s="107" customFormat="1" x14ac:dyDescent="0.2"/>
    <row r="31904" s="107" customFormat="1" x14ac:dyDescent="0.2"/>
    <row r="31905" s="107" customFormat="1" x14ac:dyDescent="0.2"/>
    <row r="31906" s="107" customFormat="1" x14ac:dyDescent="0.2"/>
    <row r="31907" s="107" customFormat="1" x14ac:dyDescent="0.2"/>
    <row r="31908" s="107" customFormat="1" x14ac:dyDescent="0.2"/>
    <row r="31909" s="107" customFormat="1" x14ac:dyDescent="0.2"/>
    <row r="31910" s="107" customFormat="1" x14ac:dyDescent="0.2"/>
    <row r="31911" s="107" customFormat="1" x14ac:dyDescent="0.2"/>
    <row r="31912" s="107" customFormat="1" x14ac:dyDescent="0.2"/>
    <row r="31913" s="107" customFormat="1" x14ac:dyDescent="0.2"/>
    <row r="31914" s="107" customFormat="1" x14ac:dyDescent="0.2"/>
    <row r="31915" s="107" customFormat="1" x14ac:dyDescent="0.2"/>
    <row r="31916" s="107" customFormat="1" x14ac:dyDescent="0.2"/>
    <row r="31917" s="107" customFormat="1" x14ac:dyDescent="0.2"/>
    <row r="31918" s="107" customFormat="1" x14ac:dyDescent="0.2"/>
    <row r="31919" s="107" customFormat="1" x14ac:dyDescent="0.2"/>
    <row r="31920" s="107" customFormat="1" x14ac:dyDescent="0.2"/>
    <row r="31921" s="107" customFormat="1" x14ac:dyDescent="0.2"/>
    <row r="31922" s="107" customFormat="1" x14ac:dyDescent="0.2"/>
    <row r="31923" s="107" customFormat="1" x14ac:dyDescent="0.2"/>
    <row r="31924" s="107" customFormat="1" x14ac:dyDescent="0.2"/>
    <row r="31925" s="107" customFormat="1" x14ac:dyDescent="0.2"/>
    <row r="31926" s="107" customFormat="1" x14ac:dyDescent="0.2"/>
    <row r="31927" s="107" customFormat="1" x14ac:dyDescent="0.2"/>
    <row r="31928" s="107" customFormat="1" x14ac:dyDescent="0.2"/>
    <row r="31929" s="107" customFormat="1" x14ac:dyDescent="0.2"/>
    <row r="31930" s="107" customFormat="1" x14ac:dyDescent="0.2"/>
    <row r="31931" s="107" customFormat="1" x14ac:dyDescent="0.2"/>
    <row r="31932" s="107" customFormat="1" x14ac:dyDescent="0.2"/>
    <row r="31933" s="107" customFormat="1" x14ac:dyDescent="0.2"/>
    <row r="31934" s="107" customFormat="1" x14ac:dyDescent="0.2"/>
    <row r="31935" s="107" customFormat="1" x14ac:dyDescent="0.2"/>
    <row r="31936" s="107" customFormat="1" x14ac:dyDescent="0.2"/>
    <row r="31937" s="107" customFormat="1" x14ac:dyDescent="0.2"/>
    <row r="31938" s="107" customFormat="1" x14ac:dyDescent="0.2"/>
    <row r="31939" s="107" customFormat="1" x14ac:dyDescent="0.2"/>
    <row r="31940" s="107" customFormat="1" x14ac:dyDescent="0.2"/>
    <row r="31941" s="107" customFormat="1" x14ac:dyDescent="0.2"/>
    <row r="31942" s="107" customFormat="1" x14ac:dyDescent="0.2"/>
    <row r="31943" s="107" customFormat="1" x14ac:dyDescent="0.2"/>
    <row r="31944" s="107" customFormat="1" x14ac:dyDescent="0.2"/>
    <row r="31945" s="107" customFormat="1" x14ac:dyDescent="0.2"/>
    <row r="31946" s="107" customFormat="1" x14ac:dyDescent="0.2"/>
    <row r="31947" s="107" customFormat="1" x14ac:dyDescent="0.2"/>
    <row r="31948" s="107" customFormat="1" x14ac:dyDescent="0.2"/>
    <row r="31949" s="107" customFormat="1" x14ac:dyDescent="0.2"/>
    <row r="31950" s="107" customFormat="1" x14ac:dyDescent="0.2"/>
    <row r="31951" s="107" customFormat="1" x14ac:dyDescent="0.2"/>
    <row r="31952" s="107" customFormat="1" x14ac:dyDescent="0.2"/>
    <row r="31953" s="107" customFormat="1" x14ac:dyDescent="0.2"/>
    <row r="31954" s="107" customFormat="1" x14ac:dyDescent="0.2"/>
    <row r="31955" s="107" customFormat="1" x14ac:dyDescent="0.2"/>
    <row r="31956" s="107" customFormat="1" x14ac:dyDescent="0.2"/>
    <row r="31957" s="107" customFormat="1" x14ac:dyDescent="0.2"/>
    <row r="31958" s="107" customFormat="1" x14ac:dyDescent="0.2"/>
    <row r="31959" s="107" customFormat="1" x14ac:dyDescent="0.2"/>
    <row r="31960" s="107" customFormat="1" x14ac:dyDescent="0.2"/>
    <row r="31961" s="107" customFormat="1" x14ac:dyDescent="0.2"/>
    <row r="31962" s="107" customFormat="1" x14ac:dyDescent="0.2"/>
    <row r="31963" s="107" customFormat="1" x14ac:dyDescent="0.2"/>
    <row r="31964" s="107" customFormat="1" x14ac:dyDescent="0.2"/>
    <row r="31965" s="107" customFormat="1" x14ac:dyDescent="0.2"/>
    <row r="31966" s="107" customFormat="1" x14ac:dyDescent="0.2"/>
    <row r="31967" s="107" customFormat="1" x14ac:dyDescent="0.2"/>
    <row r="31968" s="107" customFormat="1" x14ac:dyDescent="0.2"/>
    <row r="31969" s="107" customFormat="1" x14ac:dyDescent="0.2"/>
    <row r="31970" s="107" customFormat="1" x14ac:dyDescent="0.2"/>
    <row r="31971" s="107" customFormat="1" x14ac:dyDescent="0.2"/>
    <row r="31972" s="107" customFormat="1" x14ac:dyDescent="0.2"/>
    <row r="31973" s="107" customFormat="1" x14ac:dyDescent="0.2"/>
    <row r="31974" s="107" customFormat="1" x14ac:dyDescent="0.2"/>
    <row r="31975" s="107" customFormat="1" x14ac:dyDescent="0.2"/>
    <row r="31976" s="107" customFormat="1" x14ac:dyDescent="0.2"/>
    <row r="31977" s="107" customFormat="1" x14ac:dyDescent="0.2"/>
    <row r="31978" s="107" customFormat="1" x14ac:dyDescent="0.2"/>
    <row r="31979" s="107" customFormat="1" x14ac:dyDescent="0.2"/>
    <row r="31980" s="107" customFormat="1" x14ac:dyDescent="0.2"/>
    <row r="31981" s="107" customFormat="1" x14ac:dyDescent="0.2"/>
    <row r="31982" s="107" customFormat="1" x14ac:dyDescent="0.2"/>
    <row r="31983" s="107" customFormat="1" x14ac:dyDescent="0.2"/>
    <row r="31984" s="107" customFormat="1" x14ac:dyDescent="0.2"/>
    <row r="31985" s="107" customFormat="1" x14ac:dyDescent="0.2"/>
    <row r="31986" s="107" customFormat="1" x14ac:dyDescent="0.2"/>
    <row r="31987" s="107" customFormat="1" x14ac:dyDescent="0.2"/>
    <row r="31988" s="107" customFormat="1" x14ac:dyDescent="0.2"/>
    <row r="31989" s="107" customFormat="1" x14ac:dyDescent="0.2"/>
    <row r="31990" s="107" customFormat="1" x14ac:dyDescent="0.2"/>
    <row r="31991" s="107" customFormat="1" x14ac:dyDescent="0.2"/>
    <row r="31992" s="107" customFormat="1" x14ac:dyDescent="0.2"/>
    <row r="31993" s="107" customFormat="1" x14ac:dyDescent="0.2"/>
    <row r="31994" s="107" customFormat="1" x14ac:dyDescent="0.2"/>
    <row r="31995" s="107" customFormat="1" x14ac:dyDescent="0.2"/>
    <row r="31996" s="107" customFormat="1" x14ac:dyDescent="0.2"/>
    <row r="31997" s="107" customFormat="1" x14ac:dyDescent="0.2"/>
    <row r="31998" s="107" customFormat="1" x14ac:dyDescent="0.2"/>
    <row r="31999" s="107" customFormat="1" x14ac:dyDescent="0.2"/>
    <row r="32000" s="107" customFormat="1" x14ac:dyDescent="0.2"/>
    <row r="32001" s="107" customFormat="1" x14ac:dyDescent="0.2"/>
    <row r="32002" s="107" customFormat="1" x14ac:dyDescent="0.2"/>
    <row r="32003" s="107" customFormat="1" x14ac:dyDescent="0.2"/>
    <row r="32004" s="107" customFormat="1" x14ac:dyDescent="0.2"/>
    <row r="32005" s="107" customFormat="1" x14ac:dyDescent="0.2"/>
    <row r="32006" s="107" customFormat="1" x14ac:dyDescent="0.2"/>
    <row r="32007" s="107" customFormat="1" x14ac:dyDescent="0.2"/>
    <row r="32008" s="107" customFormat="1" x14ac:dyDescent="0.2"/>
    <row r="32009" s="107" customFormat="1" x14ac:dyDescent="0.2"/>
    <row r="32010" s="107" customFormat="1" x14ac:dyDescent="0.2"/>
    <row r="32011" s="107" customFormat="1" x14ac:dyDescent="0.2"/>
    <row r="32012" s="107" customFormat="1" x14ac:dyDescent="0.2"/>
    <row r="32013" s="107" customFormat="1" x14ac:dyDescent="0.2"/>
    <row r="32014" s="107" customFormat="1" x14ac:dyDescent="0.2"/>
    <row r="32015" s="107" customFormat="1" x14ac:dyDescent="0.2"/>
    <row r="32016" s="107" customFormat="1" x14ac:dyDescent="0.2"/>
    <row r="32017" s="107" customFormat="1" x14ac:dyDescent="0.2"/>
    <row r="32018" s="107" customFormat="1" x14ac:dyDescent="0.2"/>
    <row r="32019" s="107" customFormat="1" x14ac:dyDescent="0.2"/>
    <row r="32020" s="107" customFormat="1" x14ac:dyDescent="0.2"/>
    <row r="32021" s="107" customFormat="1" x14ac:dyDescent="0.2"/>
    <row r="32022" s="107" customFormat="1" x14ac:dyDescent="0.2"/>
    <row r="32023" s="107" customFormat="1" x14ac:dyDescent="0.2"/>
    <row r="32024" s="107" customFormat="1" x14ac:dyDescent="0.2"/>
    <row r="32025" s="107" customFormat="1" x14ac:dyDescent="0.2"/>
    <row r="32026" s="107" customFormat="1" x14ac:dyDescent="0.2"/>
    <row r="32027" s="107" customFormat="1" x14ac:dyDescent="0.2"/>
    <row r="32028" s="107" customFormat="1" x14ac:dyDescent="0.2"/>
    <row r="32029" s="107" customFormat="1" x14ac:dyDescent="0.2"/>
    <row r="32030" s="107" customFormat="1" x14ac:dyDescent="0.2"/>
    <row r="32031" s="107" customFormat="1" x14ac:dyDescent="0.2"/>
    <row r="32032" s="107" customFormat="1" x14ac:dyDescent="0.2"/>
    <row r="32033" s="107" customFormat="1" x14ac:dyDescent="0.2"/>
    <row r="32034" s="107" customFormat="1" x14ac:dyDescent="0.2"/>
    <row r="32035" s="107" customFormat="1" x14ac:dyDescent="0.2"/>
    <row r="32036" s="107" customFormat="1" x14ac:dyDescent="0.2"/>
    <row r="32037" s="107" customFormat="1" x14ac:dyDescent="0.2"/>
    <row r="32038" s="107" customFormat="1" x14ac:dyDescent="0.2"/>
    <row r="32039" s="107" customFormat="1" x14ac:dyDescent="0.2"/>
    <row r="32040" s="107" customFormat="1" x14ac:dyDescent="0.2"/>
    <row r="32041" s="107" customFormat="1" x14ac:dyDescent="0.2"/>
    <row r="32042" s="107" customFormat="1" x14ac:dyDescent="0.2"/>
    <row r="32043" s="107" customFormat="1" x14ac:dyDescent="0.2"/>
    <row r="32044" s="107" customFormat="1" x14ac:dyDescent="0.2"/>
    <row r="32045" s="107" customFormat="1" x14ac:dyDescent="0.2"/>
    <row r="32046" s="107" customFormat="1" x14ac:dyDescent="0.2"/>
    <row r="32047" s="107" customFormat="1" x14ac:dyDescent="0.2"/>
    <row r="32048" s="107" customFormat="1" x14ac:dyDescent="0.2"/>
    <row r="32049" s="107" customFormat="1" x14ac:dyDescent="0.2"/>
    <row r="32050" s="107" customFormat="1" x14ac:dyDescent="0.2"/>
    <row r="32051" s="107" customFormat="1" x14ac:dyDescent="0.2"/>
    <row r="32052" s="107" customFormat="1" x14ac:dyDescent="0.2"/>
    <row r="32053" s="107" customFormat="1" x14ac:dyDescent="0.2"/>
    <row r="32054" s="107" customFormat="1" x14ac:dyDescent="0.2"/>
    <row r="32055" s="107" customFormat="1" x14ac:dyDescent="0.2"/>
    <row r="32056" s="107" customFormat="1" x14ac:dyDescent="0.2"/>
    <row r="32057" s="107" customFormat="1" x14ac:dyDescent="0.2"/>
    <row r="32058" s="107" customFormat="1" x14ac:dyDescent="0.2"/>
    <row r="32059" s="107" customFormat="1" x14ac:dyDescent="0.2"/>
    <row r="32060" s="107" customFormat="1" x14ac:dyDescent="0.2"/>
    <row r="32061" s="107" customFormat="1" x14ac:dyDescent="0.2"/>
    <row r="32062" s="107" customFormat="1" x14ac:dyDescent="0.2"/>
    <row r="32063" s="107" customFormat="1" x14ac:dyDescent="0.2"/>
    <row r="32064" s="107" customFormat="1" x14ac:dyDescent="0.2"/>
    <row r="32065" s="107" customFormat="1" x14ac:dyDescent="0.2"/>
    <row r="32066" s="107" customFormat="1" x14ac:dyDescent="0.2"/>
    <row r="32067" s="107" customFormat="1" x14ac:dyDescent="0.2"/>
    <row r="32068" s="107" customFormat="1" x14ac:dyDescent="0.2"/>
    <row r="32069" s="107" customFormat="1" x14ac:dyDescent="0.2"/>
    <row r="32070" s="107" customFormat="1" x14ac:dyDescent="0.2"/>
    <row r="32071" s="107" customFormat="1" x14ac:dyDescent="0.2"/>
    <row r="32072" s="107" customFormat="1" x14ac:dyDescent="0.2"/>
    <row r="32073" s="107" customFormat="1" x14ac:dyDescent="0.2"/>
    <row r="32074" s="107" customFormat="1" x14ac:dyDescent="0.2"/>
    <row r="32075" s="107" customFormat="1" x14ac:dyDescent="0.2"/>
    <row r="32076" s="107" customFormat="1" x14ac:dyDescent="0.2"/>
    <row r="32077" s="107" customFormat="1" x14ac:dyDescent="0.2"/>
    <row r="32078" s="107" customFormat="1" x14ac:dyDescent="0.2"/>
    <row r="32079" s="107" customFormat="1" x14ac:dyDescent="0.2"/>
    <row r="32080" s="107" customFormat="1" x14ac:dyDescent="0.2"/>
    <row r="32081" s="107" customFormat="1" x14ac:dyDescent="0.2"/>
    <row r="32082" s="107" customFormat="1" x14ac:dyDescent="0.2"/>
    <row r="32083" s="107" customFormat="1" x14ac:dyDescent="0.2"/>
    <row r="32084" s="107" customFormat="1" x14ac:dyDescent="0.2"/>
    <row r="32085" s="107" customFormat="1" x14ac:dyDescent="0.2"/>
    <row r="32086" s="107" customFormat="1" x14ac:dyDescent="0.2"/>
    <row r="32087" s="107" customFormat="1" x14ac:dyDescent="0.2"/>
    <row r="32088" s="107" customFormat="1" x14ac:dyDescent="0.2"/>
    <row r="32089" s="107" customFormat="1" x14ac:dyDescent="0.2"/>
    <row r="32090" s="107" customFormat="1" x14ac:dyDescent="0.2"/>
    <row r="32091" s="107" customFormat="1" x14ac:dyDescent="0.2"/>
    <row r="32092" s="107" customFormat="1" x14ac:dyDescent="0.2"/>
    <row r="32093" s="107" customFormat="1" x14ac:dyDescent="0.2"/>
    <row r="32094" s="107" customFormat="1" x14ac:dyDescent="0.2"/>
    <row r="32095" s="107" customFormat="1" x14ac:dyDescent="0.2"/>
    <row r="32096" s="107" customFormat="1" x14ac:dyDescent="0.2"/>
    <row r="32097" s="107" customFormat="1" x14ac:dyDescent="0.2"/>
    <row r="32098" s="107" customFormat="1" x14ac:dyDescent="0.2"/>
    <row r="32099" s="107" customFormat="1" x14ac:dyDescent="0.2"/>
    <row r="32100" s="107" customFormat="1" x14ac:dyDescent="0.2"/>
    <row r="32101" s="107" customFormat="1" x14ac:dyDescent="0.2"/>
    <row r="32102" s="107" customFormat="1" x14ac:dyDescent="0.2"/>
    <row r="32103" s="107" customFormat="1" x14ac:dyDescent="0.2"/>
    <row r="32104" s="107" customFormat="1" x14ac:dyDescent="0.2"/>
    <row r="32105" s="107" customFormat="1" x14ac:dyDescent="0.2"/>
    <row r="32106" s="107" customFormat="1" x14ac:dyDescent="0.2"/>
    <row r="32107" s="107" customFormat="1" x14ac:dyDescent="0.2"/>
    <row r="32108" s="107" customFormat="1" x14ac:dyDescent="0.2"/>
    <row r="32109" s="107" customFormat="1" x14ac:dyDescent="0.2"/>
    <row r="32110" s="107" customFormat="1" x14ac:dyDescent="0.2"/>
    <row r="32111" s="107" customFormat="1" x14ac:dyDescent="0.2"/>
    <row r="32112" s="107" customFormat="1" x14ac:dyDescent="0.2"/>
    <row r="32113" s="107" customFormat="1" x14ac:dyDescent="0.2"/>
    <row r="32114" s="107" customFormat="1" x14ac:dyDescent="0.2"/>
    <row r="32115" s="107" customFormat="1" x14ac:dyDescent="0.2"/>
    <row r="32116" s="107" customFormat="1" x14ac:dyDescent="0.2"/>
    <row r="32117" s="107" customFormat="1" x14ac:dyDescent="0.2"/>
    <row r="32118" s="107" customFormat="1" x14ac:dyDescent="0.2"/>
    <row r="32119" s="107" customFormat="1" x14ac:dyDescent="0.2"/>
    <row r="32120" s="107" customFormat="1" x14ac:dyDescent="0.2"/>
    <row r="32121" s="107" customFormat="1" x14ac:dyDescent="0.2"/>
    <row r="32122" s="107" customFormat="1" x14ac:dyDescent="0.2"/>
    <row r="32123" s="107" customFormat="1" x14ac:dyDescent="0.2"/>
    <row r="32124" s="107" customFormat="1" x14ac:dyDescent="0.2"/>
    <row r="32125" s="107" customFormat="1" x14ac:dyDescent="0.2"/>
    <row r="32126" s="107" customFormat="1" x14ac:dyDescent="0.2"/>
    <row r="32127" s="107" customFormat="1" x14ac:dyDescent="0.2"/>
    <row r="32128" s="107" customFormat="1" x14ac:dyDescent="0.2"/>
    <row r="32129" s="107" customFormat="1" x14ac:dyDescent="0.2"/>
    <row r="32130" s="107" customFormat="1" x14ac:dyDescent="0.2"/>
    <row r="32131" s="107" customFormat="1" x14ac:dyDescent="0.2"/>
    <row r="32132" s="107" customFormat="1" x14ac:dyDescent="0.2"/>
    <row r="32133" s="107" customFormat="1" x14ac:dyDescent="0.2"/>
    <row r="32134" s="107" customFormat="1" x14ac:dyDescent="0.2"/>
    <row r="32135" s="107" customFormat="1" x14ac:dyDescent="0.2"/>
    <row r="32136" s="107" customFormat="1" x14ac:dyDescent="0.2"/>
    <row r="32137" s="107" customFormat="1" x14ac:dyDescent="0.2"/>
    <row r="32138" s="107" customFormat="1" x14ac:dyDescent="0.2"/>
    <row r="32139" s="107" customFormat="1" x14ac:dyDescent="0.2"/>
    <row r="32140" s="107" customFormat="1" x14ac:dyDescent="0.2"/>
    <row r="32141" s="107" customFormat="1" x14ac:dyDescent="0.2"/>
    <row r="32142" s="107" customFormat="1" x14ac:dyDescent="0.2"/>
    <row r="32143" s="107" customFormat="1" x14ac:dyDescent="0.2"/>
    <row r="32144" s="107" customFormat="1" x14ac:dyDescent="0.2"/>
    <row r="32145" s="107" customFormat="1" x14ac:dyDescent="0.2"/>
    <row r="32146" s="107" customFormat="1" x14ac:dyDescent="0.2"/>
    <row r="32147" s="107" customFormat="1" x14ac:dyDescent="0.2"/>
    <row r="32148" s="107" customFormat="1" x14ac:dyDescent="0.2"/>
    <row r="32149" s="107" customFormat="1" x14ac:dyDescent="0.2"/>
    <row r="32150" s="107" customFormat="1" x14ac:dyDescent="0.2"/>
    <row r="32151" s="107" customFormat="1" x14ac:dyDescent="0.2"/>
    <row r="32152" s="107" customFormat="1" x14ac:dyDescent="0.2"/>
    <row r="32153" s="107" customFormat="1" x14ac:dyDescent="0.2"/>
    <row r="32154" s="107" customFormat="1" x14ac:dyDescent="0.2"/>
    <row r="32155" s="107" customFormat="1" x14ac:dyDescent="0.2"/>
    <row r="32156" s="107" customFormat="1" x14ac:dyDescent="0.2"/>
    <row r="32157" s="107" customFormat="1" x14ac:dyDescent="0.2"/>
    <row r="32158" s="107" customFormat="1" x14ac:dyDescent="0.2"/>
    <row r="32159" s="107" customFormat="1" x14ac:dyDescent="0.2"/>
    <row r="32160" s="107" customFormat="1" x14ac:dyDescent="0.2"/>
    <row r="32161" s="107" customFormat="1" x14ac:dyDescent="0.2"/>
    <row r="32162" s="107" customFormat="1" x14ac:dyDescent="0.2"/>
    <row r="32163" s="107" customFormat="1" x14ac:dyDescent="0.2"/>
    <row r="32164" s="107" customFormat="1" x14ac:dyDescent="0.2"/>
    <row r="32165" s="107" customFormat="1" x14ac:dyDescent="0.2"/>
    <row r="32166" s="107" customFormat="1" x14ac:dyDescent="0.2"/>
    <row r="32167" s="107" customFormat="1" x14ac:dyDescent="0.2"/>
    <row r="32168" s="107" customFormat="1" x14ac:dyDescent="0.2"/>
    <row r="32169" s="107" customFormat="1" x14ac:dyDescent="0.2"/>
    <row r="32170" s="107" customFormat="1" x14ac:dyDescent="0.2"/>
    <row r="32171" s="107" customFormat="1" x14ac:dyDescent="0.2"/>
    <row r="32172" s="107" customFormat="1" x14ac:dyDescent="0.2"/>
    <row r="32173" s="107" customFormat="1" x14ac:dyDescent="0.2"/>
    <row r="32174" s="107" customFormat="1" x14ac:dyDescent="0.2"/>
    <row r="32175" s="107" customFormat="1" x14ac:dyDescent="0.2"/>
    <row r="32176" s="107" customFormat="1" x14ac:dyDescent="0.2"/>
    <row r="32177" s="107" customFormat="1" x14ac:dyDescent="0.2"/>
    <row r="32178" s="107" customFormat="1" x14ac:dyDescent="0.2"/>
    <row r="32179" s="107" customFormat="1" x14ac:dyDescent="0.2"/>
    <row r="32180" s="107" customFormat="1" x14ac:dyDescent="0.2"/>
    <row r="32181" s="107" customFormat="1" x14ac:dyDescent="0.2"/>
    <row r="32182" s="107" customFormat="1" x14ac:dyDescent="0.2"/>
    <row r="32183" s="107" customFormat="1" x14ac:dyDescent="0.2"/>
    <row r="32184" s="107" customFormat="1" x14ac:dyDescent="0.2"/>
    <row r="32185" s="107" customFormat="1" x14ac:dyDescent="0.2"/>
    <row r="32186" s="107" customFormat="1" x14ac:dyDescent="0.2"/>
    <row r="32187" s="107" customFormat="1" x14ac:dyDescent="0.2"/>
    <row r="32188" s="107" customFormat="1" x14ac:dyDescent="0.2"/>
    <row r="32189" s="107" customFormat="1" x14ac:dyDescent="0.2"/>
    <row r="32190" s="107" customFormat="1" x14ac:dyDescent="0.2"/>
    <row r="32191" s="107" customFormat="1" x14ac:dyDescent="0.2"/>
    <row r="32192" s="107" customFormat="1" x14ac:dyDescent="0.2"/>
    <row r="32193" s="107" customFormat="1" x14ac:dyDescent="0.2"/>
    <row r="32194" s="107" customFormat="1" x14ac:dyDescent="0.2"/>
    <row r="32195" s="107" customFormat="1" x14ac:dyDescent="0.2"/>
    <row r="32196" s="107" customFormat="1" x14ac:dyDescent="0.2"/>
    <row r="32197" s="107" customFormat="1" x14ac:dyDescent="0.2"/>
    <row r="32198" s="107" customFormat="1" x14ac:dyDescent="0.2"/>
    <row r="32199" s="107" customFormat="1" x14ac:dyDescent="0.2"/>
    <row r="32200" s="107" customFormat="1" x14ac:dyDescent="0.2"/>
    <row r="32201" s="107" customFormat="1" x14ac:dyDescent="0.2"/>
    <row r="32202" s="107" customFormat="1" x14ac:dyDescent="0.2"/>
    <row r="32203" s="107" customFormat="1" x14ac:dyDescent="0.2"/>
    <row r="32204" s="107" customFormat="1" x14ac:dyDescent="0.2"/>
    <row r="32205" s="107" customFormat="1" x14ac:dyDescent="0.2"/>
    <row r="32206" s="107" customFormat="1" x14ac:dyDescent="0.2"/>
    <row r="32207" s="107" customFormat="1" x14ac:dyDescent="0.2"/>
    <row r="32208" s="107" customFormat="1" x14ac:dyDescent="0.2"/>
    <row r="32209" s="107" customFormat="1" x14ac:dyDescent="0.2"/>
    <row r="32210" s="107" customFormat="1" x14ac:dyDescent="0.2"/>
    <row r="32211" s="107" customFormat="1" x14ac:dyDescent="0.2"/>
    <row r="32212" s="107" customFormat="1" x14ac:dyDescent="0.2"/>
    <row r="32213" s="107" customFormat="1" x14ac:dyDescent="0.2"/>
    <row r="32214" s="107" customFormat="1" x14ac:dyDescent="0.2"/>
    <row r="32215" s="107" customFormat="1" x14ac:dyDescent="0.2"/>
    <row r="32216" s="107" customFormat="1" x14ac:dyDescent="0.2"/>
    <row r="32217" s="107" customFormat="1" x14ac:dyDescent="0.2"/>
    <row r="32218" s="107" customFormat="1" x14ac:dyDescent="0.2"/>
    <row r="32219" s="107" customFormat="1" x14ac:dyDescent="0.2"/>
    <row r="32220" s="107" customFormat="1" x14ac:dyDescent="0.2"/>
    <row r="32221" s="107" customFormat="1" x14ac:dyDescent="0.2"/>
    <row r="32222" s="107" customFormat="1" x14ac:dyDescent="0.2"/>
    <row r="32223" s="107" customFormat="1" x14ac:dyDescent="0.2"/>
    <row r="32224" s="107" customFormat="1" x14ac:dyDescent="0.2"/>
    <row r="32225" s="107" customFormat="1" x14ac:dyDescent="0.2"/>
    <row r="32226" s="107" customFormat="1" x14ac:dyDescent="0.2"/>
    <row r="32227" s="107" customFormat="1" x14ac:dyDescent="0.2"/>
    <row r="32228" s="107" customFormat="1" x14ac:dyDescent="0.2"/>
    <row r="32229" s="107" customFormat="1" x14ac:dyDescent="0.2"/>
    <row r="32230" s="107" customFormat="1" x14ac:dyDescent="0.2"/>
    <row r="32231" s="107" customFormat="1" x14ac:dyDescent="0.2"/>
    <row r="32232" s="107" customFormat="1" x14ac:dyDescent="0.2"/>
    <row r="32233" s="107" customFormat="1" x14ac:dyDescent="0.2"/>
    <row r="32234" s="107" customFormat="1" x14ac:dyDescent="0.2"/>
    <row r="32235" s="107" customFormat="1" x14ac:dyDescent="0.2"/>
    <row r="32236" s="107" customFormat="1" x14ac:dyDescent="0.2"/>
    <row r="32237" s="107" customFormat="1" x14ac:dyDescent="0.2"/>
    <row r="32238" s="107" customFormat="1" x14ac:dyDescent="0.2"/>
    <row r="32239" s="107" customFormat="1" x14ac:dyDescent="0.2"/>
    <row r="32240" s="107" customFormat="1" x14ac:dyDescent="0.2"/>
    <row r="32241" s="107" customFormat="1" x14ac:dyDescent="0.2"/>
    <row r="32242" s="107" customFormat="1" x14ac:dyDescent="0.2"/>
    <row r="32243" s="107" customFormat="1" x14ac:dyDescent="0.2"/>
    <row r="32244" s="107" customFormat="1" x14ac:dyDescent="0.2"/>
    <row r="32245" s="107" customFormat="1" x14ac:dyDescent="0.2"/>
    <row r="32246" s="107" customFormat="1" x14ac:dyDescent="0.2"/>
    <row r="32247" s="107" customFormat="1" x14ac:dyDescent="0.2"/>
    <row r="32248" s="107" customFormat="1" x14ac:dyDescent="0.2"/>
    <row r="32249" s="107" customFormat="1" x14ac:dyDescent="0.2"/>
    <row r="32250" s="107" customFormat="1" x14ac:dyDescent="0.2"/>
    <row r="32251" s="107" customFormat="1" x14ac:dyDescent="0.2"/>
    <row r="32252" s="107" customFormat="1" x14ac:dyDescent="0.2"/>
    <row r="32253" s="107" customFormat="1" x14ac:dyDescent="0.2"/>
    <row r="32254" s="107" customFormat="1" x14ac:dyDescent="0.2"/>
    <row r="32255" s="107" customFormat="1" x14ac:dyDescent="0.2"/>
    <row r="32256" s="107" customFormat="1" x14ac:dyDescent="0.2"/>
    <row r="32257" s="107" customFormat="1" x14ac:dyDescent="0.2"/>
    <row r="32258" s="107" customFormat="1" x14ac:dyDescent="0.2"/>
    <row r="32259" s="107" customFormat="1" x14ac:dyDescent="0.2"/>
    <row r="32260" s="107" customFormat="1" x14ac:dyDescent="0.2"/>
    <row r="32261" s="107" customFormat="1" x14ac:dyDescent="0.2"/>
    <row r="32262" s="107" customFormat="1" x14ac:dyDescent="0.2"/>
    <row r="32263" s="107" customFormat="1" x14ac:dyDescent="0.2"/>
    <row r="32264" s="107" customFormat="1" x14ac:dyDescent="0.2"/>
    <row r="32265" s="107" customFormat="1" x14ac:dyDescent="0.2"/>
    <row r="32266" s="107" customFormat="1" x14ac:dyDescent="0.2"/>
    <row r="32267" s="107" customFormat="1" x14ac:dyDescent="0.2"/>
    <row r="32268" s="107" customFormat="1" x14ac:dyDescent="0.2"/>
    <row r="32269" s="107" customFormat="1" x14ac:dyDescent="0.2"/>
    <row r="32270" s="107" customFormat="1" x14ac:dyDescent="0.2"/>
    <row r="32271" s="107" customFormat="1" x14ac:dyDescent="0.2"/>
    <row r="32272" s="107" customFormat="1" x14ac:dyDescent="0.2"/>
    <row r="32273" s="107" customFormat="1" x14ac:dyDescent="0.2"/>
    <row r="32274" s="107" customFormat="1" x14ac:dyDescent="0.2"/>
    <row r="32275" s="107" customFormat="1" x14ac:dyDescent="0.2"/>
    <row r="32276" s="107" customFormat="1" x14ac:dyDescent="0.2"/>
    <row r="32277" s="107" customFormat="1" x14ac:dyDescent="0.2"/>
    <row r="32278" s="107" customFormat="1" x14ac:dyDescent="0.2"/>
    <row r="32279" s="107" customFormat="1" x14ac:dyDescent="0.2"/>
    <row r="32280" s="107" customFormat="1" x14ac:dyDescent="0.2"/>
    <row r="32281" s="107" customFormat="1" x14ac:dyDescent="0.2"/>
    <row r="32282" s="107" customFormat="1" x14ac:dyDescent="0.2"/>
    <row r="32283" s="107" customFormat="1" x14ac:dyDescent="0.2"/>
    <row r="32284" s="107" customFormat="1" x14ac:dyDescent="0.2"/>
    <row r="32285" s="107" customFormat="1" x14ac:dyDescent="0.2"/>
    <row r="32286" s="107" customFormat="1" x14ac:dyDescent="0.2"/>
    <row r="32287" s="107" customFormat="1" x14ac:dyDescent="0.2"/>
    <row r="32288" s="107" customFormat="1" x14ac:dyDescent="0.2"/>
    <row r="32289" s="107" customFormat="1" x14ac:dyDescent="0.2"/>
    <row r="32290" s="107" customFormat="1" x14ac:dyDescent="0.2"/>
    <row r="32291" s="107" customFormat="1" x14ac:dyDescent="0.2"/>
    <row r="32292" s="107" customFormat="1" x14ac:dyDescent="0.2"/>
    <row r="32293" s="107" customFormat="1" x14ac:dyDescent="0.2"/>
    <row r="32294" s="107" customFormat="1" x14ac:dyDescent="0.2"/>
    <row r="32295" s="107" customFormat="1" x14ac:dyDescent="0.2"/>
    <row r="32296" s="107" customFormat="1" x14ac:dyDescent="0.2"/>
    <row r="32297" s="107" customFormat="1" x14ac:dyDescent="0.2"/>
    <row r="32298" s="107" customFormat="1" x14ac:dyDescent="0.2"/>
    <row r="32299" s="107" customFormat="1" x14ac:dyDescent="0.2"/>
    <row r="32300" s="107" customFormat="1" x14ac:dyDescent="0.2"/>
    <row r="32301" s="107" customFormat="1" x14ac:dyDescent="0.2"/>
    <row r="32302" s="107" customFormat="1" x14ac:dyDescent="0.2"/>
    <row r="32303" s="107" customFormat="1" x14ac:dyDescent="0.2"/>
    <row r="32304" s="107" customFormat="1" x14ac:dyDescent="0.2"/>
    <row r="32305" s="107" customFormat="1" x14ac:dyDescent="0.2"/>
    <row r="32306" s="107" customFormat="1" x14ac:dyDescent="0.2"/>
    <row r="32307" s="107" customFormat="1" x14ac:dyDescent="0.2"/>
    <row r="32308" s="107" customFormat="1" x14ac:dyDescent="0.2"/>
    <row r="32309" s="107" customFormat="1" x14ac:dyDescent="0.2"/>
    <row r="32310" s="107" customFormat="1" x14ac:dyDescent="0.2"/>
    <row r="32311" s="107" customFormat="1" x14ac:dyDescent="0.2"/>
    <row r="32312" s="107" customFormat="1" x14ac:dyDescent="0.2"/>
    <row r="32313" s="107" customFormat="1" x14ac:dyDescent="0.2"/>
    <row r="32314" s="107" customFormat="1" x14ac:dyDescent="0.2"/>
    <row r="32315" s="107" customFormat="1" x14ac:dyDescent="0.2"/>
    <row r="32316" s="107" customFormat="1" x14ac:dyDescent="0.2"/>
    <row r="32317" s="107" customFormat="1" x14ac:dyDescent="0.2"/>
    <row r="32318" s="107" customFormat="1" x14ac:dyDescent="0.2"/>
    <row r="32319" s="107" customFormat="1" x14ac:dyDescent="0.2"/>
    <row r="32320" s="107" customFormat="1" x14ac:dyDescent="0.2"/>
    <row r="32321" s="107" customFormat="1" x14ac:dyDescent="0.2"/>
    <row r="32322" s="107" customFormat="1" x14ac:dyDescent="0.2"/>
    <row r="32323" s="107" customFormat="1" x14ac:dyDescent="0.2"/>
    <row r="32324" s="107" customFormat="1" x14ac:dyDescent="0.2"/>
    <row r="32325" s="107" customFormat="1" x14ac:dyDescent="0.2"/>
    <row r="32326" s="107" customFormat="1" x14ac:dyDescent="0.2"/>
    <row r="32327" s="107" customFormat="1" x14ac:dyDescent="0.2"/>
    <row r="32328" s="107" customFormat="1" x14ac:dyDescent="0.2"/>
    <row r="32329" s="107" customFormat="1" x14ac:dyDescent="0.2"/>
    <row r="32330" s="107" customFormat="1" x14ac:dyDescent="0.2"/>
    <row r="32331" s="107" customFormat="1" x14ac:dyDescent="0.2"/>
    <row r="32332" s="107" customFormat="1" x14ac:dyDescent="0.2"/>
    <row r="32333" s="107" customFormat="1" x14ac:dyDescent="0.2"/>
    <row r="32334" s="107" customFormat="1" x14ac:dyDescent="0.2"/>
    <row r="32335" s="107" customFormat="1" x14ac:dyDescent="0.2"/>
    <row r="32336" s="107" customFormat="1" x14ac:dyDescent="0.2"/>
    <row r="32337" s="107" customFormat="1" x14ac:dyDescent="0.2"/>
    <row r="32338" s="107" customFormat="1" x14ac:dyDescent="0.2"/>
    <row r="32339" s="107" customFormat="1" x14ac:dyDescent="0.2"/>
    <row r="32340" s="107" customFormat="1" x14ac:dyDescent="0.2"/>
    <row r="32341" s="107" customFormat="1" x14ac:dyDescent="0.2"/>
    <row r="32342" s="107" customFormat="1" x14ac:dyDescent="0.2"/>
    <row r="32343" s="107" customFormat="1" x14ac:dyDescent="0.2"/>
    <row r="32344" s="107" customFormat="1" x14ac:dyDescent="0.2"/>
    <row r="32345" s="107" customFormat="1" x14ac:dyDescent="0.2"/>
    <row r="32346" s="107" customFormat="1" x14ac:dyDescent="0.2"/>
    <row r="32347" s="107" customFormat="1" x14ac:dyDescent="0.2"/>
    <row r="32348" s="107" customFormat="1" x14ac:dyDescent="0.2"/>
    <row r="32349" s="107" customFormat="1" x14ac:dyDescent="0.2"/>
    <row r="32350" s="107" customFormat="1" x14ac:dyDescent="0.2"/>
    <row r="32351" s="107" customFormat="1" x14ac:dyDescent="0.2"/>
    <row r="32352" s="107" customFormat="1" x14ac:dyDescent="0.2"/>
    <row r="32353" s="107" customFormat="1" x14ac:dyDescent="0.2"/>
    <row r="32354" s="107" customFormat="1" x14ac:dyDescent="0.2"/>
    <row r="32355" s="107" customFormat="1" x14ac:dyDescent="0.2"/>
    <row r="32356" s="107" customFormat="1" x14ac:dyDescent="0.2"/>
    <row r="32357" s="107" customFormat="1" x14ac:dyDescent="0.2"/>
    <row r="32358" s="107" customFormat="1" x14ac:dyDescent="0.2"/>
    <row r="32359" s="107" customFormat="1" x14ac:dyDescent="0.2"/>
    <row r="32360" s="107" customFormat="1" x14ac:dyDescent="0.2"/>
    <row r="32361" s="107" customFormat="1" x14ac:dyDescent="0.2"/>
    <row r="32362" s="107" customFormat="1" x14ac:dyDescent="0.2"/>
    <row r="32363" s="107" customFormat="1" x14ac:dyDescent="0.2"/>
    <row r="32364" s="107" customFormat="1" x14ac:dyDescent="0.2"/>
    <row r="32365" s="107" customFormat="1" x14ac:dyDescent="0.2"/>
    <row r="32366" s="107" customFormat="1" x14ac:dyDescent="0.2"/>
    <row r="32367" s="107" customFormat="1" x14ac:dyDescent="0.2"/>
    <row r="32368" s="107" customFormat="1" x14ac:dyDescent="0.2"/>
    <row r="32369" s="107" customFormat="1" x14ac:dyDescent="0.2"/>
    <row r="32370" s="107" customFormat="1" x14ac:dyDescent="0.2"/>
    <row r="32371" s="107" customFormat="1" x14ac:dyDescent="0.2"/>
    <row r="32372" s="107" customFormat="1" x14ac:dyDescent="0.2"/>
    <row r="32373" s="107" customFormat="1" x14ac:dyDescent="0.2"/>
    <row r="32374" s="107" customFormat="1" x14ac:dyDescent="0.2"/>
    <row r="32375" s="107" customFormat="1" x14ac:dyDescent="0.2"/>
    <row r="32376" s="107" customFormat="1" x14ac:dyDescent="0.2"/>
    <row r="32377" s="107" customFormat="1" x14ac:dyDescent="0.2"/>
    <row r="32378" s="107" customFormat="1" x14ac:dyDescent="0.2"/>
    <row r="32379" s="107" customFormat="1" x14ac:dyDescent="0.2"/>
    <row r="32380" s="107" customFormat="1" x14ac:dyDescent="0.2"/>
    <row r="32381" s="107" customFormat="1" x14ac:dyDescent="0.2"/>
    <row r="32382" s="107" customFormat="1" x14ac:dyDescent="0.2"/>
    <row r="32383" s="107" customFormat="1" x14ac:dyDescent="0.2"/>
    <row r="32384" s="107" customFormat="1" x14ac:dyDescent="0.2"/>
    <row r="32385" s="107" customFormat="1" x14ac:dyDescent="0.2"/>
    <row r="32386" s="107" customFormat="1" x14ac:dyDescent="0.2"/>
    <row r="32387" s="107" customFormat="1" x14ac:dyDescent="0.2"/>
    <row r="32388" s="107" customFormat="1" x14ac:dyDescent="0.2"/>
    <row r="32389" s="107" customFormat="1" x14ac:dyDescent="0.2"/>
    <row r="32390" s="107" customFormat="1" x14ac:dyDescent="0.2"/>
    <row r="32391" s="107" customFormat="1" x14ac:dyDescent="0.2"/>
    <row r="32392" s="107" customFormat="1" x14ac:dyDescent="0.2"/>
    <row r="32393" s="107" customFormat="1" x14ac:dyDescent="0.2"/>
    <row r="32394" s="107" customFormat="1" x14ac:dyDescent="0.2"/>
    <row r="32395" s="107" customFormat="1" x14ac:dyDescent="0.2"/>
    <row r="32396" s="107" customFormat="1" x14ac:dyDescent="0.2"/>
    <row r="32397" s="107" customFormat="1" x14ac:dyDescent="0.2"/>
    <row r="32398" s="107" customFormat="1" x14ac:dyDescent="0.2"/>
    <row r="32399" s="107" customFormat="1" x14ac:dyDescent="0.2"/>
    <row r="32400" s="107" customFormat="1" x14ac:dyDescent="0.2"/>
    <row r="32401" s="107" customFormat="1" x14ac:dyDescent="0.2"/>
    <row r="32402" s="107" customFormat="1" x14ac:dyDescent="0.2"/>
    <row r="32403" s="107" customFormat="1" x14ac:dyDescent="0.2"/>
    <row r="32404" s="107" customFormat="1" x14ac:dyDescent="0.2"/>
    <row r="32405" s="107" customFormat="1" x14ac:dyDescent="0.2"/>
    <row r="32406" s="107" customFormat="1" x14ac:dyDescent="0.2"/>
    <row r="32407" s="107" customFormat="1" x14ac:dyDescent="0.2"/>
    <row r="32408" s="107" customFormat="1" x14ac:dyDescent="0.2"/>
    <row r="32409" s="107" customFormat="1" x14ac:dyDescent="0.2"/>
    <row r="32410" s="107" customFormat="1" x14ac:dyDescent="0.2"/>
    <row r="32411" s="107" customFormat="1" x14ac:dyDescent="0.2"/>
    <row r="32412" s="107" customFormat="1" x14ac:dyDescent="0.2"/>
    <row r="32413" s="107" customFormat="1" x14ac:dyDescent="0.2"/>
    <row r="32414" s="107" customFormat="1" x14ac:dyDescent="0.2"/>
    <row r="32415" s="107" customFormat="1" x14ac:dyDescent="0.2"/>
    <row r="32416" s="107" customFormat="1" x14ac:dyDescent="0.2"/>
    <row r="32417" s="107" customFormat="1" x14ac:dyDescent="0.2"/>
    <row r="32418" s="107" customFormat="1" x14ac:dyDescent="0.2"/>
    <row r="32419" s="107" customFormat="1" x14ac:dyDescent="0.2"/>
    <row r="32420" s="107" customFormat="1" x14ac:dyDescent="0.2"/>
    <row r="32421" s="107" customFormat="1" x14ac:dyDescent="0.2"/>
    <row r="32422" s="107" customFormat="1" x14ac:dyDescent="0.2"/>
    <row r="32423" s="107" customFormat="1" x14ac:dyDescent="0.2"/>
    <row r="32424" s="107" customFormat="1" x14ac:dyDescent="0.2"/>
    <row r="32425" s="107" customFormat="1" x14ac:dyDescent="0.2"/>
    <row r="32426" s="107" customFormat="1" x14ac:dyDescent="0.2"/>
    <row r="32427" s="107" customFormat="1" x14ac:dyDescent="0.2"/>
    <row r="32428" s="107" customFormat="1" x14ac:dyDescent="0.2"/>
    <row r="32429" s="107" customFormat="1" x14ac:dyDescent="0.2"/>
    <row r="32430" s="107" customFormat="1" x14ac:dyDescent="0.2"/>
    <row r="32431" s="107" customFormat="1" x14ac:dyDescent="0.2"/>
    <row r="32432" s="107" customFormat="1" x14ac:dyDescent="0.2"/>
    <row r="32433" s="107" customFormat="1" x14ac:dyDescent="0.2"/>
    <row r="32434" s="107" customFormat="1" x14ac:dyDescent="0.2"/>
    <row r="32435" s="107" customFormat="1" x14ac:dyDescent="0.2"/>
    <row r="32436" s="107" customFormat="1" x14ac:dyDescent="0.2"/>
    <row r="32437" s="107" customFormat="1" x14ac:dyDescent="0.2"/>
    <row r="32438" s="107" customFormat="1" x14ac:dyDescent="0.2"/>
    <row r="32439" s="107" customFormat="1" x14ac:dyDescent="0.2"/>
    <row r="32440" s="107" customFormat="1" x14ac:dyDescent="0.2"/>
    <row r="32441" s="107" customFormat="1" x14ac:dyDescent="0.2"/>
    <row r="32442" s="107" customFormat="1" x14ac:dyDescent="0.2"/>
    <row r="32443" s="107" customFormat="1" x14ac:dyDescent="0.2"/>
    <row r="32444" s="107" customFormat="1" x14ac:dyDescent="0.2"/>
    <row r="32445" s="107" customFormat="1" x14ac:dyDescent="0.2"/>
    <row r="32446" s="107" customFormat="1" x14ac:dyDescent="0.2"/>
    <row r="32447" s="107" customFormat="1" x14ac:dyDescent="0.2"/>
    <row r="32448" s="107" customFormat="1" x14ac:dyDescent="0.2"/>
    <row r="32449" s="107" customFormat="1" x14ac:dyDescent="0.2"/>
    <row r="32450" s="107" customFormat="1" x14ac:dyDescent="0.2"/>
    <row r="32451" s="107" customFormat="1" x14ac:dyDescent="0.2"/>
    <row r="32452" s="107" customFormat="1" x14ac:dyDescent="0.2"/>
    <row r="32453" s="107" customFormat="1" x14ac:dyDescent="0.2"/>
    <row r="32454" s="107" customFormat="1" x14ac:dyDescent="0.2"/>
    <row r="32455" s="107" customFormat="1" x14ac:dyDescent="0.2"/>
    <row r="32456" s="107" customFormat="1" x14ac:dyDescent="0.2"/>
    <row r="32457" s="107" customFormat="1" x14ac:dyDescent="0.2"/>
    <row r="32458" s="107" customFormat="1" x14ac:dyDescent="0.2"/>
    <row r="32459" s="107" customFormat="1" x14ac:dyDescent="0.2"/>
    <row r="32460" s="107" customFormat="1" x14ac:dyDescent="0.2"/>
    <row r="32461" s="107" customFormat="1" x14ac:dyDescent="0.2"/>
    <row r="32462" s="107" customFormat="1" x14ac:dyDescent="0.2"/>
    <row r="32463" s="107" customFormat="1" x14ac:dyDescent="0.2"/>
    <row r="32464" s="107" customFormat="1" x14ac:dyDescent="0.2"/>
    <row r="32465" s="107" customFormat="1" x14ac:dyDescent="0.2"/>
    <row r="32466" s="107" customFormat="1" x14ac:dyDescent="0.2"/>
    <row r="32467" s="107" customFormat="1" x14ac:dyDescent="0.2"/>
    <row r="32468" s="107" customFormat="1" x14ac:dyDescent="0.2"/>
    <row r="32469" s="107" customFormat="1" x14ac:dyDescent="0.2"/>
    <row r="32470" s="107" customFormat="1" x14ac:dyDescent="0.2"/>
    <row r="32471" s="107" customFormat="1" x14ac:dyDescent="0.2"/>
    <row r="32472" s="107" customFormat="1" x14ac:dyDescent="0.2"/>
    <row r="32473" s="107" customFormat="1" x14ac:dyDescent="0.2"/>
    <row r="32474" s="107" customFormat="1" x14ac:dyDescent="0.2"/>
    <row r="32475" s="107" customFormat="1" x14ac:dyDescent="0.2"/>
    <row r="32476" s="107" customFormat="1" x14ac:dyDescent="0.2"/>
    <row r="32477" s="107" customFormat="1" x14ac:dyDescent="0.2"/>
    <row r="32478" s="107" customFormat="1" x14ac:dyDescent="0.2"/>
    <row r="32479" s="107" customFormat="1" x14ac:dyDescent="0.2"/>
    <row r="32480" s="107" customFormat="1" x14ac:dyDescent="0.2"/>
    <row r="32481" s="107" customFormat="1" x14ac:dyDescent="0.2"/>
    <row r="32482" s="107" customFormat="1" x14ac:dyDescent="0.2"/>
    <row r="32483" s="107" customFormat="1" x14ac:dyDescent="0.2"/>
    <row r="32484" s="107" customFormat="1" x14ac:dyDescent="0.2"/>
    <row r="32485" s="107" customFormat="1" x14ac:dyDescent="0.2"/>
    <row r="32486" s="107" customFormat="1" x14ac:dyDescent="0.2"/>
    <row r="32487" s="107" customFormat="1" x14ac:dyDescent="0.2"/>
    <row r="32488" s="107" customFormat="1" x14ac:dyDescent="0.2"/>
    <row r="32489" s="107" customFormat="1" x14ac:dyDescent="0.2"/>
    <row r="32490" s="107" customFormat="1" x14ac:dyDescent="0.2"/>
    <row r="32491" s="107" customFormat="1" x14ac:dyDescent="0.2"/>
    <row r="32492" s="107" customFormat="1" x14ac:dyDescent="0.2"/>
    <row r="32493" s="107" customFormat="1" x14ac:dyDescent="0.2"/>
    <row r="32494" s="107" customFormat="1" x14ac:dyDescent="0.2"/>
    <row r="32495" s="107" customFormat="1" x14ac:dyDescent="0.2"/>
    <row r="32496" s="107" customFormat="1" x14ac:dyDescent="0.2"/>
    <row r="32497" s="107" customFormat="1" x14ac:dyDescent="0.2"/>
    <row r="32498" s="107" customFormat="1" x14ac:dyDescent="0.2"/>
    <row r="32499" s="107" customFormat="1" x14ac:dyDescent="0.2"/>
    <row r="32500" s="107" customFormat="1" x14ac:dyDescent="0.2"/>
    <row r="32501" s="107" customFormat="1" x14ac:dyDescent="0.2"/>
    <row r="32502" s="107" customFormat="1" x14ac:dyDescent="0.2"/>
    <row r="32503" s="107" customFormat="1" x14ac:dyDescent="0.2"/>
    <row r="32504" s="107" customFormat="1" x14ac:dyDescent="0.2"/>
    <row r="32505" s="107" customFormat="1" x14ac:dyDescent="0.2"/>
    <row r="32506" s="107" customFormat="1" x14ac:dyDescent="0.2"/>
    <row r="32507" s="107" customFormat="1" x14ac:dyDescent="0.2"/>
    <row r="32508" s="107" customFormat="1" x14ac:dyDescent="0.2"/>
    <row r="32509" s="107" customFormat="1" x14ac:dyDescent="0.2"/>
    <row r="32510" s="107" customFormat="1" x14ac:dyDescent="0.2"/>
    <row r="32511" s="107" customFormat="1" x14ac:dyDescent="0.2"/>
    <row r="32512" s="107" customFormat="1" x14ac:dyDescent="0.2"/>
    <row r="32513" s="107" customFormat="1" x14ac:dyDescent="0.2"/>
    <row r="32514" s="107" customFormat="1" x14ac:dyDescent="0.2"/>
    <row r="32515" s="107" customFormat="1" x14ac:dyDescent="0.2"/>
    <row r="32516" s="107" customFormat="1" x14ac:dyDescent="0.2"/>
    <row r="32517" s="107" customFormat="1" x14ac:dyDescent="0.2"/>
    <row r="32518" s="107" customFormat="1" x14ac:dyDescent="0.2"/>
    <row r="32519" s="107" customFormat="1" x14ac:dyDescent="0.2"/>
    <row r="32520" s="107" customFormat="1" x14ac:dyDescent="0.2"/>
    <row r="32521" s="107" customFormat="1" x14ac:dyDescent="0.2"/>
    <row r="32522" s="107" customFormat="1" x14ac:dyDescent="0.2"/>
    <row r="32523" s="107" customFormat="1" x14ac:dyDescent="0.2"/>
    <row r="32524" s="107" customFormat="1" x14ac:dyDescent="0.2"/>
    <row r="32525" s="107" customFormat="1" x14ac:dyDescent="0.2"/>
    <row r="32526" s="107" customFormat="1" x14ac:dyDescent="0.2"/>
    <row r="32527" s="107" customFormat="1" x14ac:dyDescent="0.2"/>
    <row r="32528" s="107" customFormat="1" x14ac:dyDescent="0.2"/>
    <row r="32529" s="107" customFormat="1" x14ac:dyDescent="0.2"/>
    <row r="32530" s="107" customFormat="1" x14ac:dyDescent="0.2"/>
    <row r="32531" s="107" customFormat="1" x14ac:dyDescent="0.2"/>
    <row r="32532" s="107" customFormat="1" x14ac:dyDescent="0.2"/>
    <row r="32533" s="107" customFormat="1" x14ac:dyDescent="0.2"/>
    <row r="32534" s="107" customFormat="1" x14ac:dyDescent="0.2"/>
    <row r="32535" s="107" customFormat="1" x14ac:dyDescent="0.2"/>
    <row r="32536" s="107" customFormat="1" x14ac:dyDescent="0.2"/>
    <row r="32537" s="107" customFormat="1" x14ac:dyDescent="0.2"/>
    <row r="32538" s="107" customFormat="1" x14ac:dyDescent="0.2"/>
    <row r="32539" s="107" customFormat="1" x14ac:dyDescent="0.2"/>
    <row r="32540" s="107" customFormat="1" x14ac:dyDescent="0.2"/>
    <row r="32541" s="107" customFormat="1" x14ac:dyDescent="0.2"/>
    <row r="32542" s="107" customFormat="1" x14ac:dyDescent="0.2"/>
    <row r="32543" s="107" customFormat="1" x14ac:dyDescent="0.2"/>
    <row r="32544" s="107" customFormat="1" x14ac:dyDescent="0.2"/>
    <row r="32545" s="107" customFormat="1" x14ac:dyDescent="0.2"/>
    <row r="32546" s="107" customFormat="1" x14ac:dyDescent="0.2"/>
    <row r="32547" s="107" customFormat="1" x14ac:dyDescent="0.2"/>
    <row r="32548" s="107" customFormat="1" x14ac:dyDescent="0.2"/>
    <row r="32549" s="107" customFormat="1" x14ac:dyDescent="0.2"/>
    <row r="32550" s="107" customFormat="1" x14ac:dyDescent="0.2"/>
    <row r="32551" s="107" customFormat="1" x14ac:dyDescent="0.2"/>
    <row r="32552" s="107" customFormat="1" x14ac:dyDescent="0.2"/>
    <row r="32553" s="107" customFormat="1" x14ac:dyDescent="0.2"/>
    <row r="32554" s="107" customFormat="1" x14ac:dyDescent="0.2"/>
    <row r="32555" s="107" customFormat="1" x14ac:dyDescent="0.2"/>
    <row r="32556" s="107" customFormat="1" x14ac:dyDescent="0.2"/>
    <row r="32557" s="107" customFormat="1" x14ac:dyDescent="0.2"/>
    <row r="32558" s="107" customFormat="1" x14ac:dyDescent="0.2"/>
    <row r="32559" s="107" customFormat="1" x14ac:dyDescent="0.2"/>
    <row r="32560" s="107" customFormat="1" x14ac:dyDescent="0.2"/>
    <row r="32561" s="107" customFormat="1" x14ac:dyDescent="0.2"/>
    <row r="32562" s="107" customFormat="1" x14ac:dyDescent="0.2"/>
    <row r="32563" s="107" customFormat="1" x14ac:dyDescent="0.2"/>
    <row r="32564" s="107" customFormat="1" x14ac:dyDescent="0.2"/>
    <row r="32565" s="107" customFormat="1" x14ac:dyDescent="0.2"/>
    <row r="32566" s="107" customFormat="1" x14ac:dyDescent="0.2"/>
    <row r="32567" s="107" customFormat="1" x14ac:dyDescent="0.2"/>
    <row r="32568" s="107" customFormat="1" x14ac:dyDescent="0.2"/>
    <row r="32569" s="107" customFormat="1" x14ac:dyDescent="0.2"/>
    <row r="32570" s="107" customFormat="1" x14ac:dyDescent="0.2"/>
    <row r="32571" s="107" customFormat="1" x14ac:dyDescent="0.2"/>
    <row r="32572" s="107" customFormat="1" x14ac:dyDescent="0.2"/>
    <row r="32573" s="107" customFormat="1" x14ac:dyDescent="0.2"/>
    <row r="32574" s="107" customFormat="1" x14ac:dyDescent="0.2"/>
    <row r="32575" s="107" customFormat="1" x14ac:dyDescent="0.2"/>
    <row r="32576" s="107" customFormat="1" x14ac:dyDescent="0.2"/>
    <row r="32577" s="107" customFormat="1" x14ac:dyDescent="0.2"/>
    <row r="32578" s="107" customFormat="1" x14ac:dyDescent="0.2"/>
    <row r="32579" s="107" customFormat="1" x14ac:dyDescent="0.2"/>
    <row r="32580" s="107" customFormat="1" x14ac:dyDescent="0.2"/>
    <row r="32581" s="107" customFormat="1" x14ac:dyDescent="0.2"/>
    <row r="32582" s="107" customFormat="1" x14ac:dyDescent="0.2"/>
    <row r="32583" s="107" customFormat="1" x14ac:dyDescent="0.2"/>
    <row r="32584" s="107" customFormat="1" x14ac:dyDescent="0.2"/>
    <row r="32585" s="107" customFormat="1" x14ac:dyDescent="0.2"/>
    <row r="32586" s="107" customFormat="1" x14ac:dyDescent="0.2"/>
    <row r="32587" s="107" customFormat="1" x14ac:dyDescent="0.2"/>
    <row r="32588" s="107" customFormat="1" x14ac:dyDescent="0.2"/>
    <row r="32589" s="107" customFormat="1" x14ac:dyDescent="0.2"/>
    <row r="32590" s="107" customFormat="1" x14ac:dyDescent="0.2"/>
    <row r="32591" s="107" customFormat="1" x14ac:dyDescent="0.2"/>
    <row r="32592" s="107" customFormat="1" x14ac:dyDescent="0.2"/>
    <row r="32593" s="107" customFormat="1" x14ac:dyDescent="0.2"/>
    <row r="32594" s="107" customFormat="1" x14ac:dyDescent="0.2"/>
    <row r="32595" s="107" customFormat="1" x14ac:dyDescent="0.2"/>
    <row r="32596" s="107" customFormat="1" x14ac:dyDescent="0.2"/>
    <row r="32597" s="107" customFormat="1" x14ac:dyDescent="0.2"/>
    <row r="32598" s="107" customFormat="1" x14ac:dyDescent="0.2"/>
    <row r="32599" s="107" customFormat="1" x14ac:dyDescent="0.2"/>
    <row r="32600" s="107" customFormat="1" x14ac:dyDescent="0.2"/>
    <row r="32601" s="107" customFormat="1" x14ac:dyDescent="0.2"/>
    <row r="32602" s="107" customFormat="1" x14ac:dyDescent="0.2"/>
    <row r="32603" s="107" customFormat="1" x14ac:dyDescent="0.2"/>
    <row r="32604" s="107" customFormat="1" x14ac:dyDescent="0.2"/>
    <row r="32605" s="107" customFormat="1" x14ac:dyDescent="0.2"/>
    <row r="32606" s="107" customFormat="1" x14ac:dyDescent="0.2"/>
    <row r="32607" s="107" customFormat="1" x14ac:dyDescent="0.2"/>
    <row r="32608" s="107" customFormat="1" x14ac:dyDescent="0.2"/>
    <row r="32609" s="107" customFormat="1" x14ac:dyDescent="0.2"/>
    <row r="32610" s="107" customFormat="1" x14ac:dyDescent="0.2"/>
    <row r="32611" s="107" customFormat="1" x14ac:dyDescent="0.2"/>
    <row r="32612" s="107" customFormat="1" x14ac:dyDescent="0.2"/>
    <row r="32613" s="107" customFormat="1" x14ac:dyDescent="0.2"/>
    <row r="32614" s="107" customFormat="1" x14ac:dyDescent="0.2"/>
    <row r="32615" s="107" customFormat="1" x14ac:dyDescent="0.2"/>
    <row r="32616" s="107" customFormat="1" x14ac:dyDescent="0.2"/>
    <row r="32617" s="107" customFormat="1" x14ac:dyDescent="0.2"/>
    <row r="32618" s="107" customFormat="1" x14ac:dyDescent="0.2"/>
    <row r="32619" s="107" customFormat="1" x14ac:dyDescent="0.2"/>
    <row r="32620" s="107" customFormat="1" x14ac:dyDescent="0.2"/>
    <row r="32621" s="107" customFormat="1" x14ac:dyDescent="0.2"/>
    <row r="32622" s="107" customFormat="1" x14ac:dyDescent="0.2"/>
    <row r="32623" s="107" customFormat="1" x14ac:dyDescent="0.2"/>
    <row r="32624" s="107" customFormat="1" x14ac:dyDescent="0.2"/>
    <row r="32625" s="107" customFormat="1" x14ac:dyDescent="0.2"/>
    <row r="32626" s="107" customFormat="1" x14ac:dyDescent="0.2"/>
    <row r="32627" s="107" customFormat="1" x14ac:dyDescent="0.2"/>
    <row r="32628" s="107" customFormat="1" x14ac:dyDescent="0.2"/>
    <row r="32629" s="107" customFormat="1" x14ac:dyDescent="0.2"/>
    <row r="32630" s="107" customFormat="1" x14ac:dyDescent="0.2"/>
    <row r="32631" s="107" customFormat="1" x14ac:dyDescent="0.2"/>
    <row r="32632" s="107" customFormat="1" x14ac:dyDescent="0.2"/>
    <row r="32633" s="107" customFormat="1" x14ac:dyDescent="0.2"/>
    <row r="32634" s="107" customFormat="1" x14ac:dyDescent="0.2"/>
    <row r="32635" s="107" customFormat="1" x14ac:dyDescent="0.2"/>
    <row r="32636" s="107" customFormat="1" x14ac:dyDescent="0.2"/>
    <row r="32637" s="107" customFormat="1" x14ac:dyDescent="0.2"/>
    <row r="32638" s="107" customFormat="1" x14ac:dyDescent="0.2"/>
    <row r="32639" s="107" customFormat="1" x14ac:dyDescent="0.2"/>
    <row r="32640" s="107" customFormat="1" x14ac:dyDescent="0.2"/>
    <row r="32641" s="107" customFormat="1" x14ac:dyDescent="0.2"/>
    <row r="32642" s="107" customFormat="1" x14ac:dyDescent="0.2"/>
    <row r="32643" s="107" customFormat="1" x14ac:dyDescent="0.2"/>
    <row r="32644" s="107" customFormat="1" x14ac:dyDescent="0.2"/>
    <row r="32645" s="107" customFormat="1" x14ac:dyDescent="0.2"/>
    <row r="32646" s="107" customFormat="1" x14ac:dyDescent="0.2"/>
    <row r="32647" s="107" customFormat="1" x14ac:dyDescent="0.2"/>
    <row r="32648" s="107" customFormat="1" x14ac:dyDescent="0.2"/>
    <row r="32649" s="107" customFormat="1" x14ac:dyDescent="0.2"/>
    <row r="32650" s="107" customFormat="1" x14ac:dyDescent="0.2"/>
    <row r="32651" s="107" customFormat="1" x14ac:dyDescent="0.2"/>
    <row r="32652" s="107" customFormat="1" x14ac:dyDescent="0.2"/>
    <row r="32653" s="107" customFormat="1" x14ac:dyDescent="0.2"/>
    <row r="32654" s="107" customFormat="1" x14ac:dyDescent="0.2"/>
    <row r="32655" s="107" customFormat="1" x14ac:dyDescent="0.2"/>
    <row r="32656" s="107" customFormat="1" x14ac:dyDescent="0.2"/>
    <row r="32657" s="107" customFormat="1" x14ac:dyDescent="0.2"/>
    <row r="32658" s="107" customFormat="1" x14ac:dyDescent="0.2"/>
    <row r="32659" s="107" customFormat="1" x14ac:dyDescent="0.2"/>
    <row r="32660" s="107" customFormat="1" x14ac:dyDescent="0.2"/>
    <row r="32661" s="107" customFormat="1" x14ac:dyDescent="0.2"/>
    <row r="32662" s="107" customFormat="1" x14ac:dyDescent="0.2"/>
    <row r="32663" s="107" customFormat="1" x14ac:dyDescent="0.2"/>
    <row r="32664" s="107" customFormat="1" x14ac:dyDescent="0.2"/>
    <row r="32665" s="107" customFormat="1" x14ac:dyDescent="0.2"/>
    <row r="32666" s="107" customFormat="1" x14ac:dyDescent="0.2"/>
    <row r="32667" s="107" customFormat="1" x14ac:dyDescent="0.2"/>
    <row r="32668" s="107" customFormat="1" x14ac:dyDescent="0.2"/>
    <row r="32669" s="107" customFormat="1" x14ac:dyDescent="0.2"/>
    <row r="32670" s="107" customFormat="1" x14ac:dyDescent="0.2"/>
    <row r="32671" s="107" customFormat="1" x14ac:dyDescent="0.2"/>
    <row r="32672" s="107" customFormat="1" x14ac:dyDescent="0.2"/>
    <row r="32673" s="107" customFormat="1" x14ac:dyDescent="0.2"/>
    <row r="32674" s="107" customFormat="1" x14ac:dyDescent="0.2"/>
    <row r="32675" s="107" customFormat="1" x14ac:dyDescent="0.2"/>
    <row r="32676" s="107" customFormat="1" x14ac:dyDescent="0.2"/>
    <row r="32677" s="107" customFormat="1" x14ac:dyDescent="0.2"/>
    <row r="32678" s="107" customFormat="1" x14ac:dyDescent="0.2"/>
    <row r="32679" s="107" customFormat="1" x14ac:dyDescent="0.2"/>
    <row r="32680" s="107" customFormat="1" x14ac:dyDescent="0.2"/>
    <row r="32681" s="107" customFormat="1" x14ac:dyDescent="0.2"/>
    <row r="32682" s="107" customFormat="1" x14ac:dyDescent="0.2"/>
    <row r="32683" s="107" customFormat="1" x14ac:dyDescent="0.2"/>
    <row r="32684" s="107" customFormat="1" x14ac:dyDescent="0.2"/>
    <row r="32685" s="107" customFormat="1" x14ac:dyDescent="0.2"/>
    <row r="32686" s="107" customFormat="1" x14ac:dyDescent="0.2"/>
    <row r="32687" s="107" customFormat="1" x14ac:dyDescent="0.2"/>
    <row r="32688" s="107" customFormat="1" x14ac:dyDescent="0.2"/>
    <row r="32689" s="107" customFormat="1" x14ac:dyDescent="0.2"/>
    <row r="32690" s="107" customFormat="1" x14ac:dyDescent="0.2"/>
    <row r="32691" s="107" customFormat="1" x14ac:dyDescent="0.2"/>
    <row r="32692" s="107" customFormat="1" x14ac:dyDescent="0.2"/>
    <row r="32693" s="107" customFormat="1" x14ac:dyDescent="0.2"/>
    <row r="32694" s="107" customFormat="1" x14ac:dyDescent="0.2"/>
    <row r="32695" s="107" customFormat="1" x14ac:dyDescent="0.2"/>
    <row r="32696" s="107" customFormat="1" x14ac:dyDescent="0.2"/>
    <row r="32697" s="107" customFormat="1" x14ac:dyDescent="0.2"/>
    <row r="32698" s="107" customFormat="1" x14ac:dyDescent="0.2"/>
    <row r="32699" s="107" customFormat="1" x14ac:dyDescent="0.2"/>
    <row r="32700" s="107" customFormat="1" x14ac:dyDescent="0.2"/>
    <row r="32701" s="107" customFormat="1" x14ac:dyDescent="0.2"/>
    <row r="32702" s="107" customFormat="1" x14ac:dyDescent="0.2"/>
    <row r="32703" s="107" customFormat="1" x14ac:dyDescent="0.2"/>
    <row r="32704" s="107" customFormat="1" x14ac:dyDescent="0.2"/>
    <row r="32705" s="107" customFormat="1" x14ac:dyDescent="0.2"/>
    <row r="32706" s="107" customFormat="1" x14ac:dyDescent="0.2"/>
    <row r="32707" s="107" customFormat="1" x14ac:dyDescent="0.2"/>
    <row r="32708" s="107" customFormat="1" x14ac:dyDescent="0.2"/>
    <row r="32709" s="107" customFormat="1" x14ac:dyDescent="0.2"/>
    <row r="32710" s="107" customFormat="1" x14ac:dyDescent="0.2"/>
    <row r="32711" s="107" customFormat="1" x14ac:dyDescent="0.2"/>
    <row r="32712" s="107" customFormat="1" x14ac:dyDescent="0.2"/>
    <row r="32713" s="107" customFormat="1" x14ac:dyDescent="0.2"/>
    <row r="32714" s="107" customFormat="1" x14ac:dyDescent="0.2"/>
    <row r="32715" s="107" customFormat="1" x14ac:dyDescent="0.2"/>
    <row r="32716" s="107" customFormat="1" x14ac:dyDescent="0.2"/>
    <row r="32717" s="107" customFormat="1" x14ac:dyDescent="0.2"/>
    <row r="32718" s="107" customFormat="1" x14ac:dyDescent="0.2"/>
    <row r="32719" s="107" customFormat="1" x14ac:dyDescent="0.2"/>
    <row r="32720" s="107" customFormat="1" x14ac:dyDescent="0.2"/>
    <row r="32721" s="107" customFormat="1" x14ac:dyDescent="0.2"/>
    <row r="32722" s="107" customFormat="1" x14ac:dyDescent="0.2"/>
    <row r="32723" s="107" customFormat="1" x14ac:dyDescent="0.2"/>
    <row r="32724" s="107" customFormat="1" x14ac:dyDescent="0.2"/>
    <row r="32725" s="107" customFormat="1" x14ac:dyDescent="0.2"/>
    <row r="32726" s="107" customFormat="1" x14ac:dyDescent="0.2"/>
    <row r="32727" s="107" customFormat="1" x14ac:dyDescent="0.2"/>
    <row r="32728" s="107" customFormat="1" x14ac:dyDescent="0.2"/>
    <row r="32729" s="107" customFormat="1" x14ac:dyDescent="0.2"/>
    <row r="32730" s="107" customFormat="1" x14ac:dyDescent="0.2"/>
    <row r="32731" s="107" customFormat="1" x14ac:dyDescent="0.2"/>
    <row r="32732" s="107" customFormat="1" x14ac:dyDescent="0.2"/>
    <row r="32733" s="107" customFormat="1" x14ac:dyDescent="0.2"/>
    <row r="32734" s="107" customFormat="1" x14ac:dyDescent="0.2"/>
    <row r="32735" s="107" customFormat="1" x14ac:dyDescent="0.2"/>
    <row r="32736" s="107" customFormat="1" x14ac:dyDescent="0.2"/>
    <row r="32737" s="107" customFormat="1" x14ac:dyDescent="0.2"/>
    <row r="32738" s="107" customFormat="1" x14ac:dyDescent="0.2"/>
    <row r="32739" s="107" customFormat="1" x14ac:dyDescent="0.2"/>
    <row r="32740" s="107" customFormat="1" x14ac:dyDescent="0.2"/>
    <row r="32741" s="107" customFormat="1" x14ac:dyDescent="0.2"/>
    <row r="32742" s="107" customFormat="1" x14ac:dyDescent="0.2"/>
    <row r="32743" s="107" customFormat="1" x14ac:dyDescent="0.2"/>
    <row r="32744" s="107" customFormat="1" x14ac:dyDescent="0.2"/>
    <row r="32745" s="107" customFormat="1" x14ac:dyDescent="0.2"/>
    <row r="32746" s="107" customFormat="1" x14ac:dyDescent="0.2"/>
    <row r="32747" s="107" customFormat="1" x14ac:dyDescent="0.2"/>
    <row r="32748" s="107" customFormat="1" x14ac:dyDescent="0.2"/>
    <row r="32749" s="107" customFormat="1" x14ac:dyDescent="0.2"/>
    <row r="32750" s="107" customFormat="1" x14ac:dyDescent="0.2"/>
    <row r="32751" s="107" customFormat="1" x14ac:dyDescent="0.2"/>
    <row r="32752" s="107" customFormat="1" x14ac:dyDescent="0.2"/>
    <row r="32753" s="107" customFormat="1" x14ac:dyDescent="0.2"/>
    <row r="32754" s="107" customFormat="1" x14ac:dyDescent="0.2"/>
    <row r="32755" s="107" customFormat="1" x14ac:dyDescent="0.2"/>
    <row r="32756" s="107" customFormat="1" x14ac:dyDescent="0.2"/>
    <row r="32757" s="107" customFormat="1" x14ac:dyDescent="0.2"/>
    <row r="32758" s="107" customFormat="1" x14ac:dyDescent="0.2"/>
    <row r="32759" s="107" customFormat="1" x14ac:dyDescent="0.2"/>
    <row r="32760" s="107" customFormat="1" x14ac:dyDescent="0.2"/>
    <row r="32761" s="107" customFormat="1" x14ac:dyDescent="0.2"/>
    <row r="32762" s="107" customFormat="1" x14ac:dyDescent="0.2"/>
    <row r="32763" s="107" customFormat="1" x14ac:dyDescent="0.2"/>
    <row r="32764" s="107" customFormat="1" x14ac:dyDescent="0.2"/>
    <row r="32765" s="107" customFormat="1" x14ac:dyDescent="0.2"/>
    <row r="32766" s="107" customFormat="1" x14ac:dyDescent="0.2"/>
    <row r="32767" s="107" customFormat="1" x14ac:dyDescent="0.2"/>
    <row r="32768" s="107" customFormat="1" x14ac:dyDescent="0.2"/>
    <row r="32769" s="107" customFormat="1" x14ac:dyDescent="0.2"/>
    <row r="32770" s="107" customFormat="1" x14ac:dyDescent="0.2"/>
    <row r="32771" s="107" customFormat="1" x14ac:dyDescent="0.2"/>
    <row r="32772" s="107" customFormat="1" x14ac:dyDescent="0.2"/>
    <row r="32773" s="107" customFormat="1" x14ac:dyDescent="0.2"/>
    <row r="32774" s="107" customFormat="1" x14ac:dyDescent="0.2"/>
    <row r="32775" s="107" customFormat="1" x14ac:dyDescent="0.2"/>
    <row r="32776" s="107" customFormat="1" x14ac:dyDescent="0.2"/>
    <row r="32777" s="107" customFormat="1" x14ac:dyDescent="0.2"/>
    <row r="32778" s="107" customFormat="1" x14ac:dyDescent="0.2"/>
    <row r="32779" s="107" customFormat="1" x14ac:dyDescent="0.2"/>
    <row r="32780" s="107" customFormat="1" x14ac:dyDescent="0.2"/>
    <row r="32781" s="107" customFormat="1" x14ac:dyDescent="0.2"/>
    <row r="32782" s="107" customFormat="1" x14ac:dyDescent="0.2"/>
    <row r="32783" s="107" customFormat="1" x14ac:dyDescent="0.2"/>
    <row r="32784" s="107" customFormat="1" x14ac:dyDescent="0.2"/>
    <row r="32785" s="107" customFormat="1" x14ac:dyDescent="0.2"/>
    <row r="32786" s="107" customFormat="1" x14ac:dyDescent="0.2"/>
    <row r="32787" s="107" customFormat="1" x14ac:dyDescent="0.2"/>
    <row r="32788" s="107" customFormat="1" x14ac:dyDescent="0.2"/>
    <row r="32789" s="107" customFormat="1" x14ac:dyDescent="0.2"/>
    <row r="32790" s="107" customFormat="1" x14ac:dyDescent="0.2"/>
    <row r="32791" s="107" customFormat="1" x14ac:dyDescent="0.2"/>
    <row r="32792" s="107" customFormat="1" x14ac:dyDescent="0.2"/>
    <row r="32793" s="107" customFormat="1" x14ac:dyDescent="0.2"/>
    <row r="32794" s="107" customFormat="1" x14ac:dyDescent="0.2"/>
    <row r="32795" s="107" customFormat="1" x14ac:dyDescent="0.2"/>
    <row r="32796" s="107" customFormat="1" x14ac:dyDescent="0.2"/>
    <row r="32797" s="107" customFormat="1" x14ac:dyDescent="0.2"/>
    <row r="32798" s="107" customFormat="1" x14ac:dyDescent="0.2"/>
    <row r="32799" s="107" customFormat="1" x14ac:dyDescent="0.2"/>
    <row r="32800" s="107" customFormat="1" x14ac:dyDescent="0.2"/>
    <row r="32801" s="107" customFormat="1" x14ac:dyDescent="0.2"/>
    <row r="32802" s="107" customFormat="1" x14ac:dyDescent="0.2"/>
    <row r="32803" s="107" customFormat="1" x14ac:dyDescent="0.2"/>
    <row r="32804" s="107" customFormat="1" x14ac:dyDescent="0.2"/>
    <row r="32805" s="107" customFormat="1" x14ac:dyDescent="0.2"/>
    <row r="32806" s="107" customFormat="1" x14ac:dyDescent="0.2"/>
    <row r="32807" s="107" customFormat="1" x14ac:dyDescent="0.2"/>
    <row r="32808" s="107" customFormat="1" x14ac:dyDescent="0.2"/>
    <row r="32809" s="107" customFormat="1" x14ac:dyDescent="0.2"/>
    <row r="32810" s="107" customFormat="1" x14ac:dyDescent="0.2"/>
    <row r="32811" s="107" customFormat="1" x14ac:dyDescent="0.2"/>
    <row r="32812" s="107" customFormat="1" x14ac:dyDescent="0.2"/>
    <row r="32813" s="107" customFormat="1" x14ac:dyDescent="0.2"/>
    <row r="32814" s="107" customFormat="1" x14ac:dyDescent="0.2"/>
    <row r="32815" s="107" customFormat="1" x14ac:dyDescent="0.2"/>
    <row r="32816" s="107" customFormat="1" x14ac:dyDescent="0.2"/>
    <row r="32817" s="107" customFormat="1" x14ac:dyDescent="0.2"/>
    <row r="32818" s="107" customFormat="1" x14ac:dyDescent="0.2"/>
    <row r="32819" s="107" customFormat="1" x14ac:dyDescent="0.2"/>
    <row r="32820" s="107" customFormat="1" x14ac:dyDescent="0.2"/>
    <row r="32821" s="107" customFormat="1" x14ac:dyDescent="0.2"/>
    <row r="32822" s="107" customFormat="1" x14ac:dyDescent="0.2"/>
    <row r="32823" s="107" customFormat="1" x14ac:dyDescent="0.2"/>
    <row r="32824" s="107" customFormat="1" x14ac:dyDescent="0.2"/>
    <row r="32825" s="107" customFormat="1" x14ac:dyDescent="0.2"/>
    <row r="32826" s="107" customFormat="1" x14ac:dyDescent="0.2"/>
    <row r="32827" s="107" customFormat="1" x14ac:dyDescent="0.2"/>
    <row r="32828" s="107" customFormat="1" x14ac:dyDescent="0.2"/>
    <row r="32829" s="107" customFormat="1" x14ac:dyDescent="0.2"/>
    <row r="32830" s="107" customFormat="1" x14ac:dyDescent="0.2"/>
    <row r="32831" s="107" customFormat="1" x14ac:dyDescent="0.2"/>
    <row r="32832" s="107" customFormat="1" x14ac:dyDescent="0.2"/>
    <row r="32833" s="107" customFormat="1" x14ac:dyDescent="0.2"/>
    <row r="32834" s="107" customFormat="1" x14ac:dyDescent="0.2"/>
    <row r="32835" s="107" customFormat="1" x14ac:dyDescent="0.2"/>
    <row r="32836" s="107" customFormat="1" x14ac:dyDescent="0.2"/>
    <row r="32837" s="107" customFormat="1" x14ac:dyDescent="0.2"/>
    <row r="32838" s="107" customFormat="1" x14ac:dyDescent="0.2"/>
    <row r="32839" s="107" customFormat="1" x14ac:dyDescent="0.2"/>
    <row r="32840" s="107" customFormat="1" x14ac:dyDescent="0.2"/>
    <row r="32841" s="107" customFormat="1" x14ac:dyDescent="0.2"/>
    <row r="32842" s="107" customFormat="1" x14ac:dyDescent="0.2"/>
    <row r="32843" s="107" customFormat="1" x14ac:dyDescent="0.2"/>
    <row r="32844" s="107" customFormat="1" x14ac:dyDescent="0.2"/>
    <row r="32845" s="107" customFormat="1" x14ac:dyDescent="0.2"/>
    <row r="32846" s="107" customFormat="1" x14ac:dyDescent="0.2"/>
    <row r="32847" s="107" customFormat="1" x14ac:dyDescent="0.2"/>
    <row r="32848" s="107" customFormat="1" x14ac:dyDescent="0.2"/>
    <row r="32849" s="107" customFormat="1" x14ac:dyDescent="0.2"/>
    <row r="32850" s="107" customFormat="1" x14ac:dyDescent="0.2"/>
    <row r="32851" s="107" customFormat="1" x14ac:dyDescent="0.2"/>
    <row r="32852" s="107" customFormat="1" x14ac:dyDescent="0.2"/>
    <row r="32853" s="107" customFormat="1" x14ac:dyDescent="0.2"/>
    <row r="32854" s="107" customFormat="1" x14ac:dyDescent="0.2"/>
    <row r="32855" s="107" customFormat="1" x14ac:dyDescent="0.2"/>
    <row r="32856" s="107" customFormat="1" x14ac:dyDescent="0.2"/>
    <row r="32857" s="107" customFormat="1" x14ac:dyDescent="0.2"/>
    <row r="32858" s="107" customFormat="1" x14ac:dyDescent="0.2"/>
    <row r="32859" s="107" customFormat="1" x14ac:dyDescent="0.2"/>
    <row r="32860" s="107" customFormat="1" x14ac:dyDescent="0.2"/>
    <row r="32861" s="107" customFormat="1" x14ac:dyDescent="0.2"/>
    <row r="32862" s="107" customFormat="1" x14ac:dyDescent="0.2"/>
    <row r="32863" s="107" customFormat="1" x14ac:dyDescent="0.2"/>
    <row r="32864" s="107" customFormat="1" x14ac:dyDescent="0.2"/>
    <row r="32865" s="107" customFormat="1" x14ac:dyDescent="0.2"/>
    <row r="32866" s="107" customFormat="1" x14ac:dyDescent="0.2"/>
    <row r="32867" s="107" customFormat="1" x14ac:dyDescent="0.2"/>
    <row r="32868" s="107" customFormat="1" x14ac:dyDescent="0.2"/>
    <row r="32869" s="107" customFormat="1" x14ac:dyDescent="0.2"/>
    <row r="32870" s="107" customFormat="1" x14ac:dyDescent="0.2"/>
    <row r="32871" s="107" customFormat="1" x14ac:dyDescent="0.2"/>
    <row r="32872" s="107" customFormat="1" x14ac:dyDescent="0.2"/>
    <row r="32873" s="107" customFormat="1" x14ac:dyDescent="0.2"/>
    <row r="32874" s="107" customFormat="1" x14ac:dyDescent="0.2"/>
    <row r="32875" s="107" customFormat="1" x14ac:dyDescent="0.2"/>
    <row r="32876" s="107" customFormat="1" x14ac:dyDescent="0.2"/>
    <row r="32877" s="107" customFormat="1" x14ac:dyDescent="0.2"/>
    <row r="32878" s="107" customFormat="1" x14ac:dyDescent="0.2"/>
    <row r="32879" s="107" customFormat="1" x14ac:dyDescent="0.2"/>
    <row r="32880" s="107" customFormat="1" x14ac:dyDescent="0.2"/>
    <row r="32881" s="107" customFormat="1" x14ac:dyDescent="0.2"/>
    <row r="32882" s="107" customFormat="1" x14ac:dyDescent="0.2"/>
    <row r="32883" s="107" customFormat="1" x14ac:dyDescent="0.2"/>
    <row r="32884" s="107" customFormat="1" x14ac:dyDescent="0.2"/>
    <row r="32885" s="107" customFormat="1" x14ac:dyDescent="0.2"/>
    <row r="32886" s="107" customFormat="1" x14ac:dyDescent="0.2"/>
    <row r="32887" s="107" customFormat="1" x14ac:dyDescent="0.2"/>
    <row r="32888" s="107" customFormat="1" x14ac:dyDescent="0.2"/>
    <row r="32889" s="107" customFormat="1" x14ac:dyDescent="0.2"/>
    <row r="32890" s="107" customFormat="1" x14ac:dyDescent="0.2"/>
    <row r="32891" s="107" customFormat="1" x14ac:dyDescent="0.2"/>
    <row r="32892" s="107" customFormat="1" x14ac:dyDescent="0.2"/>
    <row r="32893" s="107" customFormat="1" x14ac:dyDescent="0.2"/>
    <row r="32894" s="107" customFormat="1" x14ac:dyDescent="0.2"/>
    <row r="32895" s="107" customFormat="1" x14ac:dyDescent="0.2"/>
    <row r="32896" s="107" customFormat="1" x14ac:dyDescent="0.2"/>
    <row r="32897" s="107" customFormat="1" x14ac:dyDescent="0.2"/>
    <row r="32898" s="107" customFormat="1" x14ac:dyDescent="0.2"/>
    <row r="32899" s="107" customFormat="1" x14ac:dyDescent="0.2"/>
    <row r="32900" s="107" customFormat="1" x14ac:dyDescent="0.2"/>
    <row r="32901" s="107" customFormat="1" x14ac:dyDescent="0.2"/>
    <row r="32902" s="107" customFormat="1" x14ac:dyDescent="0.2"/>
    <row r="32903" s="107" customFormat="1" x14ac:dyDescent="0.2"/>
    <row r="32904" s="107" customFormat="1" x14ac:dyDescent="0.2"/>
    <row r="32905" s="107" customFormat="1" x14ac:dyDescent="0.2"/>
    <row r="32906" s="107" customFormat="1" x14ac:dyDescent="0.2"/>
    <row r="32907" s="107" customFormat="1" x14ac:dyDescent="0.2"/>
    <row r="32908" s="107" customFormat="1" x14ac:dyDescent="0.2"/>
    <row r="32909" s="107" customFormat="1" x14ac:dyDescent="0.2"/>
    <row r="32910" s="107" customFormat="1" x14ac:dyDescent="0.2"/>
    <row r="32911" s="107" customFormat="1" x14ac:dyDescent="0.2"/>
    <row r="32912" s="107" customFormat="1" x14ac:dyDescent="0.2"/>
    <row r="32913" s="107" customFormat="1" x14ac:dyDescent="0.2"/>
    <row r="32914" s="107" customFormat="1" x14ac:dyDescent="0.2"/>
    <row r="32915" s="107" customFormat="1" x14ac:dyDescent="0.2"/>
    <row r="32916" s="107" customFormat="1" x14ac:dyDescent="0.2"/>
    <row r="32917" s="107" customFormat="1" x14ac:dyDescent="0.2"/>
    <row r="32918" s="107" customFormat="1" x14ac:dyDescent="0.2"/>
    <row r="32919" s="107" customFormat="1" x14ac:dyDescent="0.2"/>
    <row r="32920" s="107" customFormat="1" x14ac:dyDescent="0.2"/>
    <row r="32921" s="107" customFormat="1" x14ac:dyDescent="0.2"/>
    <row r="32922" s="107" customFormat="1" x14ac:dyDescent="0.2"/>
    <row r="32923" s="107" customFormat="1" x14ac:dyDescent="0.2"/>
    <row r="32924" s="107" customFormat="1" x14ac:dyDescent="0.2"/>
    <row r="32925" s="107" customFormat="1" x14ac:dyDescent="0.2"/>
    <row r="32926" s="107" customFormat="1" x14ac:dyDescent="0.2"/>
    <row r="32927" s="107" customFormat="1" x14ac:dyDescent="0.2"/>
    <row r="32928" s="107" customFormat="1" x14ac:dyDescent="0.2"/>
    <row r="32929" s="107" customFormat="1" x14ac:dyDescent="0.2"/>
    <row r="32930" s="107" customFormat="1" x14ac:dyDescent="0.2"/>
    <row r="32931" s="107" customFormat="1" x14ac:dyDescent="0.2"/>
    <row r="32932" s="107" customFormat="1" x14ac:dyDescent="0.2"/>
    <row r="32933" s="107" customFormat="1" x14ac:dyDescent="0.2"/>
    <row r="32934" s="107" customFormat="1" x14ac:dyDescent="0.2"/>
    <row r="32935" s="107" customFormat="1" x14ac:dyDescent="0.2"/>
    <row r="32936" s="107" customFormat="1" x14ac:dyDescent="0.2"/>
    <row r="32937" s="107" customFormat="1" x14ac:dyDescent="0.2"/>
    <row r="32938" s="107" customFormat="1" x14ac:dyDescent="0.2"/>
    <row r="32939" s="107" customFormat="1" x14ac:dyDescent="0.2"/>
    <row r="32940" s="107" customFormat="1" x14ac:dyDescent="0.2"/>
    <row r="32941" s="107" customFormat="1" x14ac:dyDescent="0.2"/>
    <row r="32942" s="107" customFormat="1" x14ac:dyDescent="0.2"/>
    <row r="32943" s="107" customFormat="1" x14ac:dyDescent="0.2"/>
    <row r="32944" s="107" customFormat="1" x14ac:dyDescent="0.2"/>
    <row r="32945" s="107" customFormat="1" x14ac:dyDescent="0.2"/>
    <row r="32946" s="107" customFormat="1" x14ac:dyDescent="0.2"/>
    <row r="32947" s="107" customFormat="1" x14ac:dyDescent="0.2"/>
    <row r="32948" s="107" customFormat="1" x14ac:dyDescent="0.2"/>
    <row r="32949" s="107" customFormat="1" x14ac:dyDescent="0.2"/>
    <row r="32950" s="107" customFormat="1" x14ac:dyDescent="0.2"/>
    <row r="32951" s="107" customFormat="1" x14ac:dyDescent="0.2"/>
    <row r="32952" s="107" customFormat="1" x14ac:dyDescent="0.2"/>
    <row r="32953" s="107" customFormat="1" x14ac:dyDescent="0.2"/>
    <row r="32954" s="107" customFormat="1" x14ac:dyDescent="0.2"/>
    <row r="32955" s="107" customFormat="1" x14ac:dyDescent="0.2"/>
    <row r="32956" s="107" customFormat="1" x14ac:dyDescent="0.2"/>
    <row r="32957" s="107" customFormat="1" x14ac:dyDescent="0.2"/>
    <row r="32958" s="107" customFormat="1" x14ac:dyDescent="0.2"/>
    <row r="32959" s="107" customFormat="1" x14ac:dyDescent="0.2"/>
    <row r="32960" s="107" customFormat="1" x14ac:dyDescent="0.2"/>
    <row r="32961" s="107" customFormat="1" x14ac:dyDescent="0.2"/>
    <row r="32962" s="107" customFormat="1" x14ac:dyDescent="0.2"/>
    <row r="32963" s="107" customFormat="1" x14ac:dyDescent="0.2"/>
    <row r="32964" s="107" customFormat="1" x14ac:dyDescent="0.2"/>
    <row r="32965" s="107" customFormat="1" x14ac:dyDescent="0.2"/>
    <row r="32966" s="107" customFormat="1" x14ac:dyDescent="0.2"/>
    <row r="32967" s="107" customFormat="1" x14ac:dyDescent="0.2"/>
    <row r="32968" s="107" customFormat="1" x14ac:dyDescent="0.2"/>
    <row r="32969" s="107" customFormat="1" x14ac:dyDescent="0.2"/>
    <row r="32970" s="107" customFormat="1" x14ac:dyDescent="0.2"/>
    <row r="32971" s="107" customFormat="1" x14ac:dyDescent="0.2"/>
    <row r="32972" s="107" customFormat="1" x14ac:dyDescent="0.2"/>
    <row r="32973" s="107" customFormat="1" x14ac:dyDescent="0.2"/>
    <row r="32974" s="107" customFormat="1" x14ac:dyDescent="0.2"/>
    <row r="32975" s="107" customFormat="1" x14ac:dyDescent="0.2"/>
    <row r="32976" s="107" customFormat="1" x14ac:dyDescent="0.2"/>
    <row r="32977" s="107" customFormat="1" x14ac:dyDescent="0.2"/>
    <row r="32978" s="107" customFormat="1" x14ac:dyDescent="0.2"/>
    <row r="32979" s="107" customFormat="1" x14ac:dyDescent="0.2"/>
    <row r="32980" s="107" customFormat="1" x14ac:dyDescent="0.2"/>
    <row r="32981" s="107" customFormat="1" x14ac:dyDescent="0.2"/>
    <row r="32982" s="107" customFormat="1" x14ac:dyDescent="0.2"/>
    <row r="32983" s="107" customFormat="1" x14ac:dyDescent="0.2"/>
    <row r="32984" s="107" customFormat="1" x14ac:dyDescent="0.2"/>
    <row r="32985" s="107" customFormat="1" x14ac:dyDescent="0.2"/>
    <row r="32986" s="107" customFormat="1" x14ac:dyDescent="0.2"/>
    <row r="32987" s="107" customFormat="1" x14ac:dyDescent="0.2"/>
    <row r="32988" s="107" customFormat="1" x14ac:dyDescent="0.2"/>
    <row r="32989" s="107" customFormat="1" x14ac:dyDescent="0.2"/>
    <row r="32990" s="107" customFormat="1" x14ac:dyDescent="0.2"/>
    <row r="32991" s="107" customFormat="1" x14ac:dyDescent="0.2"/>
    <row r="32992" s="107" customFormat="1" x14ac:dyDescent="0.2"/>
    <row r="32993" s="107" customFormat="1" x14ac:dyDescent="0.2"/>
    <row r="32994" s="107" customFormat="1" x14ac:dyDescent="0.2"/>
    <row r="32995" s="107" customFormat="1" x14ac:dyDescent="0.2"/>
    <row r="32996" s="107" customFormat="1" x14ac:dyDescent="0.2"/>
    <row r="32997" s="107" customFormat="1" x14ac:dyDescent="0.2"/>
    <row r="32998" s="107" customFormat="1" x14ac:dyDescent="0.2"/>
    <row r="32999" s="107" customFormat="1" x14ac:dyDescent="0.2"/>
    <row r="33000" s="107" customFormat="1" x14ac:dyDescent="0.2"/>
    <row r="33001" s="107" customFormat="1" x14ac:dyDescent="0.2"/>
    <row r="33002" s="107" customFormat="1" x14ac:dyDescent="0.2"/>
    <row r="33003" s="107" customFormat="1" x14ac:dyDescent="0.2"/>
    <row r="33004" s="107" customFormat="1" x14ac:dyDescent="0.2"/>
    <row r="33005" s="107" customFormat="1" x14ac:dyDescent="0.2"/>
    <row r="33006" s="107" customFormat="1" x14ac:dyDescent="0.2"/>
    <row r="33007" s="107" customFormat="1" x14ac:dyDescent="0.2"/>
    <row r="33008" s="107" customFormat="1" x14ac:dyDescent="0.2"/>
    <row r="33009" s="107" customFormat="1" x14ac:dyDescent="0.2"/>
    <row r="33010" s="107" customFormat="1" x14ac:dyDescent="0.2"/>
    <row r="33011" s="107" customFormat="1" x14ac:dyDescent="0.2"/>
    <row r="33012" s="107" customFormat="1" x14ac:dyDescent="0.2"/>
    <row r="33013" s="107" customFormat="1" x14ac:dyDescent="0.2"/>
    <row r="33014" s="107" customFormat="1" x14ac:dyDescent="0.2"/>
    <row r="33015" s="107" customFormat="1" x14ac:dyDescent="0.2"/>
    <row r="33016" s="107" customFormat="1" x14ac:dyDescent="0.2"/>
    <row r="33017" s="107" customFormat="1" x14ac:dyDescent="0.2"/>
    <row r="33018" s="107" customFormat="1" x14ac:dyDescent="0.2"/>
    <row r="33019" s="107" customFormat="1" x14ac:dyDescent="0.2"/>
    <row r="33020" s="107" customFormat="1" x14ac:dyDescent="0.2"/>
    <row r="33021" s="107" customFormat="1" x14ac:dyDescent="0.2"/>
    <row r="33022" s="107" customFormat="1" x14ac:dyDescent="0.2"/>
    <row r="33023" s="107" customFormat="1" x14ac:dyDescent="0.2"/>
    <row r="33024" s="107" customFormat="1" x14ac:dyDescent="0.2"/>
    <row r="33025" s="107" customFormat="1" x14ac:dyDescent="0.2"/>
    <row r="33026" s="107" customFormat="1" x14ac:dyDescent="0.2"/>
    <row r="33027" s="107" customFormat="1" x14ac:dyDescent="0.2"/>
    <row r="33028" s="107" customFormat="1" x14ac:dyDescent="0.2"/>
    <row r="33029" s="107" customFormat="1" x14ac:dyDescent="0.2"/>
    <row r="33030" s="107" customFormat="1" x14ac:dyDescent="0.2"/>
    <row r="33031" s="107" customFormat="1" x14ac:dyDescent="0.2"/>
    <row r="33032" s="107" customFormat="1" x14ac:dyDescent="0.2"/>
    <row r="33033" s="107" customFormat="1" x14ac:dyDescent="0.2"/>
    <row r="33034" s="107" customFormat="1" x14ac:dyDescent="0.2"/>
    <row r="33035" s="107" customFormat="1" x14ac:dyDescent="0.2"/>
    <row r="33036" s="107" customFormat="1" x14ac:dyDescent="0.2"/>
    <row r="33037" s="107" customFormat="1" x14ac:dyDescent="0.2"/>
    <row r="33038" s="107" customFormat="1" x14ac:dyDescent="0.2"/>
    <row r="33039" s="107" customFormat="1" x14ac:dyDescent="0.2"/>
    <row r="33040" s="107" customFormat="1" x14ac:dyDescent="0.2"/>
    <row r="33041" s="107" customFormat="1" x14ac:dyDescent="0.2"/>
    <row r="33042" s="107" customFormat="1" x14ac:dyDescent="0.2"/>
    <row r="33043" s="107" customFormat="1" x14ac:dyDescent="0.2"/>
    <row r="33044" s="107" customFormat="1" x14ac:dyDescent="0.2"/>
    <row r="33045" s="107" customFormat="1" x14ac:dyDescent="0.2"/>
    <row r="33046" s="107" customFormat="1" x14ac:dyDescent="0.2"/>
    <row r="33047" s="107" customFormat="1" x14ac:dyDescent="0.2"/>
    <row r="33048" s="107" customFormat="1" x14ac:dyDescent="0.2"/>
    <row r="33049" s="107" customFormat="1" x14ac:dyDescent="0.2"/>
    <row r="33050" s="107" customFormat="1" x14ac:dyDescent="0.2"/>
    <row r="33051" s="107" customFormat="1" x14ac:dyDescent="0.2"/>
    <row r="33052" s="107" customFormat="1" x14ac:dyDescent="0.2"/>
    <row r="33053" s="107" customFormat="1" x14ac:dyDescent="0.2"/>
    <row r="33054" s="107" customFormat="1" x14ac:dyDescent="0.2"/>
    <row r="33055" s="107" customFormat="1" x14ac:dyDescent="0.2"/>
    <row r="33056" s="107" customFormat="1" x14ac:dyDescent="0.2"/>
    <row r="33057" s="107" customFormat="1" x14ac:dyDescent="0.2"/>
    <row r="33058" s="107" customFormat="1" x14ac:dyDescent="0.2"/>
    <row r="33059" s="107" customFormat="1" x14ac:dyDescent="0.2"/>
    <row r="33060" s="107" customFormat="1" x14ac:dyDescent="0.2"/>
    <row r="33061" s="107" customFormat="1" x14ac:dyDescent="0.2"/>
    <row r="33062" s="107" customFormat="1" x14ac:dyDescent="0.2"/>
    <row r="33063" s="107" customFormat="1" x14ac:dyDescent="0.2"/>
    <row r="33064" s="107" customFormat="1" x14ac:dyDescent="0.2"/>
    <row r="33065" s="107" customFormat="1" x14ac:dyDescent="0.2"/>
    <row r="33066" s="107" customFormat="1" x14ac:dyDescent="0.2"/>
    <row r="33067" s="107" customFormat="1" x14ac:dyDescent="0.2"/>
    <row r="33068" s="107" customFormat="1" x14ac:dyDescent="0.2"/>
    <row r="33069" s="107" customFormat="1" x14ac:dyDescent="0.2"/>
    <row r="33070" s="107" customFormat="1" x14ac:dyDescent="0.2"/>
    <row r="33071" s="107" customFormat="1" x14ac:dyDescent="0.2"/>
    <row r="33072" s="107" customFormat="1" x14ac:dyDescent="0.2"/>
    <row r="33073" s="107" customFormat="1" x14ac:dyDescent="0.2"/>
    <row r="33074" s="107" customFormat="1" x14ac:dyDescent="0.2"/>
    <row r="33075" s="107" customFormat="1" x14ac:dyDescent="0.2"/>
    <row r="33076" s="107" customFormat="1" x14ac:dyDescent="0.2"/>
    <row r="33077" s="107" customFormat="1" x14ac:dyDescent="0.2"/>
    <row r="33078" s="107" customFormat="1" x14ac:dyDescent="0.2"/>
    <row r="33079" s="107" customFormat="1" x14ac:dyDescent="0.2"/>
    <row r="33080" s="107" customFormat="1" x14ac:dyDescent="0.2"/>
    <row r="33081" s="107" customFormat="1" x14ac:dyDescent="0.2"/>
    <row r="33082" s="107" customFormat="1" x14ac:dyDescent="0.2"/>
    <row r="33083" s="107" customFormat="1" x14ac:dyDescent="0.2"/>
    <row r="33084" s="107" customFormat="1" x14ac:dyDescent="0.2"/>
    <row r="33085" s="107" customFormat="1" x14ac:dyDescent="0.2"/>
    <row r="33086" s="107" customFormat="1" x14ac:dyDescent="0.2"/>
    <row r="33087" s="107" customFormat="1" x14ac:dyDescent="0.2"/>
    <row r="33088" s="107" customFormat="1" x14ac:dyDescent="0.2"/>
    <row r="33089" s="107" customFormat="1" x14ac:dyDescent="0.2"/>
    <row r="33090" s="107" customFormat="1" x14ac:dyDescent="0.2"/>
    <row r="33091" s="107" customFormat="1" x14ac:dyDescent="0.2"/>
    <row r="33092" s="107" customFormat="1" x14ac:dyDescent="0.2"/>
    <row r="33093" s="107" customFormat="1" x14ac:dyDescent="0.2"/>
    <row r="33094" s="107" customFormat="1" x14ac:dyDescent="0.2"/>
    <row r="33095" s="107" customFormat="1" x14ac:dyDescent="0.2"/>
    <row r="33096" s="107" customFormat="1" x14ac:dyDescent="0.2"/>
    <row r="33097" s="107" customFormat="1" x14ac:dyDescent="0.2"/>
    <row r="33098" s="107" customFormat="1" x14ac:dyDescent="0.2"/>
    <row r="33099" s="107" customFormat="1" x14ac:dyDescent="0.2"/>
    <row r="33100" s="107" customFormat="1" x14ac:dyDescent="0.2"/>
    <row r="33101" s="107" customFormat="1" x14ac:dyDescent="0.2"/>
    <row r="33102" s="107" customFormat="1" x14ac:dyDescent="0.2"/>
    <row r="33103" s="107" customFormat="1" x14ac:dyDescent="0.2"/>
    <row r="33104" s="107" customFormat="1" x14ac:dyDescent="0.2"/>
    <row r="33105" s="107" customFormat="1" x14ac:dyDescent="0.2"/>
    <row r="33106" s="107" customFormat="1" x14ac:dyDescent="0.2"/>
    <row r="33107" s="107" customFormat="1" x14ac:dyDescent="0.2"/>
    <row r="33108" s="107" customFormat="1" x14ac:dyDescent="0.2"/>
    <row r="33109" s="107" customFormat="1" x14ac:dyDescent="0.2"/>
    <row r="33110" s="107" customFormat="1" x14ac:dyDescent="0.2"/>
    <row r="33111" s="107" customFormat="1" x14ac:dyDescent="0.2"/>
    <row r="33112" s="107" customFormat="1" x14ac:dyDescent="0.2"/>
    <row r="33113" s="107" customFormat="1" x14ac:dyDescent="0.2"/>
    <row r="33114" s="107" customFormat="1" x14ac:dyDescent="0.2"/>
    <row r="33115" s="107" customFormat="1" x14ac:dyDescent="0.2"/>
    <row r="33116" s="107" customFormat="1" x14ac:dyDescent="0.2"/>
    <row r="33117" s="107" customFormat="1" x14ac:dyDescent="0.2"/>
    <row r="33118" s="107" customFormat="1" x14ac:dyDescent="0.2"/>
    <row r="33119" s="107" customFormat="1" x14ac:dyDescent="0.2"/>
    <row r="33120" s="107" customFormat="1" x14ac:dyDescent="0.2"/>
    <row r="33121" s="107" customFormat="1" x14ac:dyDescent="0.2"/>
    <row r="33122" s="107" customFormat="1" x14ac:dyDescent="0.2"/>
    <row r="33123" s="107" customFormat="1" x14ac:dyDescent="0.2"/>
    <row r="33124" s="107" customFormat="1" x14ac:dyDescent="0.2"/>
    <row r="33125" s="107" customFormat="1" x14ac:dyDescent="0.2"/>
    <row r="33126" s="107" customFormat="1" x14ac:dyDescent="0.2"/>
    <row r="33127" s="107" customFormat="1" x14ac:dyDescent="0.2"/>
    <row r="33128" s="107" customFormat="1" x14ac:dyDescent="0.2"/>
    <row r="33129" s="107" customFormat="1" x14ac:dyDescent="0.2"/>
    <row r="33130" s="107" customFormat="1" x14ac:dyDescent="0.2"/>
    <row r="33131" s="107" customFormat="1" x14ac:dyDescent="0.2"/>
    <row r="33132" s="107" customFormat="1" x14ac:dyDescent="0.2"/>
    <row r="33133" s="107" customFormat="1" x14ac:dyDescent="0.2"/>
    <row r="33134" s="107" customFormat="1" x14ac:dyDescent="0.2"/>
    <row r="33135" s="107" customFormat="1" x14ac:dyDescent="0.2"/>
    <row r="33136" s="107" customFormat="1" x14ac:dyDescent="0.2"/>
    <row r="33137" s="107" customFormat="1" x14ac:dyDescent="0.2"/>
    <row r="33138" s="107" customFormat="1" x14ac:dyDescent="0.2"/>
    <row r="33139" s="107" customFormat="1" x14ac:dyDescent="0.2"/>
    <row r="33140" s="107" customFormat="1" x14ac:dyDescent="0.2"/>
    <row r="33141" s="107" customFormat="1" x14ac:dyDescent="0.2"/>
    <row r="33142" s="107" customFormat="1" x14ac:dyDescent="0.2"/>
    <row r="33143" s="107" customFormat="1" x14ac:dyDescent="0.2"/>
    <row r="33144" s="107" customFormat="1" x14ac:dyDescent="0.2"/>
    <row r="33145" s="107" customFormat="1" x14ac:dyDescent="0.2"/>
    <row r="33146" s="107" customFormat="1" x14ac:dyDescent="0.2"/>
    <row r="33147" s="107" customFormat="1" x14ac:dyDescent="0.2"/>
    <row r="33148" s="107" customFormat="1" x14ac:dyDescent="0.2"/>
    <row r="33149" s="107" customFormat="1" x14ac:dyDescent="0.2"/>
    <row r="33150" s="107" customFormat="1" x14ac:dyDescent="0.2"/>
    <row r="33151" s="107" customFormat="1" x14ac:dyDescent="0.2"/>
    <row r="33152" s="107" customFormat="1" x14ac:dyDescent="0.2"/>
    <row r="33153" s="107" customFormat="1" x14ac:dyDescent="0.2"/>
    <row r="33154" s="107" customFormat="1" x14ac:dyDescent="0.2"/>
    <row r="33155" s="107" customFormat="1" x14ac:dyDescent="0.2"/>
    <row r="33156" s="107" customFormat="1" x14ac:dyDescent="0.2"/>
    <row r="33157" s="107" customFormat="1" x14ac:dyDescent="0.2"/>
    <row r="33158" s="107" customFormat="1" x14ac:dyDescent="0.2"/>
    <row r="33159" s="107" customFormat="1" x14ac:dyDescent="0.2"/>
    <row r="33160" s="107" customFormat="1" x14ac:dyDescent="0.2"/>
    <row r="33161" s="107" customFormat="1" x14ac:dyDescent="0.2"/>
    <row r="33162" s="107" customFormat="1" x14ac:dyDescent="0.2"/>
    <row r="33163" s="107" customFormat="1" x14ac:dyDescent="0.2"/>
    <row r="33164" s="107" customFormat="1" x14ac:dyDescent="0.2"/>
    <row r="33165" s="107" customFormat="1" x14ac:dyDescent="0.2"/>
    <row r="33166" s="107" customFormat="1" x14ac:dyDescent="0.2"/>
    <row r="33167" s="107" customFormat="1" x14ac:dyDescent="0.2"/>
    <row r="33168" s="107" customFormat="1" x14ac:dyDescent="0.2"/>
    <row r="33169" s="107" customFormat="1" x14ac:dyDescent="0.2"/>
    <row r="33170" s="107" customFormat="1" x14ac:dyDescent="0.2"/>
    <row r="33171" s="107" customFormat="1" x14ac:dyDescent="0.2"/>
    <row r="33172" s="107" customFormat="1" x14ac:dyDescent="0.2"/>
    <row r="33173" s="107" customFormat="1" x14ac:dyDescent="0.2"/>
    <row r="33174" s="107" customFormat="1" x14ac:dyDescent="0.2"/>
    <row r="33175" s="107" customFormat="1" x14ac:dyDescent="0.2"/>
    <row r="33176" s="107" customFormat="1" x14ac:dyDescent="0.2"/>
    <row r="33177" s="107" customFormat="1" x14ac:dyDescent="0.2"/>
    <row r="33178" s="107" customFormat="1" x14ac:dyDescent="0.2"/>
    <row r="33179" s="107" customFormat="1" x14ac:dyDescent="0.2"/>
    <row r="33180" s="107" customFormat="1" x14ac:dyDescent="0.2"/>
    <row r="33181" s="107" customFormat="1" x14ac:dyDescent="0.2"/>
    <row r="33182" s="107" customFormat="1" x14ac:dyDescent="0.2"/>
    <row r="33183" s="107" customFormat="1" x14ac:dyDescent="0.2"/>
    <row r="33184" s="107" customFormat="1" x14ac:dyDescent="0.2"/>
    <row r="33185" s="107" customFormat="1" x14ac:dyDescent="0.2"/>
    <row r="33186" s="107" customFormat="1" x14ac:dyDescent="0.2"/>
    <row r="33187" s="107" customFormat="1" x14ac:dyDescent="0.2"/>
    <row r="33188" s="107" customFormat="1" x14ac:dyDescent="0.2"/>
    <row r="33189" s="107" customFormat="1" x14ac:dyDescent="0.2"/>
    <row r="33190" s="107" customFormat="1" x14ac:dyDescent="0.2"/>
    <row r="33191" s="107" customFormat="1" x14ac:dyDescent="0.2"/>
    <row r="33192" s="107" customFormat="1" x14ac:dyDescent="0.2"/>
    <row r="33193" s="107" customFormat="1" x14ac:dyDescent="0.2"/>
    <row r="33194" s="107" customFormat="1" x14ac:dyDescent="0.2"/>
    <row r="33195" s="107" customFormat="1" x14ac:dyDescent="0.2"/>
    <row r="33196" s="107" customFormat="1" x14ac:dyDescent="0.2"/>
    <row r="33197" s="107" customFormat="1" x14ac:dyDescent="0.2"/>
    <row r="33198" s="107" customFormat="1" x14ac:dyDescent="0.2"/>
    <row r="33199" s="107" customFormat="1" x14ac:dyDescent="0.2"/>
    <row r="33200" s="107" customFormat="1" x14ac:dyDescent="0.2"/>
    <row r="33201" s="107" customFormat="1" x14ac:dyDescent="0.2"/>
    <row r="33202" s="107" customFormat="1" x14ac:dyDescent="0.2"/>
    <row r="33203" s="107" customFormat="1" x14ac:dyDescent="0.2"/>
    <row r="33204" s="107" customFormat="1" x14ac:dyDescent="0.2"/>
    <row r="33205" s="107" customFormat="1" x14ac:dyDescent="0.2"/>
    <row r="33206" s="107" customFormat="1" x14ac:dyDescent="0.2"/>
    <row r="33207" s="107" customFormat="1" x14ac:dyDescent="0.2"/>
    <row r="33208" s="107" customFormat="1" x14ac:dyDescent="0.2"/>
    <row r="33209" s="107" customFormat="1" x14ac:dyDescent="0.2"/>
    <row r="33210" s="107" customFormat="1" x14ac:dyDescent="0.2"/>
    <row r="33211" s="107" customFormat="1" x14ac:dyDescent="0.2"/>
    <row r="33212" s="107" customFormat="1" x14ac:dyDescent="0.2"/>
    <row r="33213" s="107" customFormat="1" x14ac:dyDescent="0.2"/>
    <row r="33214" s="107" customFormat="1" x14ac:dyDescent="0.2"/>
    <row r="33215" s="107" customFormat="1" x14ac:dyDescent="0.2"/>
    <row r="33216" s="107" customFormat="1" x14ac:dyDescent="0.2"/>
    <row r="33217" s="107" customFormat="1" x14ac:dyDescent="0.2"/>
    <row r="33218" s="107" customFormat="1" x14ac:dyDescent="0.2"/>
    <row r="33219" s="107" customFormat="1" x14ac:dyDescent="0.2"/>
    <row r="33220" s="107" customFormat="1" x14ac:dyDescent="0.2"/>
    <row r="33221" s="107" customFormat="1" x14ac:dyDescent="0.2"/>
    <row r="33222" s="107" customFormat="1" x14ac:dyDescent="0.2"/>
    <row r="33223" s="107" customFormat="1" x14ac:dyDescent="0.2"/>
    <row r="33224" s="107" customFormat="1" x14ac:dyDescent="0.2"/>
    <row r="33225" s="107" customFormat="1" x14ac:dyDescent="0.2"/>
    <row r="33226" s="107" customFormat="1" x14ac:dyDescent="0.2"/>
    <row r="33227" s="107" customFormat="1" x14ac:dyDescent="0.2"/>
    <row r="33228" s="107" customFormat="1" x14ac:dyDescent="0.2"/>
    <row r="33229" s="107" customFormat="1" x14ac:dyDescent="0.2"/>
    <row r="33230" s="107" customFormat="1" x14ac:dyDescent="0.2"/>
    <row r="33231" s="107" customFormat="1" x14ac:dyDescent="0.2"/>
    <row r="33232" s="107" customFormat="1" x14ac:dyDescent="0.2"/>
    <row r="33233" s="107" customFormat="1" x14ac:dyDescent="0.2"/>
    <row r="33234" s="107" customFormat="1" x14ac:dyDescent="0.2"/>
    <row r="33235" s="107" customFormat="1" x14ac:dyDescent="0.2"/>
    <row r="33236" s="107" customFormat="1" x14ac:dyDescent="0.2"/>
    <row r="33237" s="107" customFormat="1" x14ac:dyDescent="0.2"/>
    <row r="33238" s="107" customFormat="1" x14ac:dyDescent="0.2"/>
    <row r="33239" s="107" customFormat="1" x14ac:dyDescent="0.2"/>
    <row r="33240" s="107" customFormat="1" x14ac:dyDescent="0.2"/>
    <row r="33241" s="107" customFormat="1" x14ac:dyDescent="0.2"/>
    <row r="33242" s="107" customFormat="1" x14ac:dyDescent="0.2"/>
    <row r="33243" s="107" customFormat="1" x14ac:dyDescent="0.2"/>
    <row r="33244" s="107" customFormat="1" x14ac:dyDescent="0.2"/>
    <row r="33245" s="107" customFormat="1" x14ac:dyDescent="0.2"/>
    <row r="33246" s="107" customFormat="1" x14ac:dyDescent="0.2"/>
    <row r="33247" s="107" customFormat="1" x14ac:dyDescent="0.2"/>
    <row r="33248" s="107" customFormat="1" x14ac:dyDescent="0.2"/>
    <row r="33249" s="107" customFormat="1" x14ac:dyDescent="0.2"/>
    <row r="33250" s="107" customFormat="1" x14ac:dyDescent="0.2"/>
    <row r="33251" s="107" customFormat="1" x14ac:dyDescent="0.2"/>
    <row r="33252" s="107" customFormat="1" x14ac:dyDescent="0.2"/>
    <row r="33253" s="107" customFormat="1" x14ac:dyDescent="0.2"/>
    <row r="33254" s="107" customFormat="1" x14ac:dyDescent="0.2"/>
    <row r="33255" s="107" customFormat="1" x14ac:dyDescent="0.2"/>
    <row r="33256" s="107" customFormat="1" x14ac:dyDescent="0.2"/>
    <row r="33257" s="107" customFormat="1" x14ac:dyDescent="0.2"/>
    <row r="33258" s="107" customFormat="1" x14ac:dyDescent="0.2"/>
    <row r="33259" s="107" customFormat="1" x14ac:dyDescent="0.2"/>
    <row r="33260" s="107" customFormat="1" x14ac:dyDescent="0.2"/>
    <row r="33261" s="107" customFormat="1" x14ac:dyDescent="0.2"/>
    <row r="33262" s="107" customFormat="1" x14ac:dyDescent="0.2"/>
    <row r="33263" s="107" customFormat="1" x14ac:dyDescent="0.2"/>
    <row r="33264" s="107" customFormat="1" x14ac:dyDescent="0.2"/>
    <row r="33265" s="107" customFormat="1" x14ac:dyDescent="0.2"/>
    <row r="33266" s="107" customFormat="1" x14ac:dyDescent="0.2"/>
    <row r="33267" s="107" customFormat="1" x14ac:dyDescent="0.2"/>
    <row r="33268" s="107" customFormat="1" x14ac:dyDescent="0.2"/>
    <row r="33269" s="107" customFormat="1" x14ac:dyDescent="0.2"/>
    <row r="33270" s="107" customFormat="1" x14ac:dyDescent="0.2"/>
    <row r="33271" s="107" customFormat="1" x14ac:dyDescent="0.2"/>
    <row r="33272" s="107" customFormat="1" x14ac:dyDescent="0.2"/>
    <row r="33273" s="107" customFormat="1" x14ac:dyDescent="0.2"/>
    <row r="33274" s="107" customFormat="1" x14ac:dyDescent="0.2"/>
    <row r="33275" s="107" customFormat="1" x14ac:dyDescent="0.2"/>
    <row r="33276" s="107" customFormat="1" x14ac:dyDescent="0.2"/>
    <row r="33277" s="107" customFormat="1" x14ac:dyDescent="0.2"/>
    <row r="33278" s="107" customFormat="1" x14ac:dyDescent="0.2"/>
    <row r="33279" s="107" customFormat="1" x14ac:dyDescent="0.2"/>
    <row r="33280" s="107" customFormat="1" x14ac:dyDescent="0.2"/>
    <row r="33281" s="107" customFormat="1" x14ac:dyDescent="0.2"/>
    <row r="33282" s="107" customFormat="1" x14ac:dyDescent="0.2"/>
    <row r="33283" s="107" customFormat="1" x14ac:dyDescent="0.2"/>
    <row r="33284" s="107" customFormat="1" x14ac:dyDescent="0.2"/>
    <row r="33285" s="107" customFormat="1" x14ac:dyDescent="0.2"/>
    <row r="33286" s="107" customFormat="1" x14ac:dyDescent="0.2"/>
    <row r="33287" s="107" customFormat="1" x14ac:dyDescent="0.2"/>
    <row r="33288" s="107" customFormat="1" x14ac:dyDescent="0.2"/>
    <row r="33289" s="107" customFormat="1" x14ac:dyDescent="0.2"/>
    <row r="33290" s="107" customFormat="1" x14ac:dyDescent="0.2"/>
    <row r="33291" s="107" customFormat="1" x14ac:dyDescent="0.2"/>
    <row r="33292" s="107" customFormat="1" x14ac:dyDescent="0.2"/>
    <row r="33293" s="107" customFormat="1" x14ac:dyDescent="0.2"/>
    <row r="33294" s="107" customFormat="1" x14ac:dyDescent="0.2"/>
    <row r="33295" s="107" customFormat="1" x14ac:dyDescent="0.2"/>
    <row r="33296" s="107" customFormat="1" x14ac:dyDescent="0.2"/>
    <row r="33297" s="107" customFormat="1" x14ac:dyDescent="0.2"/>
    <row r="33298" s="107" customFormat="1" x14ac:dyDescent="0.2"/>
    <row r="33299" s="107" customFormat="1" x14ac:dyDescent="0.2"/>
    <row r="33300" s="107" customFormat="1" x14ac:dyDescent="0.2"/>
    <row r="33301" s="107" customFormat="1" x14ac:dyDescent="0.2"/>
    <row r="33302" s="107" customFormat="1" x14ac:dyDescent="0.2"/>
    <row r="33303" s="107" customFormat="1" x14ac:dyDescent="0.2"/>
    <row r="33304" s="107" customFormat="1" x14ac:dyDescent="0.2"/>
    <row r="33305" s="107" customFormat="1" x14ac:dyDescent="0.2"/>
    <row r="33306" s="107" customFormat="1" x14ac:dyDescent="0.2"/>
    <row r="33307" s="107" customFormat="1" x14ac:dyDescent="0.2"/>
    <row r="33308" s="107" customFormat="1" x14ac:dyDescent="0.2"/>
    <row r="33309" s="107" customFormat="1" x14ac:dyDescent="0.2"/>
    <row r="33310" s="107" customFormat="1" x14ac:dyDescent="0.2"/>
    <row r="33311" s="107" customFormat="1" x14ac:dyDescent="0.2"/>
    <row r="33312" s="107" customFormat="1" x14ac:dyDescent="0.2"/>
    <row r="33313" s="107" customFormat="1" x14ac:dyDescent="0.2"/>
    <row r="33314" s="107" customFormat="1" x14ac:dyDescent="0.2"/>
    <row r="33315" s="107" customFormat="1" x14ac:dyDescent="0.2"/>
    <row r="33316" s="107" customFormat="1" x14ac:dyDescent="0.2"/>
    <row r="33317" s="107" customFormat="1" x14ac:dyDescent="0.2"/>
    <row r="33318" s="107" customFormat="1" x14ac:dyDescent="0.2"/>
    <row r="33319" s="107" customFormat="1" x14ac:dyDescent="0.2"/>
    <row r="33320" s="107" customFormat="1" x14ac:dyDescent="0.2"/>
    <row r="33321" s="107" customFormat="1" x14ac:dyDescent="0.2"/>
    <row r="33322" s="107" customFormat="1" x14ac:dyDescent="0.2"/>
    <row r="33323" s="107" customFormat="1" x14ac:dyDescent="0.2"/>
    <row r="33324" s="107" customFormat="1" x14ac:dyDescent="0.2"/>
    <row r="33325" s="107" customFormat="1" x14ac:dyDescent="0.2"/>
    <row r="33326" s="107" customFormat="1" x14ac:dyDescent="0.2"/>
    <row r="33327" s="107" customFormat="1" x14ac:dyDescent="0.2"/>
    <row r="33328" s="107" customFormat="1" x14ac:dyDescent="0.2"/>
    <row r="33329" s="107" customFormat="1" x14ac:dyDescent="0.2"/>
    <row r="33330" s="107" customFormat="1" x14ac:dyDescent="0.2"/>
    <row r="33331" s="107" customFormat="1" x14ac:dyDescent="0.2"/>
    <row r="33332" s="107" customFormat="1" x14ac:dyDescent="0.2"/>
    <row r="33333" s="107" customFormat="1" x14ac:dyDescent="0.2"/>
    <row r="33334" s="107" customFormat="1" x14ac:dyDescent="0.2"/>
    <row r="33335" s="107" customFormat="1" x14ac:dyDescent="0.2"/>
    <row r="33336" s="107" customFormat="1" x14ac:dyDescent="0.2"/>
    <row r="33337" s="107" customFormat="1" x14ac:dyDescent="0.2"/>
    <row r="33338" s="107" customFormat="1" x14ac:dyDescent="0.2"/>
    <row r="33339" s="107" customFormat="1" x14ac:dyDescent="0.2"/>
    <row r="33340" s="107" customFormat="1" x14ac:dyDescent="0.2"/>
    <row r="33341" s="107" customFormat="1" x14ac:dyDescent="0.2"/>
    <row r="33342" s="107" customFormat="1" x14ac:dyDescent="0.2"/>
    <row r="33343" s="107" customFormat="1" x14ac:dyDescent="0.2"/>
    <row r="33344" s="107" customFormat="1" x14ac:dyDescent="0.2"/>
    <row r="33345" s="107" customFormat="1" x14ac:dyDescent="0.2"/>
    <row r="33346" s="107" customFormat="1" x14ac:dyDescent="0.2"/>
    <row r="33347" s="107" customFormat="1" x14ac:dyDescent="0.2"/>
    <row r="33348" s="107" customFormat="1" x14ac:dyDescent="0.2"/>
    <row r="33349" s="107" customFormat="1" x14ac:dyDescent="0.2"/>
    <row r="33350" s="107" customFormat="1" x14ac:dyDescent="0.2"/>
    <row r="33351" s="107" customFormat="1" x14ac:dyDescent="0.2"/>
    <row r="33352" s="107" customFormat="1" x14ac:dyDescent="0.2"/>
    <row r="33353" s="107" customFormat="1" x14ac:dyDescent="0.2"/>
    <row r="33354" s="107" customFormat="1" x14ac:dyDescent="0.2"/>
    <row r="33355" s="107" customFormat="1" x14ac:dyDescent="0.2"/>
    <row r="33356" s="107" customFormat="1" x14ac:dyDescent="0.2"/>
    <row r="33357" s="107" customFormat="1" x14ac:dyDescent="0.2"/>
    <row r="33358" s="107" customFormat="1" x14ac:dyDescent="0.2"/>
    <row r="33359" s="107" customFormat="1" x14ac:dyDescent="0.2"/>
    <row r="33360" s="107" customFormat="1" x14ac:dyDescent="0.2"/>
    <row r="33361" s="107" customFormat="1" x14ac:dyDescent="0.2"/>
    <row r="33362" s="107" customFormat="1" x14ac:dyDescent="0.2"/>
    <row r="33363" s="107" customFormat="1" x14ac:dyDescent="0.2"/>
    <row r="33364" s="107" customFormat="1" x14ac:dyDescent="0.2"/>
    <row r="33365" s="107" customFormat="1" x14ac:dyDescent="0.2"/>
    <row r="33366" s="107" customFormat="1" x14ac:dyDescent="0.2"/>
    <row r="33367" s="107" customFormat="1" x14ac:dyDescent="0.2"/>
    <row r="33368" s="107" customFormat="1" x14ac:dyDescent="0.2"/>
    <row r="33369" s="107" customFormat="1" x14ac:dyDescent="0.2"/>
    <row r="33370" s="107" customFormat="1" x14ac:dyDescent="0.2"/>
    <row r="33371" s="107" customFormat="1" x14ac:dyDescent="0.2"/>
    <row r="33372" s="107" customFormat="1" x14ac:dyDescent="0.2"/>
    <row r="33373" s="107" customFormat="1" x14ac:dyDescent="0.2"/>
    <row r="33374" s="107" customFormat="1" x14ac:dyDescent="0.2"/>
    <row r="33375" s="107" customFormat="1" x14ac:dyDescent="0.2"/>
    <row r="33376" s="107" customFormat="1" x14ac:dyDescent="0.2"/>
    <row r="33377" s="107" customFormat="1" x14ac:dyDescent="0.2"/>
    <row r="33378" s="107" customFormat="1" x14ac:dyDescent="0.2"/>
    <row r="33379" s="107" customFormat="1" x14ac:dyDescent="0.2"/>
    <row r="33380" s="107" customFormat="1" x14ac:dyDescent="0.2"/>
    <row r="33381" s="107" customFormat="1" x14ac:dyDescent="0.2"/>
    <row r="33382" s="107" customFormat="1" x14ac:dyDescent="0.2"/>
    <row r="33383" s="107" customFormat="1" x14ac:dyDescent="0.2"/>
    <row r="33384" s="107" customFormat="1" x14ac:dyDescent="0.2"/>
    <row r="33385" s="107" customFormat="1" x14ac:dyDescent="0.2"/>
    <row r="33386" s="107" customFormat="1" x14ac:dyDescent="0.2"/>
    <row r="33387" s="107" customFormat="1" x14ac:dyDescent="0.2"/>
    <row r="33388" s="107" customFormat="1" x14ac:dyDescent="0.2"/>
    <row r="33389" s="107" customFormat="1" x14ac:dyDescent="0.2"/>
    <row r="33390" s="107" customFormat="1" x14ac:dyDescent="0.2"/>
    <row r="33391" s="107" customFormat="1" x14ac:dyDescent="0.2"/>
    <row r="33392" s="107" customFormat="1" x14ac:dyDescent="0.2"/>
    <row r="33393" s="107" customFormat="1" x14ac:dyDescent="0.2"/>
    <row r="33394" s="107" customFormat="1" x14ac:dyDescent="0.2"/>
    <row r="33395" s="107" customFormat="1" x14ac:dyDescent="0.2"/>
    <row r="33396" s="107" customFormat="1" x14ac:dyDescent="0.2"/>
    <row r="33397" s="107" customFormat="1" x14ac:dyDescent="0.2"/>
    <row r="33398" s="107" customFormat="1" x14ac:dyDescent="0.2"/>
    <row r="33399" s="107" customFormat="1" x14ac:dyDescent="0.2"/>
    <row r="33400" s="107" customFormat="1" x14ac:dyDescent="0.2"/>
    <row r="33401" s="107" customFormat="1" x14ac:dyDescent="0.2"/>
    <row r="33402" s="107" customFormat="1" x14ac:dyDescent="0.2"/>
    <row r="33403" s="107" customFormat="1" x14ac:dyDescent="0.2"/>
    <row r="33404" s="107" customFormat="1" x14ac:dyDescent="0.2"/>
    <row r="33405" s="107" customFormat="1" x14ac:dyDescent="0.2"/>
    <row r="33406" s="107" customFormat="1" x14ac:dyDescent="0.2"/>
    <row r="33407" s="107" customFormat="1" x14ac:dyDescent="0.2"/>
    <row r="33408" s="107" customFormat="1" x14ac:dyDescent="0.2"/>
    <row r="33409" s="107" customFormat="1" x14ac:dyDescent="0.2"/>
    <row r="33410" s="107" customFormat="1" x14ac:dyDescent="0.2"/>
    <row r="33411" s="107" customFormat="1" x14ac:dyDescent="0.2"/>
    <row r="33412" s="107" customFormat="1" x14ac:dyDescent="0.2"/>
    <row r="33413" s="107" customFormat="1" x14ac:dyDescent="0.2"/>
    <row r="33414" s="107" customFormat="1" x14ac:dyDescent="0.2"/>
    <row r="33415" s="107" customFormat="1" x14ac:dyDescent="0.2"/>
    <row r="33416" s="107" customFormat="1" x14ac:dyDescent="0.2"/>
    <row r="33417" s="107" customFormat="1" x14ac:dyDescent="0.2"/>
    <row r="33418" s="107" customFormat="1" x14ac:dyDescent="0.2"/>
    <row r="33419" s="107" customFormat="1" x14ac:dyDescent="0.2"/>
    <row r="33420" s="107" customFormat="1" x14ac:dyDescent="0.2"/>
    <row r="33421" s="107" customFormat="1" x14ac:dyDescent="0.2"/>
    <row r="33422" s="107" customFormat="1" x14ac:dyDescent="0.2"/>
    <row r="33423" s="107" customFormat="1" x14ac:dyDescent="0.2"/>
    <row r="33424" s="107" customFormat="1" x14ac:dyDescent="0.2"/>
    <row r="33425" s="107" customFormat="1" x14ac:dyDescent="0.2"/>
    <row r="33426" s="107" customFormat="1" x14ac:dyDescent="0.2"/>
    <row r="33427" s="107" customFormat="1" x14ac:dyDescent="0.2"/>
    <row r="33428" s="107" customFormat="1" x14ac:dyDescent="0.2"/>
    <row r="33429" s="107" customFormat="1" x14ac:dyDescent="0.2"/>
    <row r="33430" s="107" customFormat="1" x14ac:dyDescent="0.2"/>
    <row r="33431" s="107" customFormat="1" x14ac:dyDescent="0.2"/>
    <row r="33432" s="107" customFormat="1" x14ac:dyDescent="0.2"/>
    <row r="33433" s="107" customFormat="1" x14ac:dyDescent="0.2"/>
    <row r="33434" s="107" customFormat="1" x14ac:dyDescent="0.2"/>
    <row r="33435" s="107" customFormat="1" x14ac:dyDescent="0.2"/>
    <row r="33436" s="107" customFormat="1" x14ac:dyDescent="0.2"/>
    <row r="33437" s="107" customFormat="1" x14ac:dyDescent="0.2"/>
    <row r="33438" s="107" customFormat="1" x14ac:dyDescent="0.2"/>
    <row r="33439" s="107" customFormat="1" x14ac:dyDescent="0.2"/>
    <row r="33440" s="107" customFormat="1" x14ac:dyDescent="0.2"/>
    <row r="33441" s="107" customFormat="1" x14ac:dyDescent="0.2"/>
    <row r="33442" s="107" customFormat="1" x14ac:dyDescent="0.2"/>
    <row r="33443" s="107" customFormat="1" x14ac:dyDescent="0.2"/>
    <row r="33444" s="107" customFormat="1" x14ac:dyDescent="0.2"/>
    <row r="33445" s="107" customFormat="1" x14ac:dyDescent="0.2"/>
    <row r="33446" s="107" customFormat="1" x14ac:dyDescent="0.2"/>
    <row r="33447" s="107" customFormat="1" x14ac:dyDescent="0.2"/>
    <row r="33448" s="107" customFormat="1" x14ac:dyDescent="0.2"/>
    <row r="33449" s="107" customFormat="1" x14ac:dyDescent="0.2"/>
    <row r="33450" s="107" customFormat="1" x14ac:dyDescent="0.2"/>
    <row r="33451" s="107" customFormat="1" x14ac:dyDescent="0.2"/>
    <row r="33452" s="107" customFormat="1" x14ac:dyDescent="0.2"/>
    <row r="33453" s="107" customFormat="1" x14ac:dyDescent="0.2"/>
    <row r="33454" s="107" customFormat="1" x14ac:dyDescent="0.2"/>
    <row r="33455" s="107" customFormat="1" x14ac:dyDescent="0.2"/>
    <row r="33456" s="107" customFormat="1" x14ac:dyDescent="0.2"/>
    <row r="33457" s="107" customFormat="1" x14ac:dyDescent="0.2"/>
    <row r="33458" s="107" customFormat="1" x14ac:dyDescent="0.2"/>
    <row r="33459" s="107" customFormat="1" x14ac:dyDescent="0.2"/>
    <row r="33460" s="107" customFormat="1" x14ac:dyDescent="0.2"/>
    <row r="33461" s="107" customFormat="1" x14ac:dyDescent="0.2"/>
    <row r="33462" s="107" customFormat="1" x14ac:dyDescent="0.2"/>
    <row r="33463" s="107" customFormat="1" x14ac:dyDescent="0.2"/>
    <row r="33464" s="107" customFormat="1" x14ac:dyDescent="0.2"/>
    <row r="33465" s="107" customFormat="1" x14ac:dyDescent="0.2"/>
    <row r="33466" s="107" customFormat="1" x14ac:dyDescent="0.2"/>
    <row r="33467" s="107" customFormat="1" x14ac:dyDescent="0.2"/>
    <row r="33468" s="107" customFormat="1" x14ac:dyDescent="0.2"/>
    <row r="33469" s="107" customFormat="1" x14ac:dyDescent="0.2"/>
    <row r="33470" s="107" customFormat="1" x14ac:dyDescent="0.2"/>
    <row r="33471" s="107" customFormat="1" x14ac:dyDescent="0.2"/>
    <row r="33472" s="107" customFormat="1" x14ac:dyDescent="0.2"/>
    <row r="33473" s="107" customFormat="1" x14ac:dyDescent="0.2"/>
    <row r="33474" s="107" customFormat="1" x14ac:dyDescent="0.2"/>
    <row r="33475" s="107" customFormat="1" x14ac:dyDescent="0.2"/>
    <row r="33476" s="107" customFormat="1" x14ac:dyDescent="0.2"/>
    <row r="33477" s="107" customFormat="1" x14ac:dyDescent="0.2"/>
    <row r="33478" s="107" customFormat="1" x14ac:dyDescent="0.2"/>
    <row r="33479" s="107" customFormat="1" x14ac:dyDescent="0.2"/>
    <row r="33480" s="107" customFormat="1" x14ac:dyDescent="0.2"/>
    <row r="33481" s="107" customFormat="1" x14ac:dyDescent="0.2"/>
    <row r="33482" s="107" customFormat="1" x14ac:dyDescent="0.2"/>
    <row r="33483" s="107" customFormat="1" x14ac:dyDescent="0.2"/>
    <row r="33484" s="107" customFormat="1" x14ac:dyDescent="0.2"/>
    <row r="33485" s="107" customFormat="1" x14ac:dyDescent="0.2"/>
    <row r="33486" s="107" customFormat="1" x14ac:dyDescent="0.2"/>
    <row r="33487" s="107" customFormat="1" x14ac:dyDescent="0.2"/>
    <row r="33488" s="107" customFormat="1" x14ac:dyDescent="0.2"/>
    <row r="33489" s="107" customFormat="1" x14ac:dyDescent="0.2"/>
    <row r="33490" s="107" customFormat="1" x14ac:dyDescent="0.2"/>
    <row r="33491" s="107" customFormat="1" x14ac:dyDescent="0.2"/>
    <row r="33492" s="107" customFormat="1" x14ac:dyDescent="0.2"/>
    <row r="33493" s="107" customFormat="1" x14ac:dyDescent="0.2"/>
    <row r="33494" s="107" customFormat="1" x14ac:dyDescent="0.2"/>
    <row r="33495" s="107" customFormat="1" x14ac:dyDescent="0.2"/>
    <row r="33496" s="107" customFormat="1" x14ac:dyDescent="0.2"/>
    <row r="33497" s="107" customFormat="1" x14ac:dyDescent="0.2"/>
    <row r="33498" s="107" customFormat="1" x14ac:dyDescent="0.2"/>
    <row r="33499" s="107" customFormat="1" x14ac:dyDescent="0.2"/>
    <row r="33500" s="107" customFormat="1" x14ac:dyDescent="0.2"/>
    <row r="33501" s="107" customFormat="1" x14ac:dyDescent="0.2"/>
    <row r="33502" s="107" customFormat="1" x14ac:dyDescent="0.2"/>
    <row r="33503" s="107" customFormat="1" x14ac:dyDescent="0.2"/>
    <row r="33504" s="107" customFormat="1" x14ac:dyDescent="0.2"/>
    <row r="33505" s="107" customFormat="1" x14ac:dyDescent="0.2"/>
    <row r="33506" s="107" customFormat="1" x14ac:dyDescent="0.2"/>
    <row r="33507" s="107" customFormat="1" x14ac:dyDescent="0.2"/>
    <row r="33508" s="107" customFormat="1" x14ac:dyDescent="0.2"/>
    <row r="33509" s="107" customFormat="1" x14ac:dyDescent="0.2"/>
    <row r="33510" s="107" customFormat="1" x14ac:dyDescent="0.2"/>
    <row r="33511" s="107" customFormat="1" x14ac:dyDescent="0.2"/>
    <row r="33512" s="107" customFormat="1" x14ac:dyDescent="0.2"/>
    <row r="33513" s="107" customFormat="1" x14ac:dyDescent="0.2"/>
    <row r="33514" s="107" customFormat="1" x14ac:dyDescent="0.2"/>
    <row r="33515" s="107" customFormat="1" x14ac:dyDescent="0.2"/>
    <row r="33516" s="107" customFormat="1" x14ac:dyDescent="0.2"/>
    <row r="33517" s="107" customFormat="1" x14ac:dyDescent="0.2"/>
    <row r="33518" s="107" customFormat="1" x14ac:dyDescent="0.2"/>
    <row r="33519" s="107" customFormat="1" x14ac:dyDescent="0.2"/>
    <row r="33520" s="107" customFormat="1" x14ac:dyDescent="0.2"/>
    <row r="33521" s="107" customFormat="1" x14ac:dyDescent="0.2"/>
    <row r="33522" s="107" customFormat="1" x14ac:dyDescent="0.2"/>
    <row r="33523" s="107" customFormat="1" x14ac:dyDescent="0.2"/>
    <row r="33524" s="107" customFormat="1" x14ac:dyDescent="0.2"/>
    <row r="33525" s="107" customFormat="1" x14ac:dyDescent="0.2"/>
    <row r="33526" s="107" customFormat="1" x14ac:dyDescent="0.2"/>
    <row r="33527" s="107" customFormat="1" x14ac:dyDescent="0.2"/>
    <row r="33528" s="107" customFormat="1" x14ac:dyDescent="0.2"/>
    <row r="33529" s="107" customFormat="1" x14ac:dyDescent="0.2"/>
    <row r="33530" s="107" customFormat="1" x14ac:dyDescent="0.2"/>
    <row r="33531" s="107" customFormat="1" x14ac:dyDescent="0.2"/>
    <row r="33532" s="107" customFormat="1" x14ac:dyDescent="0.2"/>
    <row r="33533" s="107" customFormat="1" x14ac:dyDescent="0.2"/>
    <row r="33534" s="107" customFormat="1" x14ac:dyDescent="0.2"/>
    <row r="33535" s="107" customFormat="1" x14ac:dyDescent="0.2"/>
    <row r="33536" s="107" customFormat="1" x14ac:dyDescent="0.2"/>
    <row r="33537" s="107" customFormat="1" x14ac:dyDescent="0.2"/>
    <row r="33538" s="107" customFormat="1" x14ac:dyDescent="0.2"/>
    <row r="33539" s="107" customFormat="1" x14ac:dyDescent="0.2"/>
    <row r="33540" s="107" customFormat="1" x14ac:dyDescent="0.2"/>
    <row r="33541" s="107" customFormat="1" x14ac:dyDescent="0.2"/>
    <row r="33542" s="107" customFormat="1" x14ac:dyDescent="0.2"/>
    <row r="33543" s="107" customFormat="1" x14ac:dyDescent="0.2"/>
    <row r="33544" s="107" customFormat="1" x14ac:dyDescent="0.2"/>
    <row r="33545" s="107" customFormat="1" x14ac:dyDescent="0.2"/>
    <row r="33546" s="107" customFormat="1" x14ac:dyDescent="0.2"/>
    <row r="33547" s="107" customFormat="1" x14ac:dyDescent="0.2"/>
    <row r="33548" s="107" customFormat="1" x14ac:dyDescent="0.2"/>
    <row r="33549" s="107" customFormat="1" x14ac:dyDescent="0.2"/>
    <row r="33550" s="107" customFormat="1" x14ac:dyDescent="0.2"/>
    <row r="33551" s="107" customFormat="1" x14ac:dyDescent="0.2"/>
    <row r="33552" s="107" customFormat="1" x14ac:dyDescent="0.2"/>
    <row r="33553" s="107" customFormat="1" x14ac:dyDescent="0.2"/>
    <row r="33554" s="107" customFormat="1" x14ac:dyDescent="0.2"/>
    <row r="33555" s="107" customFormat="1" x14ac:dyDescent="0.2"/>
    <row r="33556" s="107" customFormat="1" x14ac:dyDescent="0.2"/>
    <row r="33557" s="107" customFormat="1" x14ac:dyDescent="0.2"/>
    <row r="33558" s="107" customFormat="1" x14ac:dyDescent="0.2"/>
    <row r="33559" s="107" customFormat="1" x14ac:dyDescent="0.2"/>
    <row r="33560" s="107" customFormat="1" x14ac:dyDescent="0.2"/>
    <row r="33561" s="107" customFormat="1" x14ac:dyDescent="0.2"/>
    <row r="33562" s="107" customFormat="1" x14ac:dyDescent="0.2"/>
    <row r="33563" s="107" customFormat="1" x14ac:dyDescent="0.2"/>
    <row r="33564" s="107" customFormat="1" x14ac:dyDescent="0.2"/>
    <row r="33565" s="107" customFormat="1" x14ac:dyDescent="0.2"/>
    <row r="33566" s="107" customFormat="1" x14ac:dyDescent="0.2"/>
    <row r="33567" s="107" customFormat="1" x14ac:dyDescent="0.2"/>
    <row r="33568" s="107" customFormat="1" x14ac:dyDescent="0.2"/>
    <row r="33569" s="107" customFormat="1" x14ac:dyDescent="0.2"/>
    <row r="33570" s="107" customFormat="1" x14ac:dyDescent="0.2"/>
    <row r="33571" s="107" customFormat="1" x14ac:dyDescent="0.2"/>
    <row r="33572" s="107" customFormat="1" x14ac:dyDescent="0.2"/>
    <row r="33573" s="107" customFormat="1" x14ac:dyDescent="0.2"/>
    <row r="33574" s="107" customFormat="1" x14ac:dyDescent="0.2"/>
    <row r="33575" s="107" customFormat="1" x14ac:dyDescent="0.2"/>
    <row r="33576" s="107" customFormat="1" x14ac:dyDescent="0.2"/>
    <row r="33577" s="107" customFormat="1" x14ac:dyDescent="0.2"/>
    <row r="33578" s="107" customFormat="1" x14ac:dyDescent="0.2"/>
    <row r="33579" s="107" customFormat="1" x14ac:dyDescent="0.2"/>
    <row r="33580" s="107" customFormat="1" x14ac:dyDescent="0.2"/>
    <row r="33581" s="107" customFormat="1" x14ac:dyDescent="0.2"/>
    <row r="33582" s="107" customFormat="1" x14ac:dyDescent="0.2"/>
    <row r="33583" s="107" customFormat="1" x14ac:dyDescent="0.2"/>
    <row r="33584" s="107" customFormat="1" x14ac:dyDescent="0.2"/>
    <row r="33585" s="107" customFormat="1" x14ac:dyDescent="0.2"/>
    <row r="33586" s="107" customFormat="1" x14ac:dyDescent="0.2"/>
    <row r="33587" s="107" customFormat="1" x14ac:dyDescent="0.2"/>
    <row r="33588" s="107" customFormat="1" x14ac:dyDescent="0.2"/>
    <row r="33589" s="107" customFormat="1" x14ac:dyDescent="0.2"/>
    <row r="33590" s="107" customFormat="1" x14ac:dyDescent="0.2"/>
    <row r="33591" s="107" customFormat="1" x14ac:dyDescent="0.2"/>
    <row r="33592" s="107" customFormat="1" x14ac:dyDescent="0.2"/>
    <row r="33593" s="107" customFormat="1" x14ac:dyDescent="0.2"/>
    <row r="33594" s="107" customFormat="1" x14ac:dyDescent="0.2"/>
    <row r="33595" s="107" customFormat="1" x14ac:dyDescent="0.2"/>
    <row r="33596" s="107" customFormat="1" x14ac:dyDescent="0.2"/>
    <row r="33597" s="107" customFormat="1" x14ac:dyDescent="0.2"/>
    <row r="33598" s="107" customFormat="1" x14ac:dyDescent="0.2"/>
    <row r="33599" s="107" customFormat="1" x14ac:dyDescent="0.2"/>
    <row r="33600" s="107" customFormat="1" x14ac:dyDescent="0.2"/>
    <row r="33601" s="107" customFormat="1" x14ac:dyDescent="0.2"/>
    <row r="33602" s="107" customFormat="1" x14ac:dyDescent="0.2"/>
    <row r="33603" s="107" customFormat="1" x14ac:dyDescent="0.2"/>
    <row r="33604" s="107" customFormat="1" x14ac:dyDescent="0.2"/>
    <row r="33605" s="107" customFormat="1" x14ac:dyDescent="0.2"/>
    <row r="33606" s="107" customFormat="1" x14ac:dyDescent="0.2"/>
    <row r="33607" s="107" customFormat="1" x14ac:dyDescent="0.2"/>
    <row r="33608" s="107" customFormat="1" x14ac:dyDescent="0.2"/>
    <row r="33609" s="107" customFormat="1" x14ac:dyDescent="0.2"/>
    <row r="33610" s="107" customFormat="1" x14ac:dyDescent="0.2"/>
    <row r="33611" s="107" customFormat="1" x14ac:dyDescent="0.2"/>
    <row r="33612" s="107" customFormat="1" x14ac:dyDescent="0.2"/>
    <row r="33613" s="107" customFormat="1" x14ac:dyDescent="0.2"/>
    <row r="33614" s="107" customFormat="1" x14ac:dyDescent="0.2"/>
    <row r="33615" s="107" customFormat="1" x14ac:dyDescent="0.2"/>
    <row r="33616" s="107" customFormat="1" x14ac:dyDescent="0.2"/>
    <row r="33617" s="107" customFormat="1" x14ac:dyDescent="0.2"/>
    <row r="33618" s="107" customFormat="1" x14ac:dyDescent="0.2"/>
    <row r="33619" s="107" customFormat="1" x14ac:dyDescent="0.2"/>
    <row r="33620" s="107" customFormat="1" x14ac:dyDescent="0.2"/>
    <row r="33621" s="107" customFormat="1" x14ac:dyDescent="0.2"/>
    <row r="33622" s="107" customFormat="1" x14ac:dyDescent="0.2"/>
    <row r="33623" s="107" customFormat="1" x14ac:dyDescent="0.2"/>
    <row r="33624" s="107" customFormat="1" x14ac:dyDescent="0.2"/>
    <row r="33625" s="107" customFormat="1" x14ac:dyDescent="0.2"/>
    <row r="33626" s="107" customFormat="1" x14ac:dyDescent="0.2"/>
    <row r="33627" s="107" customFormat="1" x14ac:dyDescent="0.2"/>
    <row r="33628" s="107" customFormat="1" x14ac:dyDescent="0.2"/>
    <row r="33629" s="107" customFormat="1" x14ac:dyDescent="0.2"/>
    <row r="33630" s="107" customFormat="1" x14ac:dyDescent="0.2"/>
    <row r="33631" s="107" customFormat="1" x14ac:dyDescent="0.2"/>
    <row r="33632" s="107" customFormat="1" x14ac:dyDescent="0.2"/>
    <row r="33633" s="107" customFormat="1" x14ac:dyDescent="0.2"/>
    <row r="33634" s="107" customFormat="1" x14ac:dyDescent="0.2"/>
    <row r="33635" s="107" customFormat="1" x14ac:dyDescent="0.2"/>
    <row r="33636" s="107" customFormat="1" x14ac:dyDescent="0.2"/>
    <row r="33637" s="107" customFormat="1" x14ac:dyDescent="0.2"/>
    <row r="33638" s="107" customFormat="1" x14ac:dyDescent="0.2"/>
    <row r="33639" s="107" customFormat="1" x14ac:dyDescent="0.2"/>
    <row r="33640" s="107" customFormat="1" x14ac:dyDescent="0.2"/>
    <row r="33641" s="107" customFormat="1" x14ac:dyDescent="0.2"/>
    <row r="33642" s="107" customFormat="1" x14ac:dyDescent="0.2"/>
    <row r="33643" s="107" customFormat="1" x14ac:dyDescent="0.2"/>
    <row r="33644" s="107" customFormat="1" x14ac:dyDescent="0.2"/>
    <row r="33645" s="107" customFormat="1" x14ac:dyDescent="0.2"/>
    <row r="33646" s="107" customFormat="1" x14ac:dyDescent="0.2"/>
    <row r="33647" s="107" customFormat="1" x14ac:dyDescent="0.2"/>
    <row r="33648" s="107" customFormat="1" x14ac:dyDescent="0.2"/>
    <row r="33649" s="107" customFormat="1" x14ac:dyDescent="0.2"/>
    <row r="33650" s="107" customFormat="1" x14ac:dyDescent="0.2"/>
    <row r="33651" s="107" customFormat="1" x14ac:dyDescent="0.2"/>
    <row r="33652" s="107" customFormat="1" x14ac:dyDescent="0.2"/>
    <row r="33653" s="107" customFormat="1" x14ac:dyDescent="0.2"/>
    <row r="33654" s="107" customFormat="1" x14ac:dyDescent="0.2"/>
    <row r="33655" s="107" customFormat="1" x14ac:dyDescent="0.2"/>
    <row r="33656" s="107" customFormat="1" x14ac:dyDescent="0.2"/>
    <row r="33657" s="107" customFormat="1" x14ac:dyDescent="0.2"/>
    <row r="33658" s="107" customFormat="1" x14ac:dyDescent="0.2"/>
    <row r="33659" s="107" customFormat="1" x14ac:dyDescent="0.2"/>
    <row r="33660" s="107" customFormat="1" x14ac:dyDescent="0.2"/>
    <row r="33661" s="107" customFormat="1" x14ac:dyDescent="0.2"/>
    <row r="33662" s="107" customFormat="1" x14ac:dyDescent="0.2"/>
    <row r="33663" s="107" customFormat="1" x14ac:dyDescent="0.2"/>
    <row r="33664" s="107" customFormat="1" x14ac:dyDescent="0.2"/>
    <row r="33665" s="107" customFormat="1" x14ac:dyDescent="0.2"/>
    <row r="33666" s="107" customFormat="1" x14ac:dyDescent="0.2"/>
    <row r="33667" s="107" customFormat="1" x14ac:dyDescent="0.2"/>
    <row r="33668" s="107" customFormat="1" x14ac:dyDescent="0.2"/>
    <row r="33669" s="107" customFormat="1" x14ac:dyDescent="0.2"/>
    <row r="33670" s="107" customFormat="1" x14ac:dyDescent="0.2"/>
    <row r="33671" s="107" customFormat="1" x14ac:dyDescent="0.2"/>
    <row r="33672" s="107" customFormat="1" x14ac:dyDescent="0.2"/>
    <row r="33673" s="107" customFormat="1" x14ac:dyDescent="0.2"/>
    <row r="33674" s="107" customFormat="1" x14ac:dyDescent="0.2"/>
    <row r="33675" s="107" customFormat="1" x14ac:dyDescent="0.2"/>
    <row r="33676" s="107" customFormat="1" x14ac:dyDescent="0.2"/>
    <row r="33677" s="107" customFormat="1" x14ac:dyDescent="0.2"/>
    <row r="33678" s="107" customFormat="1" x14ac:dyDescent="0.2"/>
    <row r="33679" s="107" customFormat="1" x14ac:dyDescent="0.2"/>
    <row r="33680" s="107" customFormat="1" x14ac:dyDescent="0.2"/>
    <row r="33681" s="107" customFormat="1" x14ac:dyDescent="0.2"/>
    <row r="33682" s="107" customFormat="1" x14ac:dyDescent="0.2"/>
    <row r="33683" s="107" customFormat="1" x14ac:dyDescent="0.2"/>
    <row r="33684" s="107" customFormat="1" x14ac:dyDescent="0.2"/>
    <row r="33685" s="107" customFormat="1" x14ac:dyDescent="0.2"/>
    <row r="33686" s="107" customFormat="1" x14ac:dyDescent="0.2"/>
    <row r="33687" s="107" customFormat="1" x14ac:dyDescent="0.2"/>
    <row r="33688" s="107" customFormat="1" x14ac:dyDescent="0.2"/>
    <row r="33689" s="107" customFormat="1" x14ac:dyDescent="0.2"/>
    <row r="33690" s="107" customFormat="1" x14ac:dyDescent="0.2"/>
    <row r="33691" s="107" customFormat="1" x14ac:dyDescent="0.2"/>
    <row r="33692" s="107" customFormat="1" x14ac:dyDescent="0.2"/>
    <row r="33693" s="107" customFormat="1" x14ac:dyDescent="0.2"/>
    <row r="33694" s="107" customFormat="1" x14ac:dyDescent="0.2"/>
    <row r="33695" s="107" customFormat="1" x14ac:dyDescent="0.2"/>
    <row r="33696" s="107" customFormat="1" x14ac:dyDescent="0.2"/>
    <row r="33697" s="107" customFormat="1" x14ac:dyDescent="0.2"/>
    <row r="33698" s="107" customFormat="1" x14ac:dyDescent="0.2"/>
    <row r="33699" s="107" customFormat="1" x14ac:dyDescent="0.2"/>
    <row r="33700" s="107" customFormat="1" x14ac:dyDescent="0.2"/>
    <row r="33701" s="107" customFormat="1" x14ac:dyDescent="0.2"/>
    <row r="33702" s="107" customFormat="1" x14ac:dyDescent="0.2"/>
    <row r="33703" s="107" customFormat="1" x14ac:dyDescent="0.2"/>
    <row r="33704" s="107" customFormat="1" x14ac:dyDescent="0.2"/>
    <row r="33705" s="107" customFormat="1" x14ac:dyDescent="0.2"/>
    <row r="33706" s="107" customFormat="1" x14ac:dyDescent="0.2"/>
    <row r="33707" s="107" customFormat="1" x14ac:dyDescent="0.2"/>
    <row r="33708" s="107" customFormat="1" x14ac:dyDescent="0.2"/>
    <row r="33709" s="107" customFormat="1" x14ac:dyDescent="0.2"/>
    <row r="33710" s="107" customFormat="1" x14ac:dyDescent="0.2"/>
    <row r="33711" s="107" customFormat="1" x14ac:dyDescent="0.2"/>
    <row r="33712" s="107" customFormat="1" x14ac:dyDescent="0.2"/>
    <row r="33713" s="107" customFormat="1" x14ac:dyDescent="0.2"/>
    <row r="33714" s="107" customFormat="1" x14ac:dyDescent="0.2"/>
    <row r="33715" s="107" customFormat="1" x14ac:dyDescent="0.2"/>
    <row r="33716" s="107" customFormat="1" x14ac:dyDescent="0.2"/>
    <row r="33717" s="107" customFormat="1" x14ac:dyDescent="0.2"/>
    <row r="33718" s="107" customFormat="1" x14ac:dyDescent="0.2"/>
    <row r="33719" s="107" customFormat="1" x14ac:dyDescent="0.2"/>
    <row r="33720" s="107" customFormat="1" x14ac:dyDescent="0.2"/>
    <row r="33721" s="107" customFormat="1" x14ac:dyDescent="0.2"/>
    <row r="33722" s="107" customFormat="1" x14ac:dyDescent="0.2"/>
    <row r="33723" s="107" customFormat="1" x14ac:dyDescent="0.2"/>
    <row r="33724" s="107" customFormat="1" x14ac:dyDescent="0.2"/>
    <row r="33725" s="107" customFormat="1" x14ac:dyDescent="0.2"/>
    <row r="33726" s="107" customFormat="1" x14ac:dyDescent="0.2"/>
    <row r="33727" s="107" customFormat="1" x14ac:dyDescent="0.2"/>
    <row r="33728" s="107" customFormat="1" x14ac:dyDescent="0.2"/>
    <row r="33729" s="107" customFormat="1" x14ac:dyDescent="0.2"/>
    <row r="33730" s="107" customFormat="1" x14ac:dyDescent="0.2"/>
    <row r="33731" s="107" customFormat="1" x14ac:dyDescent="0.2"/>
    <row r="33732" s="107" customFormat="1" x14ac:dyDescent="0.2"/>
    <row r="33733" s="107" customFormat="1" x14ac:dyDescent="0.2"/>
    <row r="33734" s="107" customFormat="1" x14ac:dyDescent="0.2"/>
    <row r="33735" s="107" customFormat="1" x14ac:dyDescent="0.2"/>
    <row r="33736" s="107" customFormat="1" x14ac:dyDescent="0.2"/>
    <row r="33737" s="107" customFormat="1" x14ac:dyDescent="0.2"/>
    <row r="33738" s="107" customFormat="1" x14ac:dyDescent="0.2"/>
    <row r="33739" s="107" customFormat="1" x14ac:dyDescent="0.2"/>
    <row r="33740" s="107" customFormat="1" x14ac:dyDescent="0.2"/>
    <row r="33741" s="107" customFormat="1" x14ac:dyDescent="0.2"/>
    <row r="33742" s="107" customFormat="1" x14ac:dyDescent="0.2"/>
    <row r="33743" s="107" customFormat="1" x14ac:dyDescent="0.2"/>
    <row r="33744" s="107" customFormat="1" x14ac:dyDescent="0.2"/>
    <row r="33745" s="107" customFormat="1" x14ac:dyDescent="0.2"/>
    <row r="33746" s="107" customFormat="1" x14ac:dyDescent="0.2"/>
    <row r="33747" s="107" customFormat="1" x14ac:dyDescent="0.2"/>
    <row r="33748" s="107" customFormat="1" x14ac:dyDescent="0.2"/>
    <row r="33749" s="107" customFormat="1" x14ac:dyDescent="0.2"/>
    <row r="33750" s="107" customFormat="1" x14ac:dyDescent="0.2"/>
    <row r="33751" s="107" customFormat="1" x14ac:dyDescent="0.2"/>
    <row r="33752" s="107" customFormat="1" x14ac:dyDescent="0.2"/>
    <row r="33753" s="107" customFormat="1" x14ac:dyDescent="0.2"/>
    <row r="33754" s="107" customFormat="1" x14ac:dyDescent="0.2"/>
    <row r="33755" s="107" customFormat="1" x14ac:dyDescent="0.2"/>
    <row r="33756" s="107" customFormat="1" x14ac:dyDescent="0.2"/>
    <row r="33757" s="107" customFormat="1" x14ac:dyDescent="0.2"/>
    <row r="33758" s="107" customFormat="1" x14ac:dyDescent="0.2"/>
    <row r="33759" s="107" customFormat="1" x14ac:dyDescent="0.2"/>
    <row r="33760" s="107" customFormat="1" x14ac:dyDescent="0.2"/>
    <row r="33761" s="107" customFormat="1" x14ac:dyDescent="0.2"/>
    <row r="33762" s="107" customFormat="1" x14ac:dyDescent="0.2"/>
    <row r="33763" s="107" customFormat="1" x14ac:dyDescent="0.2"/>
    <row r="33764" s="107" customFormat="1" x14ac:dyDescent="0.2"/>
    <row r="33765" s="107" customFormat="1" x14ac:dyDescent="0.2"/>
    <row r="33766" s="107" customFormat="1" x14ac:dyDescent="0.2"/>
    <row r="33767" s="107" customFormat="1" x14ac:dyDescent="0.2"/>
    <row r="33768" s="107" customFormat="1" x14ac:dyDescent="0.2"/>
    <row r="33769" s="107" customFormat="1" x14ac:dyDescent="0.2"/>
    <row r="33770" s="107" customFormat="1" x14ac:dyDescent="0.2"/>
    <row r="33771" s="107" customFormat="1" x14ac:dyDescent="0.2"/>
    <row r="33772" s="107" customFormat="1" x14ac:dyDescent="0.2"/>
    <row r="33773" s="107" customFormat="1" x14ac:dyDescent="0.2"/>
    <row r="33774" s="107" customFormat="1" x14ac:dyDescent="0.2"/>
    <row r="33775" s="107" customFormat="1" x14ac:dyDescent="0.2"/>
    <row r="33776" s="107" customFormat="1" x14ac:dyDescent="0.2"/>
    <row r="33777" s="107" customFormat="1" x14ac:dyDescent="0.2"/>
    <row r="33778" s="107" customFormat="1" x14ac:dyDescent="0.2"/>
    <row r="33779" s="107" customFormat="1" x14ac:dyDescent="0.2"/>
    <row r="33780" s="107" customFormat="1" x14ac:dyDescent="0.2"/>
    <row r="33781" s="107" customFormat="1" x14ac:dyDescent="0.2"/>
    <row r="33782" s="107" customFormat="1" x14ac:dyDescent="0.2"/>
    <row r="33783" s="107" customFormat="1" x14ac:dyDescent="0.2"/>
    <row r="33784" s="107" customFormat="1" x14ac:dyDescent="0.2"/>
    <row r="33785" s="107" customFormat="1" x14ac:dyDescent="0.2"/>
    <row r="33786" s="107" customFormat="1" x14ac:dyDescent="0.2"/>
    <row r="33787" s="107" customFormat="1" x14ac:dyDescent="0.2"/>
    <row r="33788" s="107" customFormat="1" x14ac:dyDescent="0.2"/>
    <row r="33789" s="107" customFormat="1" x14ac:dyDescent="0.2"/>
    <row r="33790" s="107" customFormat="1" x14ac:dyDescent="0.2"/>
    <row r="33791" s="107" customFormat="1" x14ac:dyDescent="0.2"/>
    <row r="33792" s="107" customFormat="1" x14ac:dyDescent="0.2"/>
    <row r="33793" s="107" customFormat="1" x14ac:dyDescent="0.2"/>
    <row r="33794" s="107" customFormat="1" x14ac:dyDescent="0.2"/>
    <row r="33795" s="107" customFormat="1" x14ac:dyDescent="0.2"/>
    <row r="33796" s="107" customFormat="1" x14ac:dyDescent="0.2"/>
    <row r="33797" s="107" customFormat="1" x14ac:dyDescent="0.2"/>
    <row r="33798" s="107" customFormat="1" x14ac:dyDescent="0.2"/>
    <row r="33799" s="107" customFormat="1" x14ac:dyDescent="0.2"/>
    <row r="33800" s="107" customFormat="1" x14ac:dyDescent="0.2"/>
    <row r="33801" s="107" customFormat="1" x14ac:dyDescent="0.2"/>
    <row r="33802" s="107" customFormat="1" x14ac:dyDescent="0.2"/>
    <row r="33803" s="107" customFormat="1" x14ac:dyDescent="0.2"/>
    <row r="33804" s="107" customFormat="1" x14ac:dyDescent="0.2"/>
    <row r="33805" s="107" customFormat="1" x14ac:dyDescent="0.2"/>
    <row r="33806" s="107" customFormat="1" x14ac:dyDescent="0.2"/>
    <row r="33807" s="107" customFormat="1" x14ac:dyDescent="0.2"/>
    <row r="33808" s="107" customFormat="1" x14ac:dyDescent="0.2"/>
    <row r="33809" s="107" customFormat="1" x14ac:dyDescent="0.2"/>
    <row r="33810" s="107" customFormat="1" x14ac:dyDescent="0.2"/>
    <row r="33811" s="107" customFormat="1" x14ac:dyDescent="0.2"/>
    <row r="33812" s="107" customFormat="1" x14ac:dyDescent="0.2"/>
    <row r="33813" s="107" customFormat="1" x14ac:dyDescent="0.2"/>
    <row r="33814" s="107" customFormat="1" x14ac:dyDescent="0.2"/>
    <row r="33815" s="107" customFormat="1" x14ac:dyDescent="0.2"/>
    <row r="33816" s="107" customFormat="1" x14ac:dyDescent="0.2"/>
    <row r="33817" s="107" customFormat="1" x14ac:dyDescent="0.2"/>
    <row r="33818" s="107" customFormat="1" x14ac:dyDescent="0.2"/>
    <row r="33819" s="107" customFormat="1" x14ac:dyDescent="0.2"/>
    <row r="33820" s="107" customFormat="1" x14ac:dyDescent="0.2"/>
    <row r="33821" s="107" customFormat="1" x14ac:dyDescent="0.2"/>
    <row r="33822" s="107" customFormat="1" x14ac:dyDescent="0.2"/>
    <row r="33823" s="107" customFormat="1" x14ac:dyDescent="0.2"/>
    <row r="33824" s="107" customFormat="1" x14ac:dyDescent="0.2"/>
    <row r="33825" s="107" customFormat="1" x14ac:dyDescent="0.2"/>
    <row r="33826" s="107" customFormat="1" x14ac:dyDescent="0.2"/>
    <row r="33827" s="107" customFormat="1" x14ac:dyDescent="0.2"/>
    <row r="33828" s="107" customFormat="1" x14ac:dyDescent="0.2"/>
    <row r="33829" s="107" customFormat="1" x14ac:dyDescent="0.2"/>
    <row r="33830" s="107" customFormat="1" x14ac:dyDescent="0.2"/>
    <row r="33831" s="107" customFormat="1" x14ac:dyDescent="0.2"/>
    <row r="33832" s="107" customFormat="1" x14ac:dyDescent="0.2"/>
    <row r="33833" s="107" customFormat="1" x14ac:dyDescent="0.2"/>
    <row r="33834" s="107" customFormat="1" x14ac:dyDescent="0.2"/>
    <row r="33835" s="107" customFormat="1" x14ac:dyDescent="0.2"/>
    <row r="33836" s="107" customFormat="1" x14ac:dyDescent="0.2"/>
    <row r="33837" s="107" customFormat="1" x14ac:dyDescent="0.2"/>
    <row r="33838" s="107" customFormat="1" x14ac:dyDescent="0.2"/>
    <row r="33839" s="107" customFormat="1" x14ac:dyDescent="0.2"/>
    <row r="33840" s="107" customFormat="1" x14ac:dyDescent="0.2"/>
    <row r="33841" s="107" customFormat="1" x14ac:dyDescent="0.2"/>
    <row r="33842" s="107" customFormat="1" x14ac:dyDescent="0.2"/>
    <row r="33843" s="107" customFormat="1" x14ac:dyDescent="0.2"/>
    <row r="33844" s="107" customFormat="1" x14ac:dyDescent="0.2"/>
    <row r="33845" s="107" customFormat="1" x14ac:dyDescent="0.2"/>
    <row r="33846" s="107" customFormat="1" x14ac:dyDescent="0.2"/>
    <row r="33847" s="107" customFormat="1" x14ac:dyDescent="0.2"/>
    <row r="33848" s="107" customFormat="1" x14ac:dyDescent="0.2"/>
    <row r="33849" s="107" customFormat="1" x14ac:dyDescent="0.2"/>
    <row r="33850" s="107" customFormat="1" x14ac:dyDescent="0.2"/>
    <row r="33851" s="107" customFormat="1" x14ac:dyDescent="0.2"/>
    <row r="33852" s="107" customFormat="1" x14ac:dyDescent="0.2"/>
    <row r="33853" s="107" customFormat="1" x14ac:dyDescent="0.2"/>
    <row r="33854" s="107" customFormat="1" x14ac:dyDescent="0.2"/>
    <row r="33855" s="107" customFormat="1" x14ac:dyDescent="0.2"/>
    <row r="33856" s="107" customFormat="1" x14ac:dyDescent="0.2"/>
    <row r="33857" s="107" customFormat="1" x14ac:dyDescent="0.2"/>
    <row r="33858" s="107" customFormat="1" x14ac:dyDescent="0.2"/>
    <row r="33859" s="107" customFormat="1" x14ac:dyDescent="0.2"/>
    <row r="33860" s="107" customFormat="1" x14ac:dyDescent="0.2"/>
    <row r="33861" s="107" customFormat="1" x14ac:dyDescent="0.2"/>
    <row r="33862" s="107" customFormat="1" x14ac:dyDescent="0.2"/>
    <row r="33863" s="107" customFormat="1" x14ac:dyDescent="0.2"/>
    <row r="33864" s="107" customFormat="1" x14ac:dyDescent="0.2"/>
    <row r="33865" s="107" customFormat="1" x14ac:dyDescent="0.2"/>
    <row r="33866" s="107" customFormat="1" x14ac:dyDescent="0.2"/>
    <row r="33867" s="107" customFormat="1" x14ac:dyDescent="0.2"/>
    <row r="33868" s="107" customFormat="1" x14ac:dyDescent="0.2"/>
    <row r="33869" s="107" customFormat="1" x14ac:dyDescent="0.2"/>
    <row r="33870" s="107" customFormat="1" x14ac:dyDescent="0.2"/>
    <row r="33871" s="107" customFormat="1" x14ac:dyDescent="0.2"/>
    <row r="33872" s="107" customFormat="1" x14ac:dyDescent="0.2"/>
    <row r="33873" s="107" customFormat="1" x14ac:dyDescent="0.2"/>
    <row r="33874" s="107" customFormat="1" x14ac:dyDescent="0.2"/>
    <row r="33875" s="107" customFormat="1" x14ac:dyDescent="0.2"/>
    <row r="33876" s="107" customFormat="1" x14ac:dyDescent="0.2"/>
    <row r="33877" s="107" customFormat="1" x14ac:dyDescent="0.2"/>
    <row r="33878" s="107" customFormat="1" x14ac:dyDescent="0.2"/>
    <row r="33879" s="107" customFormat="1" x14ac:dyDescent="0.2"/>
    <row r="33880" s="107" customFormat="1" x14ac:dyDescent="0.2"/>
    <row r="33881" s="107" customFormat="1" x14ac:dyDescent="0.2"/>
    <row r="33882" s="107" customFormat="1" x14ac:dyDescent="0.2"/>
    <row r="33883" s="107" customFormat="1" x14ac:dyDescent="0.2"/>
    <row r="33884" s="107" customFormat="1" x14ac:dyDescent="0.2"/>
    <row r="33885" s="107" customFormat="1" x14ac:dyDescent="0.2"/>
    <row r="33886" s="107" customFormat="1" x14ac:dyDescent="0.2"/>
    <row r="33887" s="107" customFormat="1" x14ac:dyDescent="0.2"/>
    <row r="33888" s="107" customFormat="1" x14ac:dyDescent="0.2"/>
    <row r="33889" s="107" customFormat="1" x14ac:dyDescent="0.2"/>
    <row r="33890" s="107" customFormat="1" x14ac:dyDescent="0.2"/>
    <row r="33891" s="107" customFormat="1" x14ac:dyDescent="0.2"/>
    <row r="33892" s="107" customFormat="1" x14ac:dyDescent="0.2"/>
    <row r="33893" s="107" customFormat="1" x14ac:dyDescent="0.2"/>
    <row r="33894" s="107" customFormat="1" x14ac:dyDescent="0.2"/>
    <row r="33895" s="107" customFormat="1" x14ac:dyDescent="0.2"/>
    <row r="33896" s="107" customFormat="1" x14ac:dyDescent="0.2"/>
    <row r="33897" s="107" customFormat="1" x14ac:dyDescent="0.2"/>
    <row r="33898" s="107" customFormat="1" x14ac:dyDescent="0.2"/>
    <row r="33899" s="107" customFormat="1" x14ac:dyDescent="0.2"/>
    <row r="33900" s="107" customFormat="1" x14ac:dyDescent="0.2"/>
    <row r="33901" s="107" customFormat="1" x14ac:dyDescent="0.2"/>
    <row r="33902" s="107" customFormat="1" x14ac:dyDescent="0.2"/>
    <row r="33903" s="107" customFormat="1" x14ac:dyDescent="0.2"/>
    <row r="33904" s="107" customFormat="1" x14ac:dyDescent="0.2"/>
    <row r="33905" s="107" customFormat="1" x14ac:dyDescent="0.2"/>
    <row r="33906" s="107" customFormat="1" x14ac:dyDescent="0.2"/>
    <row r="33907" s="107" customFormat="1" x14ac:dyDescent="0.2"/>
    <row r="33908" s="107" customFormat="1" x14ac:dyDescent="0.2"/>
    <row r="33909" s="107" customFormat="1" x14ac:dyDescent="0.2"/>
    <row r="33910" s="107" customFormat="1" x14ac:dyDescent="0.2"/>
    <row r="33911" s="107" customFormat="1" x14ac:dyDescent="0.2"/>
    <row r="33912" s="107" customFormat="1" x14ac:dyDescent="0.2"/>
    <row r="33913" s="107" customFormat="1" x14ac:dyDescent="0.2"/>
    <row r="33914" s="107" customFormat="1" x14ac:dyDescent="0.2"/>
    <row r="33915" s="107" customFormat="1" x14ac:dyDescent="0.2"/>
    <row r="33916" s="107" customFormat="1" x14ac:dyDescent="0.2"/>
    <row r="33917" s="107" customFormat="1" x14ac:dyDescent="0.2"/>
    <row r="33918" s="107" customFormat="1" x14ac:dyDescent="0.2"/>
    <row r="33919" s="107" customFormat="1" x14ac:dyDescent="0.2"/>
    <row r="33920" s="107" customFormat="1" x14ac:dyDescent="0.2"/>
    <row r="33921" s="107" customFormat="1" x14ac:dyDescent="0.2"/>
    <row r="33922" s="107" customFormat="1" x14ac:dyDescent="0.2"/>
    <row r="33923" s="107" customFormat="1" x14ac:dyDescent="0.2"/>
    <row r="33924" s="107" customFormat="1" x14ac:dyDescent="0.2"/>
    <row r="33925" s="107" customFormat="1" x14ac:dyDescent="0.2"/>
    <row r="33926" s="107" customFormat="1" x14ac:dyDescent="0.2"/>
    <row r="33927" s="107" customFormat="1" x14ac:dyDescent="0.2"/>
    <row r="33928" s="107" customFormat="1" x14ac:dyDescent="0.2"/>
    <row r="33929" s="107" customFormat="1" x14ac:dyDescent="0.2"/>
    <row r="33930" s="107" customFormat="1" x14ac:dyDescent="0.2"/>
    <row r="33931" s="107" customFormat="1" x14ac:dyDescent="0.2"/>
    <row r="33932" s="107" customFormat="1" x14ac:dyDescent="0.2"/>
    <row r="33933" s="107" customFormat="1" x14ac:dyDescent="0.2"/>
    <row r="33934" s="107" customFormat="1" x14ac:dyDescent="0.2"/>
    <row r="33935" s="107" customFormat="1" x14ac:dyDescent="0.2"/>
    <row r="33936" s="107" customFormat="1" x14ac:dyDescent="0.2"/>
    <row r="33937" s="107" customFormat="1" x14ac:dyDescent="0.2"/>
    <row r="33938" s="107" customFormat="1" x14ac:dyDescent="0.2"/>
    <row r="33939" s="107" customFormat="1" x14ac:dyDescent="0.2"/>
    <row r="33940" s="107" customFormat="1" x14ac:dyDescent="0.2"/>
    <row r="33941" s="107" customFormat="1" x14ac:dyDescent="0.2"/>
    <row r="33942" s="107" customFormat="1" x14ac:dyDescent="0.2"/>
    <row r="33943" s="107" customFormat="1" x14ac:dyDescent="0.2"/>
    <row r="33944" s="107" customFormat="1" x14ac:dyDescent="0.2"/>
    <row r="33945" s="107" customFormat="1" x14ac:dyDescent="0.2"/>
    <row r="33946" s="107" customFormat="1" x14ac:dyDescent="0.2"/>
    <row r="33947" s="107" customFormat="1" x14ac:dyDescent="0.2"/>
    <row r="33948" s="107" customFormat="1" x14ac:dyDescent="0.2"/>
    <row r="33949" s="107" customFormat="1" x14ac:dyDescent="0.2"/>
    <row r="33950" s="107" customFormat="1" x14ac:dyDescent="0.2"/>
    <row r="33951" s="107" customFormat="1" x14ac:dyDescent="0.2"/>
    <row r="33952" s="107" customFormat="1" x14ac:dyDescent="0.2"/>
    <row r="33953" s="107" customFormat="1" x14ac:dyDescent="0.2"/>
    <row r="33954" s="107" customFormat="1" x14ac:dyDescent="0.2"/>
    <row r="33955" s="107" customFormat="1" x14ac:dyDescent="0.2"/>
    <row r="33956" s="107" customFormat="1" x14ac:dyDescent="0.2"/>
    <row r="33957" s="107" customFormat="1" x14ac:dyDescent="0.2"/>
    <row r="33958" s="107" customFormat="1" x14ac:dyDescent="0.2"/>
    <row r="33959" s="107" customFormat="1" x14ac:dyDescent="0.2"/>
    <row r="33960" s="107" customFormat="1" x14ac:dyDescent="0.2"/>
    <row r="33961" s="107" customFormat="1" x14ac:dyDescent="0.2"/>
    <row r="33962" s="107" customFormat="1" x14ac:dyDescent="0.2"/>
    <row r="33963" s="107" customFormat="1" x14ac:dyDescent="0.2"/>
    <row r="33964" s="107" customFormat="1" x14ac:dyDescent="0.2"/>
    <row r="33965" s="107" customFormat="1" x14ac:dyDescent="0.2"/>
    <row r="33966" s="107" customFormat="1" x14ac:dyDescent="0.2"/>
    <row r="33967" s="107" customFormat="1" x14ac:dyDescent="0.2"/>
    <row r="33968" s="107" customFormat="1" x14ac:dyDescent="0.2"/>
    <row r="33969" s="107" customFormat="1" x14ac:dyDescent="0.2"/>
    <row r="33970" s="107" customFormat="1" x14ac:dyDescent="0.2"/>
    <row r="33971" s="107" customFormat="1" x14ac:dyDescent="0.2"/>
    <row r="33972" s="107" customFormat="1" x14ac:dyDescent="0.2"/>
    <row r="33973" s="107" customFormat="1" x14ac:dyDescent="0.2"/>
    <row r="33974" s="107" customFormat="1" x14ac:dyDescent="0.2"/>
    <row r="33975" s="107" customFormat="1" x14ac:dyDescent="0.2"/>
    <row r="33976" s="107" customFormat="1" x14ac:dyDescent="0.2"/>
    <row r="33977" s="107" customFormat="1" x14ac:dyDescent="0.2"/>
    <row r="33978" s="107" customFormat="1" x14ac:dyDescent="0.2"/>
    <row r="33979" s="107" customFormat="1" x14ac:dyDescent="0.2"/>
    <row r="33980" s="107" customFormat="1" x14ac:dyDescent="0.2"/>
    <row r="33981" s="107" customFormat="1" x14ac:dyDescent="0.2"/>
    <row r="33982" s="107" customFormat="1" x14ac:dyDescent="0.2"/>
    <row r="33983" s="107" customFormat="1" x14ac:dyDescent="0.2"/>
    <row r="33984" s="107" customFormat="1" x14ac:dyDescent="0.2"/>
    <row r="33985" s="107" customFormat="1" x14ac:dyDescent="0.2"/>
    <row r="33986" s="107" customFormat="1" x14ac:dyDescent="0.2"/>
    <row r="33987" s="107" customFormat="1" x14ac:dyDescent="0.2"/>
    <row r="33988" s="107" customFormat="1" x14ac:dyDescent="0.2"/>
    <row r="33989" s="107" customFormat="1" x14ac:dyDescent="0.2"/>
    <row r="33990" s="107" customFormat="1" x14ac:dyDescent="0.2"/>
    <row r="33991" s="107" customFormat="1" x14ac:dyDescent="0.2"/>
    <row r="33992" s="107" customFormat="1" x14ac:dyDescent="0.2"/>
    <row r="33993" s="107" customFormat="1" x14ac:dyDescent="0.2"/>
    <row r="33994" s="107" customFormat="1" x14ac:dyDescent="0.2"/>
    <row r="33995" s="107" customFormat="1" x14ac:dyDescent="0.2"/>
    <row r="33996" s="107" customFormat="1" x14ac:dyDescent="0.2"/>
    <row r="33997" s="107" customFormat="1" x14ac:dyDescent="0.2"/>
    <row r="33998" s="107" customFormat="1" x14ac:dyDescent="0.2"/>
    <row r="33999" s="107" customFormat="1" x14ac:dyDescent="0.2"/>
    <row r="34000" s="107" customFormat="1" x14ac:dyDescent="0.2"/>
    <row r="34001" s="107" customFormat="1" x14ac:dyDescent="0.2"/>
    <row r="34002" s="107" customFormat="1" x14ac:dyDescent="0.2"/>
    <row r="34003" s="107" customFormat="1" x14ac:dyDescent="0.2"/>
    <row r="34004" s="107" customFormat="1" x14ac:dyDescent="0.2"/>
    <row r="34005" s="107" customFormat="1" x14ac:dyDescent="0.2"/>
    <row r="34006" s="107" customFormat="1" x14ac:dyDescent="0.2"/>
    <row r="34007" s="107" customFormat="1" x14ac:dyDescent="0.2"/>
    <row r="34008" s="107" customFormat="1" x14ac:dyDescent="0.2"/>
    <row r="34009" s="107" customFormat="1" x14ac:dyDescent="0.2"/>
    <row r="34010" s="107" customFormat="1" x14ac:dyDescent="0.2"/>
    <row r="34011" s="107" customFormat="1" x14ac:dyDescent="0.2"/>
    <row r="34012" s="107" customFormat="1" x14ac:dyDescent="0.2"/>
    <row r="34013" s="107" customFormat="1" x14ac:dyDescent="0.2"/>
    <row r="34014" s="107" customFormat="1" x14ac:dyDescent="0.2"/>
    <row r="34015" s="107" customFormat="1" x14ac:dyDescent="0.2"/>
    <row r="34016" s="107" customFormat="1" x14ac:dyDescent="0.2"/>
    <row r="34017" s="107" customFormat="1" x14ac:dyDescent="0.2"/>
    <row r="34018" s="107" customFormat="1" x14ac:dyDescent="0.2"/>
    <row r="34019" s="107" customFormat="1" x14ac:dyDescent="0.2"/>
    <row r="34020" s="107" customFormat="1" x14ac:dyDescent="0.2"/>
    <row r="34021" s="107" customFormat="1" x14ac:dyDescent="0.2"/>
    <row r="34022" s="107" customFormat="1" x14ac:dyDescent="0.2"/>
    <row r="34023" s="107" customFormat="1" x14ac:dyDescent="0.2"/>
    <row r="34024" s="107" customFormat="1" x14ac:dyDescent="0.2"/>
    <row r="34025" s="107" customFormat="1" x14ac:dyDescent="0.2"/>
    <row r="34026" s="107" customFormat="1" x14ac:dyDescent="0.2"/>
    <row r="34027" s="107" customFormat="1" x14ac:dyDescent="0.2"/>
    <row r="34028" s="107" customFormat="1" x14ac:dyDescent="0.2"/>
    <row r="34029" s="107" customFormat="1" x14ac:dyDescent="0.2"/>
    <row r="34030" s="107" customFormat="1" x14ac:dyDescent="0.2"/>
    <row r="34031" s="107" customFormat="1" x14ac:dyDescent="0.2"/>
    <row r="34032" s="107" customFormat="1" x14ac:dyDescent="0.2"/>
    <row r="34033" s="107" customFormat="1" x14ac:dyDescent="0.2"/>
    <row r="34034" s="107" customFormat="1" x14ac:dyDescent="0.2"/>
    <row r="34035" s="107" customFormat="1" x14ac:dyDescent="0.2"/>
    <row r="34036" s="107" customFormat="1" x14ac:dyDescent="0.2"/>
    <row r="34037" s="107" customFormat="1" x14ac:dyDescent="0.2"/>
    <row r="34038" s="107" customFormat="1" x14ac:dyDescent="0.2"/>
    <row r="34039" s="107" customFormat="1" x14ac:dyDescent="0.2"/>
    <row r="34040" s="107" customFormat="1" x14ac:dyDescent="0.2"/>
    <row r="34041" s="107" customFormat="1" x14ac:dyDescent="0.2"/>
    <row r="34042" s="107" customFormat="1" x14ac:dyDescent="0.2"/>
    <row r="34043" s="107" customFormat="1" x14ac:dyDescent="0.2"/>
    <row r="34044" s="107" customFormat="1" x14ac:dyDescent="0.2"/>
    <row r="34045" s="107" customFormat="1" x14ac:dyDescent="0.2"/>
    <row r="34046" s="107" customFormat="1" x14ac:dyDescent="0.2"/>
    <row r="34047" s="107" customFormat="1" x14ac:dyDescent="0.2"/>
    <row r="34048" s="107" customFormat="1" x14ac:dyDescent="0.2"/>
    <row r="34049" s="107" customFormat="1" x14ac:dyDescent="0.2"/>
    <row r="34050" s="107" customFormat="1" x14ac:dyDescent="0.2"/>
    <row r="34051" s="107" customFormat="1" x14ac:dyDescent="0.2"/>
    <row r="34052" s="107" customFormat="1" x14ac:dyDescent="0.2"/>
    <row r="34053" s="107" customFormat="1" x14ac:dyDescent="0.2"/>
    <row r="34054" s="107" customFormat="1" x14ac:dyDescent="0.2"/>
    <row r="34055" s="107" customFormat="1" x14ac:dyDescent="0.2"/>
    <row r="34056" s="107" customFormat="1" x14ac:dyDescent="0.2"/>
    <row r="34057" s="107" customFormat="1" x14ac:dyDescent="0.2"/>
    <row r="34058" s="107" customFormat="1" x14ac:dyDescent="0.2"/>
    <row r="34059" s="107" customFormat="1" x14ac:dyDescent="0.2"/>
    <row r="34060" s="107" customFormat="1" x14ac:dyDescent="0.2"/>
    <row r="34061" s="107" customFormat="1" x14ac:dyDescent="0.2"/>
    <row r="34062" s="107" customFormat="1" x14ac:dyDescent="0.2"/>
    <row r="34063" s="107" customFormat="1" x14ac:dyDescent="0.2"/>
    <row r="34064" s="107" customFormat="1" x14ac:dyDescent="0.2"/>
    <row r="34065" s="107" customFormat="1" x14ac:dyDescent="0.2"/>
    <row r="34066" s="107" customFormat="1" x14ac:dyDescent="0.2"/>
    <row r="34067" s="107" customFormat="1" x14ac:dyDescent="0.2"/>
    <row r="34068" s="107" customFormat="1" x14ac:dyDescent="0.2"/>
    <row r="34069" s="107" customFormat="1" x14ac:dyDescent="0.2"/>
    <row r="34070" s="107" customFormat="1" x14ac:dyDescent="0.2"/>
    <row r="34071" s="107" customFormat="1" x14ac:dyDescent="0.2"/>
    <row r="34072" s="107" customFormat="1" x14ac:dyDescent="0.2"/>
    <row r="34073" s="107" customFormat="1" x14ac:dyDescent="0.2"/>
    <row r="34074" s="107" customFormat="1" x14ac:dyDescent="0.2"/>
    <row r="34075" s="107" customFormat="1" x14ac:dyDescent="0.2"/>
    <row r="34076" s="107" customFormat="1" x14ac:dyDescent="0.2"/>
    <row r="34077" s="107" customFormat="1" x14ac:dyDescent="0.2"/>
    <row r="34078" s="107" customFormat="1" x14ac:dyDescent="0.2"/>
    <row r="34079" s="107" customFormat="1" x14ac:dyDescent="0.2"/>
    <row r="34080" s="107" customFormat="1" x14ac:dyDescent="0.2"/>
    <row r="34081" s="107" customFormat="1" x14ac:dyDescent="0.2"/>
    <row r="34082" s="107" customFormat="1" x14ac:dyDescent="0.2"/>
    <row r="34083" s="107" customFormat="1" x14ac:dyDescent="0.2"/>
    <row r="34084" s="107" customFormat="1" x14ac:dyDescent="0.2"/>
    <row r="34085" s="107" customFormat="1" x14ac:dyDescent="0.2"/>
    <row r="34086" s="107" customFormat="1" x14ac:dyDescent="0.2"/>
    <row r="34087" s="107" customFormat="1" x14ac:dyDescent="0.2"/>
    <row r="34088" s="107" customFormat="1" x14ac:dyDescent="0.2"/>
    <row r="34089" s="107" customFormat="1" x14ac:dyDescent="0.2"/>
    <row r="34090" s="107" customFormat="1" x14ac:dyDescent="0.2"/>
    <row r="34091" s="107" customFormat="1" x14ac:dyDescent="0.2"/>
    <row r="34092" s="107" customFormat="1" x14ac:dyDescent="0.2"/>
    <row r="34093" s="107" customFormat="1" x14ac:dyDescent="0.2"/>
    <row r="34094" s="107" customFormat="1" x14ac:dyDescent="0.2"/>
    <row r="34095" s="107" customFormat="1" x14ac:dyDescent="0.2"/>
    <row r="34096" s="107" customFormat="1" x14ac:dyDescent="0.2"/>
    <row r="34097" s="107" customFormat="1" x14ac:dyDescent="0.2"/>
    <row r="34098" s="107" customFormat="1" x14ac:dyDescent="0.2"/>
    <row r="34099" s="107" customFormat="1" x14ac:dyDescent="0.2"/>
    <row r="34100" s="107" customFormat="1" x14ac:dyDescent="0.2"/>
    <row r="34101" s="107" customFormat="1" x14ac:dyDescent="0.2"/>
    <row r="34102" s="107" customFormat="1" x14ac:dyDescent="0.2"/>
    <row r="34103" s="107" customFormat="1" x14ac:dyDescent="0.2"/>
    <row r="34104" s="107" customFormat="1" x14ac:dyDescent="0.2"/>
    <row r="34105" s="107" customFormat="1" x14ac:dyDescent="0.2"/>
    <row r="34106" s="107" customFormat="1" x14ac:dyDescent="0.2"/>
    <row r="34107" s="107" customFormat="1" x14ac:dyDescent="0.2"/>
    <row r="34108" s="107" customFormat="1" x14ac:dyDescent="0.2"/>
    <row r="34109" s="107" customFormat="1" x14ac:dyDescent="0.2"/>
    <row r="34110" s="107" customFormat="1" x14ac:dyDescent="0.2"/>
    <row r="34111" s="107" customFormat="1" x14ac:dyDescent="0.2"/>
    <row r="34112" s="107" customFormat="1" x14ac:dyDescent="0.2"/>
    <row r="34113" s="107" customFormat="1" x14ac:dyDescent="0.2"/>
    <row r="34114" s="107" customFormat="1" x14ac:dyDescent="0.2"/>
    <row r="34115" s="107" customFormat="1" x14ac:dyDescent="0.2"/>
    <row r="34116" s="107" customFormat="1" x14ac:dyDescent="0.2"/>
    <row r="34117" s="107" customFormat="1" x14ac:dyDescent="0.2"/>
    <row r="34118" s="107" customFormat="1" x14ac:dyDescent="0.2"/>
    <row r="34119" s="107" customFormat="1" x14ac:dyDescent="0.2"/>
    <row r="34120" s="107" customFormat="1" x14ac:dyDescent="0.2"/>
    <row r="34121" s="107" customFormat="1" x14ac:dyDescent="0.2"/>
    <row r="34122" s="107" customFormat="1" x14ac:dyDescent="0.2"/>
    <row r="34123" s="107" customFormat="1" x14ac:dyDescent="0.2"/>
    <row r="34124" s="107" customFormat="1" x14ac:dyDescent="0.2"/>
    <row r="34125" s="107" customFormat="1" x14ac:dyDescent="0.2"/>
    <row r="34126" s="107" customFormat="1" x14ac:dyDescent="0.2"/>
    <row r="34127" s="107" customFormat="1" x14ac:dyDescent="0.2"/>
    <row r="34128" s="107" customFormat="1" x14ac:dyDescent="0.2"/>
    <row r="34129" s="107" customFormat="1" x14ac:dyDescent="0.2"/>
    <row r="34130" s="107" customFormat="1" x14ac:dyDescent="0.2"/>
    <row r="34131" s="107" customFormat="1" x14ac:dyDescent="0.2"/>
    <row r="34132" s="107" customFormat="1" x14ac:dyDescent="0.2"/>
    <row r="34133" s="107" customFormat="1" x14ac:dyDescent="0.2"/>
    <row r="34134" s="107" customFormat="1" x14ac:dyDescent="0.2"/>
    <row r="34135" s="107" customFormat="1" x14ac:dyDescent="0.2"/>
    <row r="34136" s="107" customFormat="1" x14ac:dyDescent="0.2"/>
    <row r="34137" s="107" customFormat="1" x14ac:dyDescent="0.2"/>
    <row r="34138" s="107" customFormat="1" x14ac:dyDescent="0.2"/>
    <row r="34139" s="107" customFormat="1" x14ac:dyDescent="0.2"/>
    <row r="34140" s="107" customFormat="1" x14ac:dyDescent="0.2"/>
    <row r="34141" s="107" customFormat="1" x14ac:dyDescent="0.2"/>
    <row r="34142" s="107" customFormat="1" x14ac:dyDescent="0.2"/>
    <row r="34143" s="107" customFormat="1" x14ac:dyDescent="0.2"/>
    <row r="34144" s="107" customFormat="1" x14ac:dyDescent="0.2"/>
    <row r="34145" s="107" customFormat="1" x14ac:dyDescent="0.2"/>
    <row r="34146" s="107" customFormat="1" x14ac:dyDescent="0.2"/>
    <row r="34147" s="107" customFormat="1" x14ac:dyDescent="0.2"/>
    <row r="34148" s="107" customFormat="1" x14ac:dyDescent="0.2"/>
    <row r="34149" s="107" customFormat="1" x14ac:dyDescent="0.2"/>
    <row r="34150" s="107" customFormat="1" x14ac:dyDescent="0.2"/>
    <row r="34151" s="107" customFormat="1" x14ac:dyDescent="0.2"/>
    <row r="34152" s="107" customFormat="1" x14ac:dyDescent="0.2"/>
    <row r="34153" s="107" customFormat="1" x14ac:dyDescent="0.2"/>
    <row r="34154" s="107" customFormat="1" x14ac:dyDescent="0.2"/>
    <row r="34155" s="107" customFormat="1" x14ac:dyDescent="0.2"/>
    <row r="34156" s="107" customFormat="1" x14ac:dyDescent="0.2"/>
    <row r="34157" s="107" customFormat="1" x14ac:dyDescent="0.2"/>
    <row r="34158" s="107" customFormat="1" x14ac:dyDescent="0.2"/>
    <row r="34159" s="107" customFormat="1" x14ac:dyDescent="0.2"/>
    <row r="34160" s="107" customFormat="1" x14ac:dyDescent="0.2"/>
    <row r="34161" s="107" customFormat="1" x14ac:dyDescent="0.2"/>
    <row r="34162" s="107" customFormat="1" x14ac:dyDescent="0.2"/>
    <row r="34163" s="107" customFormat="1" x14ac:dyDescent="0.2"/>
    <row r="34164" s="107" customFormat="1" x14ac:dyDescent="0.2"/>
    <row r="34165" s="107" customFormat="1" x14ac:dyDescent="0.2"/>
    <row r="34166" s="107" customFormat="1" x14ac:dyDescent="0.2"/>
    <row r="34167" s="107" customFormat="1" x14ac:dyDescent="0.2"/>
    <row r="34168" s="107" customFormat="1" x14ac:dyDescent="0.2"/>
    <row r="34169" s="107" customFormat="1" x14ac:dyDescent="0.2"/>
    <row r="34170" s="107" customFormat="1" x14ac:dyDescent="0.2"/>
    <row r="34171" s="107" customFormat="1" x14ac:dyDescent="0.2"/>
    <row r="34172" s="107" customFormat="1" x14ac:dyDescent="0.2"/>
    <row r="34173" s="107" customFormat="1" x14ac:dyDescent="0.2"/>
    <row r="34174" s="107" customFormat="1" x14ac:dyDescent="0.2"/>
    <row r="34175" s="107" customFormat="1" x14ac:dyDescent="0.2"/>
    <row r="34176" s="107" customFormat="1" x14ac:dyDescent="0.2"/>
    <row r="34177" s="107" customFormat="1" x14ac:dyDescent="0.2"/>
    <row r="34178" s="107" customFormat="1" x14ac:dyDescent="0.2"/>
    <row r="34179" s="107" customFormat="1" x14ac:dyDescent="0.2"/>
    <row r="34180" s="107" customFormat="1" x14ac:dyDescent="0.2"/>
    <row r="34181" s="107" customFormat="1" x14ac:dyDescent="0.2"/>
    <row r="34182" s="107" customFormat="1" x14ac:dyDescent="0.2"/>
    <row r="34183" s="107" customFormat="1" x14ac:dyDescent="0.2"/>
    <row r="34184" s="107" customFormat="1" x14ac:dyDescent="0.2"/>
    <row r="34185" s="107" customFormat="1" x14ac:dyDescent="0.2"/>
    <row r="34186" s="107" customFormat="1" x14ac:dyDescent="0.2"/>
    <row r="34187" s="107" customFormat="1" x14ac:dyDescent="0.2"/>
    <row r="34188" s="107" customFormat="1" x14ac:dyDescent="0.2"/>
    <row r="34189" s="107" customFormat="1" x14ac:dyDescent="0.2"/>
    <row r="34190" s="107" customFormat="1" x14ac:dyDescent="0.2"/>
    <row r="34191" s="107" customFormat="1" x14ac:dyDescent="0.2"/>
    <row r="34192" s="107" customFormat="1" x14ac:dyDescent="0.2"/>
    <row r="34193" s="107" customFormat="1" x14ac:dyDescent="0.2"/>
    <row r="34194" s="107" customFormat="1" x14ac:dyDescent="0.2"/>
    <row r="34195" s="107" customFormat="1" x14ac:dyDescent="0.2"/>
    <row r="34196" s="107" customFormat="1" x14ac:dyDescent="0.2"/>
    <row r="34197" s="107" customFormat="1" x14ac:dyDescent="0.2"/>
    <row r="34198" s="107" customFormat="1" x14ac:dyDescent="0.2"/>
    <row r="34199" s="107" customFormat="1" x14ac:dyDescent="0.2"/>
    <row r="34200" s="107" customFormat="1" x14ac:dyDescent="0.2"/>
    <row r="34201" s="107" customFormat="1" x14ac:dyDescent="0.2"/>
    <row r="34202" s="107" customFormat="1" x14ac:dyDescent="0.2"/>
    <row r="34203" s="107" customFormat="1" x14ac:dyDescent="0.2"/>
    <row r="34204" s="107" customFormat="1" x14ac:dyDescent="0.2"/>
    <row r="34205" s="107" customFormat="1" x14ac:dyDescent="0.2"/>
    <row r="34206" s="107" customFormat="1" x14ac:dyDescent="0.2"/>
    <row r="34207" s="107" customFormat="1" x14ac:dyDescent="0.2"/>
    <row r="34208" s="107" customFormat="1" x14ac:dyDescent="0.2"/>
    <row r="34209" s="107" customFormat="1" x14ac:dyDescent="0.2"/>
    <row r="34210" s="107" customFormat="1" x14ac:dyDescent="0.2"/>
    <row r="34211" s="107" customFormat="1" x14ac:dyDescent="0.2"/>
    <row r="34212" s="107" customFormat="1" x14ac:dyDescent="0.2"/>
    <row r="34213" s="107" customFormat="1" x14ac:dyDescent="0.2"/>
    <row r="34214" s="107" customFormat="1" x14ac:dyDescent="0.2"/>
    <row r="34215" s="107" customFormat="1" x14ac:dyDescent="0.2"/>
    <row r="34216" s="107" customFormat="1" x14ac:dyDescent="0.2"/>
    <row r="34217" s="107" customFormat="1" x14ac:dyDescent="0.2"/>
    <row r="34218" s="107" customFormat="1" x14ac:dyDescent="0.2"/>
    <row r="34219" s="107" customFormat="1" x14ac:dyDescent="0.2"/>
    <row r="34220" s="107" customFormat="1" x14ac:dyDescent="0.2"/>
    <row r="34221" s="107" customFormat="1" x14ac:dyDescent="0.2"/>
    <row r="34222" s="107" customFormat="1" x14ac:dyDescent="0.2"/>
    <row r="34223" s="107" customFormat="1" x14ac:dyDescent="0.2"/>
    <row r="34224" s="107" customFormat="1" x14ac:dyDescent="0.2"/>
    <row r="34225" s="107" customFormat="1" x14ac:dyDescent="0.2"/>
    <row r="34226" s="107" customFormat="1" x14ac:dyDescent="0.2"/>
    <row r="34227" s="107" customFormat="1" x14ac:dyDescent="0.2"/>
    <row r="34228" s="107" customFormat="1" x14ac:dyDescent="0.2"/>
    <row r="34229" s="107" customFormat="1" x14ac:dyDescent="0.2"/>
    <row r="34230" s="107" customFormat="1" x14ac:dyDescent="0.2"/>
    <row r="34231" s="107" customFormat="1" x14ac:dyDescent="0.2"/>
    <row r="34232" s="107" customFormat="1" x14ac:dyDescent="0.2"/>
    <row r="34233" s="107" customFormat="1" x14ac:dyDescent="0.2"/>
    <row r="34234" s="107" customFormat="1" x14ac:dyDescent="0.2"/>
    <row r="34235" s="107" customFormat="1" x14ac:dyDescent="0.2"/>
    <row r="34236" s="107" customFormat="1" x14ac:dyDescent="0.2"/>
    <row r="34237" s="107" customFormat="1" x14ac:dyDescent="0.2"/>
    <row r="34238" s="107" customFormat="1" x14ac:dyDescent="0.2"/>
    <row r="34239" s="107" customFormat="1" x14ac:dyDescent="0.2"/>
    <row r="34240" s="107" customFormat="1" x14ac:dyDescent="0.2"/>
    <row r="34241" s="107" customFormat="1" x14ac:dyDescent="0.2"/>
    <row r="34242" s="107" customFormat="1" x14ac:dyDescent="0.2"/>
    <row r="34243" s="107" customFormat="1" x14ac:dyDescent="0.2"/>
    <row r="34244" s="107" customFormat="1" x14ac:dyDescent="0.2"/>
    <row r="34245" s="107" customFormat="1" x14ac:dyDescent="0.2"/>
    <row r="34246" s="107" customFormat="1" x14ac:dyDescent="0.2"/>
    <row r="34247" s="107" customFormat="1" x14ac:dyDescent="0.2"/>
    <row r="34248" s="107" customFormat="1" x14ac:dyDescent="0.2"/>
    <row r="34249" s="107" customFormat="1" x14ac:dyDescent="0.2"/>
    <row r="34250" s="107" customFormat="1" x14ac:dyDescent="0.2"/>
    <row r="34251" s="107" customFormat="1" x14ac:dyDescent="0.2"/>
    <row r="34252" s="107" customFormat="1" x14ac:dyDescent="0.2"/>
    <row r="34253" s="107" customFormat="1" x14ac:dyDescent="0.2"/>
    <row r="34254" s="107" customFormat="1" x14ac:dyDescent="0.2"/>
    <row r="34255" s="107" customFormat="1" x14ac:dyDescent="0.2"/>
    <row r="34256" s="107" customFormat="1" x14ac:dyDescent="0.2"/>
    <row r="34257" s="107" customFormat="1" x14ac:dyDescent="0.2"/>
    <row r="34258" s="107" customFormat="1" x14ac:dyDescent="0.2"/>
    <row r="34259" s="107" customFormat="1" x14ac:dyDescent="0.2"/>
    <row r="34260" s="107" customFormat="1" x14ac:dyDescent="0.2"/>
    <row r="34261" s="107" customFormat="1" x14ac:dyDescent="0.2"/>
    <row r="34262" s="107" customFormat="1" x14ac:dyDescent="0.2"/>
    <row r="34263" s="107" customFormat="1" x14ac:dyDescent="0.2"/>
    <row r="34264" s="107" customFormat="1" x14ac:dyDescent="0.2"/>
    <row r="34265" s="107" customFormat="1" x14ac:dyDescent="0.2"/>
    <row r="34266" s="107" customFormat="1" x14ac:dyDescent="0.2"/>
    <row r="34267" s="107" customFormat="1" x14ac:dyDescent="0.2"/>
    <row r="34268" s="107" customFormat="1" x14ac:dyDescent="0.2"/>
    <row r="34269" s="107" customFormat="1" x14ac:dyDescent="0.2"/>
    <row r="34270" s="107" customFormat="1" x14ac:dyDescent="0.2"/>
    <row r="34271" s="107" customFormat="1" x14ac:dyDescent="0.2"/>
    <row r="34272" s="107" customFormat="1" x14ac:dyDescent="0.2"/>
    <row r="34273" s="107" customFormat="1" x14ac:dyDescent="0.2"/>
    <row r="34274" s="107" customFormat="1" x14ac:dyDescent="0.2"/>
    <row r="34275" s="107" customFormat="1" x14ac:dyDescent="0.2"/>
    <row r="34276" s="107" customFormat="1" x14ac:dyDescent="0.2"/>
    <row r="34277" s="107" customFormat="1" x14ac:dyDescent="0.2"/>
    <row r="34278" s="107" customFormat="1" x14ac:dyDescent="0.2"/>
    <row r="34279" s="107" customFormat="1" x14ac:dyDescent="0.2"/>
    <row r="34280" s="107" customFormat="1" x14ac:dyDescent="0.2"/>
    <row r="34281" s="107" customFormat="1" x14ac:dyDescent="0.2"/>
    <row r="34282" s="107" customFormat="1" x14ac:dyDescent="0.2"/>
    <row r="34283" s="107" customFormat="1" x14ac:dyDescent="0.2"/>
    <row r="34284" s="107" customFormat="1" x14ac:dyDescent="0.2"/>
    <row r="34285" s="107" customFormat="1" x14ac:dyDescent="0.2"/>
    <row r="34286" s="107" customFormat="1" x14ac:dyDescent="0.2"/>
    <row r="34287" s="107" customFormat="1" x14ac:dyDescent="0.2"/>
    <row r="34288" s="107" customFormat="1" x14ac:dyDescent="0.2"/>
    <row r="34289" s="107" customFormat="1" x14ac:dyDescent="0.2"/>
    <row r="34290" s="107" customFormat="1" x14ac:dyDescent="0.2"/>
    <row r="34291" s="107" customFormat="1" x14ac:dyDescent="0.2"/>
    <row r="34292" s="107" customFormat="1" x14ac:dyDescent="0.2"/>
    <row r="34293" s="107" customFormat="1" x14ac:dyDescent="0.2"/>
    <row r="34294" s="107" customFormat="1" x14ac:dyDescent="0.2"/>
    <row r="34295" s="107" customFormat="1" x14ac:dyDescent="0.2"/>
    <row r="34296" s="107" customFormat="1" x14ac:dyDescent="0.2"/>
    <row r="34297" s="107" customFormat="1" x14ac:dyDescent="0.2"/>
    <row r="34298" s="107" customFormat="1" x14ac:dyDescent="0.2"/>
    <row r="34299" s="107" customFormat="1" x14ac:dyDescent="0.2"/>
    <row r="34300" s="107" customFormat="1" x14ac:dyDescent="0.2"/>
    <row r="34301" s="107" customFormat="1" x14ac:dyDescent="0.2"/>
    <row r="34302" s="107" customFormat="1" x14ac:dyDescent="0.2"/>
    <row r="34303" s="107" customFormat="1" x14ac:dyDescent="0.2"/>
    <row r="34304" s="107" customFormat="1" x14ac:dyDescent="0.2"/>
    <row r="34305" s="107" customFormat="1" x14ac:dyDescent="0.2"/>
    <row r="34306" s="107" customFormat="1" x14ac:dyDescent="0.2"/>
    <row r="34307" s="107" customFormat="1" x14ac:dyDescent="0.2"/>
    <row r="34308" s="107" customFormat="1" x14ac:dyDescent="0.2"/>
    <row r="34309" s="107" customFormat="1" x14ac:dyDescent="0.2"/>
    <row r="34310" s="107" customFormat="1" x14ac:dyDescent="0.2"/>
    <row r="34311" s="107" customFormat="1" x14ac:dyDescent="0.2"/>
    <row r="34312" s="107" customFormat="1" x14ac:dyDescent="0.2"/>
    <row r="34313" s="107" customFormat="1" x14ac:dyDescent="0.2"/>
    <row r="34314" s="107" customFormat="1" x14ac:dyDescent="0.2"/>
    <row r="34315" s="107" customFormat="1" x14ac:dyDescent="0.2"/>
    <row r="34316" s="107" customFormat="1" x14ac:dyDescent="0.2"/>
    <row r="34317" s="107" customFormat="1" x14ac:dyDescent="0.2"/>
    <row r="34318" s="107" customFormat="1" x14ac:dyDescent="0.2"/>
    <row r="34319" s="107" customFormat="1" x14ac:dyDescent="0.2"/>
    <row r="34320" s="107" customFormat="1" x14ac:dyDescent="0.2"/>
    <row r="34321" s="107" customFormat="1" x14ac:dyDescent="0.2"/>
    <row r="34322" s="107" customFormat="1" x14ac:dyDescent="0.2"/>
    <row r="34323" s="107" customFormat="1" x14ac:dyDescent="0.2"/>
    <row r="34324" s="107" customFormat="1" x14ac:dyDescent="0.2"/>
    <row r="34325" s="107" customFormat="1" x14ac:dyDescent="0.2"/>
    <row r="34326" s="107" customFormat="1" x14ac:dyDescent="0.2"/>
    <row r="34327" s="107" customFormat="1" x14ac:dyDescent="0.2"/>
    <row r="34328" s="107" customFormat="1" x14ac:dyDescent="0.2"/>
    <row r="34329" s="107" customFormat="1" x14ac:dyDescent="0.2"/>
    <row r="34330" s="107" customFormat="1" x14ac:dyDescent="0.2"/>
    <row r="34331" s="107" customFormat="1" x14ac:dyDescent="0.2"/>
    <row r="34332" s="107" customFormat="1" x14ac:dyDescent="0.2"/>
    <row r="34333" s="107" customFormat="1" x14ac:dyDescent="0.2"/>
    <row r="34334" s="107" customFormat="1" x14ac:dyDescent="0.2"/>
    <row r="34335" s="107" customFormat="1" x14ac:dyDescent="0.2"/>
    <row r="34336" s="107" customFormat="1" x14ac:dyDescent="0.2"/>
    <row r="34337" s="107" customFormat="1" x14ac:dyDescent="0.2"/>
    <row r="34338" s="107" customFormat="1" x14ac:dyDescent="0.2"/>
    <row r="34339" s="107" customFormat="1" x14ac:dyDescent="0.2"/>
    <row r="34340" s="107" customFormat="1" x14ac:dyDescent="0.2"/>
    <row r="34341" s="107" customFormat="1" x14ac:dyDescent="0.2"/>
    <row r="34342" s="107" customFormat="1" x14ac:dyDescent="0.2"/>
    <row r="34343" s="107" customFormat="1" x14ac:dyDescent="0.2"/>
    <row r="34344" s="107" customFormat="1" x14ac:dyDescent="0.2"/>
    <row r="34345" s="107" customFormat="1" x14ac:dyDescent="0.2"/>
    <row r="34346" s="107" customFormat="1" x14ac:dyDescent="0.2"/>
    <row r="34347" s="107" customFormat="1" x14ac:dyDescent="0.2"/>
    <row r="34348" s="107" customFormat="1" x14ac:dyDescent="0.2"/>
    <row r="34349" s="107" customFormat="1" x14ac:dyDescent="0.2"/>
    <row r="34350" s="107" customFormat="1" x14ac:dyDescent="0.2"/>
    <row r="34351" s="107" customFormat="1" x14ac:dyDescent="0.2"/>
    <row r="34352" s="107" customFormat="1" x14ac:dyDescent="0.2"/>
    <row r="34353" s="107" customFormat="1" x14ac:dyDescent="0.2"/>
    <row r="34354" s="107" customFormat="1" x14ac:dyDescent="0.2"/>
    <row r="34355" s="107" customFormat="1" x14ac:dyDescent="0.2"/>
    <row r="34356" s="107" customFormat="1" x14ac:dyDescent="0.2"/>
    <row r="34357" s="107" customFormat="1" x14ac:dyDescent="0.2"/>
    <row r="34358" s="107" customFormat="1" x14ac:dyDescent="0.2"/>
    <row r="34359" s="107" customFormat="1" x14ac:dyDescent="0.2"/>
    <row r="34360" s="107" customFormat="1" x14ac:dyDescent="0.2"/>
    <row r="34361" s="107" customFormat="1" x14ac:dyDescent="0.2"/>
    <row r="34362" s="107" customFormat="1" x14ac:dyDescent="0.2"/>
    <row r="34363" s="107" customFormat="1" x14ac:dyDescent="0.2"/>
    <row r="34364" s="107" customFormat="1" x14ac:dyDescent="0.2"/>
    <row r="34365" s="107" customFormat="1" x14ac:dyDescent="0.2"/>
    <row r="34366" s="107" customFormat="1" x14ac:dyDescent="0.2"/>
    <row r="34367" s="107" customFormat="1" x14ac:dyDescent="0.2"/>
    <row r="34368" s="107" customFormat="1" x14ac:dyDescent="0.2"/>
    <row r="34369" s="107" customFormat="1" x14ac:dyDescent="0.2"/>
    <row r="34370" s="107" customFormat="1" x14ac:dyDescent="0.2"/>
    <row r="34371" s="107" customFormat="1" x14ac:dyDescent="0.2"/>
    <row r="34372" s="107" customFormat="1" x14ac:dyDescent="0.2"/>
    <row r="34373" s="107" customFormat="1" x14ac:dyDescent="0.2"/>
    <row r="34374" s="107" customFormat="1" x14ac:dyDescent="0.2"/>
    <row r="34375" s="107" customFormat="1" x14ac:dyDescent="0.2"/>
    <row r="34376" s="107" customFormat="1" x14ac:dyDescent="0.2"/>
    <row r="34377" s="107" customFormat="1" x14ac:dyDescent="0.2"/>
    <row r="34378" s="107" customFormat="1" x14ac:dyDescent="0.2"/>
    <row r="34379" s="107" customFormat="1" x14ac:dyDescent="0.2"/>
    <row r="34380" s="107" customFormat="1" x14ac:dyDescent="0.2"/>
    <row r="34381" s="107" customFormat="1" x14ac:dyDescent="0.2"/>
    <row r="34382" s="107" customFormat="1" x14ac:dyDescent="0.2"/>
    <row r="34383" s="107" customFormat="1" x14ac:dyDescent="0.2"/>
    <row r="34384" s="107" customFormat="1" x14ac:dyDescent="0.2"/>
    <row r="34385" s="107" customFormat="1" x14ac:dyDescent="0.2"/>
    <row r="34386" s="107" customFormat="1" x14ac:dyDescent="0.2"/>
    <row r="34387" s="107" customFormat="1" x14ac:dyDescent="0.2"/>
    <row r="34388" s="107" customFormat="1" x14ac:dyDescent="0.2"/>
    <row r="34389" s="107" customFormat="1" x14ac:dyDescent="0.2"/>
    <row r="34390" s="107" customFormat="1" x14ac:dyDescent="0.2"/>
    <row r="34391" s="107" customFormat="1" x14ac:dyDescent="0.2"/>
    <row r="34392" s="107" customFormat="1" x14ac:dyDescent="0.2"/>
    <row r="34393" s="107" customFormat="1" x14ac:dyDescent="0.2"/>
    <row r="34394" s="107" customFormat="1" x14ac:dyDescent="0.2"/>
    <row r="34395" s="107" customFormat="1" x14ac:dyDescent="0.2"/>
    <row r="34396" s="107" customFormat="1" x14ac:dyDescent="0.2"/>
    <row r="34397" s="107" customFormat="1" x14ac:dyDescent="0.2"/>
    <row r="34398" s="107" customFormat="1" x14ac:dyDescent="0.2"/>
    <row r="34399" s="107" customFormat="1" x14ac:dyDescent="0.2"/>
    <row r="34400" s="107" customFormat="1" x14ac:dyDescent="0.2"/>
    <row r="34401" s="107" customFormat="1" x14ac:dyDescent="0.2"/>
    <row r="34402" s="107" customFormat="1" x14ac:dyDescent="0.2"/>
    <row r="34403" s="107" customFormat="1" x14ac:dyDescent="0.2"/>
    <row r="34404" s="107" customFormat="1" x14ac:dyDescent="0.2"/>
    <row r="34405" s="107" customFormat="1" x14ac:dyDescent="0.2"/>
    <row r="34406" s="107" customFormat="1" x14ac:dyDescent="0.2"/>
    <row r="34407" s="107" customFormat="1" x14ac:dyDescent="0.2"/>
    <row r="34408" s="107" customFormat="1" x14ac:dyDescent="0.2"/>
    <row r="34409" s="107" customFormat="1" x14ac:dyDescent="0.2"/>
    <row r="34410" s="107" customFormat="1" x14ac:dyDescent="0.2"/>
    <row r="34411" s="107" customFormat="1" x14ac:dyDescent="0.2"/>
    <row r="34412" s="107" customFormat="1" x14ac:dyDescent="0.2"/>
    <row r="34413" s="107" customFormat="1" x14ac:dyDescent="0.2"/>
    <row r="34414" s="107" customFormat="1" x14ac:dyDescent="0.2"/>
    <row r="34415" s="107" customFormat="1" x14ac:dyDescent="0.2"/>
    <row r="34416" s="107" customFormat="1" x14ac:dyDescent="0.2"/>
    <row r="34417" s="107" customFormat="1" x14ac:dyDescent="0.2"/>
    <row r="34418" s="107" customFormat="1" x14ac:dyDescent="0.2"/>
    <row r="34419" s="107" customFormat="1" x14ac:dyDescent="0.2"/>
    <row r="34420" s="107" customFormat="1" x14ac:dyDescent="0.2"/>
    <row r="34421" s="107" customFormat="1" x14ac:dyDescent="0.2"/>
    <row r="34422" s="107" customFormat="1" x14ac:dyDescent="0.2"/>
    <row r="34423" s="107" customFormat="1" x14ac:dyDescent="0.2"/>
    <row r="34424" s="107" customFormat="1" x14ac:dyDescent="0.2"/>
    <row r="34425" s="107" customFormat="1" x14ac:dyDescent="0.2"/>
    <row r="34426" s="107" customFormat="1" x14ac:dyDescent="0.2"/>
    <row r="34427" s="107" customFormat="1" x14ac:dyDescent="0.2"/>
    <row r="34428" s="107" customFormat="1" x14ac:dyDescent="0.2"/>
    <row r="34429" s="107" customFormat="1" x14ac:dyDescent="0.2"/>
    <row r="34430" s="107" customFormat="1" x14ac:dyDescent="0.2"/>
    <row r="34431" s="107" customFormat="1" x14ac:dyDescent="0.2"/>
    <row r="34432" s="107" customFormat="1" x14ac:dyDescent="0.2"/>
    <row r="34433" s="107" customFormat="1" x14ac:dyDescent="0.2"/>
    <row r="34434" s="107" customFormat="1" x14ac:dyDescent="0.2"/>
    <row r="34435" s="107" customFormat="1" x14ac:dyDescent="0.2"/>
    <row r="34436" s="107" customFormat="1" x14ac:dyDescent="0.2"/>
    <row r="34437" s="107" customFormat="1" x14ac:dyDescent="0.2"/>
    <row r="34438" s="107" customFormat="1" x14ac:dyDescent="0.2"/>
    <row r="34439" s="107" customFormat="1" x14ac:dyDescent="0.2"/>
    <row r="34440" s="107" customFormat="1" x14ac:dyDescent="0.2"/>
    <row r="34441" s="107" customFormat="1" x14ac:dyDescent="0.2"/>
    <row r="34442" s="107" customFormat="1" x14ac:dyDescent="0.2"/>
    <row r="34443" s="107" customFormat="1" x14ac:dyDescent="0.2"/>
    <row r="34444" s="107" customFormat="1" x14ac:dyDescent="0.2"/>
    <row r="34445" s="107" customFormat="1" x14ac:dyDescent="0.2"/>
    <row r="34446" s="107" customFormat="1" x14ac:dyDescent="0.2"/>
    <row r="34447" s="107" customFormat="1" x14ac:dyDescent="0.2"/>
    <row r="34448" s="107" customFormat="1" x14ac:dyDescent="0.2"/>
    <row r="34449" s="107" customFormat="1" x14ac:dyDescent="0.2"/>
    <row r="34450" s="107" customFormat="1" x14ac:dyDescent="0.2"/>
    <row r="34451" s="107" customFormat="1" x14ac:dyDescent="0.2"/>
    <row r="34452" s="107" customFormat="1" x14ac:dyDescent="0.2"/>
    <row r="34453" s="107" customFormat="1" x14ac:dyDescent="0.2"/>
    <row r="34454" s="107" customFormat="1" x14ac:dyDescent="0.2"/>
    <row r="34455" s="107" customFormat="1" x14ac:dyDescent="0.2"/>
    <row r="34456" s="107" customFormat="1" x14ac:dyDescent="0.2"/>
    <row r="34457" s="107" customFormat="1" x14ac:dyDescent="0.2"/>
    <row r="34458" s="107" customFormat="1" x14ac:dyDescent="0.2"/>
    <row r="34459" s="107" customFormat="1" x14ac:dyDescent="0.2"/>
    <row r="34460" s="107" customFormat="1" x14ac:dyDescent="0.2"/>
    <row r="34461" s="107" customFormat="1" x14ac:dyDescent="0.2"/>
    <row r="34462" s="107" customFormat="1" x14ac:dyDescent="0.2"/>
    <row r="34463" s="107" customFormat="1" x14ac:dyDescent="0.2"/>
    <row r="34464" s="107" customFormat="1" x14ac:dyDescent="0.2"/>
    <row r="34465" s="107" customFormat="1" x14ac:dyDescent="0.2"/>
    <row r="34466" s="107" customFormat="1" x14ac:dyDescent="0.2"/>
    <row r="34467" s="107" customFormat="1" x14ac:dyDescent="0.2"/>
    <row r="34468" s="107" customFormat="1" x14ac:dyDescent="0.2"/>
    <row r="34469" s="107" customFormat="1" x14ac:dyDescent="0.2"/>
    <row r="34470" s="107" customFormat="1" x14ac:dyDescent="0.2"/>
    <row r="34471" s="107" customFormat="1" x14ac:dyDescent="0.2"/>
    <row r="34472" s="107" customFormat="1" x14ac:dyDescent="0.2"/>
    <row r="34473" s="107" customFormat="1" x14ac:dyDescent="0.2"/>
    <row r="34474" s="107" customFormat="1" x14ac:dyDescent="0.2"/>
    <row r="34475" s="107" customFormat="1" x14ac:dyDescent="0.2"/>
    <row r="34476" s="107" customFormat="1" x14ac:dyDescent="0.2"/>
    <row r="34477" s="107" customFormat="1" x14ac:dyDescent="0.2"/>
    <row r="34478" s="107" customFormat="1" x14ac:dyDescent="0.2"/>
    <row r="34479" s="107" customFormat="1" x14ac:dyDescent="0.2"/>
    <row r="34480" s="107" customFormat="1" x14ac:dyDescent="0.2"/>
    <row r="34481" s="107" customFormat="1" x14ac:dyDescent="0.2"/>
    <row r="34482" s="107" customFormat="1" x14ac:dyDescent="0.2"/>
    <row r="34483" s="107" customFormat="1" x14ac:dyDescent="0.2"/>
    <row r="34484" s="107" customFormat="1" x14ac:dyDescent="0.2"/>
    <row r="34485" s="107" customFormat="1" x14ac:dyDescent="0.2"/>
    <row r="34486" s="107" customFormat="1" x14ac:dyDescent="0.2"/>
    <row r="34487" s="107" customFormat="1" x14ac:dyDescent="0.2"/>
    <row r="34488" s="107" customFormat="1" x14ac:dyDescent="0.2"/>
    <row r="34489" s="107" customFormat="1" x14ac:dyDescent="0.2"/>
    <row r="34490" s="107" customFormat="1" x14ac:dyDescent="0.2"/>
    <row r="34491" s="107" customFormat="1" x14ac:dyDescent="0.2"/>
    <row r="34492" s="107" customFormat="1" x14ac:dyDescent="0.2"/>
    <row r="34493" s="107" customFormat="1" x14ac:dyDescent="0.2"/>
    <row r="34494" s="107" customFormat="1" x14ac:dyDescent="0.2"/>
    <row r="34495" s="107" customFormat="1" x14ac:dyDescent="0.2"/>
    <row r="34496" s="107" customFormat="1" x14ac:dyDescent="0.2"/>
    <row r="34497" s="107" customFormat="1" x14ac:dyDescent="0.2"/>
    <row r="34498" s="107" customFormat="1" x14ac:dyDescent="0.2"/>
    <row r="34499" s="107" customFormat="1" x14ac:dyDescent="0.2"/>
    <row r="34500" s="107" customFormat="1" x14ac:dyDescent="0.2"/>
    <row r="34501" s="107" customFormat="1" x14ac:dyDescent="0.2"/>
    <row r="34502" s="107" customFormat="1" x14ac:dyDescent="0.2"/>
    <row r="34503" s="107" customFormat="1" x14ac:dyDescent="0.2"/>
    <row r="34504" s="107" customFormat="1" x14ac:dyDescent="0.2"/>
    <row r="34505" s="107" customFormat="1" x14ac:dyDescent="0.2"/>
    <row r="34506" s="107" customFormat="1" x14ac:dyDescent="0.2"/>
    <row r="34507" s="107" customFormat="1" x14ac:dyDescent="0.2"/>
    <row r="34508" s="107" customFormat="1" x14ac:dyDescent="0.2"/>
    <row r="34509" s="107" customFormat="1" x14ac:dyDescent="0.2"/>
    <row r="34510" s="107" customFormat="1" x14ac:dyDescent="0.2"/>
    <row r="34511" s="107" customFormat="1" x14ac:dyDescent="0.2"/>
    <row r="34512" s="107" customFormat="1" x14ac:dyDescent="0.2"/>
    <row r="34513" s="107" customFormat="1" x14ac:dyDescent="0.2"/>
    <row r="34514" s="107" customFormat="1" x14ac:dyDescent="0.2"/>
    <row r="34515" s="107" customFormat="1" x14ac:dyDescent="0.2"/>
    <row r="34516" s="107" customFormat="1" x14ac:dyDescent="0.2"/>
    <row r="34517" s="107" customFormat="1" x14ac:dyDescent="0.2"/>
    <row r="34518" s="107" customFormat="1" x14ac:dyDescent="0.2"/>
    <row r="34519" s="107" customFormat="1" x14ac:dyDescent="0.2"/>
    <row r="34520" s="107" customFormat="1" x14ac:dyDescent="0.2"/>
    <row r="34521" s="107" customFormat="1" x14ac:dyDescent="0.2"/>
    <row r="34522" s="107" customFormat="1" x14ac:dyDescent="0.2"/>
    <row r="34523" s="107" customFormat="1" x14ac:dyDescent="0.2"/>
    <row r="34524" s="107" customFormat="1" x14ac:dyDescent="0.2"/>
    <row r="34525" s="107" customFormat="1" x14ac:dyDescent="0.2"/>
    <row r="34526" s="107" customFormat="1" x14ac:dyDescent="0.2"/>
    <row r="34527" s="107" customFormat="1" x14ac:dyDescent="0.2"/>
    <row r="34528" s="107" customFormat="1" x14ac:dyDescent="0.2"/>
    <row r="34529" s="107" customFormat="1" x14ac:dyDescent="0.2"/>
    <row r="34530" s="107" customFormat="1" x14ac:dyDescent="0.2"/>
    <row r="34531" s="107" customFormat="1" x14ac:dyDescent="0.2"/>
    <row r="34532" s="107" customFormat="1" x14ac:dyDescent="0.2"/>
    <row r="34533" s="107" customFormat="1" x14ac:dyDescent="0.2"/>
    <row r="34534" s="107" customFormat="1" x14ac:dyDescent="0.2"/>
    <row r="34535" s="107" customFormat="1" x14ac:dyDescent="0.2"/>
    <row r="34536" s="107" customFormat="1" x14ac:dyDescent="0.2"/>
    <row r="34537" s="107" customFormat="1" x14ac:dyDescent="0.2"/>
    <row r="34538" s="107" customFormat="1" x14ac:dyDescent="0.2"/>
    <row r="34539" s="107" customFormat="1" x14ac:dyDescent="0.2"/>
    <row r="34540" s="107" customFormat="1" x14ac:dyDescent="0.2"/>
    <row r="34541" s="107" customFormat="1" x14ac:dyDescent="0.2"/>
    <row r="34542" s="107" customFormat="1" x14ac:dyDescent="0.2"/>
    <row r="34543" s="107" customFormat="1" x14ac:dyDescent="0.2"/>
    <row r="34544" s="107" customFormat="1" x14ac:dyDescent="0.2"/>
    <row r="34545" s="107" customFormat="1" x14ac:dyDescent="0.2"/>
    <row r="34546" s="107" customFormat="1" x14ac:dyDescent="0.2"/>
    <row r="34547" s="107" customFormat="1" x14ac:dyDescent="0.2"/>
    <row r="34548" s="107" customFormat="1" x14ac:dyDescent="0.2"/>
    <row r="34549" s="107" customFormat="1" x14ac:dyDescent="0.2"/>
    <row r="34550" s="107" customFormat="1" x14ac:dyDescent="0.2"/>
    <row r="34551" s="107" customFormat="1" x14ac:dyDescent="0.2"/>
    <row r="34552" s="107" customFormat="1" x14ac:dyDescent="0.2"/>
    <row r="34553" s="107" customFormat="1" x14ac:dyDescent="0.2"/>
    <row r="34554" s="107" customFormat="1" x14ac:dyDescent="0.2"/>
    <row r="34555" s="107" customFormat="1" x14ac:dyDescent="0.2"/>
    <row r="34556" s="107" customFormat="1" x14ac:dyDescent="0.2"/>
    <row r="34557" s="107" customFormat="1" x14ac:dyDescent="0.2"/>
    <row r="34558" s="107" customFormat="1" x14ac:dyDescent="0.2"/>
    <row r="34559" s="107" customFormat="1" x14ac:dyDescent="0.2"/>
    <row r="34560" s="107" customFormat="1" x14ac:dyDescent="0.2"/>
    <row r="34561" s="107" customFormat="1" x14ac:dyDescent="0.2"/>
    <row r="34562" s="107" customFormat="1" x14ac:dyDescent="0.2"/>
    <row r="34563" s="107" customFormat="1" x14ac:dyDescent="0.2"/>
    <row r="34564" s="107" customFormat="1" x14ac:dyDescent="0.2"/>
    <row r="34565" s="107" customFormat="1" x14ac:dyDescent="0.2"/>
    <row r="34566" s="107" customFormat="1" x14ac:dyDescent="0.2"/>
    <row r="34567" s="107" customFormat="1" x14ac:dyDescent="0.2"/>
    <row r="34568" s="107" customFormat="1" x14ac:dyDescent="0.2"/>
    <row r="34569" s="107" customFormat="1" x14ac:dyDescent="0.2"/>
    <row r="34570" s="107" customFormat="1" x14ac:dyDescent="0.2"/>
    <row r="34571" s="107" customFormat="1" x14ac:dyDescent="0.2"/>
    <row r="34572" s="107" customFormat="1" x14ac:dyDescent="0.2"/>
    <row r="34573" s="107" customFormat="1" x14ac:dyDescent="0.2"/>
    <row r="34574" s="107" customFormat="1" x14ac:dyDescent="0.2"/>
    <row r="34575" s="107" customFormat="1" x14ac:dyDescent="0.2"/>
    <row r="34576" s="107" customFormat="1" x14ac:dyDescent="0.2"/>
    <row r="34577" s="107" customFormat="1" x14ac:dyDescent="0.2"/>
    <row r="34578" s="107" customFormat="1" x14ac:dyDescent="0.2"/>
    <row r="34579" s="107" customFormat="1" x14ac:dyDescent="0.2"/>
    <row r="34580" s="107" customFormat="1" x14ac:dyDescent="0.2"/>
    <row r="34581" s="107" customFormat="1" x14ac:dyDescent="0.2"/>
    <row r="34582" s="107" customFormat="1" x14ac:dyDescent="0.2"/>
    <row r="34583" s="107" customFormat="1" x14ac:dyDescent="0.2"/>
    <row r="34584" s="107" customFormat="1" x14ac:dyDescent="0.2"/>
    <row r="34585" s="107" customFormat="1" x14ac:dyDescent="0.2"/>
    <row r="34586" s="107" customFormat="1" x14ac:dyDescent="0.2"/>
    <row r="34587" s="107" customFormat="1" x14ac:dyDescent="0.2"/>
    <row r="34588" s="107" customFormat="1" x14ac:dyDescent="0.2"/>
    <row r="34589" s="107" customFormat="1" x14ac:dyDescent="0.2"/>
    <row r="34590" s="107" customFormat="1" x14ac:dyDescent="0.2"/>
    <row r="34591" s="107" customFormat="1" x14ac:dyDescent="0.2"/>
    <row r="34592" s="107" customFormat="1" x14ac:dyDescent="0.2"/>
    <row r="34593" s="107" customFormat="1" x14ac:dyDescent="0.2"/>
    <row r="34594" s="107" customFormat="1" x14ac:dyDescent="0.2"/>
    <row r="34595" s="107" customFormat="1" x14ac:dyDescent="0.2"/>
    <row r="34596" s="107" customFormat="1" x14ac:dyDescent="0.2"/>
    <row r="34597" s="107" customFormat="1" x14ac:dyDescent="0.2"/>
    <row r="34598" s="107" customFormat="1" x14ac:dyDescent="0.2"/>
    <row r="34599" s="107" customFormat="1" x14ac:dyDescent="0.2"/>
    <row r="34600" s="107" customFormat="1" x14ac:dyDescent="0.2"/>
    <row r="34601" s="107" customFormat="1" x14ac:dyDescent="0.2"/>
    <row r="34602" s="107" customFormat="1" x14ac:dyDescent="0.2"/>
    <row r="34603" s="107" customFormat="1" x14ac:dyDescent="0.2"/>
    <row r="34604" s="107" customFormat="1" x14ac:dyDescent="0.2"/>
    <row r="34605" s="107" customFormat="1" x14ac:dyDescent="0.2"/>
    <row r="34606" s="107" customFormat="1" x14ac:dyDescent="0.2"/>
    <row r="34607" s="107" customFormat="1" x14ac:dyDescent="0.2"/>
    <row r="34608" s="107" customFormat="1" x14ac:dyDescent="0.2"/>
    <row r="34609" s="107" customFormat="1" x14ac:dyDescent="0.2"/>
    <row r="34610" s="107" customFormat="1" x14ac:dyDescent="0.2"/>
    <row r="34611" s="107" customFormat="1" x14ac:dyDescent="0.2"/>
    <row r="34612" s="107" customFormat="1" x14ac:dyDescent="0.2"/>
    <row r="34613" s="107" customFormat="1" x14ac:dyDescent="0.2"/>
    <row r="34614" s="107" customFormat="1" x14ac:dyDescent="0.2"/>
    <row r="34615" s="107" customFormat="1" x14ac:dyDescent="0.2"/>
    <row r="34616" s="107" customFormat="1" x14ac:dyDescent="0.2"/>
    <row r="34617" s="107" customFormat="1" x14ac:dyDescent="0.2"/>
    <row r="34618" s="107" customFormat="1" x14ac:dyDescent="0.2"/>
    <row r="34619" s="107" customFormat="1" x14ac:dyDescent="0.2"/>
    <row r="34620" s="107" customFormat="1" x14ac:dyDescent="0.2"/>
    <row r="34621" s="107" customFormat="1" x14ac:dyDescent="0.2"/>
    <row r="34622" s="107" customFormat="1" x14ac:dyDescent="0.2"/>
    <row r="34623" s="107" customFormat="1" x14ac:dyDescent="0.2"/>
    <row r="34624" s="107" customFormat="1" x14ac:dyDescent="0.2"/>
    <row r="34625" s="107" customFormat="1" x14ac:dyDescent="0.2"/>
    <row r="34626" s="107" customFormat="1" x14ac:dyDescent="0.2"/>
    <row r="34627" s="107" customFormat="1" x14ac:dyDescent="0.2"/>
    <row r="34628" s="107" customFormat="1" x14ac:dyDescent="0.2"/>
    <row r="34629" s="107" customFormat="1" x14ac:dyDescent="0.2"/>
    <row r="34630" s="107" customFormat="1" x14ac:dyDescent="0.2"/>
    <row r="34631" s="107" customFormat="1" x14ac:dyDescent="0.2"/>
    <row r="34632" s="107" customFormat="1" x14ac:dyDescent="0.2"/>
    <row r="34633" s="107" customFormat="1" x14ac:dyDescent="0.2"/>
    <row r="34634" s="107" customFormat="1" x14ac:dyDescent="0.2"/>
    <row r="34635" s="107" customFormat="1" x14ac:dyDescent="0.2"/>
    <row r="34636" s="107" customFormat="1" x14ac:dyDescent="0.2"/>
    <row r="34637" s="107" customFormat="1" x14ac:dyDescent="0.2"/>
    <row r="34638" s="107" customFormat="1" x14ac:dyDescent="0.2"/>
    <row r="34639" s="107" customFormat="1" x14ac:dyDescent="0.2"/>
    <row r="34640" s="107" customFormat="1" x14ac:dyDescent="0.2"/>
    <row r="34641" s="107" customFormat="1" x14ac:dyDescent="0.2"/>
    <row r="34642" s="107" customFormat="1" x14ac:dyDescent="0.2"/>
    <row r="34643" s="107" customFormat="1" x14ac:dyDescent="0.2"/>
    <row r="34644" s="107" customFormat="1" x14ac:dyDescent="0.2"/>
    <row r="34645" s="107" customFormat="1" x14ac:dyDescent="0.2"/>
    <row r="34646" s="107" customFormat="1" x14ac:dyDescent="0.2"/>
    <row r="34647" s="107" customFormat="1" x14ac:dyDescent="0.2"/>
    <row r="34648" s="107" customFormat="1" x14ac:dyDescent="0.2"/>
    <row r="34649" s="107" customFormat="1" x14ac:dyDescent="0.2"/>
    <row r="34650" s="107" customFormat="1" x14ac:dyDescent="0.2"/>
    <row r="34651" s="107" customFormat="1" x14ac:dyDescent="0.2"/>
    <row r="34652" s="107" customFormat="1" x14ac:dyDescent="0.2"/>
    <row r="34653" s="107" customFormat="1" x14ac:dyDescent="0.2"/>
    <row r="34654" s="107" customFormat="1" x14ac:dyDescent="0.2"/>
    <row r="34655" s="107" customFormat="1" x14ac:dyDescent="0.2"/>
    <row r="34656" s="107" customFormat="1" x14ac:dyDescent="0.2"/>
    <row r="34657" s="107" customFormat="1" x14ac:dyDescent="0.2"/>
    <row r="34658" s="107" customFormat="1" x14ac:dyDescent="0.2"/>
    <row r="34659" s="107" customFormat="1" x14ac:dyDescent="0.2"/>
    <row r="34660" s="107" customFormat="1" x14ac:dyDescent="0.2"/>
    <row r="34661" s="107" customFormat="1" x14ac:dyDescent="0.2"/>
    <row r="34662" s="107" customFormat="1" x14ac:dyDescent="0.2"/>
    <row r="34663" s="107" customFormat="1" x14ac:dyDescent="0.2"/>
    <row r="34664" s="107" customFormat="1" x14ac:dyDescent="0.2"/>
    <row r="34665" s="107" customFormat="1" x14ac:dyDescent="0.2"/>
    <row r="34666" s="107" customFormat="1" x14ac:dyDescent="0.2"/>
    <row r="34667" s="107" customFormat="1" x14ac:dyDescent="0.2"/>
    <row r="34668" s="107" customFormat="1" x14ac:dyDescent="0.2"/>
    <row r="34669" s="107" customFormat="1" x14ac:dyDescent="0.2"/>
    <row r="34670" s="107" customFormat="1" x14ac:dyDescent="0.2"/>
    <row r="34671" s="107" customFormat="1" x14ac:dyDescent="0.2"/>
    <row r="34672" s="107" customFormat="1" x14ac:dyDescent="0.2"/>
    <row r="34673" s="107" customFormat="1" x14ac:dyDescent="0.2"/>
    <row r="34674" s="107" customFormat="1" x14ac:dyDescent="0.2"/>
    <row r="34675" s="107" customFormat="1" x14ac:dyDescent="0.2"/>
    <row r="34676" s="107" customFormat="1" x14ac:dyDescent="0.2"/>
    <row r="34677" s="107" customFormat="1" x14ac:dyDescent="0.2"/>
    <row r="34678" s="107" customFormat="1" x14ac:dyDescent="0.2"/>
    <row r="34679" s="107" customFormat="1" x14ac:dyDescent="0.2"/>
    <row r="34680" s="107" customFormat="1" x14ac:dyDescent="0.2"/>
    <row r="34681" s="107" customFormat="1" x14ac:dyDescent="0.2"/>
    <row r="34682" s="107" customFormat="1" x14ac:dyDescent="0.2"/>
    <row r="34683" s="107" customFormat="1" x14ac:dyDescent="0.2"/>
    <row r="34684" s="107" customFormat="1" x14ac:dyDescent="0.2"/>
    <row r="34685" s="107" customFormat="1" x14ac:dyDescent="0.2"/>
    <row r="34686" s="107" customFormat="1" x14ac:dyDescent="0.2"/>
    <row r="34687" s="107" customFormat="1" x14ac:dyDescent="0.2"/>
    <row r="34688" s="107" customFormat="1" x14ac:dyDescent="0.2"/>
    <row r="34689" s="107" customFormat="1" x14ac:dyDescent="0.2"/>
    <row r="34690" s="107" customFormat="1" x14ac:dyDescent="0.2"/>
    <row r="34691" s="107" customFormat="1" x14ac:dyDescent="0.2"/>
    <row r="34692" s="107" customFormat="1" x14ac:dyDescent="0.2"/>
    <row r="34693" s="107" customFormat="1" x14ac:dyDescent="0.2"/>
    <row r="34694" s="107" customFormat="1" x14ac:dyDescent="0.2"/>
    <row r="34695" s="107" customFormat="1" x14ac:dyDescent="0.2"/>
    <row r="34696" s="107" customFormat="1" x14ac:dyDescent="0.2"/>
    <row r="34697" s="107" customFormat="1" x14ac:dyDescent="0.2"/>
    <row r="34698" s="107" customFormat="1" x14ac:dyDescent="0.2"/>
    <row r="34699" s="107" customFormat="1" x14ac:dyDescent="0.2"/>
    <row r="34700" s="107" customFormat="1" x14ac:dyDescent="0.2"/>
    <row r="34701" s="107" customFormat="1" x14ac:dyDescent="0.2"/>
    <row r="34702" s="107" customFormat="1" x14ac:dyDescent="0.2"/>
    <row r="34703" s="107" customFormat="1" x14ac:dyDescent="0.2"/>
    <row r="34704" s="107" customFormat="1" x14ac:dyDescent="0.2"/>
    <row r="34705" s="107" customFormat="1" x14ac:dyDescent="0.2"/>
    <row r="34706" s="107" customFormat="1" x14ac:dyDescent="0.2"/>
    <row r="34707" s="107" customFormat="1" x14ac:dyDescent="0.2"/>
    <row r="34708" s="107" customFormat="1" x14ac:dyDescent="0.2"/>
    <row r="34709" s="107" customFormat="1" x14ac:dyDescent="0.2"/>
    <row r="34710" s="107" customFormat="1" x14ac:dyDescent="0.2"/>
    <row r="34711" s="107" customFormat="1" x14ac:dyDescent="0.2"/>
    <row r="34712" s="107" customFormat="1" x14ac:dyDescent="0.2"/>
    <row r="34713" s="107" customFormat="1" x14ac:dyDescent="0.2"/>
    <row r="34714" s="107" customFormat="1" x14ac:dyDescent="0.2"/>
    <row r="34715" s="107" customFormat="1" x14ac:dyDescent="0.2"/>
    <row r="34716" s="107" customFormat="1" x14ac:dyDescent="0.2"/>
    <row r="34717" s="107" customFormat="1" x14ac:dyDescent="0.2"/>
    <row r="34718" s="107" customFormat="1" x14ac:dyDescent="0.2"/>
    <row r="34719" s="107" customFormat="1" x14ac:dyDescent="0.2"/>
    <row r="34720" s="107" customFormat="1" x14ac:dyDescent="0.2"/>
    <row r="34721" s="107" customFormat="1" x14ac:dyDescent="0.2"/>
    <row r="34722" s="107" customFormat="1" x14ac:dyDescent="0.2"/>
    <row r="34723" s="107" customFormat="1" x14ac:dyDescent="0.2"/>
    <row r="34724" s="107" customFormat="1" x14ac:dyDescent="0.2"/>
    <row r="34725" s="107" customFormat="1" x14ac:dyDescent="0.2"/>
    <row r="34726" s="107" customFormat="1" x14ac:dyDescent="0.2"/>
    <row r="34727" s="107" customFormat="1" x14ac:dyDescent="0.2"/>
    <row r="34728" s="107" customFormat="1" x14ac:dyDescent="0.2"/>
    <row r="34729" s="107" customFormat="1" x14ac:dyDescent="0.2"/>
    <row r="34730" s="107" customFormat="1" x14ac:dyDescent="0.2"/>
    <row r="34731" s="107" customFormat="1" x14ac:dyDescent="0.2"/>
    <row r="34732" s="107" customFormat="1" x14ac:dyDescent="0.2"/>
    <row r="34733" s="107" customFormat="1" x14ac:dyDescent="0.2"/>
    <row r="34734" s="107" customFormat="1" x14ac:dyDescent="0.2"/>
    <row r="34735" s="107" customFormat="1" x14ac:dyDescent="0.2"/>
    <row r="34736" s="107" customFormat="1" x14ac:dyDescent="0.2"/>
    <row r="34737" s="107" customFormat="1" x14ac:dyDescent="0.2"/>
    <row r="34738" s="107" customFormat="1" x14ac:dyDescent="0.2"/>
    <row r="34739" s="107" customFormat="1" x14ac:dyDescent="0.2"/>
    <row r="34740" s="107" customFormat="1" x14ac:dyDescent="0.2"/>
    <row r="34741" s="107" customFormat="1" x14ac:dyDescent="0.2"/>
    <row r="34742" s="107" customFormat="1" x14ac:dyDescent="0.2"/>
    <row r="34743" s="107" customFormat="1" x14ac:dyDescent="0.2"/>
    <row r="34744" s="107" customFormat="1" x14ac:dyDescent="0.2"/>
    <row r="34745" s="107" customFormat="1" x14ac:dyDescent="0.2"/>
    <row r="34746" s="107" customFormat="1" x14ac:dyDescent="0.2"/>
    <row r="34747" s="107" customFormat="1" x14ac:dyDescent="0.2"/>
    <row r="34748" s="107" customFormat="1" x14ac:dyDescent="0.2"/>
    <row r="34749" s="107" customFormat="1" x14ac:dyDescent="0.2"/>
    <row r="34750" s="107" customFormat="1" x14ac:dyDescent="0.2"/>
    <row r="34751" s="107" customFormat="1" x14ac:dyDescent="0.2"/>
    <row r="34752" s="107" customFormat="1" x14ac:dyDescent="0.2"/>
    <row r="34753" s="107" customFormat="1" x14ac:dyDescent="0.2"/>
    <row r="34754" s="107" customFormat="1" x14ac:dyDescent="0.2"/>
    <row r="34755" s="107" customFormat="1" x14ac:dyDescent="0.2"/>
    <row r="34756" s="107" customFormat="1" x14ac:dyDescent="0.2"/>
    <row r="34757" s="107" customFormat="1" x14ac:dyDescent="0.2"/>
    <row r="34758" s="107" customFormat="1" x14ac:dyDescent="0.2"/>
    <row r="34759" s="107" customFormat="1" x14ac:dyDescent="0.2"/>
    <row r="34760" s="107" customFormat="1" x14ac:dyDescent="0.2"/>
    <row r="34761" s="107" customFormat="1" x14ac:dyDescent="0.2"/>
    <row r="34762" s="107" customFormat="1" x14ac:dyDescent="0.2"/>
    <row r="34763" s="107" customFormat="1" x14ac:dyDescent="0.2"/>
    <row r="34764" s="107" customFormat="1" x14ac:dyDescent="0.2"/>
    <row r="34765" s="107" customFormat="1" x14ac:dyDescent="0.2"/>
    <row r="34766" s="107" customFormat="1" x14ac:dyDescent="0.2"/>
    <row r="34767" s="107" customFormat="1" x14ac:dyDescent="0.2"/>
    <row r="34768" s="107" customFormat="1" x14ac:dyDescent="0.2"/>
    <row r="34769" s="107" customFormat="1" x14ac:dyDescent="0.2"/>
    <row r="34770" s="107" customFormat="1" x14ac:dyDescent="0.2"/>
    <row r="34771" s="107" customFormat="1" x14ac:dyDescent="0.2"/>
    <row r="34772" s="107" customFormat="1" x14ac:dyDescent="0.2"/>
    <row r="34773" s="107" customFormat="1" x14ac:dyDescent="0.2"/>
    <row r="34774" s="107" customFormat="1" x14ac:dyDescent="0.2"/>
    <row r="34775" s="107" customFormat="1" x14ac:dyDescent="0.2"/>
    <row r="34776" s="107" customFormat="1" x14ac:dyDescent="0.2"/>
    <row r="34777" s="107" customFormat="1" x14ac:dyDescent="0.2"/>
    <row r="34778" s="107" customFormat="1" x14ac:dyDescent="0.2"/>
    <row r="34779" s="107" customFormat="1" x14ac:dyDescent="0.2"/>
    <row r="34780" s="107" customFormat="1" x14ac:dyDescent="0.2"/>
    <row r="34781" s="107" customFormat="1" x14ac:dyDescent="0.2"/>
    <row r="34782" s="107" customFormat="1" x14ac:dyDescent="0.2"/>
    <row r="34783" s="107" customFormat="1" x14ac:dyDescent="0.2"/>
    <row r="34784" s="107" customFormat="1" x14ac:dyDescent="0.2"/>
    <row r="34785" s="107" customFormat="1" x14ac:dyDescent="0.2"/>
    <row r="34786" s="107" customFormat="1" x14ac:dyDescent="0.2"/>
    <row r="34787" s="107" customFormat="1" x14ac:dyDescent="0.2"/>
    <row r="34788" s="107" customFormat="1" x14ac:dyDescent="0.2"/>
    <row r="34789" s="107" customFormat="1" x14ac:dyDescent="0.2"/>
    <row r="34790" s="107" customFormat="1" x14ac:dyDescent="0.2"/>
    <row r="34791" s="107" customFormat="1" x14ac:dyDescent="0.2"/>
    <row r="34792" s="107" customFormat="1" x14ac:dyDescent="0.2"/>
    <row r="34793" s="107" customFormat="1" x14ac:dyDescent="0.2"/>
    <row r="34794" s="107" customFormat="1" x14ac:dyDescent="0.2"/>
    <row r="34795" s="107" customFormat="1" x14ac:dyDescent="0.2"/>
    <row r="34796" s="107" customFormat="1" x14ac:dyDescent="0.2"/>
    <row r="34797" s="107" customFormat="1" x14ac:dyDescent="0.2"/>
    <row r="34798" s="107" customFormat="1" x14ac:dyDescent="0.2"/>
    <row r="34799" s="107" customFormat="1" x14ac:dyDescent="0.2"/>
    <row r="34800" s="107" customFormat="1" x14ac:dyDescent="0.2"/>
    <row r="34801" s="107" customFormat="1" x14ac:dyDescent="0.2"/>
    <row r="34802" s="107" customFormat="1" x14ac:dyDescent="0.2"/>
    <row r="34803" s="107" customFormat="1" x14ac:dyDescent="0.2"/>
    <row r="34804" s="107" customFormat="1" x14ac:dyDescent="0.2"/>
    <row r="34805" s="107" customFormat="1" x14ac:dyDescent="0.2"/>
    <row r="34806" s="107" customFormat="1" x14ac:dyDescent="0.2"/>
    <row r="34807" s="107" customFormat="1" x14ac:dyDescent="0.2"/>
    <row r="34808" s="107" customFormat="1" x14ac:dyDescent="0.2"/>
    <row r="34809" s="107" customFormat="1" x14ac:dyDescent="0.2"/>
    <row r="34810" s="107" customFormat="1" x14ac:dyDescent="0.2"/>
    <row r="34811" s="107" customFormat="1" x14ac:dyDescent="0.2"/>
    <row r="34812" s="107" customFormat="1" x14ac:dyDescent="0.2"/>
    <row r="34813" s="107" customFormat="1" x14ac:dyDescent="0.2"/>
    <row r="34814" s="107" customFormat="1" x14ac:dyDescent="0.2"/>
    <row r="34815" s="107" customFormat="1" x14ac:dyDescent="0.2"/>
    <row r="34816" s="107" customFormat="1" x14ac:dyDescent="0.2"/>
    <row r="34817" s="107" customFormat="1" x14ac:dyDescent="0.2"/>
    <row r="34818" s="107" customFormat="1" x14ac:dyDescent="0.2"/>
    <row r="34819" s="107" customFormat="1" x14ac:dyDescent="0.2"/>
    <row r="34820" s="107" customFormat="1" x14ac:dyDescent="0.2"/>
    <row r="34821" s="107" customFormat="1" x14ac:dyDescent="0.2"/>
    <row r="34822" s="107" customFormat="1" x14ac:dyDescent="0.2"/>
    <row r="34823" s="107" customFormat="1" x14ac:dyDescent="0.2"/>
    <row r="34824" s="107" customFormat="1" x14ac:dyDescent="0.2"/>
    <row r="34825" s="107" customFormat="1" x14ac:dyDescent="0.2"/>
    <row r="34826" s="107" customFormat="1" x14ac:dyDescent="0.2"/>
    <row r="34827" s="107" customFormat="1" x14ac:dyDescent="0.2"/>
    <row r="34828" s="107" customFormat="1" x14ac:dyDescent="0.2"/>
    <row r="34829" s="107" customFormat="1" x14ac:dyDescent="0.2"/>
    <row r="34830" s="107" customFormat="1" x14ac:dyDescent="0.2"/>
    <row r="34831" s="107" customFormat="1" x14ac:dyDescent="0.2"/>
    <row r="34832" s="107" customFormat="1" x14ac:dyDescent="0.2"/>
    <row r="34833" s="107" customFormat="1" x14ac:dyDescent="0.2"/>
    <row r="34834" s="107" customFormat="1" x14ac:dyDescent="0.2"/>
    <row r="34835" s="107" customFormat="1" x14ac:dyDescent="0.2"/>
    <row r="34836" s="107" customFormat="1" x14ac:dyDescent="0.2"/>
    <row r="34837" s="107" customFormat="1" x14ac:dyDescent="0.2"/>
    <row r="34838" s="107" customFormat="1" x14ac:dyDescent="0.2"/>
    <row r="34839" s="107" customFormat="1" x14ac:dyDescent="0.2"/>
    <row r="34840" s="107" customFormat="1" x14ac:dyDescent="0.2"/>
    <row r="34841" s="107" customFormat="1" x14ac:dyDescent="0.2"/>
    <row r="34842" s="107" customFormat="1" x14ac:dyDescent="0.2"/>
    <row r="34843" s="107" customFormat="1" x14ac:dyDescent="0.2"/>
    <row r="34844" s="107" customFormat="1" x14ac:dyDescent="0.2"/>
    <row r="34845" s="107" customFormat="1" x14ac:dyDescent="0.2"/>
    <row r="34846" s="107" customFormat="1" x14ac:dyDescent="0.2"/>
    <row r="34847" s="107" customFormat="1" x14ac:dyDescent="0.2"/>
    <row r="34848" s="107" customFormat="1" x14ac:dyDescent="0.2"/>
    <row r="34849" s="107" customFormat="1" x14ac:dyDescent="0.2"/>
    <row r="34850" s="107" customFormat="1" x14ac:dyDescent="0.2"/>
    <row r="34851" s="107" customFormat="1" x14ac:dyDescent="0.2"/>
    <row r="34852" s="107" customFormat="1" x14ac:dyDescent="0.2"/>
    <row r="34853" s="107" customFormat="1" x14ac:dyDescent="0.2"/>
    <row r="34854" s="107" customFormat="1" x14ac:dyDescent="0.2"/>
    <row r="34855" s="107" customFormat="1" x14ac:dyDescent="0.2"/>
    <row r="34856" s="107" customFormat="1" x14ac:dyDescent="0.2"/>
    <row r="34857" s="107" customFormat="1" x14ac:dyDescent="0.2"/>
    <row r="34858" s="107" customFormat="1" x14ac:dyDescent="0.2"/>
    <row r="34859" s="107" customFormat="1" x14ac:dyDescent="0.2"/>
    <row r="34860" s="107" customFormat="1" x14ac:dyDescent="0.2"/>
    <row r="34861" s="107" customFormat="1" x14ac:dyDescent="0.2"/>
    <row r="34862" s="107" customFormat="1" x14ac:dyDescent="0.2"/>
    <row r="34863" s="107" customFormat="1" x14ac:dyDescent="0.2"/>
    <row r="34864" s="107" customFormat="1" x14ac:dyDescent="0.2"/>
    <row r="34865" s="107" customFormat="1" x14ac:dyDescent="0.2"/>
    <row r="34866" s="107" customFormat="1" x14ac:dyDescent="0.2"/>
    <row r="34867" s="107" customFormat="1" x14ac:dyDescent="0.2"/>
    <row r="34868" s="107" customFormat="1" x14ac:dyDescent="0.2"/>
    <row r="34869" s="107" customFormat="1" x14ac:dyDescent="0.2"/>
    <row r="34870" s="107" customFormat="1" x14ac:dyDescent="0.2"/>
    <row r="34871" s="107" customFormat="1" x14ac:dyDescent="0.2"/>
    <row r="34872" s="107" customFormat="1" x14ac:dyDescent="0.2"/>
    <row r="34873" s="107" customFormat="1" x14ac:dyDescent="0.2"/>
    <row r="34874" s="107" customFormat="1" x14ac:dyDescent="0.2"/>
    <row r="34875" s="107" customFormat="1" x14ac:dyDescent="0.2"/>
    <row r="34876" s="107" customFormat="1" x14ac:dyDescent="0.2"/>
    <row r="34877" s="107" customFormat="1" x14ac:dyDescent="0.2"/>
    <row r="34878" s="107" customFormat="1" x14ac:dyDescent="0.2"/>
    <row r="34879" s="107" customFormat="1" x14ac:dyDescent="0.2"/>
    <row r="34880" s="107" customFormat="1" x14ac:dyDescent="0.2"/>
    <row r="34881" s="107" customFormat="1" x14ac:dyDescent="0.2"/>
    <row r="34882" s="107" customFormat="1" x14ac:dyDescent="0.2"/>
    <row r="34883" s="107" customFormat="1" x14ac:dyDescent="0.2"/>
    <row r="34884" s="107" customFormat="1" x14ac:dyDescent="0.2"/>
    <row r="34885" s="107" customFormat="1" x14ac:dyDescent="0.2"/>
    <row r="34886" s="107" customFormat="1" x14ac:dyDescent="0.2"/>
    <row r="34887" s="107" customFormat="1" x14ac:dyDescent="0.2"/>
    <row r="34888" s="107" customFormat="1" x14ac:dyDescent="0.2"/>
    <row r="34889" s="107" customFormat="1" x14ac:dyDescent="0.2"/>
    <row r="34890" s="107" customFormat="1" x14ac:dyDescent="0.2"/>
    <row r="34891" s="107" customFormat="1" x14ac:dyDescent="0.2"/>
    <row r="34892" s="107" customFormat="1" x14ac:dyDescent="0.2"/>
    <row r="34893" s="107" customFormat="1" x14ac:dyDescent="0.2"/>
    <row r="34894" s="107" customFormat="1" x14ac:dyDescent="0.2"/>
    <row r="34895" s="107" customFormat="1" x14ac:dyDescent="0.2"/>
    <row r="34896" s="107" customFormat="1" x14ac:dyDescent="0.2"/>
    <row r="34897" s="107" customFormat="1" x14ac:dyDescent="0.2"/>
    <row r="34898" s="107" customFormat="1" x14ac:dyDescent="0.2"/>
    <row r="34899" s="107" customFormat="1" x14ac:dyDescent="0.2"/>
    <row r="34900" s="107" customFormat="1" x14ac:dyDescent="0.2"/>
    <row r="34901" s="107" customFormat="1" x14ac:dyDescent="0.2"/>
    <row r="34902" s="107" customFormat="1" x14ac:dyDescent="0.2"/>
    <row r="34903" s="107" customFormat="1" x14ac:dyDescent="0.2"/>
    <row r="34904" s="107" customFormat="1" x14ac:dyDescent="0.2"/>
    <row r="34905" s="107" customFormat="1" x14ac:dyDescent="0.2"/>
    <row r="34906" s="107" customFormat="1" x14ac:dyDescent="0.2"/>
    <row r="34907" s="107" customFormat="1" x14ac:dyDescent="0.2"/>
    <row r="34908" s="107" customFormat="1" x14ac:dyDescent="0.2"/>
    <row r="34909" s="107" customFormat="1" x14ac:dyDescent="0.2"/>
    <row r="34910" s="107" customFormat="1" x14ac:dyDescent="0.2"/>
    <row r="34911" s="107" customFormat="1" x14ac:dyDescent="0.2"/>
    <row r="34912" s="107" customFormat="1" x14ac:dyDescent="0.2"/>
    <row r="34913" s="107" customFormat="1" x14ac:dyDescent="0.2"/>
    <row r="34914" s="107" customFormat="1" x14ac:dyDescent="0.2"/>
    <row r="34915" s="107" customFormat="1" x14ac:dyDescent="0.2"/>
    <row r="34916" s="107" customFormat="1" x14ac:dyDescent="0.2"/>
    <row r="34917" s="107" customFormat="1" x14ac:dyDescent="0.2"/>
    <row r="34918" s="107" customFormat="1" x14ac:dyDescent="0.2"/>
    <row r="34919" s="107" customFormat="1" x14ac:dyDescent="0.2"/>
    <row r="34920" s="107" customFormat="1" x14ac:dyDescent="0.2"/>
    <row r="34921" s="107" customFormat="1" x14ac:dyDescent="0.2"/>
    <row r="34922" s="107" customFormat="1" x14ac:dyDescent="0.2"/>
    <row r="34923" s="107" customFormat="1" x14ac:dyDescent="0.2"/>
    <row r="34924" s="107" customFormat="1" x14ac:dyDescent="0.2"/>
    <row r="34925" s="107" customFormat="1" x14ac:dyDescent="0.2"/>
    <row r="34926" s="107" customFormat="1" x14ac:dyDescent="0.2"/>
    <row r="34927" s="107" customFormat="1" x14ac:dyDescent="0.2"/>
    <row r="34928" s="107" customFormat="1" x14ac:dyDescent="0.2"/>
    <row r="34929" s="107" customFormat="1" x14ac:dyDescent="0.2"/>
    <row r="34930" s="107" customFormat="1" x14ac:dyDescent="0.2"/>
    <row r="34931" s="107" customFormat="1" x14ac:dyDescent="0.2"/>
    <row r="34932" s="107" customFormat="1" x14ac:dyDescent="0.2"/>
    <row r="34933" s="107" customFormat="1" x14ac:dyDescent="0.2"/>
    <row r="34934" s="107" customFormat="1" x14ac:dyDescent="0.2"/>
    <row r="34935" s="107" customFormat="1" x14ac:dyDescent="0.2"/>
    <row r="34936" s="107" customFormat="1" x14ac:dyDescent="0.2"/>
    <row r="34937" s="107" customFormat="1" x14ac:dyDescent="0.2"/>
    <row r="34938" s="107" customFormat="1" x14ac:dyDescent="0.2"/>
    <row r="34939" s="107" customFormat="1" x14ac:dyDescent="0.2"/>
    <row r="34940" s="107" customFormat="1" x14ac:dyDescent="0.2"/>
    <row r="34941" s="107" customFormat="1" x14ac:dyDescent="0.2"/>
    <row r="34942" s="107" customFormat="1" x14ac:dyDescent="0.2"/>
    <row r="34943" s="107" customFormat="1" x14ac:dyDescent="0.2"/>
    <row r="34944" s="107" customFormat="1" x14ac:dyDescent="0.2"/>
    <row r="34945" s="107" customFormat="1" x14ac:dyDescent="0.2"/>
    <row r="34946" s="107" customFormat="1" x14ac:dyDescent="0.2"/>
    <row r="34947" s="107" customFormat="1" x14ac:dyDescent="0.2"/>
    <row r="34948" s="107" customFormat="1" x14ac:dyDescent="0.2"/>
    <row r="34949" s="107" customFormat="1" x14ac:dyDescent="0.2"/>
    <row r="34950" s="107" customFormat="1" x14ac:dyDescent="0.2"/>
    <row r="34951" s="107" customFormat="1" x14ac:dyDescent="0.2"/>
    <row r="34952" s="107" customFormat="1" x14ac:dyDescent="0.2"/>
    <row r="34953" s="107" customFormat="1" x14ac:dyDescent="0.2"/>
    <row r="34954" s="107" customFormat="1" x14ac:dyDescent="0.2"/>
    <row r="34955" s="107" customFormat="1" x14ac:dyDescent="0.2"/>
    <row r="34956" s="107" customFormat="1" x14ac:dyDescent="0.2"/>
    <row r="34957" s="107" customFormat="1" x14ac:dyDescent="0.2"/>
    <row r="34958" s="107" customFormat="1" x14ac:dyDescent="0.2"/>
    <row r="34959" s="107" customFormat="1" x14ac:dyDescent="0.2"/>
    <row r="34960" s="107" customFormat="1" x14ac:dyDescent="0.2"/>
    <row r="34961" s="107" customFormat="1" x14ac:dyDescent="0.2"/>
    <row r="34962" s="107" customFormat="1" x14ac:dyDescent="0.2"/>
    <row r="34963" s="107" customFormat="1" x14ac:dyDescent="0.2"/>
    <row r="34964" s="107" customFormat="1" x14ac:dyDescent="0.2"/>
    <row r="34965" s="107" customFormat="1" x14ac:dyDescent="0.2"/>
    <row r="34966" s="107" customFormat="1" x14ac:dyDescent="0.2"/>
    <row r="34967" s="107" customFormat="1" x14ac:dyDescent="0.2"/>
    <row r="34968" s="107" customFormat="1" x14ac:dyDescent="0.2"/>
    <row r="34969" s="107" customFormat="1" x14ac:dyDescent="0.2"/>
    <row r="34970" s="107" customFormat="1" x14ac:dyDescent="0.2"/>
    <row r="34971" s="107" customFormat="1" x14ac:dyDescent="0.2"/>
    <row r="34972" s="107" customFormat="1" x14ac:dyDescent="0.2"/>
    <row r="34973" s="107" customFormat="1" x14ac:dyDescent="0.2"/>
    <row r="34974" s="107" customFormat="1" x14ac:dyDescent="0.2"/>
    <row r="34975" s="107" customFormat="1" x14ac:dyDescent="0.2"/>
    <row r="34976" s="107" customFormat="1" x14ac:dyDescent="0.2"/>
    <row r="34977" s="107" customFormat="1" x14ac:dyDescent="0.2"/>
    <row r="34978" s="107" customFormat="1" x14ac:dyDescent="0.2"/>
    <row r="34979" s="107" customFormat="1" x14ac:dyDescent="0.2"/>
    <row r="34980" s="107" customFormat="1" x14ac:dyDescent="0.2"/>
    <row r="34981" s="107" customFormat="1" x14ac:dyDescent="0.2"/>
    <row r="34982" s="107" customFormat="1" x14ac:dyDescent="0.2"/>
    <row r="34983" s="107" customFormat="1" x14ac:dyDescent="0.2"/>
    <row r="34984" s="107" customFormat="1" x14ac:dyDescent="0.2"/>
    <row r="34985" s="107" customFormat="1" x14ac:dyDescent="0.2"/>
    <row r="34986" s="107" customFormat="1" x14ac:dyDescent="0.2"/>
    <row r="34987" s="107" customFormat="1" x14ac:dyDescent="0.2"/>
    <row r="34988" s="107" customFormat="1" x14ac:dyDescent="0.2"/>
    <row r="34989" s="107" customFormat="1" x14ac:dyDescent="0.2"/>
    <row r="34990" s="107" customFormat="1" x14ac:dyDescent="0.2"/>
    <row r="34991" s="107" customFormat="1" x14ac:dyDescent="0.2"/>
    <row r="34992" s="107" customFormat="1" x14ac:dyDescent="0.2"/>
    <row r="34993" s="107" customFormat="1" x14ac:dyDescent="0.2"/>
    <row r="34994" s="107" customFormat="1" x14ac:dyDescent="0.2"/>
    <row r="34995" s="107" customFormat="1" x14ac:dyDescent="0.2"/>
    <row r="34996" s="107" customFormat="1" x14ac:dyDescent="0.2"/>
    <row r="34997" s="107" customFormat="1" x14ac:dyDescent="0.2"/>
    <row r="34998" s="107" customFormat="1" x14ac:dyDescent="0.2"/>
    <row r="34999" s="107" customFormat="1" x14ac:dyDescent="0.2"/>
    <row r="35000" s="107" customFormat="1" x14ac:dyDescent="0.2"/>
    <row r="35001" s="107" customFormat="1" x14ac:dyDescent="0.2"/>
    <row r="35002" s="107" customFormat="1" x14ac:dyDescent="0.2"/>
    <row r="35003" s="107" customFormat="1" x14ac:dyDescent="0.2"/>
    <row r="35004" s="107" customFormat="1" x14ac:dyDescent="0.2"/>
    <row r="35005" s="107" customFormat="1" x14ac:dyDescent="0.2"/>
    <row r="35006" s="107" customFormat="1" x14ac:dyDescent="0.2"/>
    <row r="35007" s="107" customFormat="1" x14ac:dyDescent="0.2"/>
    <row r="35008" s="107" customFormat="1" x14ac:dyDescent="0.2"/>
    <row r="35009" s="107" customFormat="1" x14ac:dyDescent="0.2"/>
    <row r="35010" s="107" customFormat="1" x14ac:dyDescent="0.2"/>
    <row r="35011" s="107" customFormat="1" x14ac:dyDescent="0.2"/>
    <row r="35012" s="107" customFormat="1" x14ac:dyDescent="0.2"/>
    <row r="35013" s="107" customFormat="1" x14ac:dyDescent="0.2"/>
    <row r="35014" s="107" customFormat="1" x14ac:dyDescent="0.2"/>
    <row r="35015" s="107" customFormat="1" x14ac:dyDescent="0.2"/>
    <row r="35016" s="107" customFormat="1" x14ac:dyDescent="0.2"/>
    <row r="35017" s="107" customFormat="1" x14ac:dyDescent="0.2"/>
    <row r="35018" s="107" customFormat="1" x14ac:dyDescent="0.2"/>
    <row r="35019" s="107" customFormat="1" x14ac:dyDescent="0.2"/>
    <row r="35020" s="107" customFormat="1" x14ac:dyDescent="0.2"/>
    <row r="35021" s="107" customFormat="1" x14ac:dyDescent="0.2"/>
    <row r="35022" s="107" customFormat="1" x14ac:dyDescent="0.2"/>
    <row r="35023" s="107" customFormat="1" x14ac:dyDescent="0.2"/>
    <row r="35024" s="107" customFormat="1" x14ac:dyDescent="0.2"/>
    <row r="35025" s="107" customFormat="1" x14ac:dyDescent="0.2"/>
    <row r="35026" s="107" customFormat="1" x14ac:dyDescent="0.2"/>
    <row r="35027" s="107" customFormat="1" x14ac:dyDescent="0.2"/>
    <row r="35028" s="107" customFormat="1" x14ac:dyDescent="0.2"/>
    <row r="35029" s="107" customFormat="1" x14ac:dyDescent="0.2"/>
    <row r="35030" s="107" customFormat="1" x14ac:dyDescent="0.2"/>
    <row r="35031" s="107" customFormat="1" x14ac:dyDescent="0.2"/>
    <row r="35032" s="107" customFormat="1" x14ac:dyDescent="0.2"/>
    <row r="35033" s="107" customFormat="1" x14ac:dyDescent="0.2"/>
    <row r="35034" s="107" customFormat="1" x14ac:dyDescent="0.2"/>
    <row r="35035" s="107" customFormat="1" x14ac:dyDescent="0.2"/>
    <row r="35036" s="107" customFormat="1" x14ac:dyDescent="0.2"/>
    <row r="35037" s="107" customFormat="1" x14ac:dyDescent="0.2"/>
    <row r="35038" s="107" customFormat="1" x14ac:dyDescent="0.2"/>
    <row r="35039" s="107" customFormat="1" x14ac:dyDescent="0.2"/>
    <row r="35040" s="107" customFormat="1" x14ac:dyDescent="0.2"/>
    <row r="35041" s="107" customFormat="1" x14ac:dyDescent="0.2"/>
    <row r="35042" s="107" customFormat="1" x14ac:dyDescent="0.2"/>
    <row r="35043" s="107" customFormat="1" x14ac:dyDescent="0.2"/>
    <row r="35044" s="107" customFormat="1" x14ac:dyDescent="0.2"/>
    <row r="35045" s="107" customFormat="1" x14ac:dyDescent="0.2"/>
    <row r="35046" s="107" customFormat="1" x14ac:dyDescent="0.2"/>
    <row r="35047" s="107" customFormat="1" x14ac:dyDescent="0.2"/>
    <row r="35048" s="107" customFormat="1" x14ac:dyDescent="0.2"/>
    <row r="35049" s="107" customFormat="1" x14ac:dyDescent="0.2"/>
    <row r="35050" s="107" customFormat="1" x14ac:dyDescent="0.2"/>
    <row r="35051" s="107" customFormat="1" x14ac:dyDescent="0.2"/>
    <row r="35052" s="107" customFormat="1" x14ac:dyDescent="0.2"/>
    <row r="35053" s="107" customFormat="1" x14ac:dyDescent="0.2"/>
    <row r="35054" s="107" customFormat="1" x14ac:dyDescent="0.2"/>
    <row r="35055" s="107" customFormat="1" x14ac:dyDescent="0.2"/>
    <row r="35056" s="107" customFormat="1" x14ac:dyDescent="0.2"/>
    <row r="35057" s="107" customFormat="1" x14ac:dyDescent="0.2"/>
    <row r="35058" s="107" customFormat="1" x14ac:dyDescent="0.2"/>
    <row r="35059" s="107" customFormat="1" x14ac:dyDescent="0.2"/>
    <row r="35060" s="107" customFormat="1" x14ac:dyDescent="0.2"/>
    <row r="35061" s="107" customFormat="1" x14ac:dyDescent="0.2"/>
    <row r="35062" s="107" customFormat="1" x14ac:dyDescent="0.2"/>
    <row r="35063" s="107" customFormat="1" x14ac:dyDescent="0.2"/>
    <row r="35064" s="107" customFormat="1" x14ac:dyDescent="0.2"/>
    <row r="35065" s="107" customFormat="1" x14ac:dyDescent="0.2"/>
    <row r="35066" s="107" customFormat="1" x14ac:dyDescent="0.2"/>
    <row r="35067" s="107" customFormat="1" x14ac:dyDescent="0.2"/>
    <row r="35068" s="107" customFormat="1" x14ac:dyDescent="0.2"/>
    <row r="35069" s="107" customFormat="1" x14ac:dyDescent="0.2"/>
    <row r="35070" s="107" customFormat="1" x14ac:dyDescent="0.2"/>
    <row r="35071" s="107" customFormat="1" x14ac:dyDescent="0.2"/>
    <row r="35072" s="107" customFormat="1" x14ac:dyDescent="0.2"/>
    <row r="35073" s="107" customFormat="1" x14ac:dyDescent="0.2"/>
    <row r="35074" s="107" customFormat="1" x14ac:dyDescent="0.2"/>
    <row r="35075" s="107" customFormat="1" x14ac:dyDescent="0.2"/>
    <row r="35076" s="107" customFormat="1" x14ac:dyDescent="0.2"/>
    <row r="35077" s="107" customFormat="1" x14ac:dyDescent="0.2"/>
    <row r="35078" s="107" customFormat="1" x14ac:dyDescent="0.2"/>
    <row r="35079" s="107" customFormat="1" x14ac:dyDescent="0.2"/>
    <row r="35080" s="107" customFormat="1" x14ac:dyDescent="0.2"/>
    <row r="35081" s="107" customFormat="1" x14ac:dyDescent="0.2"/>
    <row r="35082" s="107" customFormat="1" x14ac:dyDescent="0.2"/>
    <row r="35083" s="107" customFormat="1" x14ac:dyDescent="0.2"/>
    <row r="35084" s="107" customFormat="1" x14ac:dyDescent="0.2"/>
    <row r="35085" s="107" customFormat="1" x14ac:dyDescent="0.2"/>
    <row r="35086" s="107" customFormat="1" x14ac:dyDescent="0.2"/>
    <row r="35087" s="107" customFormat="1" x14ac:dyDescent="0.2"/>
    <row r="35088" s="107" customFormat="1" x14ac:dyDescent="0.2"/>
    <row r="35089" s="107" customFormat="1" x14ac:dyDescent="0.2"/>
    <row r="35090" s="107" customFormat="1" x14ac:dyDescent="0.2"/>
    <row r="35091" s="107" customFormat="1" x14ac:dyDescent="0.2"/>
    <row r="35092" s="107" customFormat="1" x14ac:dyDescent="0.2"/>
    <row r="35093" s="107" customFormat="1" x14ac:dyDescent="0.2"/>
    <row r="35094" s="107" customFormat="1" x14ac:dyDescent="0.2"/>
    <row r="35095" s="107" customFormat="1" x14ac:dyDescent="0.2"/>
    <row r="35096" s="107" customFormat="1" x14ac:dyDescent="0.2"/>
    <row r="35097" s="107" customFormat="1" x14ac:dyDescent="0.2"/>
    <row r="35098" s="107" customFormat="1" x14ac:dyDescent="0.2"/>
    <row r="35099" s="107" customFormat="1" x14ac:dyDescent="0.2"/>
    <row r="35100" s="107" customFormat="1" x14ac:dyDescent="0.2"/>
    <row r="35101" s="107" customFormat="1" x14ac:dyDescent="0.2"/>
    <row r="35102" s="107" customFormat="1" x14ac:dyDescent="0.2"/>
    <row r="35103" s="107" customFormat="1" x14ac:dyDescent="0.2"/>
    <row r="35104" s="107" customFormat="1" x14ac:dyDescent="0.2"/>
    <row r="35105" s="107" customFormat="1" x14ac:dyDescent="0.2"/>
    <row r="35106" s="107" customFormat="1" x14ac:dyDescent="0.2"/>
    <row r="35107" s="107" customFormat="1" x14ac:dyDescent="0.2"/>
    <row r="35108" s="107" customFormat="1" x14ac:dyDescent="0.2"/>
    <row r="35109" s="107" customFormat="1" x14ac:dyDescent="0.2"/>
    <row r="35110" s="107" customFormat="1" x14ac:dyDescent="0.2"/>
    <row r="35111" s="107" customFormat="1" x14ac:dyDescent="0.2"/>
    <row r="35112" s="107" customFormat="1" x14ac:dyDescent="0.2"/>
    <row r="35113" s="107" customFormat="1" x14ac:dyDescent="0.2"/>
    <row r="35114" s="107" customFormat="1" x14ac:dyDescent="0.2"/>
    <row r="35115" s="107" customFormat="1" x14ac:dyDescent="0.2"/>
    <row r="35116" s="107" customFormat="1" x14ac:dyDescent="0.2"/>
    <row r="35117" s="107" customFormat="1" x14ac:dyDescent="0.2"/>
    <row r="35118" s="107" customFormat="1" x14ac:dyDescent="0.2"/>
    <row r="35119" s="107" customFormat="1" x14ac:dyDescent="0.2"/>
    <row r="35120" s="107" customFormat="1" x14ac:dyDescent="0.2"/>
    <row r="35121" s="107" customFormat="1" x14ac:dyDescent="0.2"/>
    <row r="35122" s="107" customFormat="1" x14ac:dyDescent="0.2"/>
    <row r="35123" s="107" customFormat="1" x14ac:dyDescent="0.2"/>
    <row r="35124" s="107" customFormat="1" x14ac:dyDescent="0.2"/>
    <row r="35125" s="107" customFormat="1" x14ac:dyDescent="0.2"/>
    <row r="35126" s="107" customFormat="1" x14ac:dyDescent="0.2"/>
    <row r="35127" s="107" customFormat="1" x14ac:dyDescent="0.2"/>
    <row r="35128" s="107" customFormat="1" x14ac:dyDescent="0.2"/>
    <row r="35129" s="107" customFormat="1" x14ac:dyDescent="0.2"/>
    <row r="35130" s="107" customFormat="1" x14ac:dyDescent="0.2"/>
    <row r="35131" s="107" customFormat="1" x14ac:dyDescent="0.2"/>
    <row r="35132" s="107" customFormat="1" x14ac:dyDescent="0.2"/>
    <row r="35133" s="107" customFormat="1" x14ac:dyDescent="0.2"/>
    <row r="35134" s="107" customFormat="1" x14ac:dyDescent="0.2"/>
    <row r="35135" s="107" customFormat="1" x14ac:dyDescent="0.2"/>
    <row r="35136" s="107" customFormat="1" x14ac:dyDescent="0.2"/>
    <row r="35137" s="107" customFormat="1" x14ac:dyDescent="0.2"/>
    <row r="35138" s="107" customFormat="1" x14ac:dyDescent="0.2"/>
    <row r="35139" s="107" customFormat="1" x14ac:dyDescent="0.2"/>
    <row r="35140" s="107" customFormat="1" x14ac:dyDescent="0.2"/>
    <row r="35141" s="107" customFormat="1" x14ac:dyDescent="0.2"/>
    <row r="35142" s="107" customFormat="1" x14ac:dyDescent="0.2"/>
    <row r="35143" s="107" customFormat="1" x14ac:dyDescent="0.2"/>
    <row r="35144" s="107" customFormat="1" x14ac:dyDescent="0.2"/>
    <row r="35145" s="107" customFormat="1" x14ac:dyDescent="0.2"/>
    <row r="35146" s="107" customFormat="1" x14ac:dyDescent="0.2"/>
    <row r="35147" s="107" customFormat="1" x14ac:dyDescent="0.2"/>
    <row r="35148" s="107" customFormat="1" x14ac:dyDescent="0.2"/>
    <row r="35149" s="107" customFormat="1" x14ac:dyDescent="0.2"/>
    <row r="35150" s="107" customFormat="1" x14ac:dyDescent="0.2"/>
    <row r="35151" s="107" customFormat="1" x14ac:dyDescent="0.2"/>
    <row r="35152" s="107" customFormat="1" x14ac:dyDescent="0.2"/>
    <row r="35153" s="107" customFormat="1" x14ac:dyDescent="0.2"/>
    <row r="35154" s="107" customFormat="1" x14ac:dyDescent="0.2"/>
    <row r="35155" s="107" customFormat="1" x14ac:dyDescent="0.2"/>
    <row r="35156" s="107" customFormat="1" x14ac:dyDescent="0.2"/>
    <row r="35157" s="107" customFormat="1" x14ac:dyDescent="0.2"/>
    <row r="35158" s="107" customFormat="1" x14ac:dyDescent="0.2"/>
    <row r="35159" s="107" customFormat="1" x14ac:dyDescent="0.2"/>
    <row r="35160" s="107" customFormat="1" x14ac:dyDescent="0.2"/>
    <row r="35161" s="107" customFormat="1" x14ac:dyDescent="0.2"/>
    <row r="35162" s="107" customFormat="1" x14ac:dyDescent="0.2"/>
    <row r="35163" s="107" customFormat="1" x14ac:dyDescent="0.2"/>
    <row r="35164" s="107" customFormat="1" x14ac:dyDescent="0.2"/>
    <row r="35165" s="107" customFormat="1" x14ac:dyDescent="0.2"/>
    <row r="35166" s="107" customFormat="1" x14ac:dyDescent="0.2"/>
    <row r="35167" s="107" customFormat="1" x14ac:dyDescent="0.2"/>
    <row r="35168" s="107" customFormat="1" x14ac:dyDescent="0.2"/>
    <row r="35169" s="107" customFormat="1" x14ac:dyDescent="0.2"/>
    <row r="35170" s="107" customFormat="1" x14ac:dyDescent="0.2"/>
    <row r="35171" s="107" customFormat="1" x14ac:dyDescent="0.2"/>
    <row r="35172" s="107" customFormat="1" x14ac:dyDescent="0.2"/>
    <row r="35173" s="107" customFormat="1" x14ac:dyDescent="0.2"/>
    <row r="35174" s="107" customFormat="1" x14ac:dyDescent="0.2"/>
    <row r="35175" s="107" customFormat="1" x14ac:dyDescent="0.2"/>
    <row r="35176" s="107" customFormat="1" x14ac:dyDescent="0.2"/>
    <row r="35177" s="107" customFormat="1" x14ac:dyDescent="0.2"/>
    <row r="35178" s="107" customFormat="1" x14ac:dyDescent="0.2"/>
    <row r="35179" s="107" customFormat="1" x14ac:dyDescent="0.2"/>
    <row r="35180" s="107" customFormat="1" x14ac:dyDescent="0.2"/>
    <row r="35181" s="107" customFormat="1" x14ac:dyDescent="0.2"/>
    <row r="35182" s="107" customFormat="1" x14ac:dyDescent="0.2"/>
    <row r="35183" s="107" customFormat="1" x14ac:dyDescent="0.2"/>
    <row r="35184" s="107" customFormat="1" x14ac:dyDescent="0.2"/>
    <row r="35185" s="107" customFormat="1" x14ac:dyDescent="0.2"/>
    <row r="35186" s="107" customFormat="1" x14ac:dyDescent="0.2"/>
    <row r="35187" s="107" customFormat="1" x14ac:dyDescent="0.2"/>
    <row r="35188" s="107" customFormat="1" x14ac:dyDescent="0.2"/>
    <row r="35189" s="107" customFormat="1" x14ac:dyDescent="0.2"/>
    <row r="35190" s="107" customFormat="1" x14ac:dyDescent="0.2"/>
    <row r="35191" s="107" customFormat="1" x14ac:dyDescent="0.2"/>
    <row r="35192" s="107" customFormat="1" x14ac:dyDescent="0.2"/>
    <row r="35193" s="107" customFormat="1" x14ac:dyDescent="0.2"/>
    <row r="35194" s="107" customFormat="1" x14ac:dyDescent="0.2"/>
    <row r="35195" s="107" customFormat="1" x14ac:dyDescent="0.2"/>
    <row r="35196" s="107" customFormat="1" x14ac:dyDescent="0.2"/>
    <row r="35197" s="107" customFormat="1" x14ac:dyDescent="0.2"/>
    <row r="35198" s="107" customFormat="1" x14ac:dyDescent="0.2"/>
    <row r="35199" s="107" customFormat="1" x14ac:dyDescent="0.2"/>
    <row r="35200" s="107" customFormat="1" x14ac:dyDescent="0.2"/>
    <row r="35201" s="107" customFormat="1" x14ac:dyDescent="0.2"/>
    <row r="35202" s="107" customFormat="1" x14ac:dyDescent="0.2"/>
    <row r="35203" s="107" customFormat="1" x14ac:dyDescent="0.2"/>
    <row r="35204" s="107" customFormat="1" x14ac:dyDescent="0.2"/>
    <row r="35205" s="107" customFormat="1" x14ac:dyDescent="0.2"/>
    <row r="35206" s="107" customFormat="1" x14ac:dyDescent="0.2"/>
    <row r="35207" s="107" customFormat="1" x14ac:dyDescent="0.2"/>
    <row r="35208" s="107" customFormat="1" x14ac:dyDescent="0.2"/>
    <row r="35209" s="107" customFormat="1" x14ac:dyDescent="0.2"/>
    <row r="35210" s="107" customFormat="1" x14ac:dyDescent="0.2"/>
    <row r="35211" s="107" customFormat="1" x14ac:dyDescent="0.2"/>
    <row r="35212" s="107" customFormat="1" x14ac:dyDescent="0.2"/>
    <row r="35213" s="107" customFormat="1" x14ac:dyDescent="0.2"/>
    <row r="35214" s="107" customFormat="1" x14ac:dyDescent="0.2"/>
    <row r="35215" s="107" customFormat="1" x14ac:dyDescent="0.2"/>
    <row r="35216" s="107" customFormat="1" x14ac:dyDescent="0.2"/>
    <row r="35217" s="107" customFormat="1" x14ac:dyDescent="0.2"/>
    <row r="35218" s="107" customFormat="1" x14ac:dyDescent="0.2"/>
    <row r="35219" s="107" customFormat="1" x14ac:dyDescent="0.2"/>
    <row r="35220" s="107" customFormat="1" x14ac:dyDescent="0.2"/>
    <row r="35221" s="107" customFormat="1" x14ac:dyDescent="0.2"/>
    <row r="35222" s="107" customFormat="1" x14ac:dyDescent="0.2"/>
    <row r="35223" s="107" customFormat="1" x14ac:dyDescent="0.2"/>
    <row r="35224" s="107" customFormat="1" x14ac:dyDescent="0.2"/>
    <row r="35225" s="107" customFormat="1" x14ac:dyDescent="0.2"/>
    <row r="35226" s="107" customFormat="1" x14ac:dyDescent="0.2"/>
    <row r="35227" s="107" customFormat="1" x14ac:dyDescent="0.2"/>
    <row r="35228" s="107" customFormat="1" x14ac:dyDescent="0.2"/>
    <row r="35229" s="107" customFormat="1" x14ac:dyDescent="0.2"/>
    <row r="35230" s="107" customFormat="1" x14ac:dyDescent="0.2"/>
    <row r="35231" s="107" customFormat="1" x14ac:dyDescent="0.2"/>
    <row r="35232" s="107" customFormat="1" x14ac:dyDescent="0.2"/>
    <row r="35233" s="107" customFormat="1" x14ac:dyDescent="0.2"/>
    <row r="35234" s="107" customFormat="1" x14ac:dyDescent="0.2"/>
    <row r="35235" s="107" customFormat="1" x14ac:dyDescent="0.2"/>
    <row r="35236" s="107" customFormat="1" x14ac:dyDescent="0.2"/>
    <row r="35237" s="107" customFormat="1" x14ac:dyDescent="0.2"/>
    <row r="35238" s="107" customFormat="1" x14ac:dyDescent="0.2"/>
    <row r="35239" s="107" customFormat="1" x14ac:dyDescent="0.2"/>
    <row r="35240" s="107" customFormat="1" x14ac:dyDescent="0.2"/>
    <row r="35241" s="107" customFormat="1" x14ac:dyDescent="0.2"/>
    <row r="35242" s="107" customFormat="1" x14ac:dyDescent="0.2"/>
    <row r="35243" s="107" customFormat="1" x14ac:dyDescent="0.2"/>
    <row r="35244" s="107" customFormat="1" x14ac:dyDescent="0.2"/>
    <row r="35245" s="107" customFormat="1" x14ac:dyDescent="0.2"/>
    <row r="35246" s="107" customFormat="1" x14ac:dyDescent="0.2"/>
    <row r="35247" s="107" customFormat="1" x14ac:dyDescent="0.2"/>
    <row r="35248" s="107" customFormat="1" x14ac:dyDescent="0.2"/>
    <row r="35249" s="107" customFormat="1" x14ac:dyDescent="0.2"/>
    <row r="35250" s="107" customFormat="1" x14ac:dyDescent="0.2"/>
    <row r="35251" s="107" customFormat="1" x14ac:dyDescent="0.2"/>
    <row r="35252" s="107" customFormat="1" x14ac:dyDescent="0.2"/>
    <row r="35253" s="107" customFormat="1" x14ac:dyDescent="0.2"/>
    <row r="35254" s="107" customFormat="1" x14ac:dyDescent="0.2"/>
    <row r="35255" s="107" customFormat="1" x14ac:dyDescent="0.2"/>
    <row r="35256" s="107" customFormat="1" x14ac:dyDescent="0.2"/>
    <row r="35257" s="107" customFormat="1" x14ac:dyDescent="0.2"/>
    <row r="35258" s="107" customFormat="1" x14ac:dyDescent="0.2"/>
    <row r="35259" s="107" customFormat="1" x14ac:dyDescent="0.2"/>
    <row r="35260" s="107" customFormat="1" x14ac:dyDescent="0.2"/>
    <row r="35261" s="107" customFormat="1" x14ac:dyDescent="0.2"/>
    <row r="35262" s="107" customFormat="1" x14ac:dyDescent="0.2"/>
    <row r="35263" s="107" customFormat="1" x14ac:dyDescent="0.2"/>
    <row r="35264" s="107" customFormat="1" x14ac:dyDescent="0.2"/>
    <row r="35265" s="107" customFormat="1" x14ac:dyDescent="0.2"/>
    <row r="35266" s="107" customFormat="1" x14ac:dyDescent="0.2"/>
    <row r="35267" s="107" customFormat="1" x14ac:dyDescent="0.2"/>
    <row r="35268" s="107" customFormat="1" x14ac:dyDescent="0.2"/>
    <row r="35269" s="107" customFormat="1" x14ac:dyDescent="0.2"/>
    <row r="35270" s="107" customFormat="1" x14ac:dyDescent="0.2"/>
    <row r="35271" s="107" customFormat="1" x14ac:dyDescent="0.2"/>
    <row r="35272" s="107" customFormat="1" x14ac:dyDescent="0.2"/>
    <row r="35273" s="107" customFormat="1" x14ac:dyDescent="0.2"/>
    <row r="35274" s="107" customFormat="1" x14ac:dyDescent="0.2"/>
    <row r="35275" s="107" customFormat="1" x14ac:dyDescent="0.2"/>
    <row r="35276" s="107" customFormat="1" x14ac:dyDescent="0.2"/>
    <row r="35277" s="107" customFormat="1" x14ac:dyDescent="0.2"/>
    <row r="35278" s="107" customFormat="1" x14ac:dyDescent="0.2"/>
    <row r="35279" s="107" customFormat="1" x14ac:dyDescent="0.2"/>
    <row r="35280" s="107" customFormat="1" x14ac:dyDescent="0.2"/>
    <row r="35281" s="107" customFormat="1" x14ac:dyDescent="0.2"/>
    <row r="35282" s="107" customFormat="1" x14ac:dyDescent="0.2"/>
    <row r="35283" s="107" customFormat="1" x14ac:dyDescent="0.2"/>
    <row r="35284" s="107" customFormat="1" x14ac:dyDescent="0.2"/>
    <row r="35285" s="107" customFormat="1" x14ac:dyDescent="0.2"/>
    <row r="35286" s="107" customFormat="1" x14ac:dyDescent="0.2"/>
    <row r="35287" s="107" customFormat="1" x14ac:dyDescent="0.2"/>
    <row r="35288" s="107" customFormat="1" x14ac:dyDescent="0.2"/>
    <row r="35289" s="107" customFormat="1" x14ac:dyDescent="0.2"/>
    <row r="35290" s="107" customFormat="1" x14ac:dyDescent="0.2"/>
    <row r="35291" s="107" customFormat="1" x14ac:dyDescent="0.2"/>
    <row r="35292" s="107" customFormat="1" x14ac:dyDescent="0.2"/>
    <row r="35293" s="107" customFormat="1" x14ac:dyDescent="0.2"/>
    <row r="35294" s="107" customFormat="1" x14ac:dyDescent="0.2"/>
    <row r="35295" s="107" customFormat="1" x14ac:dyDescent="0.2"/>
    <row r="35296" s="107" customFormat="1" x14ac:dyDescent="0.2"/>
    <row r="35297" s="107" customFormat="1" x14ac:dyDescent="0.2"/>
    <row r="35298" s="107" customFormat="1" x14ac:dyDescent="0.2"/>
    <row r="35299" s="107" customFormat="1" x14ac:dyDescent="0.2"/>
    <row r="35300" s="107" customFormat="1" x14ac:dyDescent="0.2"/>
    <row r="35301" s="107" customFormat="1" x14ac:dyDescent="0.2"/>
    <row r="35302" s="107" customFormat="1" x14ac:dyDescent="0.2"/>
    <row r="35303" s="107" customFormat="1" x14ac:dyDescent="0.2"/>
    <row r="35304" s="107" customFormat="1" x14ac:dyDescent="0.2"/>
    <row r="35305" s="107" customFormat="1" x14ac:dyDescent="0.2"/>
    <row r="35306" s="107" customFormat="1" x14ac:dyDescent="0.2"/>
    <row r="35307" s="107" customFormat="1" x14ac:dyDescent="0.2"/>
    <row r="35308" s="107" customFormat="1" x14ac:dyDescent="0.2"/>
    <row r="35309" s="107" customFormat="1" x14ac:dyDescent="0.2"/>
    <row r="35310" s="107" customFormat="1" x14ac:dyDescent="0.2"/>
    <row r="35311" s="107" customFormat="1" x14ac:dyDescent="0.2"/>
    <row r="35312" s="107" customFormat="1" x14ac:dyDescent="0.2"/>
    <row r="35313" s="107" customFormat="1" x14ac:dyDescent="0.2"/>
    <row r="35314" s="107" customFormat="1" x14ac:dyDescent="0.2"/>
    <row r="35315" s="107" customFormat="1" x14ac:dyDescent="0.2"/>
    <row r="35316" s="107" customFormat="1" x14ac:dyDescent="0.2"/>
    <row r="35317" s="107" customFormat="1" x14ac:dyDescent="0.2"/>
    <row r="35318" s="107" customFormat="1" x14ac:dyDescent="0.2"/>
    <row r="35319" s="107" customFormat="1" x14ac:dyDescent="0.2"/>
    <row r="35320" s="107" customFormat="1" x14ac:dyDescent="0.2"/>
    <row r="35321" s="107" customFormat="1" x14ac:dyDescent="0.2"/>
    <row r="35322" s="107" customFormat="1" x14ac:dyDescent="0.2"/>
    <row r="35323" s="107" customFormat="1" x14ac:dyDescent="0.2"/>
    <row r="35324" s="107" customFormat="1" x14ac:dyDescent="0.2"/>
    <row r="35325" s="107" customFormat="1" x14ac:dyDescent="0.2"/>
    <row r="35326" s="107" customFormat="1" x14ac:dyDescent="0.2"/>
    <row r="35327" s="107" customFormat="1" x14ac:dyDescent="0.2"/>
    <row r="35328" s="107" customFormat="1" x14ac:dyDescent="0.2"/>
    <row r="35329" s="107" customFormat="1" x14ac:dyDescent="0.2"/>
    <row r="35330" s="107" customFormat="1" x14ac:dyDescent="0.2"/>
    <row r="35331" s="107" customFormat="1" x14ac:dyDescent="0.2"/>
    <row r="35332" s="107" customFormat="1" x14ac:dyDescent="0.2"/>
    <row r="35333" s="107" customFormat="1" x14ac:dyDescent="0.2"/>
    <row r="35334" s="107" customFormat="1" x14ac:dyDescent="0.2"/>
    <row r="35335" s="107" customFormat="1" x14ac:dyDescent="0.2"/>
    <row r="35336" s="107" customFormat="1" x14ac:dyDescent="0.2"/>
    <row r="35337" s="107" customFormat="1" x14ac:dyDescent="0.2"/>
    <row r="35338" s="107" customFormat="1" x14ac:dyDescent="0.2"/>
    <row r="35339" s="107" customFormat="1" x14ac:dyDescent="0.2"/>
    <row r="35340" s="107" customFormat="1" x14ac:dyDescent="0.2"/>
    <row r="35341" s="107" customFormat="1" x14ac:dyDescent="0.2"/>
    <row r="35342" s="107" customFormat="1" x14ac:dyDescent="0.2"/>
    <row r="35343" s="107" customFormat="1" x14ac:dyDescent="0.2"/>
    <row r="35344" s="107" customFormat="1" x14ac:dyDescent="0.2"/>
    <row r="35345" s="107" customFormat="1" x14ac:dyDescent="0.2"/>
    <row r="35346" s="107" customFormat="1" x14ac:dyDescent="0.2"/>
    <row r="35347" s="107" customFormat="1" x14ac:dyDescent="0.2"/>
    <row r="35348" s="107" customFormat="1" x14ac:dyDescent="0.2"/>
    <row r="35349" s="107" customFormat="1" x14ac:dyDescent="0.2"/>
    <row r="35350" s="107" customFormat="1" x14ac:dyDescent="0.2"/>
    <row r="35351" s="107" customFormat="1" x14ac:dyDescent="0.2"/>
    <row r="35352" s="107" customFormat="1" x14ac:dyDescent="0.2"/>
    <row r="35353" s="107" customFormat="1" x14ac:dyDescent="0.2"/>
    <row r="35354" s="107" customFormat="1" x14ac:dyDescent="0.2"/>
    <row r="35355" s="107" customFormat="1" x14ac:dyDescent="0.2"/>
    <row r="35356" s="107" customFormat="1" x14ac:dyDescent="0.2"/>
    <row r="35357" s="107" customFormat="1" x14ac:dyDescent="0.2"/>
    <row r="35358" s="107" customFormat="1" x14ac:dyDescent="0.2"/>
    <row r="35359" s="107" customFormat="1" x14ac:dyDescent="0.2"/>
    <row r="35360" s="107" customFormat="1" x14ac:dyDescent="0.2"/>
    <row r="35361" s="107" customFormat="1" x14ac:dyDescent="0.2"/>
    <row r="35362" s="107" customFormat="1" x14ac:dyDescent="0.2"/>
    <row r="35363" s="107" customFormat="1" x14ac:dyDescent="0.2"/>
    <row r="35364" s="107" customFormat="1" x14ac:dyDescent="0.2"/>
    <row r="35365" s="107" customFormat="1" x14ac:dyDescent="0.2"/>
    <row r="35366" s="107" customFormat="1" x14ac:dyDescent="0.2"/>
    <row r="35367" s="107" customFormat="1" x14ac:dyDescent="0.2"/>
    <row r="35368" s="107" customFormat="1" x14ac:dyDescent="0.2"/>
    <row r="35369" s="107" customFormat="1" x14ac:dyDescent="0.2"/>
    <row r="35370" s="107" customFormat="1" x14ac:dyDescent="0.2"/>
    <row r="35371" s="107" customFormat="1" x14ac:dyDescent="0.2"/>
    <row r="35372" s="107" customFormat="1" x14ac:dyDescent="0.2"/>
    <row r="35373" s="107" customFormat="1" x14ac:dyDescent="0.2"/>
    <row r="35374" s="107" customFormat="1" x14ac:dyDescent="0.2"/>
    <row r="35375" s="107" customFormat="1" x14ac:dyDescent="0.2"/>
    <row r="35376" s="107" customFormat="1" x14ac:dyDescent="0.2"/>
    <row r="35377" s="107" customFormat="1" x14ac:dyDescent="0.2"/>
    <row r="35378" s="107" customFormat="1" x14ac:dyDescent="0.2"/>
    <row r="35379" s="107" customFormat="1" x14ac:dyDescent="0.2"/>
    <row r="35380" s="107" customFormat="1" x14ac:dyDescent="0.2"/>
    <row r="35381" s="107" customFormat="1" x14ac:dyDescent="0.2"/>
    <row r="35382" s="107" customFormat="1" x14ac:dyDescent="0.2"/>
    <row r="35383" s="107" customFormat="1" x14ac:dyDescent="0.2"/>
    <row r="35384" s="107" customFormat="1" x14ac:dyDescent="0.2"/>
    <row r="35385" s="107" customFormat="1" x14ac:dyDescent="0.2"/>
    <row r="35386" s="107" customFormat="1" x14ac:dyDescent="0.2"/>
    <row r="35387" s="107" customFormat="1" x14ac:dyDescent="0.2"/>
    <row r="35388" s="107" customFormat="1" x14ac:dyDescent="0.2"/>
    <row r="35389" s="107" customFormat="1" x14ac:dyDescent="0.2"/>
    <row r="35390" s="107" customFormat="1" x14ac:dyDescent="0.2"/>
    <row r="35391" s="107" customFormat="1" x14ac:dyDescent="0.2"/>
    <row r="35392" s="107" customFormat="1" x14ac:dyDescent="0.2"/>
    <row r="35393" s="107" customFormat="1" x14ac:dyDescent="0.2"/>
    <row r="35394" s="107" customFormat="1" x14ac:dyDescent="0.2"/>
    <row r="35395" s="107" customFormat="1" x14ac:dyDescent="0.2"/>
    <row r="35396" s="107" customFormat="1" x14ac:dyDescent="0.2"/>
    <row r="35397" s="107" customFormat="1" x14ac:dyDescent="0.2"/>
    <row r="35398" s="107" customFormat="1" x14ac:dyDescent="0.2"/>
    <row r="35399" s="107" customFormat="1" x14ac:dyDescent="0.2"/>
    <row r="35400" s="107" customFormat="1" x14ac:dyDescent="0.2"/>
    <row r="35401" s="107" customFormat="1" x14ac:dyDescent="0.2"/>
    <row r="35402" s="107" customFormat="1" x14ac:dyDescent="0.2"/>
    <row r="35403" s="107" customFormat="1" x14ac:dyDescent="0.2"/>
    <row r="35404" s="107" customFormat="1" x14ac:dyDescent="0.2"/>
    <row r="35405" s="107" customFormat="1" x14ac:dyDescent="0.2"/>
    <row r="35406" s="107" customFormat="1" x14ac:dyDescent="0.2"/>
    <row r="35407" s="107" customFormat="1" x14ac:dyDescent="0.2"/>
    <row r="35408" s="107" customFormat="1" x14ac:dyDescent="0.2"/>
    <row r="35409" s="107" customFormat="1" x14ac:dyDescent="0.2"/>
    <row r="35410" s="107" customFormat="1" x14ac:dyDescent="0.2"/>
    <row r="35411" s="107" customFormat="1" x14ac:dyDescent="0.2"/>
    <row r="35412" s="107" customFormat="1" x14ac:dyDescent="0.2"/>
    <row r="35413" s="107" customFormat="1" x14ac:dyDescent="0.2"/>
    <row r="35414" s="107" customFormat="1" x14ac:dyDescent="0.2"/>
    <row r="35415" s="107" customFormat="1" x14ac:dyDescent="0.2"/>
    <row r="35416" s="107" customFormat="1" x14ac:dyDescent="0.2"/>
    <row r="35417" s="107" customFormat="1" x14ac:dyDescent="0.2"/>
    <row r="35418" s="107" customFormat="1" x14ac:dyDescent="0.2"/>
    <row r="35419" s="107" customFormat="1" x14ac:dyDescent="0.2"/>
    <row r="35420" s="107" customFormat="1" x14ac:dyDescent="0.2"/>
    <row r="35421" s="107" customFormat="1" x14ac:dyDescent="0.2"/>
    <row r="35422" s="107" customFormat="1" x14ac:dyDescent="0.2"/>
    <row r="35423" s="107" customFormat="1" x14ac:dyDescent="0.2"/>
    <row r="35424" s="107" customFormat="1" x14ac:dyDescent="0.2"/>
    <row r="35425" s="107" customFormat="1" x14ac:dyDescent="0.2"/>
    <row r="35426" s="107" customFormat="1" x14ac:dyDescent="0.2"/>
    <row r="35427" s="107" customFormat="1" x14ac:dyDescent="0.2"/>
    <row r="35428" s="107" customFormat="1" x14ac:dyDescent="0.2"/>
    <row r="35429" s="107" customFormat="1" x14ac:dyDescent="0.2"/>
    <row r="35430" s="107" customFormat="1" x14ac:dyDescent="0.2"/>
    <row r="35431" s="107" customFormat="1" x14ac:dyDescent="0.2"/>
    <row r="35432" s="107" customFormat="1" x14ac:dyDescent="0.2"/>
    <row r="35433" s="107" customFormat="1" x14ac:dyDescent="0.2"/>
    <row r="35434" s="107" customFormat="1" x14ac:dyDescent="0.2"/>
    <row r="35435" s="107" customFormat="1" x14ac:dyDescent="0.2"/>
    <row r="35436" s="107" customFormat="1" x14ac:dyDescent="0.2"/>
    <row r="35437" s="107" customFormat="1" x14ac:dyDescent="0.2"/>
    <row r="35438" s="107" customFormat="1" x14ac:dyDescent="0.2"/>
    <row r="35439" s="107" customFormat="1" x14ac:dyDescent="0.2"/>
    <row r="35440" s="107" customFormat="1" x14ac:dyDescent="0.2"/>
    <row r="35441" s="107" customFormat="1" x14ac:dyDescent="0.2"/>
    <row r="35442" s="107" customFormat="1" x14ac:dyDescent="0.2"/>
    <row r="35443" s="107" customFormat="1" x14ac:dyDescent="0.2"/>
    <row r="35444" s="107" customFormat="1" x14ac:dyDescent="0.2"/>
    <row r="35445" s="107" customFormat="1" x14ac:dyDescent="0.2"/>
    <row r="35446" s="107" customFormat="1" x14ac:dyDescent="0.2"/>
    <row r="35447" s="107" customFormat="1" x14ac:dyDescent="0.2"/>
    <row r="35448" s="107" customFormat="1" x14ac:dyDescent="0.2"/>
    <row r="35449" s="107" customFormat="1" x14ac:dyDescent="0.2"/>
    <row r="35450" s="107" customFormat="1" x14ac:dyDescent="0.2"/>
    <row r="35451" s="107" customFormat="1" x14ac:dyDescent="0.2"/>
    <row r="35452" s="107" customFormat="1" x14ac:dyDescent="0.2"/>
    <row r="35453" s="107" customFormat="1" x14ac:dyDescent="0.2"/>
    <row r="35454" s="107" customFormat="1" x14ac:dyDescent="0.2"/>
    <row r="35455" s="107" customFormat="1" x14ac:dyDescent="0.2"/>
    <row r="35456" s="107" customFormat="1" x14ac:dyDescent="0.2"/>
    <row r="35457" s="107" customFormat="1" x14ac:dyDescent="0.2"/>
    <row r="35458" s="107" customFormat="1" x14ac:dyDescent="0.2"/>
    <row r="35459" s="107" customFormat="1" x14ac:dyDescent="0.2"/>
    <row r="35460" s="107" customFormat="1" x14ac:dyDescent="0.2"/>
    <row r="35461" s="107" customFormat="1" x14ac:dyDescent="0.2"/>
    <row r="35462" s="107" customFormat="1" x14ac:dyDescent="0.2"/>
    <row r="35463" s="107" customFormat="1" x14ac:dyDescent="0.2"/>
    <row r="35464" s="107" customFormat="1" x14ac:dyDescent="0.2"/>
    <row r="35465" s="107" customFormat="1" x14ac:dyDescent="0.2"/>
    <row r="35466" s="107" customFormat="1" x14ac:dyDescent="0.2"/>
    <row r="35467" s="107" customFormat="1" x14ac:dyDescent="0.2"/>
    <row r="35468" s="107" customFormat="1" x14ac:dyDescent="0.2"/>
    <row r="35469" s="107" customFormat="1" x14ac:dyDescent="0.2"/>
    <row r="35470" s="107" customFormat="1" x14ac:dyDescent="0.2"/>
    <row r="35471" s="107" customFormat="1" x14ac:dyDescent="0.2"/>
    <row r="35472" s="107" customFormat="1" x14ac:dyDescent="0.2"/>
    <row r="35473" s="107" customFormat="1" x14ac:dyDescent="0.2"/>
    <row r="35474" s="107" customFormat="1" x14ac:dyDescent="0.2"/>
    <row r="35475" s="107" customFormat="1" x14ac:dyDescent="0.2"/>
    <row r="35476" s="107" customFormat="1" x14ac:dyDescent="0.2"/>
    <row r="35477" s="107" customFormat="1" x14ac:dyDescent="0.2"/>
    <row r="35478" s="107" customFormat="1" x14ac:dyDescent="0.2"/>
    <row r="35479" s="107" customFormat="1" x14ac:dyDescent="0.2"/>
    <row r="35480" s="107" customFormat="1" x14ac:dyDescent="0.2"/>
    <row r="35481" s="107" customFormat="1" x14ac:dyDescent="0.2"/>
    <row r="35482" s="107" customFormat="1" x14ac:dyDescent="0.2"/>
    <row r="35483" s="107" customFormat="1" x14ac:dyDescent="0.2"/>
    <row r="35484" s="107" customFormat="1" x14ac:dyDescent="0.2"/>
    <row r="35485" s="107" customFormat="1" x14ac:dyDescent="0.2"/>
    <row r="35486" s="107" customFormat="1" x14ac:dyDescent="0.2"/>
    <row r="35487" s="107" customFormat="1" x14ac:dyDescent="0.2"/>
    <row r="35488" s="107" customFormat="1" x14ac:dyDescent="0.2"/>
    <row r="35489" s="107" customFormat="1" x14ac:dyDescent="0.2"/>
    <row r="35490" s="107" customFormat="1" x14ac:dyDescent="0.2"/>
    <row r="35491" s="107" customFormat="1" x14ac:dyDescent="0.2"/>
    <row r="35492" s="107" customFormat="1" x14ac:dyDescent="0.2"/>
    <row r="35493" s="107" customFormat="1" x14ac:dyDescent="0.2"/>
    <row r="35494" s="107" customFormat="1" x14ac:dyDescent="0.2"/>
    <row r="35495" s="107" customFormat="1" x14ac:dyDescent="0.2"/>
    <row r="35496" s="107" customFormat="1" x14ac:dyDescent="0.2"/>
    <row r="35497" s="107" customFormat="1" x14ac:dyDescent="0.2"/>
    <row r="35498" s="107" customFormat="1" x14ac:dyDescent="0.2"/>
    <row r="35499" s="107" customFormat="1" x14ac:dyDescent="0.2"/>
    <row r="35500" s="107" customFormat="1" x14ac:dyDescent="0.2"/>
    <row r="35501" s="107" customFormat="1" x14ac:dyDescent="0.2"/>
    <row r="35502" s="107" customFormat="1" x14ac:dyDescent="0.2"/>
    <row r="35503" s="107" customFormat="1" x14ac:dyDescent="0.2"/>
    <row r="35504" s="107" customFormat="1" x14ac:dyDescent="0.2"/>
    <row r="35505" s="107" customFormat="1" x14ac:dyDescent="0.2"/>
    <row r="35506" s="107" customFormat="1" x14ac:dyDescent="0.2"/>
    <row r="35507" s="107" customFormat="1" x14ac:dyDescent="0.2"/>
    <row r="35508" s="107" customFormat="1" x14ac:dyDescent="0.2"/>
    <row r="35509" s="107" customFormat="1" x14ac:dyDescent="0.2"/>
    <row r="35510" s="107" customFormat="1" x14ac:dyDescent="0.2"/>
    <row r="35511" s="107" customFormat="1" x14ac:dyDescent="0.2"/>
    <row r="35512" s="107" customFormat="1" x14ac:dyDescent="0.2"/>
    <row r="35513" s="107" customFormat="1" x14ac:dyDescent="0.2"/>
    <row r="35514" s="107" customFormat="1" x14ac:dyDescent="0.2"/>
    <row r="35515" s="107" customFormat="1" x14ac:dyDescent="0.2"/>
    <row r="35516" s="107" customFormat="1" x14ac:dyDescent="0.2"/>
    <row r="35517" s="107" customFormat="1" x14ac:dyDescent="0.2"/>
    <row r="35518" s="107" customFormat="1" x14ac:dyDescent="0.2"/>
    <row r="35519" s="107" customFormat="1" x14ac:dyDescent="0.2"/>
    <row r="35520" s="107" customFormat="1" x14ac:dyDescent="0.2"/>
    <row r="35521" s="107" customFormat="1" x14ac:dyDescent="0.2"/>
    <row r="35522" s="107" customFormat="1" x14ac:dyDescent="0.2"/>
    <row r="35523" s="107" customFormat="1" x14ac:dyDescent="0.2"/>
    <row r="35524" s="107" customFormat="1" x14ac:dyDescent="0.2"/>
    <row r="35525" s="107" customFormat="1" x14ac:dyDescent="0.2"/>
    <row r="35526" s="107" customFormat="1" x14ac:dyDescent="0.2"/>
    <row r="35527" s="107" customFormat="1" x14ac:dyDescent="0.2"/>
    <row r="35528" s="107" customFormat="1" x14ac:dyDescent="0.2"/>
    <row r="35529" s="107" customFormat="1" x14ac:dyDescent="0.2"/>
    <row r="35530" s="107" customFormat="1" x14ac:dyDescent="0.2"/>
    <row r="35531" s="107" customFormat="1" x14ac:dyDescent="0.2"/>
    <row r="35532" s="107" customFormat="1" x14ac:dyDescent="0.2"/>
    <row r="35533" s="107" customFormat="1" x14ac:dyDescent="0.2"/>
    <row r="35534" s="107" customFormat="1" x14ac:dyDescent="0.2"/>
    <row r="35535" s="107" customFormat="1" x14ac:dyDescent="0.2"/>
    <row r="35536" s="107" customFormat="1" x14ac:dyDescent="0.2"/>
    <row r="35537" s="107" customFormat="1" x14ac:dyDescent="0.2"/>
    <row r="35538" s="107" customFormat="1" x14ac:dyDescent="0.2"/>
    <row r="35539" s="107" customFormat="1" x14ac:dyDescent="0.2"/>
    <row r="35540" s="107" customFormat="1" x14ac:dyDescent="0.2"/>
    <row r="35541" s="107" customFormat="1" x14ac:dyDescent="0.2"/>
    <row r="35542" s="107" customFormat="1" x14ac:dyDescent="0.2"/>
    <row r="35543" s="107" customFormat="1" x14ac:dyDescent="0.2"/>
    <row r="35544" s="107" customFormat="1" x14ac:dyDescent="0.2"/>
    <row r="35545" s="107" customFormat="1" x14ac:dyDescent="0.2"/>
    <row r="35546" s="107" customFormat="1" x14ac:dyDescent="0.2"/>
    <row r="35547" s="107" customFormat="1" x14ac:dyDescent="0.2"/>
    <row r="35548" s="107" customFormat="1" x14ac:dyDescent="0.2"/>
    <row r="35549" s="107" customFormat="1" x14ac:dyDescent="0.2"/>
    <row r="35550" s="107" customFormat="1" x14ac:dyDescent="0.2"/>
    <row r="35551" s="107" customFormat="1" x14ac:dyDescent="0.2"/>
    <row r="35552" s="107" customFormat="1" x14ac:dyDescent="0.2"/>
    <row r="35553" s="107" customFormat="1" x14ac:dyDescent="0.2"/>
    <row r="35554" s="107" customFormat="1" x14ac:dyDescent="0.2"/>
    <row r="35555" s="107" customFormat="1" x14ac:dyDescent="0.2"/>
    <row r="35556" s="107" customFormat="1" x14ac:dyDescent="0.2"/>
    <row r="35557" s="107" customFormat="1" x14ac:dyDescent="0.2"/>
    <row r="35558" s="107" customFormat="1" x14ac:dyDescent="0.2"/>
    <row r="35559" s="107" customFormat="1" x14ac:dyDescent="0.2"/>
    <row r="35560" s="107" customFormat="1" x14ac:dyDescent="0.2"/>
    <row r="35561" s="107" customFormat="1" x14ac:dyDescent="0.2"/>
    <row r="35562" s="107" customFormat="1" x14ac:dyDescent="0.2"/>
    <row r="35563" s="107" customFormat="1" x14ac:dyDescent="0.2"/>
    <row r="35564" s="107" customFormat="1" x14ac:dyDescent="0.2"/>
    <row r="35565" s="107" customFormat="1" x14ac:dyDescent="0.2"/>
    <row r="35566" s="107" customFormat="1" x14ac:dyDescent="0.2"/>
    <row r="35567" s="107" customFormat="1" x14ac:dyDescent="0.2"/>
    <row r="35568" s="107" customFormat="1" x14ac:dyDescent="0.2"/>
    <row r="35569" s="107" customFormat="1" x14ac:dyDescent="0.2"/>
    <row r="35570" s="107" customFormat="1" x14ac:dyDescent="0.2"/>
    <row r="35571" s="107" customFormat="1" x14ac:dyDescent="0.2"/>
    <row r="35572" s="107" customFormat="1" x14ac:dyDescent="0.2"/>
    <row r="35573" s="107" customFormat="1" x14ac:dyDescent="0.2"/>
    <row r="35574" s="107" customFormat="1" x14ac:dyDescent="0.2"/>
    <row r="35575" s="107" customFormat="1" x14ac:dyDescent="0.2"/>
    <row r="35576" s="107" customFormat="1" x14ac:dyDescent="0.2"/>
    <row r="35577" s="107" customFormat="1" x14ac:dyDescent="0.2"/>
    <row r="35578" s="107" customFormat="1" x14ac:dyDescent="0.2"/>
    <row r="35579" s="107" customFormat="1" x14ac:dyDescent="0.2"/>
    <row r="35580" s="107" customFormat="1" x14ac:dyDescent="0.2"/>
    <row r="35581" s="107" customFormat="1" x14ac:dyDescent="0.2"/>
    <row r="35582" s="107" customFormat="1" x14ac:dyDescent="0.2"/>
    <row r="35583" s="107" customFormat="1" x14ac:dyDescent="0.2"/>
    <row r="35584" s="107" customFormat="1" x14ac:dyDescent="0.2"/>
    <row r="35585" s="107" customFormat="1" x14ac:dyDescent="0.2"/>
    <row r="35586" s="107" customFormat="1" x14ac:dyDescent="0.2"/>
    <row r="35587" s="107" customFormat="1" x14ac:dyDescent="0.2"/>
    <row r="35588" s="107" customFormat="1" x14ac:dyDescent="0.2"/>
    <row r="35589" s="107" customFormat="1" x14ac:dyDescent="0.2"/>
    <row r="35590" s="107" customFormat="1" x14ac:dyDescent="0.2"/>
    <row r="35591" s="107" customFormat="1" x14ac:dyDescent="0.2"/>
    <row r="35592" s="107" customFormat="1" x14ac:dyDescent="0.2"/>
    <row r="35593" s="107" customFormat="1" x14ac:dyDescent="0.2"/>
    <row r="35594" s="107" customFormat="1" x14ac:dyDescent="0.2"/>
    <row r="35595" s="107" customFormat="1" x14ac:dyDescent="0.2"/>
    <row r="35596" s="107" customFormat="1" x14ac:dyDescent="0.2"/>
    <row r="35597" s="107" customFormat="1" x14ac:dyDescent="0.2"/>
    <row r="35598" s="107" customFormat="1" x14ac:dyDescent="0.2"/>
    <row r="35599" s="107" customFormat="1" x14ac:dyDescent="0.2"/>
    <row r="35600" s="107" customFormat="1" x14ac:dyDescent="0.2"/>
    <row r="35601" s="107" customFormat="1" x14ac:dyDescent="0.2"/>
    <row r="35602" s="107" customFormat="1" x14ac:dyDescent="0.2"/>
    <row r="35603" s="107" customFormat="1" x14ac:dyDescent="0.2"/>
    <row r="35604" s="107" customFormat="1" x14ac:dyDescent="0.2"/>
    <row r="35605" s="107" customFormat="1" x14ac:dyDescent="0.2"/>
    <row r="35606" s="107" customFormat="1" x14ac:dyDescent="0.2"/>
    <row r="35607" s="107" customFormat="1" x14ac:dyDescent="0.2"/>
    <row r="35608" s="107" customFormat="1" x14ac:dyDescent="0.2"/>
    <row r="35609" s="107" customFormat="1" x14ac:dyDescent="0.2"/>
    <row r="35610" s="107" customFormat="1" x14ac:dyDescent="0.2"/>
    <row r="35611" s="107" customFormat="1" x14ac:dyDescent="0.2"/>
    <row r="35612" s="107" customFormat="1" x14ac:dyDescent="0.2"/>
    <row r="35613" s="107" customFormat="1" x14ac:dyDescent="0.2"/>
    <row r="35614" s="107" customFormat="1" x14ac:dyDescent="0.2"/>
    <row r="35615" s="107" customFormat="1" x14ac:dyDescent="0.2"/>
    <row r="35616" s="107" customFormat="1" x14ac:dyDescent="0.2"/>
    <row r="35617" s="107" customFormat="1" x14ac:dyDescent="0.2"/>
    <row r="35618" s="107" customFormat="1" x14ac:dyDescent="0.2"/>
    <row r="35619" s="107" customFormat="1" x14ac:dyDescent="0.2"/>
    <row r="35620" s="107" customFormat="1" x14ac:dyDescent="0.2"/>
    <row r="35621" s="107" customFormat="1" x14ac:dyDescent="0.2"/>
    <row r="35622" s="107" customFormat="1" x14ac:dyDescent="0.2"/>
    <row r="35623" s="107" customFormat="1" x14ac:dyDescent="0.2"/>
    <row r="35624" s="107" customFormat="1" x14ac:dyDescent="0.2"/>
    <row r="35625" s="107" customFormat="1" x14ac:dyDescent="0.2"/>
    <row r="35626" s="107" customFormat="1" x14ac:dyDescent="0.2"/>
    <row r="35627" s="107" customFormat="1" x14ac:dyDescent="0.2"/>
    <row r="35628" s="107" customFormat="1" x14ac:dyDescent="0.2"/>
    <row r="35629" s="107" customFormat="1" x14ac:dyDescent="0.2"/>
    <row r="35630" s="107" customFormat="1" x14ac:dyDescent="0.2"/>
    <row r="35631" s="107" customFormat="1" x14ac:dyDescent="0.2"/>
    <row r="35632" s="107" customFormat="1" x14ac:dyDescent="0.2"/>
    <row r="35633" s="107" customFormat="1" x14ac:dyDescent="0.2"/>
    <row r="35634" s="107" customFormat="1" x14ac:dyDescent="0.2"/>
    <row r="35635" s="107" customFormat="1" x14ac:dyDescent="0.2"/>
    <row r="35636" s="107" customFormat="1" x14ac:dyDescent="0.2"/>
    <row r="35637" s="107" customFormat="1" x14ac:dyDescent="0.2"/>
    <row r="35638" s="107" customFormat="1" x14ac:dyDescent="0.2"/>
    <row r="35639" s="107" customFormat="1" x14ac:dyDescent="0.2"/>
    <row r="35640" s="107" customFormat="1" x14ac:dyDescent="0.2"/>
    <row r="35641" s="107" customFormat="1" x14ac:dyDescent="0.2"/>
    <row r="35642" s="107" customFormat="1" x14ac:dyDescent="0.2"/>
    <row r="35643" s="107" customFormat="1" x14ac:dyDescent="0.2"/>
    <row r="35644" s="107" customFormat="1" x14ac:dyDescent="0.2"/>
    <row r="35645" s="107" customFormat="1" x14ac:dyDescent="0.2"/>
    <row r="35646" s="107" customFormat="1" x14ac:dyDescent="0.2"/>
    <row r="35647" s="107" customFormat="1" x14ac:dyDescent="0.2"/>
    <row r="35648" s="107" customFormat="1" x14ac:dyDescent="0.2"/>
    <row r="35649" s="107" customFormat="1" x14ac:dyDescent="0.2"/>
    <row r="35650" s="107" customFormat="1" x14ac:dyDescent="0.2"/>
    <row r="35651" s="107" customFormat="1" x14ac:dyDescent="0.2"/>
    <row r="35652" s="107" customFormat="1" x14ac:dyDescent="0.2"/>
    <row r="35653" s="107" customFormat="1" x14ac:dyDescent="0.2"/>
    <row r="35654" s="107" customFormat="1" x14ac:dyDescent="0.2"/>
    <row r="35655" s="107" customFormat="1" x14ac:dyDescent="0.2"/>
    <row r="35656" s="107" customFormat="1" x14ac:dyDescent="0.2"/>
    <row r="35657" s="107" customFormat="1" x14ac:dyDescent="0.2"/>
    <row r="35658" s="107" customFormat="1" x14ac:dyDescent="0.2"/>
    <row r="35659" s="107" customFormat="1" x14ac:dyDescent="0.2"/>
    <row r="35660" s="107" customFormat="1" x14ac:dyDescent="0.2"/>
    <row r="35661" s="107" customFormat="1" x14ac:dyDescent="0.2"/>
    <row r="35662" s="107" customFormat="1" x14ac:dyDescent="0.2"/>
    <row r="35663" s="107" customFormat="1" x14ac:dyDescent="0.2"/>
    <row r="35664" s="107" customFormat="1" x14ac:dyDescent="0.2"/>
    <row r="35665" s="107" customFormat="1" x14ac:dyDescent="0.2"/>
    <row r="35666" s="107" customFormat="1" x14ac:dyDescent="0.2"/>
    <row r="35667" s="107" customFormat="1" x14ac:dyDescent="0.2"/>
    <row r="35668" s="107" customFormat="1" x14ac:dyDescent="0.2"/>
    <row r="35669" s="107" customFormat="1" x14ac:dyDescent="0.2"/>
    <row r="35670" s="107" customFormat="1" x14ac:dyDescent="0.2"/>
    <row r="35671" s="107" customFormat="1" x14ac:dyDescent="0.2"/>
    <row r="35672" s="107" customFormat="1" x14ac:dyDescent="0.2"/>
    <row r="35673" s="107" customFormat="1" x14ac:dyDescent="0.2"/>
    <row r="35674" s="107" customFormat="1" x14ac:dyDescent="0.2"/>
    <row r="35675" s="107" customFormat="1" x14ac:dyDescent="0.2"/>
    <row r="35676" s="107" customFormat="1" x14ac:dyDescent="0.2"/>
    <row r="35677" s="107" customFormat="1" x14ac:dyDescent="0.2"/>
    <row r="35678" s="107" customFormat="1" x14ac:dyDescent="0.2"/>
    <row r="35679" s="107" customFormat="1" x14ac:dyDescent="0.2"/>
    <row r="35680" s="107" customFormat="1" x14ac:dyDescent="0.2"/>
    <row r="35681" s="107" customFormat="1" x14ac:dyDescent="0.2"/>
    <row r="35682" s="107" customFormat="1" x14ac:dyDescent="0.2"/>
    <row r="35683" s="107" customFormat="1" x14ac:dyDescent="0.2"/>
    <row r="35684" s="107" customFormat="1" x14ac:dyDescent="0.2"/>
    <row r="35685" s="107" customFormat="1" x14ac:dyDescent="0.2"/>
    <row r="35686" s="107" customFormat="1" x14ac:dyDescent="0.2"/>
    <row r="35687" s="107" customFormat="1" x14ac:dyDescent="0.2"/>
    <row r="35688" s="107" customFormat="1" x14ac:dyDescent="0.2"/>
    <row r="35689" s="107" customFormat="1" x14ac:dyDescent="0.2"/>
    <row r="35690" s="107" customFormat="1" x14ac:dyDescent="0.2"/>
    <row r="35691" s="107" customFormat="1" x14ac:dyDescent="0.2"/>
    <row r="35692" s="107" customFormat="1" x14ac:dyDescent="0.2"/>
    <row r="35693" s="107" customFormat="1" x14ac:dyDescent="0.2"/>
    <row r="35694" s="107" customFormat="1" x14ac:dyDescent="0.2"/>
    <row r="35695" s="107" customFormat="1" x14ac:dyDescent="0.2"/>
    <row r="35696" s="107" customFormat="1" x14ac:dyDescent="0.2"/>
    <row r="35697" s="107" customFormat="1" x14ac:dyDescent="0.2"/>
    <row r="35698" s="107" customFormat="1" x14ac:dyDescent="0.2"/>
    <row r="35699" s="107" customFormat="1" x14ac:dyDescent="0.2"/>
    <row r="35700" s="107" customFormat="1" x14ac:dyDescent="0.2"/>
    <row r="35701" s="107" customFormat="1" x14ac:dyDescent="0.2"/>
    <row r="35702" s="107" customFormat="1" x14ac:dyDescent="0.2"/>
    <row r="35703" s="107" customFormat="1" x14ac:dyDescent="0.2"/>
    <row r="35704" s="107" customFormat="1" x14ac:dyDescent="0.2"/>
    <row r="35705" s="107" customFormat="1" x14ac:dyDescent="0.2"/>
    <row r="35706" s="107" customFormat="1" x14ac:dyDescent="0.2"/>
    <row r="35707" s="107" customFormat="1" x14ac:dyDescent="0.2"/>
    <row r="35708" s="107" customFormat="1" x14ac:dyDescent="0.2"/>
    <row r="35709" s="107" customFormat="1" x14ac:dyDescent="0.2"/>
    <row r="35710" s="107" customFormat="1" x14ac:dyDescent="0.2"/>
    <row r="35711" s="107" customFormat="1" x14ac:dyDescent="0.2"/>
    <row r="35712" s="107" customFormat="1" x14ac:dyDescent="0.2"/>
    <row r="35713" s="107" customFormat="1" x14ac:dyDescent="0.2"/>
    <row r="35714" s="107" customFormat="1" x14ac:dyDescent="0.2"/>
    <row r="35715" s="107" customFormat="1" x14ac:dyDescent="0.2"/>
    <row r="35716" s="107" customFormat="1" x14ac:dyDescent="0.2"/>
    <row r="35717" s="107" customFormat="1" x14ac:dyDescent="0.2"/>
    <row r="35718" s="107" customFormat="1" x14ac:dyDescent="0.2"/>
    <row r="35719" s="107" customFormat="1" x14ac:dyDescent="0.2"/>
    <row r="35720" s="107" customFormat="1" x14ac:dyDescent="0.2"/>
    <row r="35721" s="107" customFormat="1" x14ac:dyDescent="0.2"/>
    <row r="35722" s="107" customFormat="1" x14ac:dyDescent="0.2"/>
    <row r="35723" s="107" customFormat="1" x14ac:dyDescent="0.2"/>
    <row r="35724" s="107" customFormat="1" x14ac:dyDescent="0.2"/>
    <row r="35725" s="107" customFormat="1" x14ac:dyDescent="0.2"/>
    <row r="35726" s="107" customFormat="1" x14ac:dyDescent="0.2"/>
    <row r="35727" s="107" customFormat="1" x14ac:dyDescent="0.2"/>
    <row r="35728" s="107" customFormat="1" x14ac:dyDescent="0.2"/>
    <row r="35729" s="107" customFormat="1" x14ac:dyDescent="0.2"/>
    <row r="35730" s="107" customFormat="1" x14ac:dyDescent="0.2"/>
    <row r="35731" s="107" customFormat="1" x14ac:dyDescent="0.2"/>
    <row r="35732" s="107" customFormat="1" x14ac:dyDescent="0.2"/>
    <row r="35733" s="107" customFormat="1" x14ac:dyDescent="0.2"/>
    <row r="35734" s="107" customFormat="1" x14ac:dyDescent="0.2"/>
    <row r="35735" s="107" customFormat="1" x14ac:dyDescent="0.2"/>
    <row r="35736" s="107" customFormat="1" x14ac:dyDescent="0.2"/>
    <row r="35737" s="107" customFormat="1" x14ac:dyDescent="0.2"/>
    <row r="35738" s="107" customFormat="1" x14ac:dyDescent="0.2"/>
    <row r="35739" s="107" customFormat="1" x14ac:dyDescent="0.2"/>
    <row r="35740" s="107" customFormat="1" x14ac:dyDescent="0.2"/>
    <row r="35741" s="107" customFormat="1" x14ac:dyDescent="0.2"/>
    <row r="35742" s="107" customFormat="1" x14ac:dyDescent="0.2"/>
    <row r="35743" s="107" customFormat="1" x14ac:dyDescent="0.2"/>
    <row r="35744" s="107" customFormat="1" x14ac:dyDescent="0.2"/>
    <row r="35745" s="107" customFormat="1" x14ac:dyDescent="0.2"/>
    <row r="35746" s="107" customFormat="1" x14ac:dyDescent="0.2"/>
    <row r="35747" s="107" customFormat="1" x14ac:dyDescent="0.2"/>
    <row r="35748" s="107" customFormat="1" x14ac:dyDescent="0.2"/>
    <row r="35749" s="107" customFormat="1" x14ac:dyDescent="0.2"/>
    <row r="35750" s="107" customFormat="1" x14ac:dyDescent="0.2"/>
    <row r="35751" s="107" customFormat="1" x14ac:dyDescent="0.2"/>
    <row r="35752" s="107" customFormat="1" x14ac:dyDescent="0.2"/>
    <row r="35753" s="107" customFormat="1" x14ac:dyDescent="0.2"/>
    <row r="35754" s="107" customFormat="1" x14ac:dyDescent="0.2"/>
    <row r="35755" s="107" customFormat="1" x14ac:dyDescent="0.2"/>
    <row r="35756" s="107" customFormat="1" x14ac:dyDescent="0.2"/>
    <row r="35757" s="107" customFormat="1" x14ac:dyDescent="0.2"/>
    <row r="35758" s="107" customFormat="1" x14ac:dyDescent="0.2"/>
    <row r="35759" s="107" customFormat="1" x14ac:dyDescent="0.2"/>
    <row r="35760" s="107" customFormat="1" x14ac:dyDescent="0.2"/>
    <row r="35761" s="107" customFormat="1" x14ac:dyDescent="0.2"/>
    <row r="35762" s="107" customFormat="1" x14ac:dyDescent="0.2"/>
    <row r="35763" s="107" customFormat="1" x14ac:dyDescent="0.2"/>
    <row r="35764" s="107" customFormat="1" x14ac:dyDescent="0.2"/>
    <row r="35765" s="107" customFormat="1" x14ac:dyDescent="0.2"/>
    <row r="35766" s="107" customFormat="1" x14ac:dyDescent="0.2"/>
    <row r="35767" s="107" customFormat="1" x14ac:dyDescent="0.2"/>
    <row r="35768" s="107" customFormat="1" x14ac:dyDescent="0.2"/>
    <row r="35769" s="107" customFormat="1" x14ac:dyDescent="0.2"/>
    <row r="35770" s="107" customFormat="1" x14ac:dyDescent="0.2"/>
    <row r="35771" s="107" customFormat="1" x14ac:dyDescent="0.2"/>
    <row r="35772" s="107" customFormat="1" x14ac:dyDescent="0.2"/>
    <row r="35773" s="107" customFormat="1" x14ac:dyDescent="0.2"/>
    <row r="35774" s="107" customFormat="1" x14ac:dyDescent="0.2"/>
    <row r="35775" s="107" customFormat="1" x14ac:dyDescent="0.2"/>
    <row r="35776" s="107" customFormat="1" x14ac:dyDescent="0.2"/>
    <row r="35777" s="107" customFormat="1" x14ac:dyDescent="0.2"/>
    <row r="35778" s="107" customFormat="1" x14ac:dyDescent="0.2"/>
    <row r="35779" s="107" customFormat="1" x14ac:dyDescent="0.2"/>
    <row r="35780" s="107" customFormat="1" x14ac:dyDescent="0.2"/>
    <row r="35781" s="107" customFormat="1" x14ac:dyDescent="0.2"/>
    <row r="35782" s="107" customFormat="1" x14ac:dyDescent="0.2"/>
    <row r="35783" s="107" customFormat="1" x14ac:dyDescent="0.2"/>
    <row r="35784" s="107" customFormat="1" x14ac:dyDescent="0.2"/>
    <row r="35785" s="107" customFormat="1" x14ac:dyDescent="0.2"/>
    <row r="35786" s="107" customFormat="1" x14ac:dyDescent="0.2"/>
    <row r="35787" s="107" customFormat="1" x14ac:dyDescent="0.2"/>
    <row r="35788" s="107" customFormat="1" x14ac:dyDescent="0.2"/>
    <row r="35789" s="107" customFormat="1" x14ac:dyDescent="0.2"/>
    <row r="35790" s="107" customFormat="1" x14ac:dyDescent="0.2"/>
    <row r="35791" s="107" customFormat="1" x14ac:dyDescent="0.2"/>
    <row r="35792" s="107" customFormat="1" x14ac:dyDescent="0.2"/>
    <row r="35793" s="107" customFormat="1" x14ac:dyDescent="0.2"/>
    <row r="35794" s="107" customFormat="1" x14ac:dyDescent="0.2"/>
    <row r="35795" s="107" customFormat="1" x14ac:dyDescent="0.2"/>
    <row r="35796" s="107" customFormat="1" x14ac:dyDescent="0.2"/>
    <row r="35797" s="107" customFormat="1" x14ac:dyDescent="0.2"/>
    <row r="35798" s="107" customFormat="1" x14ac:dyDescent="0.2"/>
    <row r="35799" s="107" customFormat="1" x14ac:dyDescent="0.2"/>
    <row r="35800" s="107" customFormat="1" x14ac:dyDescent="0.2"/>
    <row r="35801" s="107" customFormat="1" x14ac:dyDescent="0.2"/>
    <row r="35802" s="107" customFormat="1" x14ac:dyDescent="0.2"/>
    <row r="35803" s="107" customFormat="1" x14ac:dyDescent="0.2"/>
    <row r="35804" s="107" customFormat="1" x14ac:dyDescent="0.2"/>
    <row r="35805" s="107" customFormat="1" x14ac:dyDescent="0.2"/>
    <row r="35806" s="107" customFormat="1" x14ac:dyDescent="0.2"/>
    <row r="35807" s="107" customFormat="1" x14ac:dyDescent="0.2"/>
    <row r="35808" s="107" customFormat="1" x14ac:dyDescent="0.2"/>
    <row r="35809" s="107" customFormat="1" x14ac:dyDescent="0.2"/>
    <row r="35810" s="107" customFormat="1" x14ac:dyDescent="0.2"/>
    <row r="35811" s="107" customFormat="1" x14ac:dyDescent="0.2"/>
    <row r="35812" s="107" customFormat="1" x14ac:dyDescent="0.2"/>
    <row r="35813" s="107" customFormat="1" x14ac:dyDescent="0.2"/>
    <row r="35814" s="107" customFormat="1" x14ac:dyDescent="0.2"/>
    <row r="35815" s="107" customFormat="1" x14ac:dyDescent="0.2"/>
    <row r="35816" s="107" customFormat="1" x14ac:dyDescent="0.2"/>
    <row r="35817" s="107" customFormat="1" x14ac:dyDescent="0.2"/>
    <row r="35818" s="107" customFormat="1" x14ac:dyDescent="0.2"/>
    <row r="35819" s="107" customFormat="1" x14ac:dyDescent="0.2"/>
    <row r="35820" s="107" customFormat="1" x14ac:dyDescent="0.2"/>
    <row r="35821" s="107" customFormat="1" x14ac:dyDescent="0.2"/>
    <row r="35822" s="107" customFormat="1" x14ac:dyDescent="0.2"/>
    <row r="35823" s="107" customFormat="1" x14ac:dyDescent="0.2"/>
    <row r="35824" s="107" customFormat="1" x14ac:dyDescent="0.2"/>
    <row r="35825" s="107" customFormat="1" x14ac:dyDescent="0.2"/>
    <row r="35826" s="107" customFormat="1" x14ac:dyDescent="0.2"/>
    <row r="35827" s="107" customFormat="1" x14ac:dyDescent="0.2"/>
    <row r="35828" s="107" customFormat="1" x14ac:dyDescent="0.2"/>
    <row r="35829" s="107" customFormat="1" x14ac:dyDescent="0.2"/>
    <row r="35830" s="107" customFormat="1" x14ac:dyDescent="0.2"/>
    <row r="35831" s="107" customFormat="1" x14ac:dyDescent="0.2"/>
    <row r="35832" s="107" customFormat="1" x14ac:dyDescent="0.2"/>
    <row r="35833" s="107" customFormat="1" x14ac:dyDescent="0.2"/>
    <row r="35834" s="107" customFormat="1" x14ac:dyDescent="0.2"/>
    <row r="35835" s="107" customFormat="1" x14ac:dyDescent="0.2"/>
    <row r="35836" s="107" customFormat="1" x14ac:dyDescent="0.2"/>
    <row r="35837" s="107" customFormat="1" x14ac:dyDescent="0.2"/>
    <row r="35838" s="107" customFormat="1" x14ac:dyDescent="0.2"/>
    <row r="35839" s="107" customFormat="1" x14ac:dyDescent="0.2"/>
    <row r="35840" s="107" customFormat="1" x14ac:dyDescent="0.2"/>
    <row r="35841" s="107" customFormat="1" x14ac:dyDescent="0.2"/>
    <row r="35842" s="107" customFormat="1" x14ac:dyDescent="0.2"/>
    <row r="35843" s="107" customFormat="1" x14ac:dyDescent="0.2"/>
    <row r="35844" s="107" customFormat="1" x14ac:dyDescent="0.2"/>
    <row r="35845" s="107" customFormat="1" x14ac:dyDescent="0.2"/>
    <row r="35846" s="107" customFormat="1" x14ac:dyDescent="0.2"/>
    <row r="35847" s="107" customFormat="1" x14ac:dyDescent="0.2"/>
    <row r="35848" s="107" customFormat="1" x14ac:dyDescent="0.2"/>
    <row r="35849" s="107" customFormat="1" x14ac:dyDescent="0.2"/>
    <row r="35850" s="107" customFormat="1" x14ac:dyDescent="0.2"/>
    <row r="35851" s="107" customFormat="1" x14ac:dyDescent="0.2"/>
    <row r="35852" s="107" customFormat="1" x14ac:dyDescent="0.2"/>
    <row r="35853" s="107" customFormat="1" x14ac:dyDescent="0.2"/>
    <row r="35854" s="107" customFormat="1" x14ac:dyDescent="0.2"/>
    <row r="35855" s="107" customFormat="1" x14ac:dyDescent="0.2"/>
    <row r="35856" s="107" customFormat="1" x14ac:dyDescent="0.2"/>
    <row r="35857" s="107" customFormat="1" x14ac:dyDescent="0.2"/>
    <row r="35858" s="107" customFormat="1" x14ac:dyDescent="0.2"/>
    <row r="35859" s="107" customFormat="1" x14ac:dyDescent="0.2"/>
    <row r="35860" s="107" customFormat="1" x14ac:dyDescent="0.2"/>
    <row r="35861" s="107" customFormat="1" x14ac:dyDescent="0.2"/>
    <row r="35862" s="107" customFormat="1" x14ac:dyDescent="0.2"/>
    <row r="35863" s="107" customFormat="1" x14ac:dyDescent="0.2"/>
    <row r="35864" s="107" customFormat="1" x14ac:dyDescent="0.2"/>
    <row r="35865" s="107" customFormat="1" x14ac:dyDescent="0.2"/>
    <row r="35866" s="107" customFormat="1" x14ac:dyDescent="0.2"/>
    <row r="35867" s="107" customFormat="1" x14ac:dyDescent="0.2"/>
    <row r="35868" s="107" customFormat="1" x14ac:dyDescent="0.2"/>
    <row r="35869" s="107" customFormat="1" x14ac:dyDescent="0.2"/>
    <row r="35870" s="107" customFormat="1" x14ac:dyDescent="0.2"/>
    <row r="35871" s="107" customFormat="1" x14ac:dyDescent="0.2"/>
    <row r="35872" s="107" customFormat="1" x14ac:dyDescent="0.2"/>
    <row r="35873" s="107" customFormat="1" x14ac:dyDescent="0.2"/>
    <row r="35874" s="107" customFormat="1" x14ac:dyDescent="0.2"/>
    <row r="35875" s="107" customFormat="1" x14ac:dyDescent="0.2"/>
    <row r="35876" s="107" customFormat="1" x14ac:dyDescent="0.2"/>
    <row r="35877" s="107" customFormat="1" x14ac:dyDescent="0.2"/>
    <row r="35878" s="107" customFormat="1" x14ac:dyDescent="0.2"/>
    <row r="35879" s="107" customFormat="1" x14ac:dyDescent="0.2"/>
    <row r="35880" s="107" customFormat="1" x14ac:dyDescent="0.2"/>
    <row r="35881" s="107" customFormat="1" x14ac:dyDescent="0.2"/>
    <row r="35882" s="107" customFormat="1" x14ac:dyDescent="0.2"/>
    <row r="35883" s="107" customFormat="1" x14ac:dyDescent="0.2"/>
    <row r="35884" s="107" customFormat="1" x14ac:dyDescent="0.2"/>
    <row r="35885" s="107" customFormat="1" x14ac:dyDescent="0.2"/>
    <row r="35886" s="107" customFormat="1" x14ac:dyDescent="0.2"/>
    <row r="35887" s="107" customFormat="1" x14ac:dyDescent="0.2"/>
    <row r="35888" s="107" customFormat="1" x14ac:dyDescent="0.2"/>
    <row r="35889" s="107" customFormat="1" x14ac:dyDescent="0.2"/>
    <row r="35890" s="107" customFormat="1" x14ac:dyDescent="0.2"/>
    <row r="35891" s="107" customFormat="1" x14ac:dyDescent="0.2"/>
    <row r="35892" s="107" customFormat="1" x14ac:dyDescent="0.2"/>
    <row r="35893" s="107" customFormat="1" x14ac:dyDescent="0.2"/>
    <row r="35894" s="107" customFormat="1" x14ac:dyDescent="0.2"/>
    <row r="35895" s="107" customFormat="1" x14ac:dyDescent="0.2"/>
    <row r="35896" s="107" customFormat="1" x14ac:dyDescent="0.2"/>
    <row r="35897" s="107" customFormat="1" x14ac:dyDescent="0.2"/>
    <row r="35898" s="107" customFormat="1" x14ac:dyDescent="0.2"/>
    <row r="35899" s="107" customFormat="1" x14ac:dyDescent="0.2"/>
    <row r="35900" s="107" customFormat="1" x14ac:dyDescent="0.2"/>
    <row r="35901" s="107" customFormat="1" x14ac:dyDescent="0.2"/>
    <row r="35902" s="107" customFormat="1" x14ac:dyDescent="0.2"/>
    <row r="35903" s="107" customFormat="1" x14ac:dyDescent="0.2"/>
    <row r="35904" s="107" customFormat="1" x14ac:dyDescent="0.2"/>
    <row r="35905" s="107" customFormat="1" x14ac:dyDescent="0.2"/>
    <row r="35906" s="107" customFormat="1" x14ac:dyDescent="0.2"/>
    <row r="35907" s="107" customFormat="1" x14ac:dyDescent="0.2"/>
    <row r="35908" s="107" customFormat="1" x14ac:dyDescent="0.2"/>
    <row r="35909" s="107" customFormat="1" x14ac:dyDescent="0.2"/>
    <row r="35910" s="107" customFormat="1" x14ac:dyDescent="0.2"/>
    <row r="35911" s="107" customFormat="1" x14ac:dyDescent="0.2"/>
    <row r="35912" s="107" customFormat="1" x14ac:dyDescent="0.2"/>
    <row r="35913" s="107" customFormat="1" x14ac:dyDescent="0.2"/>
    <row r="35914" s="107" customFormat="1" x14ac:dyDescent="0.2"/>
    <row r="35915" s="107" customFormat="1" x14ac:dyDescent="0.2"/>
    <row r="35916" s="107" customFormat="1" x14ac:dyDescent="0.2"/>
    <row r="35917" s="107" customFormat="1" x14ac:dyDescent="0.2"/>
    <row r="35918" s="107" customFormat="1" x14ac:dyDescent="0.2"/>
    <row r="35919" s="107" customFormat="1" x14ac:dyDescent="0.2"/>
    <row r="35920" s="107" customFormat="1" x14ac:dyDescent="0.2"/>
    <row r="35921" s="107" customFormat="1" x14ac:dyDescent="0.2"/>
    <row r="35922" s="107" customFormat="1" x14ac:dyDescent="0.2"/>
    <row r="35923" s="107" customFormat="1" x14ac:dyDescent="0.2"/>
    <row r="35924" s="107" customFormat="1" x14ac:dyDescent="0.2"/>
    <row r="35925" s="107" customFormat="1" x14ac:dyDescent="0.2"/>
    <row r="35926" s="107" customFormat="1" x14ac:dyDescent="0.2"/>
    <row r="35927" s="107" customFormat="1" x14ac:dyDescent="0.2"/>
    <row r="35928" s="107" customFormat="1" x14ac:dyDescent="0.2"/>
    <row r="35929" s="107" customFormat="1" x14ac:dyDescent="0.2"/>
    <row r="35930" s="107" customFormat="1" x14ac:dyDescent="0.2"/>
    <row r="35931" s="107" customFormat="1" x14ac:dyDescent="0.2"/>
    <row r="35932" s="107" customFormat="1" x14ac:dyDescent="0.2"/>
    <row r="35933" s="107" customFormat="1" x14ac:dyDescent="0.2"/>
    <row r="35934" s="107" customFormat="1" x14ac:dyDescent="0.2"/>
    <row r="35935" s="107" customFormat="1" x14ac:dyDescent="0.2"/>
    <row r="35936" s="107" customFormat="1" x14ac:dyDescent="0.2"/>
    <row r="35937" s="107" customFormat="1" x14ac:dyDescent="0.2"/>
    <row r="35938" s="107" customFormat="1" x14ac:dyDescent="0.2"/>
    <row r="35939" s="107" customFormat="1" x14ac:dyDescent="0.2"/>
    <row r="35940" s="107" customFormat="1" x14ac:dyDescent="0.2"/>
    <row r="35941" s="107" customFormat="1" x14ac:dyDescent="0.2"/>
    <row r="35942" s="107" customFormat="1" x14ac:dyDescent="0.2"/>
    <row r="35943" s="107" customFormat="1" x14ac:dyDescent="0.2"/>
    <row r="35944" s="107" customFormat="1" x14ac:dyDescent="0.2"/>
    <row r="35945" s="107" customFormat="1" x14ac:dyDescent="0.2"/>
    <row r="35946" s="107" customFormat="1" x14ac:dyDescent="0.2"/>
    <row r="35947" s="107" customFormat="1" x14ac:dyDescent="0.2"/>
    <row r="35948" s="107" customFormat="1" x14ac:dyDescent="0.2"/>
    <row r="35949" s="107" customFormat="1" x14ac:dyDescent="0.2"/>
    <row r="35950" s="107" customFormat="1" x14ac:dyDescent="0.2"/>
    <row r="35951" s="107" customFormat="1" x14ac:dyDescent="0.2"/>
    <row r="35952" s="107" customFormat="1" x14ac:dyDescent="0.2"/>
    <row r="35953" s="107" customFormat="1" x14ac:dyDescent="0.2"/>
    <row r="35954" s="107" customFormat="1" x14ac:dyDescent="0.2"/>
    <row r="35955" s="107" customFormat="1" x14ac:dyDescent="0.2"/>
    <row r="35956" s="107" customFormat="1" x14ac:dyDescent="0.2"/>
    <row r="35957" s="107" customFormat="1" x14ac:dyDescent="0.2"/>
    <row r="35958" s="107" customFormat="1" x14ac:dyDescent="0.2"/>
    <row r="35959" s="107" customFormat="1" x14ac:dyDescent="0.2"/>
    <row r="35960" s="107" customFormat="1" x14ac:dyDescent="0.2"/>
    <row r="35961" s="107" customFormat="1" x14ac:dyDescent="0.2"/>
    <row r="35962" s="107" customFormat="1" x14ac:dyDescent="0.2"/>
    <row r="35963" s="107" customFormat="1" x14ac:dyDescent="0.2"/>
    <row r="35964" s="107" customFormat="1" x14ac:dyDescent="0.2"/>
    <row r="35965" s="107" customFormat="1" x14ac:dyDescent="0.2"/>
    <row r="35966" s="107" customFormat="1" x14ac:dyDescent="0.2"/>
    <row r="35967" s="107" customFormat="1" x14ac:dyDescent="0.2"/>
    <row r="35968" s="107" customFormat="1" x14ac:dyDescent="0.2"/>
    <row r="35969" s="107" customFormat="1" x14ac:dyDescent="0.2"/>
    <row r="35970" s="107" customFormat="1" x14ac:dyDescent="0.2"/>
    <row r="35971" s="107" customFormat="1" x14ac:dyDescent="0.2"/>
    <row r="35972" s="107" customFormat="1" x14ac:dyDescent="0.2"/>
    <row r="35973" s="107" customFormat="1" x14ac:dyDescent="0.2"/>
    <row r="35974" s="107" customFormat="1" x14ac:dyDescent="0.2"/>
    <row r="35975" s="107" customFormat="1" x14ac:dyDescent="0.2"/>
    <row r="35976" s="107" customFormat="1" x14ac:dyDescent="0.2"/>
    <row r="35977" s="107" customFormat="1" x14ac:dyDescent="0.2"/>
    <row r="35978" s="107" customFormat="1" x14ac:dyDescent="0.2"/>
    <row r="35979" s="107" customFormat="1" x14ac:dyDescent="0.2"/>
    <row r="35980" s="107" customFormat="1" x14ac:dyDescent="0.2"/>
    <row r="35981" s="107" customFormat="1" x14ac:dyDescent="0.2"/>
    <row r="35982" s="107" customFormat="1" x14ac:dyDescent="0.2"/>
    <row r="35983" s="107" customFormat="1" x14ac:dyDescent="0.2"/>
    <row r="35984" s="107" customFormat="1" x14ac:dyDescent="0.2"/>
    <row r="35985" s="107" customFormat="1" x14ac:dyDescent="0.2"/>
    <row r="35986" s="107" customFormat="1" x14ac:dyDescent="0.2"/>
    <row r="35987" s="107" customFormat="1" x14ac:dyDescent="0.2"/>
    <row r="35988" s="107" customFormat="1" x14ac:dyDescent="0.2"/>
    <row r="35989" s="107" customFormat="1" x14ac:dyDescent="0.2"/>
    <row r="35990" s="107" customFormat="1" x14ac:dyDescent="0.2"/>
    <row r="35991" s="107" customFormat="1" x14ac:dyDescent="0.2"/>
    <row r="35992" s="107" customFormat="1" x14ac:dyDescent="0.2"/>
    <row r="35993" s="107" customFormat="1" x14ac:dyDescent="0.2"/>
    <row r="35994" s="107" customFormat="1" x14ac:dyDescent="0.2"/>
    <row r="35995" s="107" customFormat="1" x14ac:dyDescent="0.2"/>
    <row r="35996" s="107" customFormat="1" x14ac:dyDescent="0.2"/>
    <row r="35997" s="107" customFormat="1" x14ac:dyDescent="0.2"/>
    <row r="35998" s="107" customFormat="1" x14ac:dyDescent="0.2"/>
    <row r="35999" s="107" customFormat="1" x14ac:dyDescent="0.2"/>
    <row r="36000" s="107" customFormat="1" x14ac:dyDescent="0.2"/>
    <row r="36001" s="107" customFormat="1" x14ac:dyDescent="0.2"/>
    <row r="36002" s="107" customFormat="1" x14ac:dyDescent="0.2"/>
    <row r="36003" s="107" customFormat="1" x14ac:dyDescent="0.2"/>
    <row r="36004" s="107" customFormat="1" x14ac:dyDescent="0.2"/>
    <row r="36005" s="107" customFormat="1" x14ac:dyDescent="0.2"/>
    <row r="36006" s="107" customFormat="1" x14ac:dyDescent="0.2"/>
    <row r="36007" s="107" customFormat="1" x14ac:dyDescent="0.2"/>
    <row r="36008" s="107" customFormat="1" x14ac:dyDescent="0.2"/>
    <row r="36009" s="107" customFormat="1" x14ac:dyDescent="0.2"/>
    <row r="36010" s="107" customFormat="1" x14ac:dyDescent="0.2"/>
    <row r="36011" s="107" customFormat="1" x14ac:dyDescent="0.2"/>
    <row r="36012" s="107" customFormat="1" x14ac:dyDescent="0.2"/>
    <row r="36013" s="107" customFormat="1" x14ac:dyDescent="0.2"/>
    <row r="36014" s="107" customFormat="1" x14ac:dyDescent="0.2"/>
    <row r="36015" s="107" customFormat="1" x14ac:dyDescent="0.2"/>
    <row r="36016" s="107" customFormat="1" x14ac:dyDescent="0.2"/>
    <row r="36017" s="107" customFormat="1" x14ac:dyDescent="0.2"/>
    <row r="36018" s="107" customFormat="1" x14ac:dyDescent="0.2"/>
    <row r="36019" s="107" customFormat="1" x14ac:dyDescent="0.2"/>
    <row r="36020" s="107" customFormat="1" x14ac:dyDescent="0.2"/>
    <row r="36021" s="107" customFormat="1" x14ac:dyDescent="0.2"/>
    <row r="36022" s="107" customFormat="1" x14ac:dyDescent="0.2"/>
    <row r="36023" s="107" customFormat="1" x14ac:dyDescent="0.2"/>
    <row r="36024" s="107" customFormat="1" x14ac:dyDescent="0.2"/>
    <row r="36025" s="107" customFormat="1" x14ac:dyDescent="0.2"/>
    <row r="36026" s="107" customFormat="1" x14ac:dyDescent="0.2"/>
    <row r="36027" s="107" customFormat="1" x14ac:dyDescent="0.2"/>
    <row r="36028" s="107" customFormat="1" x14ac:dyDescent="0.2"/>
    <row r="36029" s="107" customFormat="1" x14ac:dyDescent="0.2"/>
    <row r="36030" s="107" customFormat="1" x14ac:dyDescent="0.2"/>
    <row r="36031" s="107" customFormat="1" x14ac:dyDescent="0.2"/>
    <row r="36032" s="107" customFormat="1" x14ac:dyDescent="0.2"/>
    <row r="36033" s="107" customFormat="1" x14ac:dyDescent="0.2"/>
    <row r="36034" s="107" customFormat="1" x14ac:dyDescent="0.2"/>
    <row r="36035" s="107" customFormat="1" x14ac:dyDescent="0.2"/>
    <row r="36036" s="107" customFormat="1" x14ac:dyDescent="0.2"/>
    <row r="36037" s="107" customFormat="1" x14ac:dyDescent="0.2"/>
    <row r="36038" s="107" customFormat="1" x14ac:dyDescent="0.2"/>
    <row r="36039" s="107" customFormat="1" x14ac:dyDescent="0.2"/>
    <row r="36040" s="107" customFormat="1" x14ac:dyDescent="0.2"/>
    <row r="36041" s="107" customFormat="1" x14ac:dyDescent="0.2"/>
    <row r="36042" s="107" customFormat="1" x14ac:dyDescent="0.2"/>
    <row r="36043" s="107" customFormat="1" x14ac:dyDescent="0.2"/>
    <row r="36044" s="107" customFormat="1" x14ac:dyDescent="0.2"/>
    <row r="36045" s="107" customFormat="1" x14ac:dyDescent="0.2"/>
    <row r="36046" s="107" customFormat="1" x14ac:dyDescent="0.2"/>
    <row r="36047" s="107" customFormat="1" x14ac:dyDescent="0.2"/>
    <row r="36048" s="107" customFormat="1" x14ac:dyDescent="0.2"/>
    <row r="36049" s="107" customFormat="1" x14ac:dyDescent="0.2"/>
    <row r="36050" s="107" customFormat="1" x14ac:dyDescent="0.2"/>
    <row r="36051" s="107" customFormat="1" x14ac:dyDescent="0.2"/>
    <row r="36052" s="107" customFormat="1" x14ac:dyDescent="0.2"/>
    <row r="36053" s="107" customFormat="1" x14ac:dyDescent="0.2"/>
    <row r="36054" s="107" customFormat="1" x14ac:dyDescent="0.2"/>
    <row r="36055" s="107" customFormat="1" x14ac:dyDescent="0.2"/>
    <row r="36056" s="107" customFormat="1" x14ac:dyDescent="0.2"/>
    <row r="36057" s="107" customFormat="1" x14ac:dyDescent="0.2"/>
    <row r="36058" s="107" customFormat="1" x14ac:dyDescent="0.2"/>
    <row r="36059" s="107" customFormat="1" x14ac:dyDescent="0.2"/>
    <row r="36060" s="107" customFormat="1" x14ac:dyDescent="0.2"/>
    <row r="36061" s="107" customFormat="1" x14ac:dyDescent="0.2"/>
    <row r="36062" s="107" customFormat="1" x14ac:dyDescent="0.2"/>
    <row r="36063" s="107" customFormat="1" x14ac:dyDescent="0.2"/>
    <row r="36064" s="107" customFormat="1" x14ac:dyDescent="0.2"/>
    <row r="36065" s="107" customFormat="1" x14ac:dyDescent="0.2"/>
    <row r="36066" s="107" customFormat="1" x14ac:dyDescent="0.2"/>
    <row r="36067" s="107" customFormat="1" x14ac:dyDescent="0.2"/>
    <row r="36068" s="107" customFormat="1" x14ac:dyDescent="0.2"/>
    <row r="36069" s="107" customFormat="1" x14ac:dyDescent="0.2"/>
    <row r="36070" s="107" customFormat="1" x14ac:dyDescent="0.2"/>
    <row r="36071" s="107" customFormat="1" x14ac:dyDescent="0.2"/>
    <row r="36072" s="107" customFormat="1" x14ac:dyDescent="0.2"/>
    <row r="36073" s="107" customFormat="1" x14ac:dyDescent="0.2"/>
    <row r="36074" s="107" customFormat="1" x14ac:dyDescent="0.2"/>
    <row r="36075" s="107" customFormat="1" x14ac:dyDescent="0.2"/>
    <row r="36076" s="107" customFormat="1" x14ac:dyDescent="0.2"/>
    <row r="36077" s="107" customFormat="1" x14ac:dyDescent="0.2"/>
    <row r="36078" s="107" customFormat="1" x14ac:dyDescent="0.2"/>
    <row r="36079" s="107" customFormat="1" x14ac:dyDescent="0.2"/>
    <row r="36080" s="107" customFormat="1" x14ac:dyDescent="0.2"/>
    <row r="36081" s="107" customFormat="1" x14ac:dyDescent="0.2"/>
    <row r="36082" s="107" customFormat="1" x14ac:dyDescent="0.2"/>
    <row r="36083" s="107" customFormat="1" x14ac:dyDescent="0.2"/>
    <row r="36084" s="107" customFormat="1" x14ac:dyDescent="0.2"/>
    <row r="36085" s="107" customFormat="1" x14ac:dyDescent="0.2"/>
    <row r="36086" s="107" customFormat="1" x14ac:dyDescent="0.2"/>
    <row r="36087" s="107" customFormat="1" x14ac:dyDescent="0.2"/>
    <row r="36088" s="107" customFormat="1" x14ac:dyDescent="0.2"/>
    <row r="36089" s="107" customFormat="1" x14ac:dyDescent="0.2"/>
    <row r="36090" s="107" customFormat="1" x14ac:dyDescent="0.2"/>
    <row r="36091" s="107" customFormat="1" x14ac:dyDescent="0.2"/>
    <row r="36092" s="107" customFormat="1" x14ac:dyDescent="0.2"/>
    <row r="36093" s="107" customFormat="1" x14ac:dyDescent="0.2"/>
    <row r="36094" s="107" customFormat="1" x14ac:dyDescent="0.2"/>
    <row r="36095" s="107" customFormat="1" x14ac:dyDescent="0.2"/>
    <row r="36096" s="107" customFormat="1" x14ac:dyDescent="0.2"/>
    <row r="36097" s="107" customFormat="1" x14ac:dyDescent="0.2"/>
    <row r="36098" s="107" customFormat="1" x14ac:dyDescent="0.2"/>
    <row r="36099" s="107" customFormat="1" x14ac:dyDescent="0.2"/>
    <row r="36100" s="107" customFormat="1" x14ac:dyDescent="0.2"/>
    <row r="36101" s="107" customFormat="1" x14ac:dyDescent="0.2"/>
    <row r="36102" s="107" customFormat="1" x14ac:dyDescent="0.2"/>
    <row r="36103" s="107" customFormat="1" x14ac:dyDescent="0.2"/>
    <row r="36104" s="107" customFormat="1" x14ac:dyDescent="0.2"/>
    <row r="36105" s="107" customFormat="1" x14ac:dyDescent="0.2"/>
    <row r="36106" s="107" customFormat="1" x14ac:dyDescent="0.2"/>
    <row r="36107" s="107" customFormat="1" x14ac:dyDescent="0.2"/>
    <row r="36108" s="107" customFormat="1" x14ac:dyDescent="0.2"/>
    <row r="36109" s="107" customFormat="1" x14ac:dyDescent="0.2"/>
    <row r="36110" s="107" customFormat="1" x14ac:dyDescent="0.2"/>
    <row r="36111" s="107" customFormat="1" x14ac:dyDescent="0.2"/>
    <row r="36112" s="107" customFormat="1" x14ac:dyDescent="0.2"/>
    <row r="36113" s="107" customFormat="1" x14ac:dyDescent="0.2"/>
    <row r="36114" s="107" customFormat="1" x14ac:dyDescent="0.2"/>
    <row r="36115" s="107" customFormat="1" x14ac:dyDescent="0.2"/>
    <row r="36116" s="107" customFormat="1" x14ac:dyDescent="0.2"/>
    <row r="36117" s="107" customFormat="1" x14ac:dyDescent="0.2"/>
    <row r="36118" s="107" customFormat="1" x14ac:dyDescent="0.2"/>
    <row r="36119" s="107" customFormat="1" x14ac:dyDescent="0.2"/>
    <row r="36120" s="107" customFormat="1" x14ac:dyDescent="0.2"/>
    <row r="36121" s="107" customFormat="1" x14ac:dyDescent="0.2"/>
    <row r="36122" s="107" customFormat="1" x14ac:dyDescent="0.2"/>
    <row r="36123" s="107" customFormat="1" x14ac:dyDescent="0.2"/>
    <row r="36124" s="107" customFormat="1" x14ac:dyDescent="0.2"/>
    <row r="36125" s="107" customFormat="1" x14ac:dyDescent="0.2"/>
    <row r="36126" s="107" customFormat="1" x14ac:dyDescent="0.2"/>
    <row r="36127" s="107" customFormat="1" x14ac:dyDescent="0.2"/>
    <row r="36128" s="107" customFormat="1" x14ac:dyDescent="0.2"/>
    <row r="36129" s="107" customFormat="1" x14ac:dyDescent="0.2"/>
    <row r="36130" s="107" customFormat="1" x14ac:dyDescent="0.2"/>
    <row r="36131" s="107" customFormat="1" x14ac:dyDescent="0.2"/>
    <row r="36132" s="107" customFormat="1" x14ac:dyDescent="0.2"/>
    <row r="36133" s="107" customFormat="1" x14ac:dyDescent="0.2"/>
    <row r="36134" s="107" customFormat="1" x14ac:dyDescent="0.2"/>
    <row r="36135" s="107" customFormat="1" x14ac:dyDescent="0.2"/>
    <row r="36136" s="107" customFormat="1" x14ac:dyDescent="0.2"/>
    <row r="36137" s="107" customFormat="1" x14ac:dyDescent="0.2"/>
    <row r="36138" s="107" customFormat="1" x14ac:dyDescent="0.2"/>
    <row r="36139" s="107" customFormat="1" x14ac:dyDescent="0.2"/>
    <row r="36140" s="107" customFormat="1" x14ac:dyDescent="0.2"/>
    <row r="36141" s="107" customFormat="1" x14ac:dyDescent="0.2"/>
    <row r="36142" s="107" customFormat="1" x14ac:dyDescent="0.2"/>
    <row r="36143" s="107" customFormat="1" x14ac:dyDescent="0.2"/>
    <row r="36144" s="107" customFormat="1" x14ac:dyDescent="0.2"/>
    <row r="36145" s="107" customFormat="1" x14ac:dyDescent="0.2"/>
    <row r="36146" s="107" customFormat="1" x14ac:dyDescent="0.2"/>
    <row r="36147" s="107" customFormat="1" x14ac:dyDescent="0.2"/>
    <row r="36148" s="107" customFormat="1" x14ac:dyDescent="0.2"/>
    <row r="36149" s="107" customFormat="1" x14ac:dyDescent="0.2"/>
    <row r="36150" s="107" customFormat="1" x14ac:dyDescent="0.2"/>
    <row r="36151" s="107" customFormat="1" x14ac:dyDescent="0.2"/>
    <row r="36152" s="107" customFormat="1" x14ac:dyDescent="0.2"/>
    <row r="36153" s="107" customFormat="1" x14ac:dyDescent="0.2"/>
    <row r="36154" s="107" customFormat="1" x14ac:dyDescent="0.2"/>
    <row r="36155" s="107" customFormat="1" x14ac:dyDescent="0.2"/>
    <row r="36156" s="107" customFormat="1" x14ac:dyDescent="0.2"/>
    <row r="36157" s="107" customFormat="1" x14ac:dyDescent="0.2"/>
    <row r="36158" s="107" customFormat="1" x14ac:dyDescent="0.2"/>
    <row r="36159" s="107" customFormat="1" x14ac:dyDescent="0.2"/>
    <row r="36160" s="107" customFormat="1" x14ac:dyDescent="0.2"/>
    <row r="36161" s="107" customFormat="1" x14ac:dyDescent="0.2"/>
    <row r="36162" s="107" customFormat="1" x14ac:dyDescent="0.2"/>
    <row r="36163" s="107" customFormat="1" x14ac:dyDescent="0.2"/>
    <row r="36164" s="107" customFormat="1" x14ac:dyDescent="0.2"/>
    <row r="36165" s="107" customFormat="1" x14ac:dyDescent="0.2"/>
    <row r="36166" s="107" customFormat="1" x14ac:dyDescent="0.2"/>
    <row r="36167" s="107" customFormat="1" x14ac:dyDescent="0.2"/>
    <row r="36168" s="107" customFormat="1" x14ac:dyDescent="0.2"/>
    <row r="36169" s="107" customFormat="1" x14ac:dyDescent="0.2"/>
    <row r="36170" s="107" customFormat="1" x14ac:dyDescent="0.2"/>
    <row r="36171" s="107" customFormat="1" x14ac:dyDescent="0.2"/>
    <row r="36172" s="107" customFormat="1" x14ac:dyDescent="0.2"/>
    <row r="36173" s="107" customFormat="1" x14ac:dyDescent="0.2"/>
    <row r="36174" s="107" customFormat="1" x14ac:dyDescent="0.2"/>
    <row r="36175" s="107" customFormat="1" x14ac:dyDescent="0.2"/>
    <row r="36176" s="107" customFormat="1" x14ac:dyDescent="0.2"/>
    <row r="36177" s="107" customFormat="1" x14ac:dyDescent="0.2"/>
    <row r="36178" s="107" customFormat="1" x14ac:dyDescent="0.2"/>
    <row r="36179" s="107" customFormat="1" x14ac:dyDescent="0.2"/>
    <row r="36180" s="107" customFormat="1" x14ac:dyDescent="0.2"/>
    <row r="36181" s="107" customFormat="1" x14ac:dyDescent="0.2"/>
    <row r="36182" s="107" customFormat="1" x14ac:dyDescent="0.2"/>
    <row r="36183" s="107" customFormat="1" x14ac:dyDescent="0.2"/>
    <row r="36184" s="107" customFormat="1" x14ac:dyDescent="0.2"/>
    <row r="36185" s="107" customFormat="1" x14ac:dyDescent="0.2"/>
    <row r="36186" s="107" customFormat="1" x14ac:dyDescent="0.2"/>
    <row r="36187" s="107" customFormat="1" x14ac:dyDescent="0.2"/>
    <row r="36188" s="107" customFormat="1" x14ac:dyDescent="0.2"/>
    <row r="36189" s="107" customFormat="1" x14ac:dyDescent="0.2"/>
    <row r="36190" s="107" customFormat="1" x14ac:dyDescent="0.2"/>
    <row r="36191" s="107" customFormat="1" x14ac:dyDescent="0.2"/>
    <row r="36192" s="107" customFormat="1" x14ac:dyDescent="0.2"/>
    <row r="36193" s="107" customFormat="1" x14ac:dyDescent="0.2"/>
    <row r="36194" s="107" customFormat="1" x14ac:dyDescent="0.2"/>
    <row r="36195" s="107" customFormat="1" x14ac:dyDescent="0.2"/>
    <row r="36196" s="107" customFormat="1" x14ac:dyDescent="0.2"/>
    <row r="36197" s="107" customFormat="1" x14ac:dyDescent="0.2"/>
    <row r="36198" s="107" customFormat="1" x14ac:dyDescent="0.2"/>
    <row r="36199" s="107" customFormat="1" x14ac:dyDescent="0.2"/>
    <row r="36200" s="107" customFormat="1" x14ac:dyDescent="0.2"/>
    <row r="36201" s="107" customFormat="1" x14ac:dyDescent="0.2"/>
    <row r="36202" s="107" customFormat="1" x14ac:dyDescent="0.2"/>
    <row r="36203" s="107" customFormat="1" x14ac:dyDescent="0.2"/>
    <row r="36204" s="107" customFormat="1" x14ac:dyDescent="0.2"/>
    <row r="36205" s="107" customFormat="1" x14ac:dyDescent="0.2"/>
    <row r="36206" s="107" customFormat="1" x14ac:dyDescent="0.2"/>
    <row r="36207" s="107" customFormat="1" x14ac:dyDescent="0.2"/>
    <row r="36208" s="107" customFormat="1" x14ac:dyDescent="0.2"/>
    <row r="36209" s="107" customFormat="1" x14ac:dyDescent="0.2"/>
    <row r="36210" s="107" customFormat="1" x14ac:dyDescent="0.2"/>
    <row r="36211" s="107" customFormat="1" x14ac:dyDescent="0.2"/>
    <row r="36212" s="107" customFormat="1" x14ac:dyDescent="0.2"/>
    <row r="36213" s="107" customFormat="1" x14ac:dyDescent="0.2"/>
    <row r="36214" s="107" customFormat="1" x14ac:dyDescent="0.2"/>
    <row r="36215" s="107" customFormat="1" x14ac:dyDescent="0.2"/>
    <row r="36216" s="107" customFormat="1" x14ac:dyDescent="0.2"/>
    <row r="36217" s="107" customFormat="1" x14ac:dyDescent="0.2"/>
    <row r="36218" s="107" customFormat="1" x14ac:dyDescent="0.2"/>
    <row r="36219" s="107" customFormat="1" x14ac:dyDescent="0.2"/>
    <row r="36220" s="107" customFormat="1" x14ac:dyDescent="0.2"/>
    <row r="36221" s="107" customFormat="1" x14ac:dyDescent="0.2"/>
    <row r="36222" s="107" customFormat="1" x14ac:dyDescent="0.2"/>
    <row r="36223" s="107" customFormat="1" x14ac:dyDescent="0.2"/>
    <row r="36224" s="107" customFormat="1" x14ac:dyDescent="0.2"/>
    <row r="36225" s="107" customFormat="1" x14ac:dyDescent="0.2"/>
    <row r="36226" s="107" customFormat="1" x14ac:dyDescent="0.2"/>
    <row r="36227" s="107" customFormat="1" x14ac:dyDescent="0.2"/>
    <row r="36228" s="107" customFormat="1" x14ac:dyDescent="0.2"/>
    <row r="36229" s="107" customFormat="1" x14ac:dyDescent="0.2"/>
    <row r="36230" s="107" customFormat="1" x14ac:dyDescent="0.2"/>
    <row r="36231" s="107" customFormat="1" x14ac:dyDescent="0.2"/>
    <row r="36232" s="107" customFormat="1" x14ac:dyDescent="0.2"/>
    <row r="36233" s="107" customFormat="1" x14ac:dyDescent="0.2"/>
    <row r="36234" s="107" customFormat="1" x14ac:dyDescent="0.2"/>
    <row r="36235" s="107" customFormat="1" x14ac:dyDescent="0.2"/>
    <row r="36236" s="107" customFormat="1" x14ac:dyDescent="0.2"/>
    <row r="36237" s="107" customFormat="1" x14ac:dyDescent="0.2"/>
    <row r="36238" s="107" customFormat="1" x14ac:dyDescent="0.2"/>
    <row r="36239" s="107" customFormat="1" x14ac:dyDescent="0.2"/>
    <row r="36240" s="107" customFormat="1" x14ac:dyDescent="0.2"/>
    <row r="36241" s="107" customFormat="1" x14ac:dyDescent="0.2"/>
    <row r="36242" s="107" customFormat="1" x14ac:dyDescent="0.2"/>
    <row r="36243" s="107" customFormat="1" x14ac:dyDescent="0.2"/>
    <row r="36244" s="107" customFormat="1" x14ac:dyDescent="0.2"/>
    <row r="36245" s="107" customFormat="1" x14ac:dyDescent="0.2"/>
    <row r="36246" s="107" customFormat="1" x14ac:dyDescent="0.2"/>
    <row r="36247" s="107" customFormat="1" x14ac:dyDescent="0.2"/>
    <row r="36248" s="107" customFormat="1" x14ac:dyDescent="0.2"/>
    <row r="36249" s="107" customFormat="1" x14ac:dyDescent="0.2"/>
    <row r="36250" s="107" customFormat="1" x14ac:dyDescent="0.2"/>
    <row r="36251" s="107" customFormat="1" x14ac:dyDescent="0.2"/>
    <row r="36252" s="107" customFormat="1" x14ac:dyDescent="0.2"/>
    <row r="36253" s="107" customFormat="1" x14ac:dyDescent="0.2"/>
    <row r="36254" s="107" customFormat="1" x14ac:dyDescent="0.2"/>
    <row r="36255" s="107" customFormat="1" x14ac:dyDescent="0.2"/>
    <row r="36256" s="107" customFormat="1" x14ac:dyDescent="0.2"/>
    <row r="36257" s="107" customFormat="1" x14ac:dyDescent="0.2"/>
    <row r="36258" s="107" customFormat="1" x14ac:dyDescent="0.2"/>
    <row r="36259" s="107" customFormat="1" x14ac:dyDescent="0.2"/>
    <row r="36260" s="107" customFormat="1" x14ac:dyDescent="0.2"/>
    <row r="36261" s="107" customFormat="1" x14ac:dyDescent="0.2"/>
    <row r="36262" s="107" customFormat="1" x14ac:dyDescent="0.2"/>
    <row r="36263" s="107" customFormat="1" x14ac:dyDescent="0.2"/>
    <row r="36264" s="107" customFormat="1" x14ac:dyDescent="0.2"/>
    <row r="36265" s="107" customFormat="1" x14ac:dyDescent="0.2"/>
    <row r="36266" s="107" customFormat="1" x14ac:dyDescent="0.2"/>
    <row r="36267" s="107" customFormat="1" x14ac:dyDescent="0.2"/>
    <row r="36268" s="107" customFormat="1" x14ac:dyDescent="0.2"/>
    <row r="36269" s="107" customFormat="1" x14ac:dyDescent="0.2"/>
    <row r="36270" s="107" customFormat="1" x14ac:dyDescent="0.2"/>
    <row r="36271" s="107" customFormat="1" x14ac:dyDescent="0.2"/>
    <row r="36272" s="107" customFormat="1" x14ac:dyDescent="0.2"/>
    <row r="36273" s="107" customFormat="1" x14ac:dyDescent="0.2"/>
    <row r="36274" s="107" customFormat="1" x14ac:dyDescent="0.2"/>
    <row r="36275" s="107" customFormat="1" x14ac:dyDescent="0.2"/>
    <row r="36276" s="107" customFormat="1" x14ac:dyDescent="0.2"/>
    <row r="36277" s="107" customFormat="1" x14ac:dyDescent="0.2"/>
    <row r="36278" s="107" customFormat="1" x14ac:dyDescent="0.2"/>
    <row r="36279" s="107" customFormat="1" x14ac:dyDescent="0.2"/>
    <row r="36280" s="107" customFormat="1" x14ac:dyDescent="0.2"/>
    <row r="36281" s="107" customFormat="1" x14ac:dyDescent="0.2"/>
    <row r="36282" s="107" customFormat="1" x14ac:dyDescent="0.2"/>
    <row r="36283" s="107" customFormat="1" x14ac:dyDescent="0.2"/>
    <row r="36284" s="107" customFormat="1" x14ac:dyDescent="0.2"/>
    <row r="36285" s="107" customFormat="1" x14ac:dyDescent="0.2"/>
    <row r="36286" s="107" customFormat="1" x14ac:dyDescent="0.2"/>
    <row r="36287" s="107" customFormat="1" x14ac:dyDescent="0.2"/>
    <row r="36288" s="107" customFormat="1" x14ac:dyDescent="0.2"/>
    <row r="36289" s="107" customFormat="1" x14ac:dyDescent="0.2"/>
    <row r="36290" s="107" customFormat="1" x14ac:dyDescent="0.2"/>
    <row r="36291" s="107" customFormat="1" x14ac:dyDescent="0.2"/>
    <row r="36292" s="107" customFormat="1" x14ac:dyDescent="0.2"/>
    <row r="36293" s="107" customFormat="1" x14ac:dyDescent="0.2"/>
    <row r="36294" s="107" customFormat="1" x14ac:dyDescent="0.2"/>
    <row r="36295" s="107" customFormat="1" x14ac:dyDescent="0.2"/>
    <row r="36296" s="107" customFormat="1" x14ac:dyDescent="0.2"/>
    <row r="36297" s="107" customFormat="1" x14ac:dyDescent="0.2"/>
    <row r="36298" s="107" customFormat="1" x14ac:dyDescent="0.2"/>
    <row r="36299" s="107" customFormat="1" x14ac:dyDescent="0.2"/>
    <row r="36300" s="107" customFormat="1" x14ac:dyDescent="0.2"/>
    <row r="36301" s="107" customFormat="1" x14ac:dyDescent="0.2"/>
    <row r="36302" s="107" customFormat="1" x14ac:dyDescent="0.2"/>
    <row r="36303" s="107" customFormat="1" x14ac:dyDescent="0.2"/>
    <row r="36304" s="107" customFormat="1" x14ac:dyDescent="0.2"/>
    <row r="36305" s="107" customFormat="1" x14ac:dyDescent="0.2"/>
    <row r="36306" s="107" customFormat="1" x14ac:dyDescent="0.2"/>
    <row r="36307" s="107" customFormat="1" x14ac:dyDescent="0.2"/>
    <row r="36308" s="107" customFormat="1" x14ac:dyDescent="0.2"/>
    <row r="36309" s="107" customFormat="1" x14ac:dyDescent="0.2"/>
    <row r="36310" s="107" customFormat="1" x14ac:dyDescent="0.2"/>
    <row r="36311" s="107" customFormat="1" x14ac:dyDescent="0.2"/>
    <row r="36312" s="107" customFormat="1" x14ac:dyDescent="0.2"/>
    <row r="36313" s="107" customFormat="1" x14ac:dyDescent="0.2"/>
    <row r="36314" s="107" customFormat="1" x14ac:dyDescent="0.2"/>
    <row r="36315" s="107" customFormat="1" x14ac:dyDescent="0.2"/>
    <row r="36316" s="107" customFormat="1" x14ac:dyDescent="0.2"/>
    <row r="36317" s="107" customFormat="1" x14ac:dyDescent="0.2"/>
    <row r="36318" s="107" customFormat="1" x14ac:dyDescent="0.2"/>
    <row r="36319" s="107" customFormat="1" x14ac:dyDescent="0.2"/>
    <row r="36320" s="107" customFormat="1" x14ac:dyDescent="0.2"/>
    <row r="36321" s="107" customFormat="1" x14ac:dyDescent="0.2"/>
    <row r="36322" s="107" customFormat="1" x14ac:dyDescent="0.2"/>
    <row r="36323" s="107" customFormat="1" x14ac:dyDescent="0.2"/>
    <row r="36324" s="107" customFormat="1" x14ac:dyDescent="0.2"/>
    <row r="36325" s="107" customFormat="1" x14ac:dyDescent="0.2"/>
    <row r="36326" s="107" customFormat="1" x14ac:dyDescent="0.2"/>
    <row r="36327" s="107" customFormat="1" x14ac:dyDescent="0.2"/>
    <row r="36328" s="107" customFormat="1" x14ac:dyDescent="0.2"/>
    <row r="36329" s="107" customFormat="1" x14ac:dyDescent="0.2"/>
    <row r="36330" s="107" customFormat="1" x14ac:dyDescent="0.2"/>
    <row r="36331" s="107" customFormat="1" x14ac:dyDescent="0.2"/>
    <row r="36332" s="107" customFormat="1" x14ac:dyDescent="0.2"/>
    <row r="36333" s="107" customFormat="1" x14ac:dyDescent="0.2"/>
    <row r="36334" s="107" customFormat="1" x14ac:dyDescent="0.2"/>
    <row r="36335" s="107" customFormat="1" x14ac:dyDescent="0.2"/>
    <row r="36336" s="107" customFormat="1" x14ac:dyDescent="0.2"/>
    <row r="36337" s="107" customFormat="1" x14ac:dyDescent="0.2"/>
    <row r="36338" s="107" customFormat="1" x14ac:dyDescent="0.2"/>
    <row r="36339" s="107" customFormat="1" x14ac:dyDescent="0.2"/>
    <row r="36340" s="107" customFormat="1" x14ac:dyDescent="0.2"/>
    <row r="36341" s="107" customFormat="1" x14ac:dyDescent="0.2"/>
    <row r="36342" s="107" customFormat="1" x14ac:dyDescent="0.2"/>
    <row r="36343" s="107" customFormat="1" x14ac:dyDescent="0.2"/>
    <row r="36344" s="107" customFormat="1" x14ac:dyDescent="0.2"/>
    <row r="36345" s="107" customFormat="1" x14ac:dyDescent="0.2"/>
    <row r="36346" s="107" customFormat="1" x14ac:dyDescent="0.2"/>
    <row r="36347" s="107" customFormat="1" x14ac:dyDescent="0.2"/>
    <row r="36348" s="107" customFormat="1" x14ac:dyDescent="0.2"/>
    <row r="36349" s="107" customFormat="1" x14ac:dyDescent="0.2"/>
    <row r="36350" s="107" customFormat="1" x14ac:dyDescent="0.2"/>
    <row r="36351" s="107" customFormat="1" x14ac:dyDescent="0.2"/>
    <row r="36352" s="107" customFormat="1" x14ac:dyDescent="0.2"/>
    <row r="36353" s="107" customFormat="1" x14ac:dyDescent="0.2"/>
    <row r="36354" s="107" customFormat="1" x14ac:dyDescent="0.2"/>
    <row r="36355" s="107" customFormat="1" x14ac:dyDescent="0.2"/>
    <row r="36356" s="107" customFormat="1" x14ac:dyDescent="0.2"/>
    <row r="36357" s="107" customFormat="1" x14ac:dyDescent="0.2"/>
    <row r="36358" s="107" customFormat="1" x14ac:dyDescent="0.2"/>
    <row r="36359" s="107" customFormat="1" x14ac:dyDescent="0.2"/>
    <row r="36360" s="107" customFormat="1" x14ac:dyDescent="0.2"/>
    <row r="36361" s="107" customFormat="1" x14ac:dyDescent="0.2"/>
    <row r="36362" s="107" customFormat="1" x14ac:dyDescent="0.2"/>
    <row r="36363" s="107" customFormat="1" x14ac:dyDescent="0.2"/>
    <row r="36364" s="107" customFormat="1" x14ac:dyDescent="0.2"/>
    <row r="36365" s="107" customFormat="1" x14ac:dyDescent="0.2"/>
    <row r="36366" s="107" customFormat="1" x14ac:dyDescent="0.2"/>
    <row r="36367" s="107" customFormat="1" x14ac:dyDescent="0.2"/>
    <row r="36368" s="107" customFormat="1" x14ac:dyDescent="0.2"/>
    <row r="36369" s="107" customFormat="1" x14ac:dyDescent="0.2"/>
    <row r="36370" s="107" customFormat="1" x14ac:dyDescent="0.2"/>
    <row r="36371" s="107" customFormat="1" x14ac:dyDescent="0.2"/>
    <row r="36372" s="107" customFormat="1" x14ac:dyDescent="0.2"/>
    <row r="36373" s="107" customFormat="1" x14ac:dyDescent="0.2"/>
    <row r="36374" s="107" customFormat="1" x14ac:dyDescent="0.2"/>
    <row r="36375" s="107" customFormat="1" x14ac:dyDescent="0.2"/>
    <row r="36376" s="107" customFormat="1" x14ac:dyDescent="0.2"/>
    <row r="36377" s="107" customFormat="1" x14ac:dyDescent="0.2"/>
    <row r="36378" s="107" customFormat="1" x14ac:dyDescent="0.2"/>
    <row r="36379" s="107" customFormat="1" x14ac:dyDescent="0.2"/>
    <row r="36380" s="107" customFormat="1" x14ac:dyDescent="0.2"/>
    <row r="36381" s="107" customFormat="1" x14ac:dyDescent="0.2"/>
    <row r="36382" s="107" customFormat="1" x14ac:dyDescent="0.2"/>
    <row r="36383" s="107" customFormat="1" x14ac:dyDescent="0.2"/>
    <row r="36384" s="107" customFormat="1" x14ac:dyDescent="0.2"/>
    <row r="36385" s="107" customFormat="1" x14ac:dyDescent="0.2"/>
    <row r="36386" s="107" customFormat="1" x14ac:dyDescent="0.2"/>
    <row r="36387" s="107" customFormat="1" x14ac:dyDescent="0.2"/>
    <row r="36388" s="107" customFormat="1" x14ac:dyDescent="0.2"/>
    <row r="36389" s="107" customFormat="1" x14ac:dyDescent="0.2"/>
    <row r="36390" s="107" customFormat="1" x14ac:dyDescent="0.2"/>
    <row r="36391" s="107" customFormat="1" x14ac:dyDescent="0.2"/>
    <row r="36392" s="107" customFormat="1" x14ac:dyDescent="0.2"/>
    <row r="36393" s="107" customFormat="1" x14ac:dyDescent="0.2"/>
    <row r="36394" s="107" customFormat="1" x14ac:dyDescent="0.2"/>
    <row r="36395" s="107" customFormat="1" x14ac:dyDescent="0.2"/>
    <row r="36396" s="107" customFormat="1" x14ac:dyDescent="0.2"/>
    <row r="36397" s="107" customFormat="1" x14ac:dyDescent="0.2"/>
    <row r="36398" s="107" customFormat="1" x14ac:dyDescent="0.2"/>
    <row r="36399" s="107" customFormat="1" x14ac:dyDescent="0.2"/>
    <row r="36400" s="107" customFormat="1" x14ac:dyDescent="0.2"/>
    <row r="36401" s="107" customFormat="1" x14ac:dyDescent="0.2"/>
    <row r="36402" s="107" customFormat="1" x14ac:dyDescent="0.2"/>
    <row r="36403" s="107" customFormat="1" x14ac:dyDescent="0.2"/>
    <row r="36404" s="107" customFormat="1" x14ac:dyDescent="0.2"/>
    <row r="36405" s="107" customFormat="1" x14ac:dyDescent="0.2"/>
    <row r="36406" s="107" customFormat="1" x14ac:dyDescent="0.2"/>
    <row r="36407" s="107" customFormat="1" x14ac:dyDescent="0.2"/>
    <row r="36408" s="107" customFormat="1" x14ac:dyDescent="0.2"/>
    <row r="36409" s="107" customFormat="1" x14ac:dyDescent="0.2"/>
    <row r="36410" s="107" customFormat="1" x14ac:dyDescent="0.2"/>
    <row r="36411" s="107" customFormat="1" x14ac:dyDescent="0.2"/>
    <row r="36412" s="107" customFormat="1" x14ac:dyDescent="0.2"/>
    <row r="36413" s="107" customFormat="1" x14ac:dyDescent="0.2"/>
    <row r="36414" s="107" customFormat="1" x14ac:dyDescent="0.2"/>
    <row r="36415" s="107" customFormat="1" x14ac:dyDescent="0.2"/>
    <row r="36416" s="107" customFormat="1" x14ac:dyDescent="0.2"/>
    <row r="36417" s="107" customFormat="1" x14ac:dyDescent="0.2"/>
    <row r="36418" s="107" customFormat="1" x14ac:dyDescent="0.2"/>
    <row r="36419" s="107" customFormat="1" x14ac:dyDescent="0.2"/>
    <row r="36420" s="107" customFormat="1" x14ac:dyDescent="0.2"/>
    <row r="36421" s="107" customFormat="1" x14ac:dyDescent="0.2"/>
    <row r="36422" s="107" customFormat="1" x14ac:dyDescent="0.2"/>
    <row r="36423" s="107" customFormat="1" x14ac:dyDescent="0.2"/>
    <row r="36424" s="107" customFormat="1" x14ac:dyDescent="0.2"/>
    <row r="36425" s="107" customFormat="1" x14ac:dyDescent="0.2"/>
    <row r="36426" s="107" customFormat="1" x14ac:dyDescent="0.2"/>
    <row r="36427" s="107" customFormat="1" x14ac:dyDescent="0.2"/>
    <row r="36428" s="107" customFormat="1" x14ac:dyDescent="0.2"/>
    <row r="36429" s="107" customFormat="1" x14ac:dyDescent="0.2"/>
    <row r="36430" s="107" customFormat="1" x14ac:dyDescent="0.2"/>
    <row r="36431" s="107" customFormat="1" x14ac:dyDescent="0.2"/>
    <row r="36432" s="107" customFormat="1" x14ac:dyDescent="0.2"/>
    <row r="36433" s="107" customFormat="1" x14ac:dyDescent="0.2"/>
    <row r="36434" s="107" customFormat="1" x14ac:dyDescent="0.2"/>
    <row r="36435" s="107" customFormat="1" x14ac:dyDescent="0.2"/>
    <row r="36436" s="107" customFormat="1" x14ac:dyDescent="0.2"/>
    <row r="36437" s="107" customFormat="1" x14ac:dyDescent="0.2"/>
    <row r="36438" s="107" customFormat="1" x14ac:dyDescent="0.2"/>
    <row r="36439" s="107" customFormat="1" x14ac:dyDescent="0.2"/>
    <row r="36440" s="107" customFormat="1" x14ac:dyDescent="0.2"/>
    <row r="36441" s="107" customFormat="1" x14ac:dyDescent="0.2"/>
    <row r="36442" s="107" customFormat="1" x14ac:dyDescent="0.2"/>
    <row r="36443" s="107" customFormat="1" x14ac:dyDescent="0.2"/>
    <row r="36444" s="107" customFormat="1" x14ac:dyDescent="0.2"/>
    <row r="36445" s="107" customFormat="1" x14ac:dyDescent="0.2"/>
    <row r="36446" s="107" customFormat="1" x14ac:dyDescent="0.2"/>
    <row r="36447" s="107" customFormat="1" x14ac:dyDescent="0.2"/>
    <row r="36448" s="107" customFormat="1" x14ac:dyDescent="0.2"/>
    <row r="36449" s="107" customFormat="1" x14ac:dyDescent="0.2"/>
    <row r="36450" s="107" customFormat="1" x14ac:dyDescent="0.2"/>
    <row r="36451" s="107" customFormat="1" x14ac:dyDescent="0.2"/>
    <row r="36452" s="107" customFormat="1" x14ac:dyDescent="0.2"/>
    <row r="36453" s="107" customFormat="1" x14ac:dyDescent="0.2"/>
    <row r="36454" s="107" customFormat="1" x14ac:dyDescent="0.2"/>
    <row r="36455" s="107" customFormat="1" x14ac:dyDescent="0.2"/>
    <row r="36456" s="107" customFormat="1" x14ac:dyDescent="0.2"/>
    <row r="36457" s="107" customFormat="1" x14ac:dyDescent="0.2"/>
    <row r="36458" s="107" customFormat="1" x14ac:dyDescent="0.2"/>
    <row r="36459" s="107" customFormat="1" x14ac:dyDescent="0.2"/>
    <row r="36460" s="107" customFormat="1" x14ac:dyDescent="0.2"/>
    <row r="36461" s="107" customFormat="1" x14ac:dyDescent="0.2"/>
    <row r="36462" s="107" customFormat="1" x14ac:dyDescent="0.2"/>
    <row r="36463" s="107" customFormat="1" x14ac:dyDescent="0.2"/>
    <row r="36464" s="107" customFormat="1" x14ac:dyDescent="0.2"/>
    <row r="36465" s="107" customFormat="1" x14ac:dyDescent="0.2"/>
    <row r="36466" s="107" customFormat="1" x14ac:dyDescent="0.2"/>
    <row r="36467" s="107" customFormat="1" x14ac:dyDescent="0.2"/>
    <row r="36468" s="107" customFormat="1" x14ac:dyDescent="0.2"/>
    <row r="36469" s="107" customFormat="1" x14ac:dyDescent="0.2"/>
    <row r="36470" s="107" customFormat="1" x14ac:dyDescent="0.2"/>
    <row r="36471" s="107" customFormat="1" x14ac:dyDescent="0.2"/>
    <row r="36472" s="107" customFormat="1" x14ac:dyDescent="0.2"/>
    <row r="36473" s="107" customFormat="1" x14ac:dyDescent="0.2"/>
    <row r="36474" s="107" customFormat="1" x14ac:dyDescent="0.2"/>
    <row r="36475" s="107" customFormat="1" x14ac:dyDescent="0.2"/>
    <row r="36476" s="107" customFormat="1" x14ac:dyDescent="0.2"/>
    <row r="36477" s="107" customFormat="1" x14ac:dyDescent="0.2"/>
    <row r="36478" s="107" customFormat="1" x14ac:dyDescent="0.2"/>
    <row r="36479" s="107" customFormat="1" x14ac:dyDescent="0.2"/>
    <row r="36480" s="107" customFormat="1" x14ac:dyDescent="0.2"/>
    <row r="36481" s="107" customFormat="1" x14ac:dyDescent="0.2"/>
    <row r="36482" s="107" customFormat="1" x14ac:dyDescent="0.2"/>
    <row r="36483" s="107" customFormat="1" x14ac:dyDescent="0.2"/>
    <row r="36484" s="107" customFormat="1" x14ac:dyDescent="0.2"/>
    <row r="36485" s="107" customFormat="1" x14ac:dyDescent="0.2"/>
    <row r="36486" s="107" customFormat="1" x14ac:dyDescent="0.2"/>
    <row r="36487" s="107" customFormat="1" x14ac:dyDescent="0.2"/>
    <row r="36488" s="107" customFormat="1" x14ac:dyDescent="0.2"/>
    <row r="36489" s="107" customFormat="1" x14ac:dyDescent="0.2"/>
    <row r="36490" s="107" customFormat="1" x14ac:dyDescent="0.2"/>
    <row r="36491" s="107" customFormat="1" x14ac:dyDescent="0.2"/>
    <row r="36492" s="107" customFormat="1" x14ac:dyDescent="0.2"/>
    <row r="36493" s="107" customFormat="1" x14ac:dyDescent="0.2"/>
    <row r="36494" s="107" customFormat="1" x14ac:dyDescent="0.2"/>
    <row r="36495" s="107" customFormat="1" x14ac:dyDescent="0.2"/>
    <row r="36496" s="107" customFormat="1" x14ac:dyDescent="0.2"/>
    <row r="36497" s="107" customFormat="1" x14ac:dyDescent="0.2"/>
    <row r="36498" s="107" customFormat="1" x14ac:dyDescent="0.2"/>
    <row r="36499" s="107" customFormat="1" x14ac:dyDescent="0.2"/>
    <row r="36500" s="107" customFormat="1" x14ac:dyDescent="0.2"/>
    <row r="36501" s="107" customFormat="1" x14ac:dyDescent="0.2"/>
    <row r="36502" s="107" customFormat="1" x14ac:dyDescent="0.2"/>
    <row r="36503" s="107" customFormat="1" x14ac:dyDescent="0.2"/>
    <row r="36504" s="107" customFormat="1" x14ac:dyDescent="0.2"/>
    <row r="36505" s="107" customFormat="1" x14ac:dyDescent="0.2"/>
    <row r="36506" s="107" customFormat="1" x14ac:dyDescent="0.2"/>
    <row r="36507" s="107" customFormat="1" x14ac:dyDescent="0.2"/>
    <row r="36508" s="107" customFormat="1" x14ac:dyDescent="0.2"/>
    <row r="36509" s="107" customFormat="1" x14ac:dyDescent="0.2"/>
    <row r="36510" s="107" customFormat="1" x14ac:dyDescent="0.2"/>
    <row r="36511" s="107" customFormat="1" x14ac:dyDescent="0.2"/>
    <row r="36512" s="107" customFormat="1" x14ac:dyDescent="0.2"/>
    <row r="36513" s="107" customFormat="1" x14ac:dyDescent="0.2"/>
    <row r="36514" s="107" customFormat="1" x14ac:dyDescent="0.2"/>
    <row r="36515" s="107" customFormat="1" x14ac:dyDescent="0.2"/>
    <row r="36516" s="107" customFormat="1" x14ac:dyDescent="0.2"/>
    <row r="36517" s="107" customFormat="1" x14ac:dyDescent="0.2"/>
    <row r="36518" s="107" customFormat="1" x14ac:dyDescent="0.2"/>
    <row r="36519" s="107" customFormat="1" x14ac:dyDescent="0.2"/>
    <row r="36520" s="107" customFormat="1" x14ac:dyDescent="0.2"/>
    <row r="36521" s="107" customFormat="1" x14ac:dyDescent="0.2"/>
    <row r="36522" s="107" customFormat="1" x14ac:dyDescent="0.2"/>
    <row r="36523" s="107" customFormat="1" x14ac:dyDescent="0.2"/>
    <row r="36524" s="107" customFormat="1" x14ac:dyDescent="0.2"/>
    <row r="36525" s="107" customFormat="1" x14ac:dyDescent="0.2"/>
    <row r="36526" s="107" customFormat="1" x14ac:dyDescent="0.2"/>
    <row r="36527" s="107" customFormat="1" x14ac:dyDescent="0.2"/>
    <row r="36528" s="107" customFormat="1" x14ac:dyDescent="0.2"/>
    <row r="36529" s="107" customFormat="1" x14ac:dyDescent="0.2"/>
    <row r="36530" s="107" customFormat="1" x14ac:dyDescent="0.2"/>
    <row r="36531" s="107" customFormat="1" x14ac:dyDescent="0.2"/>
    <row r="36532" s="107" customFormat="1" x14ac:dyDescent="0.2"/>
    <row r="36533" s="107" customFormat="1" x14ac:dyDescent="0.2"/>
    <row r="36534" s="107" customFormat="1" x14ac:dyDescent="0.2"/>
    <row r="36535" s="107" customFormat="1" x14ac:dyDescent="0.2"/>
    <row r="36536" s="107" customFormat="1" x14ac:dyDescent="0.2"/>
    <row r="36537" s="107" customFormat="1" x14ac:dyDescent="0.2"/>
    <row r="36538" s="107" customFormat="1" x14ac:dyDescent="0.2"/>
    <row r="36539" s="107" customFormat="1" x14ac:dyDescent="0.2"/>
    <row r="36540" s="107" customFormat="1" x14ac:dyDescent="0.2"/>
    <row r="36541" s="107" customFormat="1" x14ac:dyDescent="0.2"/>
    <row r="36542" s="107" customFormat="1" x14ac:dyDescent="0.2"/>
    <row r="36543" s="107" customFormat="1" x14ac:dyDescent="0.2"/>
    <row r="36544" s="107" customFormat="1" x14ac:dyDescent="0.2"/>
    <row r="36545" s="107" customFormat="1" x14ac:dyDescent="0.2"/>
    <row r="36546" s="107" customFormat="1" x14ac:dyDescent="0.2"/>
    <row r="36547" s="107" customFormat="1" x14ac:dyDescent="0.2"/>
    <row r="36548" s="107" customFormat="1" x14ac:dyDescent="0.2"/>
    <row r="36549" s="107" customFormat="1" x14ac:dyDescent="0.2"/>
    <row r="36550" s="107" customFormat="1" x14ac:dyDescent="0.2"/>
    <row r="36551" s="107" customFormat="1" x14ac:dyDescent="0.2"/>
    <row r="36552" s="107" customFormat="1" x14ac:dyDescent="0.2"/>
    <row r="36553" s="107" customFormat="1" x14ac:dyDescent="0.2"/>
    <row r="36554" s="107" customFormat="1" x14ac:dyDescent="0.2"/>
    <row r="36555" s="107" customFormat="1" x14ac:dyDescent="0.2"/>
    <row r="36556" s="107" customFormat="1" x14ac:dyDescent="0.2"/>
    <row r="36557" s="107" customFormat="1" x14ac:dyDescent="0.2"/>
    <row r="36558" s="107" customFormat="1" x14ac:dyDescent="0.2"/>
    <row r="36559" s="107" customFormat="1" x14ac:dyDescent="0.2"/>
    <row r="36560" s="107" customFormat="1" x14ac:dyDescent="0.2"/>
    <row r="36561" s="107" customFormat="1" x14ac:dyDescent="0.2"/>
    <row r="36562" s="107" customFormat="1" x14ac:dyDescent="0.2"/>
    <row r="36563" s="107" customFormat="1" x14ac:dyDescent="0.2"/>
    <row r="36564" s="107" customFormat="1" x14ac:dyDescent="0.2"/>
    <row r="36565" s="107" customFormat="1" x14ac:dyDescent="0.2"/>
    <row r="36566" s="107" customFormat="1" x14ac:dyDescent="0.2"/>
    <row r="36567" s="107" customFormat="1" x14ac:dyDescent="0.2"/>
    <row r="36568" s="107" customFormat="1" x14ac:dyDescent="0.2"/>
    <row r="36569" s="107" customFormat="1" x14ac:dyDescent="0.2"/>
    <row r="36570" s="107" customFormat="1" x14ac:dyDescent="0.2"/>
    <row r="36571" s="107" customFormat="1" x14ac:dyDescent="0.2"/>
    <row r="36572" s="107" customFormat="1" x14ac:dyDescent="0.2"/>
    <row r="36573" s="107" customFormat="1" x14ac:dyDescent="0.2"/>
    <row r="36574" s="107" customFormat="1" x14ac:dyDescent="0.2"/>
    <row r="36575" s="107" customFormat="1" x14ac:dyDescent="0.2"/>
    <row r="36576" s="107" customFormat="1" x14ac:dyDescent="0.2"/>
    <row r="36577" s="107" customFormat="1" x14ac:dyDescent="0.2"/>
    <row r="36578" s="107" customFormat="1" x14ac:dyDescent="0.2"/>
    <row r="36579" s="107" customFormat="1" x14ac:dyDescent="0.2"/>
    <row r="36580" s="107" customFormat="1" x14ac:dyDescent="0.2"/>
    <row r="36581" s="107" customFormat="1" x14ac:dyDescent="0.2"/>
    <row r="36582" s="107" customFormat="1" x14ac:dyDescent="0.2"/>
    <row r="36583" s="107" customFormat="1" x14ac:dyDescent="0.2"/>
    <row r="36584" s="107" customFormat="1" x14ac:dyDescent="0.2"/>
    <row r="36585" s="107" customFormat="1" x14ac:dyDescent="0.2"/>
    <row r="36586" s="107" customFormat="1" x14ac:dyDescent="0.2"/>
    <row r="36587" s="107" customFormat="1" x14ac:dyDescent="0.2"/>
    <row r="36588" s="107" customFormat="1" x14ac:dyDescent="0.2"/>
    <row r="36589" s="107" customFormat="1" x14ac:dyDescent="0.2"/>
    <row r="36590" s="107" customFormat="1" x14ac:dyDescent="0.2"/>
    <row r="36591" s="107" customFormat="1" x14ac:dyDescent="0.2"/>
    <row r="36592" s="107" customFormat="1" x14ac:dyDescent="0.2"/>
    <row r="36593" s="107" customFormat="1" x14ac:dyDescent="0.2"/>
    <row r="36594" s="107" customFormat="1" x14ac:dyDescent="0.2"/>
    <row r="36595" s="107" customFormat="1" x14ac:dyDescent="0.2"/>
    <row r="36596" s="107" customFormat="1" x14ac:dyDescent="0.2"/>
    <row r="36597" s="107" customFormat="1" x14ac:dyDescent="0.2"/>
    <row r="36598" s="107" customFormat="1" x14ac:dyDescent="0.2"/>
    <row r="36599" s="107" customFormat="1" x14ac:dyDescent="0.2"/>
    <row r="36600" s="107" customFormat="1" x14ac:dyDescent="0.2"/>
    <row r="36601" s="107" customFormat="1" x14ac:dyDescent="0.2"/>
    <row r="36602" s="107" customFormat="1" x14ac:dyDescent="0.2"/>
    <row r="36603" s="107" customFormat="1" x14ac:dyDescent="0.2"/>
    <row r="36604" s="107" customFormat="1" x14ac:dyDescent="0.2"/>
    <row r="36605" s="107" customFormat="1" x14ac:dyDescent="0.2"/>
    <row r="36606" s="107" customFormat="1" x14ac:dyDescent="0.2"/>
    <row r="36607" s="107" customFormat="1" x14ac:dyDescent="0.2"/>
    <row r="36608" s="107" customFormat="1" x14ac:dyDescent="0.2"/>
    <row r="36609" s="107" customFormat="1" x14ac:dyDescent="0.2"/>
    <row r="36610" s="107" customFormat="1" x14ac:dyDescent="0.2"/>
    <row r="36611" s="107" customFormat="1" x14ac:dyDescent="0.2"/>
    <row r="36612" s="107" customFormat="1" x14ac:dyDescent="0.2"/>
    <row r="36613" s="107" customFormat="1" x14ac:dyDescent="0.2"/>
    <row r="36614" s="107" customFormat="1" x14ac:dyDescent="0.2"/>
    <row r="36615" s="107" customFormat="1" x14ac:dyDescent="0.2"/>
    <row r="36616" s="107" customFormat="1" x14ac:dyDescent="0.2"/>
    <row r="36617" s="107" customFormat="1" x14ac:dyDescent="0.2"/>
    <row r="36618" s="107" customFormat="1" x14ac:dyDescent="0.2"/>
    <row r="36619" s="107" customFormat="1" x14ac:dyDescent="0.2"/>
    <row r="36620" s="107" customFormat="1" x14ac:dyDescent="0.2"/>
    <row r="36621" s="107" customFormat="1" x14ac:dyDescent="0.2"/>
    <row r="36622" s="107" customFormat="1" x14ac:dyDescent="0.2"/>
    <row r="36623" s="107" customFormat="1" x14ac:dyDescent="0.2"/>
    <row r="36624" s="107" customFormat="1" x14ac:dyDescent="0.2"/>
    <row r="36625" s="107" customFormat="1" x14ac:dyDescent="0.2"/>
    <row r="36626" s="107" customFormat="1" x14ac:dyDescent="0.2"/>
    <row r="36627" s="107" customFormat="1" x14ac:dyDescent="0.2"/>
    <row r="36628" s="107" customFormat="1" x14ac:dyDescent="0.2"/>
    <row r="36629" s="107" customFormat="1" x14ac:dyDescent="0.2"/>
    <row r="36630" s="107" customFormat="1" x14ac:dyDescent="0.2"/>
    <row r="36631" s="107" customFormat="1" x14ac:dyDescent="0.2"/>
    <row r="36632" s="107" customFormat="1" x14ac:dyDescent="0.2"/>
    <row r="36633" s="107" customFormat="1" x14ac:dyDescent="0.2"/>
    <row r="36634" s="107" customFormat="1" x14ac:dyDescent="0.2"/>
    <row r="36635" s="107" customFormat="1" x14ac:dyDescent="0.2"/>
    <row r="36636" s="107" customFormat="1" x14ac:dyDescent="0.2"/>
    <row r="36637" s="107" customFormat="1" x14ac:dyDescent="0.2"/>
    <row r="36638" s="107" customFormat="1" x14ac:dyDescent="0.2"/>
    <row r="36639" s="107" customFormat="1" x14ac:dyDescent="0.2"/>
    <row r="36640" s="107" customFormat="1" x14ac:dyDescent="0.2"/>
    <row r="36641" s="107" customFormat="1" x14ac:dyDescent="0.2"/>
    <row r="36642" s="107" customFormat="1" x14ac:dyDescent="0.2"/>
    <row r="36643" s="107" customFormat="1" x14ac:dyDescent="0.2"/>
    <row r="36644" s="107" customFormat="1" x14ac:dyDescent="0.2"/>
    <row r="36645" s="107" customFormat="1" x14ac:dyDescent="0.2"/>
    <row r="36646" s="107" customFormat="1" x14ac:dyDescent="0.2"/>
    <row r="36647" s="107" customFormat="1" x14ac:dyDescent="0.2"/>
    <row r="36648" s="107" customFormat="1" x14ac:dyDescent="0.2"/>
    <row r="36649" s="107" customFormat="1" x14ac:dyDescent="0.2"/>
    <row r="36650" s="107" customFormat="1" x14ac:dyDescent="0.2"/>
    <row r="36651" s="107" customFormat="1" x14ac:dyDescent="0.2"/>
    <row r="36652" s="107" customFormat="1" x14ac:dyDescent="0.2"/>
    <row r="36653" s="107" customFormat="1" x14ac:dyDescent="0.2"/>
    <row r="36654" s="107" customFormat="1" x14ac:dyDescent="0.2"/>
    <row r="36655" s="107" customFormat="1" x14ac:dyDescent="0.2"/>
    <row r="36656" s="107" customFormat="1" x14ac:dyDescent="0.2"/>
    <row r="36657" s="107" customFormat="1" x14ac:dyDescent="0.2"/>
    <row r="36658" s="107" customFormat="1" x14ac:dyDescent="0.2"/>
    <row r="36659" s="107" customFormat="1" x14ac:dyDescent="0.2"/>
    <row r="36660" s="107" customFormat="1" x14ac:dyDescent="0.2"/>
    <row r="36661" s="107" customFormat="1" x14ac:dyDescent="0.2"/>
    <row r="36662" s="107" customFormat="1" x14ac:dyDescent="0.2"/>
    <row r="36663" s="107" customFormat="1" x14ac:dyDescent="0.2"/>
    <row r="36664" s="107" customFormat="1" x14ac:dyDescent="0.2"/>
    <row r="36665" s="107" customFormat="1" x14ac:dyDescent="0.2"/>
    <row r="36666" s="107" customFormat="1" x14ac:dyDescent="0.2"/>
    <row r="36667" s="107" customFormat="1" x14ac:dyDescent="0.2"/>
    <row r="36668" s="107" customFormat="1" x14ac:dyDescent="0.2"/>
    <row r="36669" s="107" customFormat="1" x14ac:dyDescent="0.2"/>
    <row r="36670" s="107" customFormat="1" x14ac:dyDescent="0.2"/>
    <row r="36671" s="107" customFormat="1" x14ac:dyDescent="0.2"/>
    <row r="36672" s="107" customFormat="1" x14ac:dyDescent="0.2"/>
    <row r="36673" s="107" customFormat="1" x14ac:dyDescent="0.2"/>
    <row r="36674" s="107" customFormat="1" x14ac:dyDescent="0.2"/>
    <row r="36675" s="107" customFormat="1" x14ac:dyDescent="0.2"/>
    <row r="36676" s="107" customFormat="1" x14ac:dyDescent="0.2"/>
    <row r="36677" s="107" customFormat="1" x14ac:dyDescent="0.2"/>
    <row r="36678" s="107" customFormat="1" x14ac:dyDescent="0.2"/>
    <row r="36679" s="107" customFormat="1" x14ac:dyDescent="0.2"/>
    <row r="36680" s="107" customFormat="1" x14ac:dyDescent="0.2"/>
    <row r="36681" s="107" customFormat="1" x14ac:dyDescent="0.2"/>
    <row r="36682" s="107" customFormat="1" x14ac:dyDescent="0.2"/>
    <row r="36683" s="107" customFormat="1" x14ac:dyDescent="0.2"/>
    <row r="36684" s="107" customFormat="1" x14ac:dyDescent="0.2"/>
    <row r="36685" s="107" customFormat="1" x14ac:dyDescent="0.2"/>
    <row r="36686" s="107" customFormat="1" x14ac:dyDescent="0.2"/>
    <row r="36687" s="107" customFormat="1" x14ac:dyDescent="0.2"/>
    <row r="36688" s="107" customFormat="1" x14ac:dyDescent="0.2"/>
    <row r="36689" s="107" customFormat="1" x14ac:dyDescent="0.2"/>
    <row r="36690" s="107" customFormat="1" x14ac:dyDescent="0.2"/>
    <row r="36691" s="107" customFormat="1" x14ac:dyDescent="0.2"/>
    <row r="36692" s="107" customFormat="1" x14ac:dyDescent="0.2"/>
    <row r="36693" s="107" customFormat="1" x14ac:dyDescent="0.2"/>
    <row r="36694" s="107" customFormat="1" x14ac:dyDescent="0.2"/>
    <row r="36695" s="107" customFormat="1" x14ac:dyDescent="0.2"/>
    <row r="36696" s="107" customFormat="1" x14ac:dyDescent="0.2"/>
    <row r="36697" s="107" customFormat="1" x14ac:dyDescent="0.2"/>
    <row r="36698" s="107" customFormat="1" x14ac:dyDescent="0.2"/>
    <row r="36699" s="107" customFormat="1" x14ac:dyDescent="0.2"/>
    <row r="36700" s="107" customFormat="1" x14ac:dyDescent="0.2"/>
    <row r="36701" s="107" customFormat="1" x14ac:dyDescent="0.2"/>
    <row r="36702" s="107" customFormat="1" x14ac:dyDescent="0.2"/>
    <row r="36703" s="107" customFormat="1" x14ac:dyDescent="0.2"/>
    <row r="36704" s="107" customFormat="1" x14ac:dyDescent="0.2"/>
    <row r="36705" s="107" customFormat="1" x14ac:dyDescent="0.2"/>
    <row r="36706" s="107" customFormat="1" x14ac:dyDescent="0.2"/>
    <row r="36707" s="107" customFormat="1" x14ac:dyDescent="0.2"/>
    <row r="36708" s="107" customFormat="1" x14ac:dyDescent="0.2"/>
    <row r="36709" s="107" customFormat="1" x14ac:dyDescent="0.2"/>
    <row r="36710" s="107" customFormat="1" x14ac:dyDescent="0.2"/>
    <row r="36711" s="107" customFormat="1" x14ac:dyDescent="0.2"/>
    <row r="36712" s="107" customFormat="1" x14ac:dyDescent="0.2"/>
    <row r="36713" s="107" customFormat="1" x14ac:dyDescent="0.2"/>
    <row r="36714" s="107" customFormat="1" x14ac:dyDescent="0.2"/>
    <row r="36715" s="107" customFormat="1" x14ac:dyDescent="0.2"/>
    <row r="36716" s="107" customFormat="1" x14ac:dyDescent="0.2"/>
    <row r="36717" s="107" customFormat="1" x14ac:dyDescent="0.2"/>
    <row r="36718" s="107" customFormat="1" x14ac:dyDescent="0.2"/>
    <row r="36719" s="107" customFormat="1" x14ac:dyDescent="0.2"/>
    <row r="36720" s="107" customFormat="1" x14ac:dyDescent="0.2"/>
    <row r="36721" s="107" customFormat="1" x14ac:dyDescent="0.2"/>
    <row r="36722" s="107" customFormat="1" x14ac:dyDescent="0.2"/>
    <row r="36723" s="107" customFormat="1" x14ac:dyDescent="0.2"/>
    <row r="36724" s="107" customFormat="1" x14ac:dyDescent="0.2"/>
    <row r="36725" s="107" customFormat="1" x14ac:dyDescent="0.2"/>
    <row r="36726" s="107" customFormat="1" x14ac:dyDescent="0.2"/>
    <row r="36727" s="107" customFormat="1" x14ac:dyDescent="0.2"/>
    <row r="36728" s="107" customFormat="1" x14ac:dyDescent="0.2"/>
    <row r="36729" s="107" customFormat="1" x14ac:dyDescent="0.2"/>
    <row r="36730" s="107" customFormat="1" x14ac:dyDescent="0.2"/>
    <row r="36731" s="107" customFormat="1" x14ac:dyDescent="0.2"/>
    <row r="36732" s="107" customFormat="1" x14ac:dyDescent="0.2"/>
    <row r="36733" s="107" customFormat="1" x14ac:dyDescent="0.2"/>
    <row r="36734" s="107" customFormat="1" x14ac:dyDescent="0.2"/>
    <row r="36735" s="107" customFormat="1" x14ac:dyDescent="0.2"/>
    <row r="36736" s="107" customFormat="1" x14ac:dyDescent="0.2"/>
    <row r="36737" s="107" customFormat="1" x14ac:dyDescent="0.2"/>
    <row r="36738" s="107" customFormat="1" x14ac:dyDescent="0.2"/>
    <row r="36739" s="107" customFormat="1" x14ac:dyDescent="0.2"/>
    <row r="36740" s="107" customFormat="1" x14ac:dyDescent="0.2"/>
    <row r="36741" s="107" customFormat="1" x14ac:dyDescent="0.2"/>
    <row r="36742" s="107" customFormat="1" x14ac:dyDescent="0.2"/>
    <row r="36743" s="107" customFormat="1" x14ac:dyDescent="0.2"/>
    <row r="36744" s="107" customFormat="1" x14ac:dyDescent="0.2"/>
    <row r="36745" s="107" customFormat="1" x14ac:dyDescent="0.2"/>
    <row r="36746" s="107" customFormat="1" x14ac:dyDescent="0.2"/>
    <row r="36747" s="107" customFormat="1" x14ac:dyDescent="0.2"/>
    <row r="36748" s="107" customFormat="1" x14ac:dyDescent="0.2"/>
    <row r="36749" s="107" customFormat="1" x14ac:dyDescent="0.2"/>
    <row r="36750" s="107" customFormat="1" x14ac:dyDescent="0.2"/>
    <row r="36751" s="107" customFormat="1" x14ac:dyDescent="0.2"/>
    <row r="36752" s="107" customFormat="1" x14ac:dyDescent="0.2"/>
    <row r="36753" s="107" customFormat="1" x14ac:dyDescent="0.2"/>
    <row r="36754" s="107" customFormat="1" x14ac:dyDescent="0.2"/>
    <row r="36755" s="107" customFormat="1" x14ac:dyDescent="0.2"/>
    <row r="36756" s="107" customFormat="1" x14ac:dyDescent="0.2"/>
    <row r="36757" s="107" customFormat="1" x14ac:dyDescent="0.2"/>
    <row r="36758" s="107" customFormat="1" x14ac:dyDescent="0.2"/>
    <row r="36759" s="107" customFormat="1" x14ac:dyDescent="0.2"/>
    <row r="36760" s="107" customFormat="1" x14ac:dyDescent="0.2"/>
    <row r="36761" s="107" customFormat="1" x14ac:dyDescent="0.2"/>
    <row r="36762" s="107" customFormat="1" x14ac:dyDescent="0.2"/>
    <row r="36763" s="107" customFormat="1" x14ac:dyDescent="0.2"/>
    <row r="36764" s="107" customFormat="1" x14ac:dyDescent="0.2"/>
    <row r="36765" s="107" customFormat="1" x14ac:dyDescent="0.2"/>
    <row r="36766" s="107" customFormat="1" x14ac:dyDescent="0.2"/>
    <row r="36767" s="107" customFormat="1" x14ac:dyDescent="0.2"/>
    <row r="36768" s="107" customFormat="1" x14ac:dyDescent="0.2"/>
    <row r="36769" s="107" customFormat="1" x14ac:dyDescent="0.2"/>
    <row r="36770" s="107" customFormat="1" x14ac:dyDescent="0.2"/>
    <row r="36771" s="107" customFormat="1" x14ac:dyDescent="0.2"/>
    <row r="36772" s="107" customFormat="1" x14ac:dyDescent="0.2"/>
    <row r="36773" s="107" customFormat="1" x14ac:dyDescent="0.2"/>
    <row r="36774" s="107" customFormat="1" x14ac:dyDescent="0.2"/>
    <row r="36775" s="107" customFormat="1" x14ac:dyDescent="0.2"/>
    <row r="36776" s="107" customFormat="1" x14ac:dyDescent="0.2"/>
    <row r="36777" s="107" customFormat="1" x14ac:dyDescent="0.2"/>
    <row r="36778" s="107" customFormat="1" x14ac:dyDescent="0.2"/>
    <row r="36779" s="107" customFormat="1" x14ac:dyDescent="0.2"/>
    <row r="36780" s="107" customFormat="1" x14ac:dyDescent="0.2"/>
    <row r="36781" s="107" customFormat="1" x14ac:dyDescent="0.2"/>
    <row r="36782" s="107" customFormat="1" x14ac:dyDescent="0.2"/>
    <row r="36783" s="107" customFormat="1" x14ac:dyDescent="0.2"/>
    <row r="36784" s="107" customFormat="1" x14ac:dyDescent="0.2"/>
    <row r="36785" s="107" customFormat="1" x14ac:dyDescent="0.2"/>
    <row r="36786" s="107" customFormat="1" x14ac:dyDescent="0.2"/>
    <row r="36787" s="107" customFormat="1" x14ac:dyDescent="0.2"/>
    <row r="36788" s="107" customFormat="1" x14ac:dyDescent="0.2"/>
    <row r="36789" s="107" customFormat="1" x14ac:dyDescent="0.2"/>
    <row r="36790" s="107" customFormat="1" x14ac:dyDescent="0.2"/>
    <row r="36791" s="107" customFormat="1" x14ac:dyDescent="0.2"/>
    <row r="36792" s="107" customFormat="1" x14ac:dyDescent="0.2"/>
    <row r="36793" s="107" customFormat="1" x14ac:dyDescent="0.2"/>
    <row r="36794" s="107" customFormat="1" x14ac:dyDescent="0.2"/>
    <row r="36795" s="107" customFormat="1" x14ac:dyDescent="0.2"/>
    <row r="36796" s="107" customFormat="1" x14ac:dyDescent="0.2"/>
    <row r="36797" s="107" customFormat="1" x14ac:dyDescent="0.2"/>
    <row r="36798" s="107" customFormat="1" x14ac:dyDescent="0.2"/>
    <row r="36799" s="107" customFormat="1" x14ac:dyDescent="0.2"/>
    <row r="36800" s="107" customFormat="1" x14ac:dyDescent="0.2"/>
    <row r="36801" s="107" customFormat="1" x14ac:dyDescent="0.2"/>
    <row r="36802" s="107" customFormat="1" x14ac:dyDescent="0.2"/>
    <row r="36803" s="107" customFormat="1" x14ac:dyDescent="0.2"/>
    <row r="36804" s="107" customFormat="1" x14ac:dyDescent="0.2"/>
    <row r="36805" s="107" customFormat="1" x14ac:dyDescent="0.2"/>
    <row r="36806" s="107" customFormat="1" x14ac:dyDescent="0.2"/>
    <row r="36807" s="107" customFormat="1" x14ac:dyDescent="0.2"/>
    <row r="36808" s="107" customFormat="1" x14ac:dyDescent="0.2"/>
    <row r="36809" s="107" customFormat="1" x14ac:dyDescent="0.2"/>
    <row r="36810" s="107" customFormat="1" x14ac:dyDescent="0.2"/>
    <row r="36811" s="107" customFormat="1" x14ac:dyDescent="0.2"/>
    <row r="36812" s="107" customFormat="1" x14ac:dyDescent="0.2"/>
    <row r="36813" s="107" customFormat="1" x14ac:dyDescent="0.2"/>
    <row r="36814" s="107" customFormat="1" x14ac:dyDescent="0.2"/>
    <row r="36815" s="107" customFormat="1" x14ac:dyDescent="0.2"/>
    <row r="36816" s="107" customFormat="1" x14ac:dyDescent="0.2"/>
    <row r="36817" s="107" customFormat="1" x14ac:dyDescent="0.2"/>
    <row r="36818" s="107" customFormat="1" x14ac:dyDescent="0.2"/>
    <row r="36819" s="107" customFormat="1" x14ac:dyDescent="0.2"/>
    <row r="36820" s="107" customFormat="1" x14ac:dyDescent="0.2"/>
    <row r="36821" s="107" customFormat="1" x14ac:dyDescent="0.2"/>
    <row r="36822" s="107" customFormat="1" x14ac:dyDescent="0.2"/>
    <row r="36823" s="107" customFormat="1" x14ac:dyDescent="0.2"/>
    <row r="36824" s="107" customFormat="1" x14ac:dyDescent="0.2"/>
    <row r="36825" s="107" customFormat="1" x14ac:dyDescent="0.2"/>
    <row r="36826" s="107" customFormat="1" x14ac:dyDescent="0.2"/>
    <row r="36827" s="107" customFormat="1" x14ac:dyDescent="0.2"/>
    <row r="36828" s="107" customFormat="1" x14ac:dyDescent="0.2"/>
    <row r="36829" s="107" customFormat="1" x14ac:dyDescent="0.2"/>
    <row r="36830" s="107" customFormat="1" x14ac:dyDescent="0.2"/>
    <row r="36831" s="107" customFormat="1" x14ac:dyDescent="0.2"/>
    <row r="36832" s="107" customFormat="1" x14ac:dyDescent="0.2"/>
    <row r="36833" s="107" customFormat="1" x14ac:dyDescent="0.2"/>
    <row r="36834" s="107" customFormat="1" x14ac:dyDescent="0.2"/>
    <row r="36835" s="107" customFormat="1" x14ac:dyDescent="0.2"/>
    <row r="36836" s="107" customFormat="1" x14ac:dyDescent="0.2"/>
    <row r="36837" s="107" customFormat="1" x14ac:dyDescent="0.2"/>
    <row r="36838" s="107" customFormat="1" x14ac:dyDescent="0.2"/>
    <row r="36839" s="107" customFormat="1" x14ac:dyDescent="0.2"/>
    <row r="36840" s="107" customFormat="1" x14ac:dyDescent="0.2"/>
    <row r="36841" s="107" customFormat="1" x14ac:dyDescent="0.2"/>
    <row r="36842" s="107" customFormat="1" x14ac:dyDescent="0.2"/>
    <row r="36843" s="107" customFormat="1" x14ac:dyDescent="0.2"/>
    <row r="36844" s="107" customFormat="1" x14ac:dyDescent="0.2"/>
    <row r="36845" s="107" customFormat="1" x14ac:dyDescent="0.2"/>
    <row r="36846" s="107" customFormat="1" x14ac:dyDescent="0.2"/>
    <row r="36847" s="107" customFormat="1" x14ac:dyDescent="0.2"/>
    <row r="36848" s="107" customFormat="1" x14ac:dyDescent="0.2"/>
    <row r="36849" s="107" customFormat="1" x14ac:dyDescent="0.2"/>
    <row r="36850" s="107" customFormat="1" x14ac:dyDescent="0.2"/>
    <row r="36851" s="107" customFormat="1" x14ac:dyDescent="0.2"/>
    <row r="36852" s="107" customFormat="1" x14ac:dyDescent="0.2"/>
    <row r="36853" s="107" customFormat="1" x14ac:dyDescent="0.2"/>
    <row r="36854" s="107" customFormat="1" x14ac:dyDescent="0.2"/>
    <row r="36855" s="107" customFormat="1" x14ac:dyDescent="0.2"/>
    <row r="36856" s="107" customFormat="1" x14ac:dyDescent="0.2"/>
    <row r="36857" s="107" customFormat="1" x14ac:dyDescent="0.2"/>
    <row r="36858" s="107" customFormat="1" x14ac:dyDescent="0.2"/>
    <row r="36859" s="107" customFormat="1" x14ac:dyDescent="0.2"/>
    <row r="36860" s="107" customFormat="1" x14ac:dyDescent="0.2"/>
    <row r="36861" s="107" customFormat="1" x14ac:dyDescent="0.2"/>
    <row r="36862" s="107" customFormat="1" x14ac:dyDescent="0.2"/>
    <row r="36863" s="107" customFormat="1" x14ac:dyDescent="0.2"/>
    <row r="36864" s="107" customFormat="1" x14ac:dyDescent="0.2"/>
    <row r="36865" s="107" customFormat="1" x14ac:dyDescent="0.2"/>
    <row r="36866" s="107" customFormat="1" x14ac:dyDescent="0.2"/>
    <row r="36867" s="107" customFormat="1" x14ac:dyDescent="0.2"/>
    <row r="36868" s="107" customFormat="1" x14ac:dyDescent="0.2"/>
    <row r="36869" s="107" customFormat="1" x14ac:dyDescent="0.2"/>
    <row r="36870" s="107" customFormat="1" x14ac:dyDescent="0.2"/>
    <row r="36871" s="107" customFormat="1" x14ac:dyDescent="0.2"/>
    <row r="36872" s="107" customFormat="1" x14ac:dyDescent="0.2"/>
    <row r="36873" s="107" customFormat="1" x14ac:dyDescent="0.2"/>
    <row r="36874" s="107" customFormat="1" x14ac:dyDescent="0.2"/>
    <row r="36875" s="107" customFormat="1" x14ac:dyDescent="0.2"/>
    <row r="36876" s="107" customFormat="1" x14ac:dyDescent="0.2"/>
    <row r="36877" s="107" customFormat="1" x14ac:dyDescent="0.2"/>
    <row r="36878" s="107" customFormat="1" x14ac:dyDescent="0.2"/>
    <row r="36879" s="107" customFormat="1" x14ac:dyDescent="0.2"/>
    <row r="36880" s="107" customFormat="1" x14ac:dyDescent="0.2"/>
    <row r="36881" s="107" customFormat="1" x14ac:dyDescent="0.2"/>
    <row r="36882" s="107" customFormat="1" x14ac:dyDescent="0.2"/>
    <row r="36883" s="107" customFormat="1" x14ac:dyDescent="0.2"/>
    <row r="36884" s="107" customFormat="1" x14ac:dyDescent="0.2"/>
    <row r="36885" s="107" customFormat="1" x14ac:dyDescent="0.2"/>
    <row r="36886" s="107" customFormat="1" x14ac:dyDescent="0.2"/>
    <row r="36887" s="107" customFormat="1" x14ac:dyDescent="0.2"/>
    <row r="36888" s="107" customFormat="1" x14ac:dyDescent="0.2"/>
    <row r="36889" s="107" customFormat="1" x14ac:dyDescent="0.2"/>
    <row r="36890" s="107" customFormat="1" x14ac:dyDescent="0.2"/>
    <row r="36891" s="107" customFormat="1" x14ac:dyDescent="0.2"/>
    <row r="36892" s="107" customFormat="1" x14ac:dyDescent="0.2"/>
    <row r="36893" s="107" customFormat="1" x14ac:dyDescent="0.2"/>
    <row r="36894" s="107" customFormat="1" x14ac:dyDescent="0.2"/>
    <row r="36895" s="107" customFormat="1" x14ac:dyDescent="0.2"/>
    <row r="36896" s="107" customFormat="1" x14ac:dyDescent="0.2"/>
    <row r="36897" s="107" customFormat="1" x14ac:dyDescent="0.2"/>
    <row r="36898" s="107" customFormat="1" x14ac:dyDescent="0.2"/>
    <row r="36899" s="107" customFormat="1" x14ac:dyDescent="0.2"/>
    <row r="36900" s="107" customFormat="1" x14ac:dyDescent="0.2"/>
    <row r="36901" s="107" customFormat="1" x14ac:dyDescent="0.2"/>
    <row r="36902" s="107" customFormat="1" x14ac:dyDescent="0.2"/>
    <row r="36903" s="107" customFormat="1" x14ac:dyDescent="0.2"/>
    <row r="36904" s="107" customFormat="1" x14ac:dyDescent="0.2"/>
    <row r="36905" s="107" customFormat="1" x14ac:dyDescent="0.2"/>
    <row r="36906" s="107" customFormat="1" x14ac:dyDescent="0.2"/>
    <row r="36907" s="107" customFormat="1" x14ac:dyDescent="0.2"/>
    <row r="36908" s="107" customFormat="1" x14ac:dyDescent="0.2"/>
    <row r="36909" s="107" customFormat="1" x14ac:dyDescent="0.2"/>
    <row r="36910" s="107" customFormat="1" x14ac:dyDescent="0.2"/>
    <row r="36911" s="107" customFormat="1" x14ac:dyDescent="0.2"/>
    <row r="36912" s="107" customFormat="1" x14ac:dyDescent="0.2"/>
    <row r="36913" s="107" customFormat="1" x14ac:dyDescent="0.2"/>
    <row r="36914" s="107" customFormat="1" x14ac:dyDescent="0.2"/>
    <row r="36915" s="107" customFormat="1" x14ac:dyDescent="0.2"/>
    <row r="36916" s="107" customFormat="1" x14ac:dyDescent="0.2"/>
    <row r="36917" s="107" customFormat="1" x14ac:dyDescent="0.2"/>
    <row r="36918" s="107" customFormat="1" x14ac:dyDescent="0.2"/>
    <row r="36919" s="107" customFormat="1" x14ac:dyDescent="0.2"/>
    <row r="36920" s="107" customFormat="1" x14ac:dyDescent="0.2"/>
    <row r="36921" s="107" customFormat="1" x14ac:dyDescent="0.2"/>
    <row r="36922" s="107" customFormat="1" x14ac:dyDescent="0.2"/>
    <row r="36923" s="107" customFormat="1" x14ac:dyDescent="0.2"/>
    <row r="36924" s="107" customFormat="1" x14ac:dyDescent="0.2"/>
    <row r="36925" s="107" customFormat="1" x14ac:dyDescent="0.2"/>
    <row r="36926" s="107" customFormat="1" x14ac:dyDescent="0.2"/>
    <row r="36927" s="107" customFormat="1" x14ac:dyDescent="0.2"/>
    <row r="36928" s="107" customFormat="1" x14ac:dyDescent="0.2"/>
    <row r="36929" s="107" customFormat="1" x14ac:dyDescent="0.2"/>
    <row r="36930" s="107" customFormat="1" x14ac:dyDescent="0.2"/>
    <row r="36931" s="107" customFormat="1" x14ac:dyDescent="0.2"/>
    <row r="36932" s="107" customFormat="1" x14ac:dyDescent="0.2"/>
    <row r="36933" s="107" customFormat="1" x14ac:dyDescent="0.2"/>
    <row r="36934" s="107" customFormat="1" x14ac:dyDescent="0.2"/>
    <row r="36935" s="107" customFormat="1" x14ac:dyDescent="0.2"/>
    <row r="36936" s="107" customFormat="1" x14ac:dyDescent="0.2"/>
    <row r="36937" s="107" customFormat="1" x14ac:dyDescent="0.2"/>
    <row r="36938" s="107" customFormat="1" x14ac:dyDescent="0.2"/>
    <row r="36939" s="107" customFormat="1" x14ac:dyDescent="0.2"/>
    <row r="36940" s="107" customFormat="1" x14ac:dyDescent="0.2"/>
    <row r="36941" s="107" customFormat="1" x14ac:dyDescent="0.2"/>
    <row r="36942" s="107" customFormat="1" x14ac:dyDescent="0.2"/>
    <row r="36943" s="107" customFormat="1" x14ac:dyDescent="0.2"/>
    <row r="36944" s="107" customFormat="1" x14ac:dyDescent="0.2"/>
    <row r="36945" s="107" customFormat="1" x14ac:dyDescent="0.2"/>
    <row r="36946" s="107" customFormat="1" x14ac:dyDescent="0.2"/>
    <row r="36947" s="107" customFormat="1" x14ac:dyDescent="0.2"/>
    <row r="36948" s="107" customFormat="1" x14ac:dyDescent="0.2"/>
    <row r="36949" s="107" customFormat="1" x14ac:dyDescent="0.2"/>
    <row r="36950" s="107" customFormat="1" x14ac:dyDescent="0.2"/>
    <row r="36951" s="107" customFormat="1" x14ac:dyDescent="0.2"/>
    <row r="36952" s="107" customFormat="1" x14ac:dyDescent="0.2"/>
    <row r="36953" s="107" customFormat="1" x14ac:dyDescent="0.2"/>
    <row r="36954" s="107" customFormat="1" x14ac:dyDescent="0.2"/>
    <row r="36955" s="107" customFormat="1" x14ac:dyDescent="0.2"/>
    <row r="36956" s="107" customFormat="1" x14ac:dyDescent="0.2"/>
    <row r="36957" s="107" customFormat="1" x14ac:dyDescent="0.2"/>
    <row r="36958" s="107" customFormat="1" x14ac:dyDescent="0.2"/>
    <row r="36959" s="107" customFormat="1" x14ac:dyDescent="0.2"/>
    <row r="36960" s="107" customFormat="1" x14ac:dyDescent="0.2"/>
    <row r="36961" s="107" customFormat="1" x14ac:dyDescent="0.2"/>
    <row r="36962" s="107" customFormat="1" x14ac:dyDescent="0.2"/>
    <row r="36963" s="107" customFormat="1" x14ac:dyDescent="0.2"/>
    <row r="36964" s="107" customFormat="1" x14ac:dyDescent="0.2"/>
    <row r="36965" s="107" customFormat="1" x14ac:dyDescent="0.2"/>
    <row r="36966" s="107" customFormat="1" x14ac:dyDescent="0.2"/>
    <row r="36967" s="107" customFormat="1" x14ac:dyDescent="0.2"/>
    <row r="36968" s="107" customFormat="1" x14ac:dyDescent="0.2"/>
    <row r="36969" s="107" customFormat="1" x14ac:dyDescent="0.2"/>
    <row r="36970" s="107" customFormat="1" x14ac:dyDescent="0.2"/>
    <row r="36971" s="107" customFormat="1" x14ac:dyDescent="0.2"/>
    <row r="36972" s="107" customFormat="1" x14ac:dyDescent="0.2"/>
    <row r="36973" s="107" customFormat="1" x14ac:dyDescent="0.2"/>
    <row r="36974" s="107" customFormat="1" x14ac:dyDescent="0.2"/>
    <row r="36975" s="107" customFormat="1" x14ac:dyDescent="0.2"/>
    <row r="36976" s="107" customFormat="1" x14ac:dyDescent="0.2"/>
    <row r="36977" s="107" customFormat="1" x14ac:dyDescent="0.2"/>
    <row r="36978" s="107" customFormat="1" x14ac:dyDescent="0.2"/>
    <row r="36979" s="107" customFormat="1" x14ac:dyDescent="0.2"/>
    <row r="36980" s="107" customFormat="1" x14ac:dyDescent="0.2"/>
    <row r="36981" s="107" customFormat="1" x14ac:dyDescent="0.2"/>
    <row r="36982" s="107" customFormat="1" x14ac:dyDescent="0.2"/>
    <row r="36983" s="107" customFormat="1" x14ac:dyDescent="0.2"/>
    <row r="36984" s="107" customFormat="1" x14ac:dyDescent="0.2"/>
    <row r="36985" s="107" customFormat="1" x14ac:dyDescent="0.2"/>
    <row r="36986" s="107" customFormat="1" x14ac:dyDescent="0.2"/>
    <row r="36987" s="107" customFormat="1" x14ac:dyDescent="0.2"/>
    <row r="36988" s="107" customFormat="1" x14ac:dyDescent="0.2"/>
    <row r="36989" s="107" customFormat="1" x14ac:dyDescent="0.2"/>
    <row r="36990" s="107" customFormat="1" x14ac:dyDescent="0.2"/>
    <row r="36991" s="107" customFormat="1" x14ac:dyDescent="0.2"/>
    <row r="36992" s="107" customFormat="1" x14ac:dyDescent="0.2"/>
    <row r="36993" s="107" customFormat="1" x14ac:dyDescent="0.2"/>
    <row r="36994" s="107" customFormat="1" x14ac:dyDescent="0.2"/>
    <row r="36995" s="107" customFormat="1" x14ac:dyDescent="0.2"/>
    <row r="36996" s="107" customFormat="1" x14ac:dyDescent="0.2"/>
    <row r="36997" s="107" customFormat="1" x14ac:dyDescent="0.2"/>
    <row r="36998" s="107" customFormat="1" x14ac:dyDescent="0.2"/>
    <row r="36999" s="107" customFormat="1" x14ac:dyDescent="0.2"/>
    <row r="37000" s="107" customFormat="1" x14ac:dyDescent="0.2"/>
    <row r="37001" s="107" customFormat="1" x14ac:dyDescent="0.2"/>
    <row r="37002" s="107" customFormat="1" x14ac:dyDescent="0.2"/>
    <row r="37003" s="107" customFormat="1" x14ac:dyDescent="0.2"/>
    <row r="37004" s="107" customFormat="1" x14ac:dyDescent="0.2"/>
    <row r="37005" s="107" customFormat="1" x14ac:dyDescent="0.2"/>
    <row r="37006" s="107" customFormat="1" x14ac:dyDescent="0.2"/>
    <row r="37007" s="107" customFormat="1" x14ac:dyDescent="0.2"/>
    <row r="37008" s="107" customFormat="1" x14ac:dyDescent="0.2"/>
    <row r="37009" s="107" customFormat="1" x14ac:dyDescent="0.2"/>
    <row r="37010" s="107" customFormat="1" x14ac:dyDescent="0.2"/>
    <row r="37011" s="107" customFormat="1" x14ac:dyDescent="0.2"/>
    <row r="37012" s="107" customFormat="1" x14ac:dyDescent="0.2"/>
    <row r="37013" s="107" customFormat="1" x14ac:dyDescent="0.2"/>
    <row r="37014" s="107" customFormat="1" x14ac:dyDescent="0.2"/>
    <row r="37015" s="107" customFormat="1" x14ac:dyDescent="0.2"/>
    <row r="37016" s="107" customFormat="1" x14ac:dyDescent="0.2"/>
    <row r="37017" s="107" customFormat="1" x14ac:dyDescent="0.2"/>
    <row r="37018" s="107" customFormat="1" x14ac:dyDescent="0.2"/>
    <row r="37019" s="107" customFormat="1" x14ac:dyDescent="0.2"/>
    <row r="37020" s="107" customFormat="1" x14ac:dyDescent="0.2"/>
    <row r="37021" s="107" customFormat="1" x14ac:dyDescent="0.2"/>
    <row r="37022" s="107" customFormat="1" x14ac:dyDescent="0.2"/>
    <row r="37023" s="107" customFormat="1" x14ac:dyDescent="0.2"/>
    <row r="37024" s="107" customFormat="1" x14ac:dyDescent="0.2"/>
    <row r="37025" s="107" customFormat="1" x14ac:dyDescent="0.2"/>
    <row r="37026" s="107" customFormat="1" x14ac:dyDescent="0.2"/>
    <row r="37027" s="107" customFormat="1" x14ac:dyDescent="0.2"/>
    <row r="37028" s="107" customFormat="1" x14ac:dyDescent="0.2"/>
    <row r="37029" s="107" customFormat="1" x14ac:dyDescent="0.2"/>
    <row r="37030" s="107" customFormat="1" x14ac:dyDescent="0.2"/>
    <row r="37031" s="107" customFormat="1" x14ac:dyDescent="0.2"/>
    <row r="37032" s="107" customFormat="1" x14ac:dyDescent="0.2"/>
    <row r="37033" s="107" customFormat="1" x14ac:dyDescent="0.2"/>
    <row r="37034" s="107" customFormat="1" x14ac:dyDescent="0.2"/>
    <row r="37035" s="107" customFormat="1" x14ac:dyDescent="0.2"/>
    <row r="37036" s="107" customFormat="1" x14ac:dyDescent="0.2"/>
    <row r="37037" s="107" customFormat="1" x14ac:dyDescent="0.2"/>
    <row r="37038" s="107" customFormat="1" x14ac:dyDescent="0.2"/>
    <row r="37039" s="107" customFormat="1" x14ac:dyDescent="0.2"/>
    <row r="37040" s="107" customFormat="1" x14ac:dyDescent="0.2"/>
    <row r="37041" s="107" customFormat="1" x14ac:dyDescent="0.2"/>
    <row r="37042" s="107" customFormat="1" x14ac:dyDescent="0.2"/>
    <row r="37043" s="107" customFormat="1" x14ac:dyDescent="0.2"/>
    <row r="37044" s="107" customFormat="1" x14ac:dyDescent="0.2"/>
    <row r="37045" s="107" customFormat="1" x14ac:dyDescent="0.2"/>
    <row r="37046" s="107" customFormat="1" x14ac:dyDescent="0.2"/>
    <row r="37047" s="107" customFormat="1" x14ac:dyDescent="0.2"/>
    <row r="37048" s="107" customFormat="1" x14ac:dyDescent="0.2"/>
    <row r="37049" s="107" customFormat="1" x14ac:dyDescent="0.2"/>
    <row r="37050" s="107" customFormat="1" x14ac:dyDescent="0.2"/>
    <row r="37051" s="107" customFormat="1" x14ac:dyDescent="0.2"/>
    <row r="37052" s="107" customFormat="1" x14ac:dyDescent="0.2"/>
    <row r="37053" s="107" customFormat="1" x14ac:dyDescent="0.2"/>
    <row r="37054" s="107" customFormat="1" x14ac:dyDescent="0.2"/>
    <row r="37055" s="107" customFormat="1" x14ac:dyDescent="0.2"/>
    <row r="37056" s="107" customFormat="1" x14ac:dyDescent="0.2"/>
    <row r="37057" s="107" customFormat="1" x14ac:dyDescent="0.2"/>
    <row r="37058" s="107" customFormat="1" x14ac:dyDescent="0.2"/>
    <row r="37059" s="107" customFormat="1" x14ac:dyDescent="0.2"/>
    <row r="37060" s="107" customFormat="1" x14ac:dyDescent="0.2"/>
    <row r="37061" s="107" customFormat="1" x14ac:dyDescent="0.2"/>
    <row r="37062" s="107" customFormat="1" x14ac:dyDescent="0.2"/>
    <row r="37063" s="107" customFormat="1" x14ac:dyDescent="0.2"/>
    <row r="37064" s="107" customFormat="1" x14ac:dyDescent="0.2"/>
    <row r="37065" s="107" customFormat="1" x14ac:dyDescent="0.2"/>
    <row r="37066" s="107" customFormat="1" x14ac:dyDescent="0.2"/>
    <row r="37067" s="107" customFormat="1" x14ac:dyDescent="0.2"/>
    <row r="37068" s="107" customFormat="1" x14ac:dyDescent="0.2"/>
    <row r="37069" s="107" customFormat="1" x14ac:dyDescent="0.2"/>
    <row r="37070" s="107" customFormat="1" x14ac:dyDescent="0.2"/>
    <row r="37071" s="107" customFormat="1" x14ac:dyDescent="0.2"/>
    <row r="37072" s="107" customFormat="1" x14ac:dyDescent="0.2"/>
    <row r="37073" s="107" customFormat="1" x14ac:dyDescent="0.2"/>
    <row r="37074" s="107" customFormat="1" x14ac:dyDescent="0.2"/>
    <row r="37075" s="107" customFormat="1" x14ac:dyDescent="0.2"/>
    <row r="37076" s="107" customFormat="1" x14ac:dyDescent="0.2"/>
    <row r="37077" s="107" customFormat="1" x14ac:dyDescent="0.2"/>
    <row r="37078" s="107" customFormat="1" x14ac:dyDescent="0.2"/>
    <row r="37079" s="107" customFormat="1" x14ac:dyDescent="0.2"/>
    <row r="37080" s="107" customFormat="1" x14ac:dyDescent="0.2"/>
    <row r="37081" s="107" customFormat="1" x14ac:dyDescent="0.2"/>
    <row r="37082" s="107" customFormat="1" x14ac:dyDescent="0.2"/>
    <row r="37083" s="107" customFormat="1" x14ac:dyDescent="0.2"/>
    <row r="37084" s="107" customFormat="1" x14ac:dyDescent="0.2"/>
    <row r="37085" s="107" customFormat="1" x14ac:dyDescent="0.2"/>
    <row r="37086" s="107" customFormat="1" x14ac:dyDescent="0.2"/>
    <row r="37087" s="107" customFormat="1" x14ac:dyDescent="0.2"/>
    <row r="37088" s="107" customFormat="1" x14ac:dyDescent="0.2"/>
    <row r="37089" s="107" customFormat="1" x14ac:dyDescent="0.2"/>
    <row r="37090" s="107" customFormat="1" x14ac:dyDescent="0.2"/>
    <row r="37091" s="107" customFormat="1" x14ac:dyDescent="0.2"/>
    <row r="37092" s="107" customFormat="1" x14ac:dyDescent="0.2"/>
    <row r="37093" s="107" customFormat="1" x14ac:dyDescent="0.2"/>
    <row r="37094" s="107" customFormat="1" x14ac:dyDescent="0.2"/>
    <row r="37095" s="107" customFormat="1" x14ac:dyDescent="0.2"/>
    <row r="37096" s="107" customFormat="1" x14ac:dyDescent="0.2"/>
    <row r="37097" s="107" customFormat="1" x14ac:dyDescent="0.2"/>
    <row r="37098" s="107" customFormat="1" x14ac:dyDescent="0.2"/>
    <row r="37099" s="107" customFormat="1" x14ac:dyDescent="0.2"/>
    <row r="37100" s="107" customFormat="1" x14ac:dyDescent="0.2"/>
    <row r="37101" s="107" customFormat="1" x14ac:dyDescent="0.2"/>
    <row r="37102" s="107" customFormat="1" x14ac:dyDescent="0.2"/>
    <row r="37103" s="107" customFormat="1" x14ac:dyDescent="0.2"/>
    <row r="37104" s="107" customFormat="1" x14ac:dyDescent="0.2"/>
    <row r="37105" s="107" customFormat="1" x14ac:dyDescent="0.2"/>
    <row r="37106" s="107" customFormat="1" x14ac:dyDescent="0.2"/>
    <row r="37107" s="107" customFormat="1" x14ac:dyDescent="0.2"/>
    <row r="37108" s="107" customFormat="1" x14ac:dyDescent="0.2"/>
    <row r="37109" s="107" customFormat="1" x14ac:dyDescent="0.2"/>
    <row r="37110" s="107" customFormat="1" x14ac:dyDescent="0.2"/>
    <row r="37111" s="107" customFormat="1" x14ac:dyDescent="0.2"/>
    <row r="37112" s="107" customFormat="1" x14ac:dyDescent="0.2"/>
    <row r="37113" s="107" customFormat="1" x14ac:dyDescent="0.2"/>
    <row r="37114" s="107" customFormat="1" x14ac:dyDescent="0.2"/>
    <row r="37115" s="107" customFormat="1" x14ac:dyDescent="0.2"/>
    <row r="37116" s="107" customFormat="1" x14ac:dyDescent="0.2"/>
    <row r="37117" s="107" customFormat="1" x14ac:dyDescent="0.2"/>
    <row r="37118" s="107" customFormat="1" x14ac:dyDescent="0.2"/>
    <row r="37119" s="107" customFormat="1" x14ac:dyDescent="0.2"/>
    <row r="37120" s="107" customFormat="1" x14ac:dyDescent="0.2"/>
    <row r="37121" s="107" customFormat="1" x14ac:dyDescent="0.2"/>
    <row r="37122" s="107" customFormat="1" x14ac:dyDescent="0.2"/>
    <row r="37123" s="107" customFormat="1" x14ac:dyDescent="0.2"/>
    <row r="37124" s="107" customFormat="1" x14ac:dyDescent="0.2"/>
    <row r="37125" s="107" customFormat="1" x14ac:dyDescent="0.2"/>
    <row r="37126" s="107" customFormat="1" x14ac:dyDescent="0.2"/>
    <row r="37127" s="107" customFormat="1" x14ac:dyDescent="0.2"/>
    <row r="37128" s="107" customFormat="1" x14ac:dyDescent="0.2"/>
    <row r="37129" s="107" customFormat="1" x14ac:dyDescent="0.2"/>
    <row r="37130" s="107" customFormat="1" x14ac:dyDescent="0.2"/>
    <row r="37131" s="107" customFormat="1" x14ac:dyDescent="0.2"/>
    <row r="37132" s="107" customFormat="1" x14ac:dyDescent="0.2"/>
    <row r="37133" s="107" customFormat="1" x14ac:dyDescent="0.2"/>
    <row r="37134" s="107" customFormat="1" x14ac:dyDescent="0.2"/>
    <row r="37135" s="107" customFormat="1" x14ac:dyDescent="0.2"/>
    <row r="37136" s="107" customFormat="1" x14ac:dyDescent="0.2"/>
    <row r="37137" s="107" customFormat="1" x14ac:dyDescent="0.2"/>
    <row r="37138" s="107" customFormat="1" x14ac:dyDescent="0.2"/>
    <row r="37139" s="107" customFormat="1" x14ac:dyDescent="0.2"/>
    <row r="37140" s="107" customFormat="1" x14ac:dyDescent="0.2"/>
    <row r="37141" s="107" customFormat="1" x14ac:dyDescent="0.2"/>
    <row r="37142" s="107" customFormat="1" x14ac:dyDescent="0.2"/>
    <row r="37143" s="107" customFormat="1" x14ac:dyDescent="0.2"/>
    <row r="37144" s="107" customFormat="1" x14ac:dyDescent="0.2"/>
    <row r="37145" s="107" customFormat="1" x14ac:dyDescent="0.2"/>
    <row r="37146" s="107" customFormat="1" x14ac:dyDescent="0.2"/>
    <row r="37147" s="107" customFormat="1" x14ac:dyDescent="0.2"/>
    <row r="37148" s="107" customFormat="1" x14ac:dyDescent="0.2"/>
    <row r="37149" s="107" customFormat="1" x14ac:dyDescent="0.2"/>
    <row r="37150" s="107" customFormat="1" x14ac:dyDescent="0.2"/>
    <row r="37151" s="107" customFormat="1" x14ac:dyDescent="0.2"/>
    <row r="37152" s="107" customFormat="1" x14ac:dyDescent="0.2"/>
    <row r="37153" s="107" customFormat="1" x14ac:dyDescent="0.2"/>
    <row r="37154" s="107" customFormat="1" x14ac:dyDescent="0.2"/>
    <row r="37155" s="107" customFormat="1" x14ac:dyDescent="0.2"/>
    <row r="37156" s="107" customFormat="1" x14ac:dyDescent="0.2"/>
    <row r="37157" s="107" customFormat="1" x14ac:dyDescent="0.2"/>
    <row r="37158" s="107" customFormat="1" x14ac:dyDescent="0.2"/>
    <row r="37159" s="107" customFormat="1" x14ac:dyDescent="0.2"/>
    <row r="37160" s="107" customFormat="1" x14ac:dyDescent="0.2"/>
    <row r="37161" s="107" customFormat="1" x14ac:dyDescent="0.2"/>
    <row r="37162" s="107" customFormat="1" x14ac:dyDescent="0.2"/>
    <row r="37163" s="107" customFormat="1" x14ac:dyDescent="0.2"/>
    <row r="37164" s="107" customFormat="1" x14ac:dyDescent="0.2"/>
    <row r="37165" s="107" customFormat="1" x14ac:dyDescent="0.2"/>
    <row r="37166" s="107" customFormat="1" x14ac:dyDescent="0.2"/>
    <row r="37167" s="107" customFormat="1" x14ac:dyDescent="0.2"/>
    <row r="37168" s="107" customFormat="1" x14ac:dyDescent="0.2"/>
    <row r="37169" s="107" customFormat="1" x14ac:dyDescent="0.2"/>
    <row r="37170" s="107" customFormat="1" x14ac:dyDescent="0.2"/>
    <row r="37171" s="107" customFormat="1" x14ac:dyDescent="0.2"/>
    <row r="37172" s="107" customFormat="1" x14ac:dyDescent="0.2"/>
    <row r="37173" s="107" customFormat="1" x14ac:dyDescent="0.2"/>
    <row r="37174" s="107" customFormat="1" x14ac:dyDescent="0.2"/>
    <row r="37175" s="107" customFormat="1" x14ac:dyDescent="0.2"/>
    <row r="37176" s="107" customFormat="1" x14ac:dyDescent="0.2"/>
    <row r="37177" s="107" customFormat="1" x14ac:dyDescent="0.2"/>
    <row r="37178" s="107" customFormat="1" x14ac:dyDescent="0.2"/>
    <row r="37179" s="107" customFormat="1" x14ac:dyDescent="0.2"/>
    <row r="37180" s="107" customFormat="1" x14ac:dyDescent="0.2"/>
    <row r="37181" s="107" customFormat="1" x14ac:dyDescent="0.2"/>
    <row r="37182" s="107" customFormat="1" x14ac:dyDescent="0.2"/>
    <row r="37183" s="107" customFormat="1" x14ac:dyDescent="0.2"/>
    <row r="37184" s="107" customFormat="1" x14ac:dyDescent="0.2"/>
    <row r="37185" s="107" customFormat="1" x14ac:dyDescent="0.2"/>
    <row r="37186" s="107" customFormat="1" x14ac:dyDescent="0.2"/>
    <row r="37187" s="107" customFormat="1" x14ac:dyDescent="0.2"/>
    <row r="37188" s="107" customFormat="1" x14ac:dyDescent="0.2"/>
    <row r="37189" s="107" customFormat="1" x14ac:dyDescent="0.2"/>
    <row r="37190" s="107" customFormat="1" x14ac:dyDescent="0.2"/>
    <row r="37191" s="107" customFormat="1" x14ac:dyDescent="0.2"/>
    <row r="37192" s="107" customFormat="1" x14ac:dyDescent="0.2"/>
    <row r="37193" s="107" customFormat="1" x14ac:dyDescent="0.2"/>
    <row r="37194" s="107" customFormat="1" x14ac:dyDescent="0.2"/>
    <row r="37195" s="107" customFormat="1" x14ac:dyDescent="0.2"/>
    <row r="37196" s="107" customFormat="1" x14ac:dyDescent="0.2"/>
    <row r="37197" s="107" customFormat="1" x14ac:dyDescent="0.2"/>
    <row r="37198" s="107" customFormat="1" x14ac:dyDescent="0.2"/>
    <row r="37199" s="107" customFormat="1" x14ac:dyDescent="0.2"/>
    <row r="37200" s="107" customFormat="1" x14ac:dyDescent="0.2"/>
    <row r="37201" s="107" customFormat="1" x14ac:dyDescent="0.2"/>
    <row r="37202" s="107" customFormat="1" x14ac:dyDescent="0.2"/>
    <row r="37203" s="107" customFormat="1" x14ac:dyDescent="0.2"/>
    <row r="37204" s="107" customFormat="1" x14ac:dyDescent="0.2"/>
    <row r="37205" s="107" customFormat="1" x14ac:dyDescent="0.2"/>
    <row r="37206" s="107" customFormat="1" x14ac:dyDescent="0.2"/>
    <row r="37207" s="107" customFormat="1" x14ac:dyDescent="0.2"/>
    <row r="37208" s="107" customFormat="1" x14ac:dyDescent="0.2"/>
    <row r="37209" s="107" customFormat="1" x14ac:dyDescent="0.2"/>
    <row r="37210" s="107" customFormat="1" x14ac:dyDescent="0.2"/>
    <row r="37211" s="107" customFormat="1" x14ac:dyDescent="0.2"/>
    <row r="37212" s="107" customFormat="1" x14ac:dyDescent="0.2"/>
    <row r="37213" s="107" customFormat="1" x14ac:dyDescent="0.2"/>
    <row r="37214" s="107" customFormat="1" x14ac:dyDescent="0.2"/>
    <row r="37215" s="107" customFormat="1" x14ac:dyDescent="0.2"/>
    <row r="37216" s="107" customFormat="1" x14ac:dyDescent="0.2"/>
    <row r="37217" s="107" customFormat="1" x14ac:dyDescent="0.2"/>
    <row r="37218" s="107" customFormat="1" x14ac:dyDescent="0.2"/>
    <row r="37219" s="107" customFormat="1" x14ac:dyDescent="0.2"/>
    <row r="37220" s="107" customFormat="1" x14ac:dyDescent="0.2"/>
    <row r="37221" s="107" customFormat="1" x14ac:dyDescent="0.2"/>
    <row r="37222" s="107" customFormat="1" x14ac:dyDescent="0.2"/>
    <row r="37223" s="107" customFormat="1" x14ac:dyDescent="0.2"/>
    <row r="37224" s="107" customFormat="1" x14ac:dyDescent="0.2"/>
    <row r="37225" s="107" customFormat="1" x14ac:dyDescent="0.2"/>
    <row r="37226" s="107" customFormat="1" x14ac:dyDescent="0.2"/>
    <row r="37227" s="107" customFormat="1" x14ac:dyDescent="0.2"/>
    <row r="37228" s="107" customFormat="1" x14ac:dyDescent="0.2"/>
    <row r="37229" s="107" customFormat="1" x14ac:dyDescent="0.2"/>
    <row r="37230" s="107" customFormat="1" x14ac:dyDescent="0.2"/>
    <row r="37231" s="107" customFormat="1" x14ac:dyDescent="0.2"/>
    <row r="37232" s="107" customFormat="1" x14ac:dyDescent="0.2"/>
    <row r="37233" s="107" customFormat="1" x14ac:dyDescent="0.2"/>
    <row r="37234" s="107" customFormat="1" x14ac:dyDescent="0.2"/>
    <row r="37235" s="107" customFormat="1" x14ac:dyDescent="0.2"/>
    <row r="37236" s="107" customFormat="1" x14ac:dyDescent="0.2"/>
    <row r="37237" s="107" customFormat="1" x14ac:dyDescent="0.2"/>
    <row r="37238" s="107" customFormat="1" x14ac:dyDescent="0.2"/>
    <row r="37239" s="107" customFormat="1" x14ac:dyDescent="0.2"/>
    <row r="37240" s="107" customFormat="1" x14ac:dyDescent="0.2"/>
    <row r="37241" s="107" customFormat="1" x14ac:dyDescent="0.2"/>
    <row r="37242" s="107" customFormat="1" x14ac:dyDescent="0.2"/>
    <row r="37243" s="107" customFormat="1" x14ac:dyDescent="0.2"/>
    <row r="37244" s="107" customFormat="1" x14ac:dyDescent="0.2"/>
    <row r="37245" s="107" customFormat="1" x14ac:dyDescent="0.2"/>
    <row r="37246" s="107" customFormat="1" x14ac:dyDescent="0.2"/>
    <row r="37247" s="107" customFormat="1" x14ac:dyDescent="0.2"/>
    <row r="37248" s="107" customFormat="1" x14ac:dyDescent="0.2"/>
    <row r="37249" s="107" customFormat="1" x14ac:dyDescent="0.2"/>
    <row r="37250" s="107" customFormat="1" x14ac:dyDescent="0.2"/>
    <row r="37251" s="107" customFormat="1" x14ac:dyDescent="0.2"/>
    <row r="37252" s="107" customFormat="1" x14ac:dyDescent="0.2"/>
    <row r="37253" s="107" customFormat="1" x14ac:dyDescent="0.2"/>
    <row r="37254" s="107" customFormat="1" x14ac:dyDescent="0.2"/>
    <row r="37255" s="107" customFormat="1" x14ac:dyDescent="0.2"/>
    <row r="37256" s="107" customFormat="1" x14ac:dyDescent="0.2"/>
    <row r="37257" s="107" customFormat="1" x14ac:dyDescent="0.2"/>
    <row r="37258" s="107" customFormat="1" x14ac:dyDescent="0.2"/>
    <row r="37259" s="107" customFormat="1" x14ac:dyDescent="0.2"/>
    <row r="37260" s="107" customFormat="1" x14ac:dyDescent="0.2"/>
    <row r="37261" s="107" customFormat="1" x14ac:dyDescent="0.2"/>
    <row r="37262" s="107" customFormat="1" x14ac:dyDescent="0.2"/>
    <row r="37263" s="107" customFormat="1" x14ac:dyDescent="0.2"/>
    <row r="37264" s="107" customFormat="1" x14ac:dyDescent="0.2"/>
    <row r="37265" s="107" customFormat="1" x14ac:dyDescent="0.2"/>
    <row r="37266" s="107" customFormat="1" x14ac:dyDescent="0.2"/>
    <row r="37267" s="107" customFormat="1" x14ac:dyDescent="0.2"/>
    <row r="37268" s="107" customFormat="1" x14ac:dyDescent="0.2"/>
    <row r="37269" s="107" customFormat="1" x14ac:dyDescent="0.2"/>
    <row r="37270" s="107" customFormat="1" x14ac:dyDescent="0.2"/>
    <row r="37271" s="107" customFormat="1" x14ac:dyDescent="0.2"/>
    <row r="37272" s="107" customFormat="1" x14ac:dyDescent="0.2"/>
    <row r="37273" s="107" customFormat="1" x14ac:dyDescent="0.2"/>
    <row r="37274" s="107" customFormat="1" x14ac:dyDescent="0.2"/>
    <row r="37275" s="107" customFormat="1" x14ac:dyDescent="0.2"/>
    <row r="37276" s="107" customFormat="1" x14ac:dyDescent="0.2"/>
    <row r="37277" s="107" customFormat="1" x14ac:dyDescent="0.2"/>
    <row r="37278" s="107" customFormat="1" x14ac:dyDescent="0.2"/>
    <row r="37279" s="107" customFormat="1" x14ac:dyDescent="0.2"/>
    <row r="37280" s="107" customFormat="1" x14ac:dyDescent="0.2"/>
    <row r="37281" s="107" customFormat="1" x14ac:dyDescent="0.2"/>
    <row r="37282" s="107" customFormat="1" x14ac:dyDescent="0.2"/>
    <row r="37283" s="107" customFormat="1" x14ac:dyDescent="0.2"/>
    <row r="37284" s="107" customFormat="1" x14ac:dyDescent="0.2"/>
    <row r="37285" s="107" customFormat="1" x14ac:dyDescent="0.2"/>
    <row r="37286" s="107" customFormat="1" x14ac:dyDescent="0.2"/>
    <row r="37287" s="107" customFormat="1" x14ac:dyDescent="0.2"/>
    <row r="37288" s="107" customFormat="1" x14ac:dyDescent="0.2"/>
    <row r="37289" s="107" customFormat="1" x14ac:dyDescent="0.2"/>
    <row r="37290" s="107" customFormat="1" x14ac:dyDescent="0.2"/>
    <row r="37291" s="107" customFormat="1" x14ac:dyDescent="0.2"/>
    <row r="37292" s="107" customFormat="1" x14ac:dyDescent="0.2"/>
    <row r="37293" s="107" customFormat="1" x14ac:dyDescent="0.2"/>
    <row r="37294" s="107" customFormat="1" x14ac:dyDescent="0.2"/>
    <row r="37295" s="107" customFormat="1" x14ac:dyDescent="0.2"/>
    <row r="37296" s="107" customFormat="1" x14ac:dyDescent="0.2"/>
    <row r="37297" s="107" customFormat="1" x14ac:dyDescent="0.2"/>
    <row r="37298" s="107" customFormat="1" x14ac:dyDescent="0.2"/>
    <row r="37299" s="107" customFormat="1" x14ac:dyDescent="0.2"/>
    <row r="37300" s="107" customFormat="1" x14ac:dyDescent="0.2"/>
    <row r="37301" s="107" customFormat="1" x14ac:dyDescent="0.2"/>
    <row r="37302" s="107" customFormat="1" x14ac:dyDescent="0.2"/>
    <row r="37303" s="107" customFormat="1" x14ac:dyDescent="0.2"/>
    <row r="37304" s="107" customFormat="1" x14ac:dyDescent="0.2"/>
    <row r="37305" s="107" customFormat="1" x14ac:dyDescent="0.2"/>
    <row r="37306" s="107" customFormat="1" x14ac:dyDescent="0.2"/>
    <row r="37307" s="107" customFormat="1" x14ac:dyDescent="0.2"/>
    <row r="37308" s="107" customFormat="1" x14ac:dyDescent="0.2"/>
    <row r="37309" s="107" customFormat="1" x14ac:dyDescent="0.2"/>
    <row r="37310" s="107" customFormat="1" x14ac:dyDescent="0.2"/>
    <row r="37311" s="107" customFormat="1" x14ac:dyDescent="0.2"/>
    <row r="37312" s="107" customFormat="1" x14ac:dyDescent="0.2"/>
    <row r="37313" s="107" customFormat="1" x14ac:dyDescent="0.2"/>
    <row r="37314" s="107" customFormat="1" x14ac:dyDescent="0.2"/>
    <row r="37315" s="107" customFormat="1" x14ac:dyDescent="0.2"/>
    <row r="37316" s="107" customFormat="1" x14ac:dyDescent="0.2"/>
    <row r="37317" s="107" customFormat="1" x14ac:dyDescent="0.2"/>
    <row r="37318" s="107" customFormat="1" x14ac:dyDescent="0.2"/>
    <row r="37319" s="107" customFormat="1" x14ac:dyDescent="0.2"/>
    <row r="37320" s="107" customFormat="1" x14ac:dyDescent="0.2"/>
    <row r="37321" s="107" customFormat="1" x14ac:dyDescent="0.2"/>
    <row r="37322" s="107" customFormat="1" x14ac:dyDescent="0.2"/>
    <row r="37323" s="107" customFormat="1" x14ac:dyDescent="0.2"/>
    <row r="37324" s="107" customFormat="1" x14ac:dyDescent="0.2"/>
    <row r="37325" s="107" customFormat="1" x14ac:dyDescent="0.2"/>
    <row r="37326" s="107" customFormat="1" x14ac:dyDescent="0.2"/>
    <row r="37327" s="107" customFormat="1" x14ac:dyDescent="0.2"/>
    <row r="37328" s="107" customFormat="1" x14ac:dyDescent="0.2"/>
    <row r="37329" s="107" customFormat="1" x14ac:dyDescent="0.2"/>
    <row r="37330" s="107" customFormat="1" x14ac:dyDescent="0.2"/>
    <row r="37331" s="107" customFormat="1" x14ac:dyDescent="0.2"/>
    <row r="37332" s="107" customFormat="1" x14ac:dyDescent="0.2"/>
    <row r="37333" s="107" customFormat="1" x14ac:dyDescent="0.2"/>
    <row r="37334" s="107" customFormat="1" x14ac:dyDescent="0.2"/>
    <row r="37335" s="107" customFormat="1" x14ac:dyDescent="0.2"/>
    <row r="37336" s="107" customFormat="1" x14ac:dyDescent="0.2"/>
    <row r="37337" s="107" customFormat="1" x14ac:dyDescent="0.2"/>
    <row r="37338" s="107" customFormat="1" x14ac:dyDescent="0.2"/>
    <row r="37339" s="107" customFormat="1" x14ac:dyDescent="0.2"/>
    <row r="37340" s="107" customFormat="1" x14ac:dyDescent="0.2"/>
    <row r="37341" s="107" customFormat="1" x14ac:dyDescent="0.2"/>
    <row r="37342" s="107" customFormat="1" x14ac:dyDescent="0.2"/>
    <row r="37343" s="107" customFormat="1" x14ac:dyDescent="0.2"/>
    <row r="37344" s="107" customFormat="1" x14ac:dyDescent="0.2"/>
    <row r="37345" s="107" customFormat="1" x14ac:dyDescent="0.2"/>
    <row r="37346" s="107" customFormat="1" x14ac:dyDescent="0.2"/>
    <row r="37347" s="107" customFormat="1" x14ac:dyDescent="0.2"/>
    <row r="37348" s="107" customFormat="1" x14ac:dyDescent="0.2"/>
    <row r="37349" s="107" customFormat="1" x14ac:dyDescent="0.2"/>
    <row r="37350" s="107" customFormat="1" x14ac:dyDescent="0.2"/>
    <row r="37351" s="107" customFormat="1" x14ac:dyDescent="0.2"/>
    <row r="37352" s="107" customFormat="1" x14ac:dyDescent="0.2"/>
    <row r="37353" s="107" customFormat="1" x14ac:dyDescent="0.2"/>
    <row r="37354" s="107" customFormat="1" x14ac:dyDescent="0.2"/>
    <row r="37355" s="107" customFormat="1" x14ac:dyDescent="0.2"/>
    <row r="37356" s="107" customFormat="1" x14ac:dyDescent="0.2"/>
    <row r="37357" s="107" customFormat="1" x14ac:dyDescent="0.2"/>
    <row r="37358" s="107" customFormat="1" x14ac:dyDescent="0.2"/>
    <row r="37359" s="107" customFormat="1" x14ac:dyDescent="0.2"/>
    <row r="37360" s="107" customFormat="1" x14ac:dyDescent="0.2"/>
    <row r="37361" s="107" customFormat="1" x14ac:dyDescent="0.2"/>
    <row r="37362" s="107" customFormat="1" x14ac:dyDescent="0.2"/>
    <row r="37363" s="107" customFormat="1" x14ac:dyDescent="0.2"/>
    <row r="37364" s="107" customFormat="1" x14ac:dyDescent="0.2"/>
    <row r="37365" s="107" customFormat="1" x14ac:dyDescent="0.2"/>
    <row r="37366" s="107" customFormat="1" x14ac:dyDescent="0.2"/>
    <row r="37367" s="107" customFormat="1" x14ac:dyDescent="0.2"/>
    <row r="37368" s="107" customFormat="1" x14ac:dyDescent="0.2"/>
    <row r="37369" s="107" customFormat="1" x14ac:dyDescent="0.2"/>
    <row r="37370" s="107" customFormat="1" x14ac:dyDescent="0.2"/>
    <row r="37371" s="107" customFormat="1" x14ac:dyDescent="0.2"/>
    <row r="37372" s="107" customFormat="1" x14ac:dyDescent="0.2"/>
    <row r="37373" s="107" customFormat="1" x14ac:dyDescent="0.2"/>
    <row r="37374" s="107" customFormat="1" x14ac:dyDescent="0.2"/>
    <row r="37375" s="107" customFormat="1" x14ac:dyDescent="0.2"/>
    <row r="37376" s="107" customFormat="1" x14ac:dyDescent="0.2"/>
    <row r="37377" s="107" customFormat="1" x14ac:dyDescent="0.2"/>
    <row r="37378" s="107" customFormat="1" x14ac:dyDescent="0.2"/>
    <row r="37379" s="107" customFormat="1" x14ac:dyDescent="0.2"/>
    <row r="37380" s="107" customFormat="1" x14ac:dyDescent="0.2"/>
    <row r="37381" s="107" customFormat="1" x14ac:dyDescent="0.2"/>
    <row r="37382" s="107" customFormat="1" x14ac:dyDescent="0.2"/>
    <row r="37383" s="107" customFormat="1" x14ac:dyDescent="0.2"/>
    <row r="37384" s="107" customFormat="1" x14ac:dyDescent="0.2"/>
    <row r="37385" s="107" customFormat="1" x14ac:dyDescent="0.2"/>
    <row r="37386" s="107" customFormat="1" x14ac:dyDescent="0.2"/>
    <row r="37387" s="107" customFormat="1" x14ac:dyDescent="0.2"/>
    <row r="37388" s="107" customFormat="1" x14ac:dyDescent="0.2"/>
    <row r="37389" s="107" customFormat="1" x14ac:dyDescent="0.2"/>
    <row r="37390" s="107" customFormat="1" x14ac:dyDescent="0.2"/>
    <row r="37391" s="107" customFormat="1" x14ac:dyDescent="0.2"/>
    <row r="37392" s="107" customFormat="1" x14ac:dyDescent="0.2"/>
    <row r="37393" s="107" customFormat="1" x14ac:dyDescent="0.2"/>
    <row r="37394" s="107" customFormat="1" x14ac:dyDescent="0.2"/>
    <row r="37395" s="107" customFormat="1" x14ac:dyDescent="0.2"/>
    <row r="37396" s="107" customFormat="1" x14ac:dyDescent="0.2"/>
    <row r="37397" s="107" customFormat="1" x14ac:dyDescent="0.2"/>
    <row r="37398" s="107" customFormat="1" x14ac:dyDescent="0.2"/>
    <row r="37399" s="107" customFormat="1" x14ac:dyDescent="0.2"/>
    <row r="37400" s="107" customFormat="1" x14ac:dyDescent="0.2"/>
    <row r="37401" s="107" customFormat="1" x14ac:dyDescent="0.2"/>
    <row r="37402" s="107" customFormat="1" x14ac:dyDescent="0.2"/>
    <row r="37403" s="107" customFormat="1" x14ac:dyDescent="0.2"/>
    <row r="37404" s="107" customFormat="1" x14ac:dyDescent="0.2"/>
    <row r="37405" s="107" customFormat="1" x14ac:dyDescent="0.2"/>
    <row r="37406" s="107" customFormat="1" x14ac:dyDescent="0.2"/>
    <row r="37407" s="107" customFormat="1" x14ac:dyDescent="0.2"/>
    <row r="37408" s="107" customFormat="1" x14ac:dyDescent="0.2"/>
    <row r="37409" s="107" customFormat="1" x14ac:dyDescent="0.2"/>
    <row r="37410" s="107" customFormat="1" x14ac:dyDescent="0.2"/>
    <row r="37411" s="107" customFormat="1" x14ac:dyDescent="0.2"/>
    <row r="37412" s="107" customFormat="1" x14ac:dyDescent="0.2"/>
    <row r="37413" s="107" customFormat="1" x14ac:dyDescent="0.2"/>
    <row r="37414" s="107" customFormat="1" x14ac:dyDescent="0.2"/>
    <row r="37415" s="107" customFormat="1" x14ac:dyDescent="0.2"/>
    <row r="37416" s="107" customFormat="1" x14ac:dyDescent="0.2"/>
    <row r="37417" s="107" customFormat="1" x14ac:dyDescent="0.2"/>
    <row r="37418" s="107" customFormat="1" x14ac:dyDescent="0.2"/>
    <row r="37419" s="107" customFormat="1" x14ac:dyDescent="0.2"/>
    <row r="37420" s="107" customFormat="1" x14ac:dyDescent="0.2"/>
    <row r="37421" s="107" customFormat="1" x14ac:dyDescent="0.2"/>
    <row r="37422" s="107" customFormat="1" x14ac:dyDescent="0.2"/>
    <row r="37423" s="107" customFormat="1" x14ac:dyDescent="0.2"/>
    <row r="37424" s="107" customFormat="1" x14ac:dyDescent="0.2"/>
    <row r="37425" s="107" customFormat="1" x14ac:dyDescent="0.2"/>
    <row r="37426" s="107" customFormat="1" x14ac:dyDescent="0.2"/>
    <row r="37427" s="107" customFormat="1" x14ac:dyDescent="0.2"/>
    <row r="37428" s="107" customFormat="1" x14ac:dyDescent="0.2"/>
    <row r="37429" s="107" customFormat="1" x14ac:dyDescent="0.2"/>
    <row r="37430" s="107" customFormat="1" x14ac:dyDescent="0.2"/>
    <row r="37431" s="107" customFormat="1" x14ac:dyDescent="0.2"/>
    <row r="37432" s="107" customFormat="1" x14ac:dyDescent="0.2"/>
    <row r="37433" s="107" customFormat="1" x14ac:dyDescent="0.2"/>
    <row r="37434" s="107" customFormat="1" x14ac:dyDescent="0.2"/>
    <row r="37435" s="107" customFormat="1" x14ac:dyDescent="0.2"/>
    <row r="37436" s="107" customFormat="1" x14ac:dyDescent="0.2"/>
    <row r="37437" s="107" customFormat="1" x14ac:dyDescent="0.2"/>
    <row r="37438" s="107" customFormat="1" x14ac:dyDescent="0.2"/>
    <row r="37439" s="107" customFormat="1" x14ac:dyDescent="0.2"/>
    <row r="37440" s="107" customFormat="1" x14ac:dyDescent="0.2"/>
    <row r="37441" s="107" customFormat="1" x14ac:dyDescent="0.2"/>
    <row r="37442" s="107" customFormat="1" x14ac:dyDescent="0.2"/>
    <row r="37443" s="107" customFormat="1" x14ac:dyDescent="0.2"/>
    <row r="37444" s="107" customFormat="1" x14ac:dyDescent="0.2"/>
    <row r="37445" s="107" customFormat="1" x14ac:dyDescent="0.2"/>
    <row r="37446" s="107" customFormat="1" x14ac:dyDescent="0.2"/>
    <row r="37447" s="107" customFormat="1" x14ac:dyDescent="0.2"/>
    <row r="37448" s="107" customFormat="1" x14ac:dyDescent="0.2"/>
    <row r="37449" s="107" customFormat="1" x14ac:dyDescent="0.2"/>
    <row r="37450" s="107" customFormat="1" x14ac:dyDescent="0.2"/>
    <row r="37451" s="107" customFormat="1" x14ac:dyDescent="0.2"/>
    <row r="37452" s="107" customFormat="1" x14ac:dyDescent="0.2"/>
    <row r="37453" s="107" customFormat="1" x14ac:dyDescent="0.2"/>
    <row r="37454" s="107" customFormat="1" x14ac:dyDescent="0.2"/>
    <row r="37455" s="107" customFormat="1" x14ac:dyDescent="0.2"/>
    <row r="37456" s="107" customFormat="1" x14ac:dyDescent="0.2"/>
    <row r="37457" s="107" customFormat="1" x14ac:dyDescent="0.2"/>
    <row r="37458" s="107" customFormat="1" x14ac:dyDescent="0.2"/>
    <row r="37459" s="107" customFormat="1" x14ac:dyDescent="0.2"/>
    <row r="37460" s="107" customFormat="1" x14ac:dyDescent="0.2"/>
    <row r="37461" s="107" customFormat="1" x14ac:dyDescent="0.2"/>
    <row r="37462" s="107" customFormat="1" x14ac:dyDescent="0.2"/>
    <row r="37463" s="107" customFormat="1" x14ac:dyDescent="0.2"/>
    <row r="37464" s="107" customFormat="1" x14ac:dyDescent="0.2"/>
    <row r="37465" s="107" customFormat="1" x14ac:dyDescent="0.2"/>
    <row r="37466" s="107" customFormat="1" x14ac:dyDescent="0.2"/>
    <row r="37467" s="107" customFormat="1" x14ac:dyDescent="0.2"/>
    <row r="37468" s="107" customFormat="1" x14ac:dyDescent="0.2"/>
    <row r="37469" s="107" customFormat="1" x14ac:dyDescent="0.2"/>
    <row r="37470" s="107" customFormat="1" x14ac:dyDescent="0.2"/>
    <row r="37471" s="107" customFormat="1" x14ac:dyDescent="0.2"/>
    <row r="37472" s="107" customFormat="1" x14ac:dyDescent="0.2"/>
    <row r="37473" s="107" customFormat="1" x14ac:dyDescent="0.2"/>
    <row r="37474" s="107" customFormat="1" x14ac:dyDescent="0.2"/>
    <row r="37475" s="107" customFormat="1" x14ac:dyDescent="0.2"/>
    <row r="37476" s="107" customFormat="1" x14ac:dyDescent="0.2"/>
    <row r="37477" s="107" customFormat="1" x14ac:dyDescent="0.2"/>
    <row r="37478" s="107" customFormat="1" x14ac:dyDescent="0.2"/>
    <row r="37479" s="107" customFormat="1" x14ac:dyDescent="0.2"/>
    <row r="37480" s="107" customFormat="1" x14ac:dyDescent="0.2"/>
    <row r="37481" s="107" customFormat="1" x14ac:dyDescent="0.2"/>
    <row r="37482" s="107" customFormat="1" x14ac:dyDescent="0.2"/>
    <row r="37483" s="107" customFormat="1" x14ac:dyDescent="0.2"/>
    <row r="37484" s="107" customFormat="1" x14ac:dyDescent="0.2"/>
    <row r="37485" s="107" customFormat="1" x14ac:dyDescent="0.2"/>
    <row r="37486" s="107" customFormat="1" x14ac:dyDescent="0.2"/>
    <row r="37487" s="107" customFormat="1" x14ac:dyDescent="0.2"/>
    <row r="37488" s="107" customFormat="1" x14ac:dyDescent="0.2"/>
    <row r="37489" s="107" customFormat="1" x14ac:dyDescent="0.2"/>
    <row r="37490" s="107" customFormat="1" x14ac:dyDescent="0.2"/>
    <row r="37491" s="107" customFormat="1" x14ac:dyDescent="0.2"/>
    <row r="37492" s="107" customFormat="1" x14ac:dyDescent="0.2"/>
    <row r="37493" s="107" customFormat="1" x14ac:dyDescent="0.2"/>
    <row r="37494" s="107" customFormat="1" x14ac:dyDescent="0.2"/>
    <row r="37495" s="107" customFormat="1" x14ac:dyDescent="0.2"/>
    <row r="37496" s="107" customFormat="1" x14ac:dyDescent="0.2"/>
    <row r="37497" s="107" customFormat="1" x14ac:dyDescent="0.2"/>
    <row r="37498" s="107" customFormat="1" x14ac:dyDescent="0.2"/>
    <row r="37499" s="107" customFormat="1" x14ac:dyDescent="0.2"/>
    <row r="37500" s="107" customFormat="1" x14ac:dyDescent="0.2"/>
    <row r="37501" s="107" customFormat="1" x14ac:dyDescent="0.2"/>
    <row r="37502" s="107" customFormat="1" x14ac:dyDescent="0.2"/>
    <row r="37503" s="107" customFormat="1" x14ac:dyDescent="0.2"/>
    <row r="37504" s="107" customFormat="1" x14ac:dyDescent="0.2"/>
    <row r="37505" s="107" customFormat="1" x14ac:dyDescent="0.2"/>
    <row r="37506" s="107" customFormat="1" x14ac:dyDescent="0.2"/>
    <row r="37507" s="107" customFormat="1" x14ac:dyDescent="0.2"/>
    <row r="37508" s="107" customFormat="1" x14ac:dyDescent="0.2"/>
    <row r="37509" s="107" customFormat="1" x14ac:dyDescent="0.2"/>
    <row r="37510" s="107" customFormat="1" x14ac:dyDescent="0.2"/>
    <row r="37511" s="107" customFormat="1" x14ac:dyDescent="0.2"/>
    <row r="37512" s="107" customFormat="1" x14ac:dyDescent="0.2"/>
    <row r="37513" s="107" customFormat="1" x14ac:dyDescent="0.2"/>
    <row r="37514" s="107" customFormat="1" x14ac:dyDescent="0.2"/>
    <row r="37515" s="107" customFormat="1" x14ac:dyDescent="0.2"/>
    <row r="37516" s="107" customFormat="1" x14ac:dyDescent="0.2"/>
    <row r="37517" s="107" customFormat="1" x14ac:dyDescent="0.2"/>
    <row r="37518" s="107" customFormat="1" x14ac:dyDescent="0.2"/>
    <row r="37519" s="107" customFormat="1" x14ac:dyDescent="0.2"/>
    <row r="37520" s="107" customFormat="1" x14ac:dyDescent="0.2"/>
    <row r="37521" s="107" customFormat="1" x14ac:dyDescent="0.2"/>
    <row r="37522" s="107" customFormat="1" x14ac:dyDescent="0.2"/>
    <row r="37523" s="107" customFormat="1" x14ac:dyDescent="0.2"/>
    <row r="37524" s="107" customFormat="1" x14ac:dyDescent="0.2"/>
    <row r="37525" s="107" customFormat="1" x14ac:dyDescent="0.2"/>
    <row r="37526" s="107" customFormat="1" x14ac:dyDescent="0.2"/>
    <row r="37527" s="107" customFormat="1" x14ac:dyDescent="0.2"/>
    <row r="37528" s="107" customFormat="1" x14ac:dyDescent="0.2"/>
    <row r="37529" s="107" customFormat="1" x14ac:dyDescent="0.2"/>
    <row r="37530" s="107" customFormat="1" x14ac:dyDescent="0.2"/>
    <row r="37531" s="107" customFormat="1" x14ac:dyDescent="0.2"/>
    <row r="37532" s="107" customFormat="1" x14ac:dyDescent="0.2"/>
    <row r="37533" s="107" customFormat="1" x14ac:dyDescent="0.2"/>
    <row r="37534" s="107" customFormat="1" x14ac:dyDescent="0.2"/>
    <row r="37535" s="107" customFormat="1" x14ac:dyDescent="0.2"/>
    <row r="37536" s="107" customFormat="1" x14ac:dyDescent="0.2"/>
    <row r="37537" s="107" customFormat="1" x14ac:dyDescent="0.2"/>
    <row r="37538" s="107" customFormat="1" x14ac:dyDescent="0.2"/>
    <row r="37539" s="107" customFormat="1" x14ac:dyDescent="0.2"/>
    <row r="37540" s="107" customFormat="1" x14ac:dyDescent="0.2"/>
    <row r="37541" s="107" customFormat="1" x14ac:dyDescent="0.2"/>
    <row r="37542" s="107" customFormat="1" x14ac:dyDescent="0.2"/>
    <row r="37543" s="107" customFormat="1" x14ac:dyDescent="0.2"/>
    <row r="37544" s="107" customFormat="1" x14ac:dyDescent="0.2"/>
    <row r="37545" s="107" customFormat="1" x14ac:dyDescent="0.2"/>
    <row r="37546" s="107" customFormat="1" x14ac:dyDescent="0.2"/>
    <row r="37547" s="107" customFormat="1" x14ac:dyDescent="0.2"/>
    <row r="37548" s="107" customFormat="1" x14ac:dyDescent="0.2"/>
    <row r="37549" s="107" customFormat="1" x14ac:dyDescent="0.2"/>
    <row r="37550" s="107" customFormat="1" x14ac:dyDescent="0.2"/>
    <row r="37551" s="107" customFormat="1" x14ac:dyDescent="0.2"/>
    <row r="37552" s="107" customFormat="1" x14ac:dyDescent="0.2"/>
    <row r="37553" s="107" customFormat="1" x14ac:dyDescent="0.2"/>
    <row r="37554" s="107" customFormat="1" x14ac:dyDescent="0.2"/>
    <row r="37555" s="107" customFormat="1" x14ac:dyDescent="0.2"/>
    <row r="37556" s="107" customFormat="1" x14ac:dyDescent="0.2"/>
    <row r="37557" s="107" customFormat="1" x14ac:dyDescent="0.2"/>
    <row r="37558" s="107" customFormat="1" x14ac:dyDescent="0.2"/>
    <row r="37559" s="107" customFormat="1" x14ac:dyDescent="0.2"/>
    <row r="37560" s="107" customFormat="1" x14ac:dyDescent="0.2"/>
    <row r="37561" s="107" customFormat="1" x14ac:dyDescent="0.2"/>
    <row r="37562" s="107" customFormat="1" x14ac:dyDescent="0.2"/>
    <row r="37563" s="107" customFormat="1" x14ac:dyDescent="0.2"/>
    <row r="37564" s="107" customFormat="1" x14ac:dyDescent="0.2"/>
    <row r="37565" s="107" customFormat="1" x14ac:dyDescent="0.2"/>
    <row r="37566" s="107" customFormat="1" x14ac:dyDescent="0.2"/>
    <row r="37567" s="107" customFormat="1" x14ac:dyDescent="0.2"/>
    <row r="37568" s="107" customFormat="1" x14ac:dyDescent="0.2"/>
    <row r="37569" s="107" customFormat="1" x14ac:dyDescent="0.2"/>
    <row r="37570" s="107" customFormat="1" x14ac:dyDescent="0.2"/>
    <row r="37571" s="107" customFormat="1" x14ac:dyDescent="0.2"/>
    <row r="37572" s="107" customFormat="1" x14ac:dyDescent="0.2"/>
    <row r="37573" s="107" customFormat="1" x14ac:dyDescent="0.2"/>
    <row r="37574" s="107" customFormat="1" x14ac:dyDescent="0.2"/>
    <row r="37575" s="107" customFormat="1" x14ac:dyDescent="0.2"/>
    <row r="37576" s="107" customFormat="1" x14ac:dyDescent="0.2"/>
    <row r="37577" s="107" customFormat="1" x14ac:dyDescent="0.2"/>
    <row r="37578" s="107" customFormat="1" x14ac:dyDescent="0.2"/>
    <row r="37579" s="107" customFormat="1" x14ac:dyDescent="0.2"/>
    <row r="37580" s="107" customFormat="1" x14ac:dyDescent="0.2"/>
    <row r="37581" s="107" customFormat="1" x14ac:dyDescent="0.2"/>
    <row r="37582" s="107" customFormat="1" x14ac:dyDescent="0.2"/>
    <row r="37583" s="107" customFormat="1" x14ac:dyDescent="0.2"/>
    <row r="37584" s="107" customFormat="1" x14ac:dyDescent="0.2"/>
    <row r="37585" s="107" customFormat="1" x14ac:dyDescent="0.2"/>
    <row r="37586" s="107" customFormat="1" x14ac:dyDescent="0.2"/>
    <row r="37587" s="107" customFormat="1" x14ac:dyDescent="0.2"/>
    <row r="37588" s="107" customFormat="1" x14ac:dyDescent="0.2"/>
    <row r="37589" s="107" customFormat="1" x14ac:dyDescent="0.2"/>
    <row r="37590" s="107" customFormat="1" x14ac:dyDescent="0.2"/>
    <row r="37591" s="107" customFormat="1" x14ac:dyDescent="0.2"/>
    <row r="37592" s="107" customFormat="1" x14ac:dyDescent="0.2"/>
    <row r="37593" s="107" customFormat="1" x14ac:dyDescent="0.2"/>
    <row r="37594" s="107" customFormat="1" x14ac:dyDescent="0.2"/>
    <row r="37595" s="107" customFormat="1" x14ac:dyDescent="0.2"/>
    <row r="37596" s="107" customFormat="1" x14ac:dyDescent="0.2"/>
    <row r="37597" s="107" customFormat="1" x14ac:dyDescent="0.2"/>
    <row r="37598" s="107" customFormat="1" x14ac:dyDescent="0.2"/>
    <row r="37599" s="107" customFormat="1" x14ac:dyDescent="0.2"/>
    <row r="37600" s="107" customFormat="1" x14ac:dyDescent="0.2"/>
    <row r="37601" s="107" customFormat="1" x14ac:dyDescent="0.2"/>
    <row r="37602" s="107" customFormat="1" x14ac:dyDescent="0.2"/>
    <row r="37603" s="107" customFormat="1" x14ac:dyDescent="0.2"/>
    <row r="37604" s="107" customFormat="1" x14ac:dyDescent="0.2"/>
    <row r="37605" s="107" customFormat="1" x14ac:dyDescent="0.2"/>
    <row r="37606" s="107" customFormat="1" x14ac:dyDescent="0.2"/>
    <row r="37607" s="107" customFormat="1" x14ac:dyDescent="0.2"/>
    <row r="37608" s="107" customFormat="1" x14ac:dyDescent="0.2"/>
    <row r="37609" s="107" customFormat="1" x14ac:dyDescent="0.2"/>
    <row r="37610" s="107" customFormat="1" x14ac:dyDescent="0.2"/>
    <row r="37611" s="107" customFormat="1" x14ac:dyDescent="0.2"/>
    <row r="37612" s="107" customFormat="1" x14ac:dyDescent="0.2"/>
    <row r="37613" s="107" customFormat="1" x14ac:dyDescent="0.2"/>
    <row r="37614" s="107" customFormat="1" x14ac:dyDescent="0.2"/>
    <row r="37615" s="107" customFormat="1" x14ac:dyDescent="0.2"/>
    <row r="37616" s="107" customFormat="1" x14ac:dyDescent="0.2"/>
    <row r="37617" s="107" customFormat="1" x14ac:dyDescent="0.2"/>
    <row r="37618" s="107" customFormat="1" x14ac:dyDescent="0.2"/>
    <row r="37619" s="107" customFormat="1" x14ac:dyDescent="0.2"/>
    <row r="37620" s="107" customFormat="1" x14ac:dyDescent="0.2"/>
    <row r="37621" s="107" customFormat="1" x14ac:dyDescent="0.2"/>
    <row r="37622" s="107" customFormat="1" x14ac:dyDescent="0.2"/>
    <row r="37623" s="107" customFormat="1" x14ac:dyDescent="0.2"/>
    <row r="37624" s="107" customFormat="1" x14ac:dyDescent="0.2"/>
    <row r="37625" s="107" customFormat="1" x14ac:dyDescent="0.2"/>
    <row r="37626" s="107" customFormat="1" x14ac:dyDescent="0.2"/>
    <row r="37627" s="107" customFormat="1" x14ac:dyDescent="0.2"/>
    <row r="37628" s="107" customFormat="1" x14ac:dyDescent="0.2"/>
    <row r="37629" s="107" customFormat="1" x14ac:dyDescent="0.2"/>
    <row r="37630" s="107" customFormat="1" x14ac:dyDescent="0.2"/>
    <row r="37631" s="107" customFormat="1" x14ac:dyDescent="0.2"/>
    <row r="37632" s="107" customFormat="1" x14ac:dyDescent="0.2"/>
    <row r="37633" s="107" customFormat="1" x14ac:dyDescent="0.2"/>
    <row r="37634" s="107" customFormat="1" x14ac:dyDescent="0.2"/>
    <row r="37635" s="107" customFormat="1" x14ac:dyDescent="0.2"/>
    <row r="37636" s="107" customFormat="1" x14ac:dyDescent="0.2"/>
    <row r="37637" s="107" customFormat="1" x14ac:dyDescent="0.2"/>
    <row r="37638" s="107" customFormat="1" x14ac:dyDescent="0.2"/>
    <row r="37639" s="107" customFormat="1" x14ac:dyDescent="0.2"/>
    <row r="37640" s="107" customFormat="1" x14ac:dyDescent="0.2"/>
    <row r="37641" s="107" customFormat="1" x14ac:dyDescent="0.2"/>
    <row r="37642" s="107" customFormat="1" x14ac:dyDescent="0.2"/>
    <row r="37643" s="107" customFormat="1" x14ac:dyDescent="0.2"/>
    <row r="37644" s="107" customFormat="1" x14ac:dyDescent="0.2"/>
    <row r="37645" s="107" customFormat="1" x14ac:dyDescent="0.2"/>
    <row r="37646" s="107" customFormat="1" x14ac:dyDescent="0.2"/>
    <row r="37647" s="107" customFormat="1" x14ac:dyDescent="0.2"/>
    <row r="37648" s="107" customFormat="1" x14ac:dyDescent="0.2"/>
    <row r="37649" s="107" customFormat="1" x14ac:dyDescent="0.2"/>
    <row r="37650" s="107" customFormat="1" x14ac:dyDescent="0.2"/>
    <row r="37651" s="107" customFormat="1" x14ac:dyDescent="0.2"/>
    <row r="37652" s="107" customFormat="1" x14ac:dyDescent="0.2"/>
    <row r="37653" s="107" customFormat="1" x14ac:dyDescent="0.2"/>
    <row r="37654" s="107" customFormat="1" x14ac:dyDescent="0.2"/>
    <row r="37655" s="107" customFormat="1" x14ac:dyDescent="0.2"/>
    <row r="37656" s="107" customFormat="1" x14ac:dyDescent="0.2"/>
    <row r="37657" s="107" customFormat="1" x14ac:dyDescent="0.2"/>
    <row r="37658" s="107" customFormat="1" x14ac:dyDescent="0.2"/>
    <row r="37659" s="107" customFormat="1" x14ac:dyDescent="0.2"/>
    <row r="37660" s="107" customFormat="1" x14ac:dyDescent="0.2"/>
    <row r="37661" s="107" customFormat="1" x14ac:dyDescent="0.2"/>
    <row r="37662" s="107" customFormat="1" x14ac:dyDescent="0.2"/>
    <row r="37663" s="107" customFormat="1" x14ac:dyDescent="0.2"/>
    <row r="37664" s="107" customFormat="1" x14ac:dyDescent="0.2"/>
    <row r="37665" s="107" customFormat="1" x14ac:dyDescent="0.2"/>
    <row r="37666" s="107" customFormat="1" x14ac:dyDescent="0.2"/>
    <row r="37667" s="107" customFormat="1" x14ac:dyDescent="0.2"/>
    <row r="37668" s="107" customFormat="1" x14ac:dyDescent="0.2"/>
    <row r="37669" s="107" customFormat="1" x14ac:dyDescent="0.2"/>
    <row r="37670" s="107" customFormat="1" x14ac:dyDescent="0.2"/>
    <row r="37671" s="107" customFormat="1" x14ac:dyDescent="0.2"/>
    <row r="37672" s="107" customFormat="1" x14ac:dyDescent="0.2"/>
    <row r="37673" s="107" customFormat="1" x14ac:dyDescent="0.2"/>
    <row r="37674" s="107" customFormat="1" x14ac:dyDescent="0.2"/>
    <row r="37675" s="107" customFormat="1" x14ac:dyDescent="0.2"/>
    <row r="37676" s="107" customFormat="1" x14ac:dyDescent="0.2"/>
    <row r="37677" s="107" customFormat="1" x14ac:dyDescent="0.2"/>
    <row r="37678" s="107" customFormat="1" x14ac:dyDescent="0.2"/>
    <row r="37679" s="107" customFormat="1" x14ac:dyDescent="0.2"/>
    <row r="37680" s="107" customFormat="1" x14ac:dyDescent="0.2"/>
    <row r="37681" s="107" customFormat="1" x14ac:dyDescent="0.2"/>
    <row r="37682" s="107" customFormat="1" x14ac:dyDescent="0.2"/>
    <row r="37683" s="107" customFormat="1" x14ac:dyDescent="0.2"/>
    <row r="37684" s="107" customFormat="1" x14ac:dyDescent="0.2"/>
    <row r="37685" s="107" customFormat="1" x14ac:dyDescent="0.2"/>
    <row r="37686" s="107" customFormat="1" x14ac:dyDescent="0.2"/>
    <row r="37687" s="107" customFormat="1" x14ac:dyDescent="0.2"/>
    <row r="37688" s="107" customFormat="1" x14ac:dyDescent="0.2"/>
    <row r="37689" s="107" customFormat="1" x14ac:dyDescent="0.2"/>
    <row r="37690" s="107" customFormat="1" x14ac:dyDescent="0.2"/>
    <row r="37691" s="107" customFormat="1" x14ac:dyDescent="0.2"/>
    <row r="37692" s="107" customFormat="1" x14ac:dyDescent="0.2"/>
    <row r="37693" s="107" customFormat="1" x14ac:dyDescent="0.2"/>
    <row r="37694" s="107" customFormat="1" x14ac:dyDescent="0.2"/>
    <row r="37695" s="107" customFormat="1" x14ac:dyDescent="0.2"/>
    <row r="37696" s="107" customFormat="1" x14ac:dyDescent="0.2"/>
    <row r="37697" s="107" customFormat="1" x14ac:dyDescent="0.2"/>
    <row r="37698" s="107" customFormat="1" x14ac:dyDescent="0.2"/>
    <row r="37699" s="107" customFormat="1" x14ac:dyDescent="0.2"/>
    <row r="37700" s="107" customFormat="1" x14ac:dyDescent="0.2"/>
    <row r="37701" s="107" customFormat="1" x14ac:dyDescent="0.2"/>
    <row r="37702" s="107" customFormat="1" x14ac:dyDescent="0.2"/>
    <row r="37703" s="107" customFormat="1" x14ac:dyDescent="0.2"/>
    <row r="37704" s="107" customFormat="1" x14ac:dyDescent="0.2"/>
    <row r="37705" s="107" customFormat="1" x14ac:dyDescent="0.2"/>
    <row r="37706" s="107" customFormat="1" x14ac:dyDescent="0.2"/>
    <row r="37707" s="107" customFormat="1" x14ac:dyDescent="0.2"/>
    <row r="37708" s="107" customFormat="1" x14ac:dyDescent="0.2"/>
    <row r="37709" s="107" customFormat="1" x14ac:dyDescent="0.2"/>
    <row r="37710" s="107" customFormat="1" x14ac:dyDescent="0.2"/>
    <row r="37711" s="107" customFormat="1" x14ac:dyDescent="0.2"/>
    <row r="37712" s="107" customFormat="1" x14ac:dyDescent="0.2"/>
    <row r="37713" s="107" customFormat="1" x14ac:dyDescent="0.2"/>
    <row r="37714" s="107" customFormat="1" x14ac:dyDescent="0.2"/>
    <row r="37715" s="107" customFormat="1" x14ac:dyDescent="0.2"/>
    <row r="37716" s="107" customFormat="1" x14ac:dyDescent="0.2"/>
    <row r="37717" s="107" customFormat="1" x14ac:dyDescent="0.2"/>
    <row r="37718" s="107" customFormat="1" x14ac:dyDescent="0.2"/>
    <row r="37719" s="107" customFormat="1" x14ac:dyDescent="0.2"/>
    <row r="37720" s="107" customFormat="1" x14ac:dyDescent="0.2"/>
    <row r="37721" s="107" customFormat="1" x14ac:dyDescent="0.2"/>
    <row r="37722" s="107" customFormat="1" x14ac:dyDescent="0.2"/>
    <row r="37723" s="107" customFormat="1" x14ac:dyDescent="0.2"/>
    <row r="37724" s="107" customFormat="1" x14ac:dyDescent="0.2"/>
    <row r="37725" s="107" customFormat="1" x14ac:dyDescent="0.2"/>
    <row r="37726" s="107" customFormat="1" x14ac:dyDescent="0.2"/>
    <row r="37727" s="107" customFormat="1" x14ac:dyDescent="0.2"/>
    <row r="37728" s="107" customFormat="1" x14ac:dyDescent="0.2"/>
    <row r="37729" s="107" customFormat="1" x14ac:dyDescent="0.2"/>
    <row r="37730" s="107" customFormat="1" x14ac:dyDescent="0.2"/>
    <row r="37731" s="107" customFormat="1" x14ac:dyDescent="0.2"/>
    <row r="37732" s="107" customFormat="1" x14ac:dyDescent="0.2"/>
    <row r="37733" s="107" customFormat="1" x14ac:dyDescent="0.2"/>
    <row r="37734" s="107" customFormat="1" x14ac:dyDescent="0.2"/>
    <row r="37735" s="107" customFormat="1" x14ac:dyDescent="0.2"/>
    <row r="37736" s="107" customFormat="1" x14ac:dyDescent="0.2"/>
    <row r="37737" s="107" customFormat="1" x14ac:dyDescent="0.2"/>
    <row r="37738" s="107" customFormat="1" x14ac:dyDescent="0.2"/>
    <row r="37739" s="107" customFormat="1" x14ac:dyDescent="0.2"/>
    <row r="37740" s="107" customFormat="1" x14ac:dyDescent="0.2"/>
    <row r="37741" s="107" customFormat="1" x14ac:dyDescent="0.2"/>
    <row r="37742" s="107" customFormat="1" x14ac:dyDescent="0.2"/>
    <row r="37743" s="107" customFormat="1" x14ac:dyDescent="0.2"/>
    <row r="37744" s="107" customFormat="1" x14ac:dyDescent="0.2"/>
    <row r="37745" s="107" customFormat="1" x14ac:dyDescent="0.2"/>
    <row r="37746" s="107" customFormat="1" x14ac:dyDescent="0.2"/>
    <row r="37747" s="107" customFormat="1" x14ac:dyDescent="0.2"/>
    <row r="37748" s="107" customFormat="1" x14ac:dyDescent="0.2"/>
    <row r="37749" s="107" customFormat="1" x14ac:dyDescent="0.2"/>
    <row r="37750" s="107" customFormat="1" x14ac:dyDescent="0.2"/>
    <row r="37751" s="107" customFormat="1" x14ac:dyDescent="0.2"/>
    <row r="37752" s="107" customFormat="1" x14ac:dyDescent="0.2"/>
    <row r="37753" s="107" customFormat="1" x14ac:dyDescent="0.2"/>
    <row r="37754" s="107" customFormat="1" x14ac:dyDescent="0.2"/>
    <row r="37755" s="107" customFormat="1" x14ac:dyDescent="0.2"/>
    <row r="37756" s="107" customFormat="1" x14ac:dyDescent="0.2"/>
    <row r="37757" s="107" customFormat="1" x14ac:dyDescent="0.2"/>
    <row r="37758" s="107" customFormat="1" x14ac:dyDescent="0.2"/>
    <row r="37759" s="107" customFormat="1" x14ac:dyDescent="0.2"/>
    <row r="37760" s="107" customFormat="1" x14ac:dyDescent="0.2"/>
    <row r="37761" s="107" customFormat="1" x14ac:dyDescent="0.2"/>
    <row r="37762" s="107" customFormat="1" x14ac:dyDescent="0.2"/>
    <row r="37763" s="107" customFormat="1" x14ac:dyDescent="0.2"/>
    <row r="37764" s="107" customFormat="1" x14ac:dyDescent="0.2"/>
    <row r="37765" s="107" customFormat="1" x14ac:dyDescent="0.2"/>
    <row r="37766" s="107" customFormat="1" x14ac:dyDescent="0.2"/>
    <row r="37767" s="107" customFormat="1" x14ac:dyDescent="0.2"/>
    <row r="37768" s="107" customFormat="1" x14ac:dyDescent="0.2"/>
    <row r="37769" s="107" customFormat="1" x14ac:dyDescent="0.2"/>
    <row r="37770" s="107" customFormat="1" x14ac:dyDescent="0.2"/>
    <row r="37771" s="107" customFormat="1" x14ac:dyDescent="0.2"/>
    <row r="37772" s="107" customFormat="1" x14ac:dyDescent="0.2"/>
    <row r="37773" s="107" customFormat="1" x14ac:dyDescent="0.2"/>
    <row r="37774" s="107" customFormat="1" x14ac:dyDescent="0.2"/>
    <row r="37775" s="107" customFormat="1" x14ac:dyDescent="0.2"/>
    <row r="37776" s="107" customFormat="1" x14ac:dyDescent="0.2"/>
    <row r="37777" s="107" customFormat="1" x14ac:dyDescent="0.2"/>
    <row r="37778" s="107" customFormat="1" x14ac:dyDescent="0.2"/>
    <row r="37779" s="107" customFormat="1" x14ac:dyDescent="0.2"/>
    <row r="37780" s="107" customFormat="1" x14ac:dyDescent="0.2"/>
    <row r="37781" s="107" customFormat="1" x14ac:dyDescent="0.2"/>
    <row r="37782" s="107" customFormat="1" x14ac:dyDescent="0.2"/>
    <row r="37783" s="107" customFormat="1" x14ac:dyDescent="0.2"/>
    <row r="37784" s="107" customFormat="1" x14ac:dyDescent="0.2"/>
    <row r="37785" s="107" customFormat="1" x14ac:dyDescent="0.2"/>
    <row r="37786" s="107" customFormat="1" x14ac:dyDescent="0.2"/>
    <row r="37787" s="107" customFormat="1" x14ac:dyDescent="0.2"/>
    <row r="37788" s="107" customFormat="1" x14ac:dyDescent="0.2"/>
    <row r="37789" s="107" customFormat="1" x14ac:dyDescent="0.2"/>
    <row r="37790" s="107" customFormat="1" x14ac:dyDescent="0.2"/>
    <row r="37791" s="107" customFormat="1" x14ac:dyDescent="0.2"/>
    <row r="37792" s="107" customFormat="1" x14ac:dyDescent="0.2"/>
    <row r="37793" s="107" customFormat="1" x14ac:dyDescent="0.2"/>
    <row r="37794" s="107" customFormat="1" x14ac:dyDescent="0.2"/>
    <row r="37795" s="107" customFormat="1" x14ac:dyDescent="0.2"/>
    <row r="37796" s="107" customFormat="1" x14ac:dyDescent="0.2"/>
    <row r="37797" s="107" customFormat="1" x14ac:dyDescent="0.2"/>
    <row r="37798" s="107" customFormat="1" x14ac:dyDescent="0.2"/>
    <row r="37799" s="107" customFormat="1" x14ac:dyDescent="0.2"/>
    <row r="37800" s="107" customFormat="1" x14ac:dyDescent="0.2"/>
    <row r="37801" s="107" customFormat="1" x14ac:dyDescent="0.2"/>
    <row r="37802" s="107" customFormat="1" x14ac:dyDescent="0.2"/>
    <row r="37803" s="107" customFormat="1" x14ac:dyDescent="0.2"/>
    <row r="37804" s="107" customFormat="1" x14ac:dyDescent="0.2"/>
    <row r="37805" s="107" customFormat="1" x14ac:dyDescent="0.2"/>
    <row r="37806" s="107" customFormat="1" x14ac:dyDescent="0.2"/>
    <row r="37807" s="107" customFormat="1" x14ac:dyDescent="0.2"/>
    <row r="37808" s="107" customFormat="1" x14ac:dyDescent="0.2"/>
    <row r="37809" s="107" customFormat="1" x14ac:dyDescent="0.2"/>
    <row r="37810" s="107" customFormat="1" x14ac:dyDescent="0.2"/>
    <row r="37811" s="107" customFormat="1" x14ac:dyDescent="0.2"/>
    <row r="37812" s="107" customFormat="1" x14ac:dyDescent="0.2"/>
    <row r="37813" s="107" customFormat="1" x14ac:dyDescent="0.2"/>
    <row r="37814" s="107" customFormat="1" x14ac:dyDescent="0.2"/>
    <row r="37815" s="107" customFormat="1" x14ac:dyDescent="0.2"/>
    <row r="37816" s="107" customFormat="1" x14ac:dyDescent="0.2"/>
    <row r="37817" s="107" customFormat="1" x14ac:dyDescent="0.2"/>
    <row r="37818" s="107" customFormat="1" x14ac:dyDescent="0.2"/>
    <row r="37819" s="107" customFormat="1" x14ac:dyDescent="0.2"/>
    <row r="37820" s="107" customFormat="1" x14ac:dyDescent="0.2"/>
    <row r="37821" s="107" customFormat="1" x14ac:dyDescent="0.2"/>
    <row r="37822" s="107" customFormat="1" x14ac:dyDescent="0.2"/>
    <row r="37823" s="107" customFormat="1" x14ac:dyDescent="0.2"/>
    <row r="37824" s="107" customFormat="1" x14ac:dyDescent="0.2"/>
    <row r="37825" s="107" customFormat="1" x14ac:dyDescent="0.2"/>
    <row r="37826" s="107" customFormat="1" x14ac:dyDescent="0.2"/>
    <row r="37827" s="107" customFormat="1" x14ac:dyDescent="0.2"/>
    <row r="37828" s="107" customFormat="1" x14ac:dyDescent="0.2"/>
    <row r="37829" s="107" customFormat="1" x14ac:dyDescent="0.2"/>
    <row r="37830" s="107" customFormat="1" x14ac:dyDescent="0.2"/>
    <row r="37831" s="107" customFormat="1" x14ac:dyDescent="0.2"/>
    <row r="37832" s="107" customFormat="1" x14ac:dyDescent="0.2"/>
    <row r="37833" s="107" customFormat="1" x14ac:dyDescent="0.2"/>
    <row r="37834" s="107" customFormat="1" x14ac:dyDescent="0.2"/>
    <row r="37835" s="107" customFormat="1" x14ac:dyDescent="0.2"/>
    <row r="37836" s="107" customFormat="1" x14ac:dyDescent="0.2"/>
    <row r="37837" s="107" customFormat="1" x14ac:dyDescent="0.2"/>
    <row r="37838" s="107" customFormat="1" x14ac:dyDescent="0.2"/>
    <row r="37839" s="107" customFormat="1" x14ac:dyDescent="0.2"/>
    <row r="37840" s="107" customFormat="1" x14ac:dyDescent="0.2"/>
    <row r="37841" s="107" customFormat="1" x14ac:dyDescent="0.2"/>
    <row r="37842" s="107" customFormat="1" x14ac:dyDescent="0.2"/>
    <row r="37843" s="107" customFormat="1" x14ac:dyDescent="0.2"/>
    <row r="37844" s="107" customFormat="1" x14ac:dyDescent="0.2"/>
    <row r="37845" s="107" customFormat="1" x14ac:dyDescent="0.2"/>
    <row r="37846" s="107" customFormat="1" x14ac:dyDescent="0.2"/>
    <row r="37847" s="107" customFormat="1" x14ac:dyDescent="0.2"/>
    <row r="37848" s="107" customFormat="1" x14ac:dyDescent="0.2"/>
    <row r="37849" s="107" customFormat="1" x14ac:dyDescent="0.2"/>
    <row r="37850" s="107" customFormat="1" x14ac:dyDescent="0.2"/>
    <row r="37851" s="107" customFormat="1" x14ac:dyDescent="0.2"/>
    <row r="37852" s="107" customFormat="1" x14ac:dyDescent="0.2"/>
    <row r="37853" s="107" customFormat="1" x14ac:dyDescent="0.2"/>
    <row r="37854" s="107" customFormat="1" x14ac:dyDescent="0.2"/>
    <row r="37855" s="107" customFormat="1" x14ac:dyDescent="0.2"/>
    <row r="37856" s="107" customFormat="1" x14ac:dyDescent="0.2"/>
    <row r="37857" s="107" customFormat="1" x14ac:dyDescent="0.2"/>
    <row r="37858" s="107" customFormat="1" x14ac:dyDescent="0.2"/>
    <row r="37859" s="107" customFormat="1" x14ac:dyDescent="0.2"/>
    <row r="37860" s="107" customFormat="1" x14ac:dyDescent="0.2"/>
    <row r="37861" s="107" customFormat="1" x14ac:dyDescent="0.2"/>
    <row r="37862" s="107" customFormat="1" x14ac:dyDescent="0.2"/>
    <row r="37863" s="107" customFormat="1" x14ac:dyDescent="0.2"/>
    <row r="37864" s="107" customFormat="1" x14ac:dyDescent="0.2"/>
    <row r="37865" s="107" customFormat="1" x14ac:dyDescent="0.2"/>
    <row r="37866" s="107" customFormat="1" x14ac:dyDescent="0.2"/>
    <row r="37867" s="107" customFormat="1" x14ac:dyDescent="0.2"/>
    <row r="37868" s="107" customFormat="1" x14ac:dyDescent="0.2"/>
    <row r="37869" s="107" customFormat="1" x14ac:dyDescent="0.2"/>
    <row r="37870" s="107" customFormat="1" x14ac:dyDescent="0.2"/>
    <row r="37871" s="107" customFormat="1" x14ac:dyDescent="0.2"/>
    <row r="37872" s="107" customFormat="1" x14ac:dyDescent="0.2"/>
    <row r="37873" s="107" customFormat="1" x14ac:dyDescent="0.2"/>
    <row r="37874" s="107" customFormat="1" x14ac:dyDescent="0.2"/>
    <row r="37875" s="107" customFormat="1" x14ac:dyDescent="0.2"/>
    <row r="37876" s="107" customFormat="1" x14ac:dyDescent="0.2"/>
    <row r="37877" s="107" customFormat="1" x14ac:dyDescent="0.2"/>
    <row r="37878" s="107" customFormat="1" x14ac:dyDescent="0.2"/>
    <row r="37879" s="107" customFormat="1" x14ac:dyDescent="0.2"/>
    <row r="37880" s="107" customFormat="1" x14ac:dyDescent="0.2"/>
    <row r="37881" s="107" customFormat="1" x14ac:dyDescent="0.2"/>
    <row r="37882" s="107" customFormat="1" x14ac:dyDescent="0.2"/>
    <row r="37883" s="107" customFormat="1" x14ac:dyDescent="0.2"/>
    <row r="37884" s="107" customFormat="1" x14ac:dyDescent="0.2"/>
    <row r="37885" s="107" customFormat="1" x14ac:dyDescent="0.2"/>
    <row r="37886" s="107" customFormat="1" x14ac:dyDescent="0.2"/>
    <row r="37887" s="107" customFormat="1" x14ac:dyDescent="0.2"/>
    <row r="37888" s="107" customFormat="1" x14ac:dyDescent="0.2"/>
    <row r="37889" s="107" customFormat="1" x14ac:dyDescent="0.2"/>
    <row r="37890" s="107" customFormat="1" x14ac:dyDescent="0.2"/>
    <row r="37891" s="107" customFormat="1" x14ac:dyDescent="0.2"/>
    <row r="37892" s="107" customFormat="1" x14ac:dyDescent="0.2"/>
    <row r="37893" s="107" customFormat="1" x14ac:dyDescent="0.2"/>
    <row r="37894" s="107" customFormat="1" x14ac:dyDescent="0.2"/>
    <row r="37895" s="107" customFormat="1" x14ac:dyDescent="0.2"/>
    <row r="37896" s="107" customFormat="1" x14ac:dyDescent="0.2"/>
    <row r="37897" s="107" customFormat="1" x14ac:dyDescent="0.2"/>
    <row r="37898" s="107" customFormat="1" x14ac:dyDescent="0.2"/>
    <row r="37899" s="107" customFormat="1" x14ac:dyDescent="0.2"/>
    <row r="37900" s="107" customFormat="1" x14ac:dyDescent="0.2"/>
    <row r="37901" s="107" customFormat="1" x14ac:dyDescent="0.2"/>
    <row r="37902" s="107" customFormat="1" x14ac:dyDescent="0.2"/>
    <row r="37903" s="107" customFormat="1" x14ac:dyDescent="0.2"/>
    <row r="37904" s="107" customFormat="1" x14ac:dyDescent="0.2"/>
    <row r="37905" s="107" customFormat="1" x14ac:dyDescent="0.2"/>
    <row r="37906" s="107" customFormat="1" x14ac:dyDescent="0.2"/>
    <row r="37907" s="107" customFormat="1" x14ac:dyDescent="0.2"/>
    <row r="37908" s="107" customFormat="1" x14ac:dyDescent="0.2"/>
    <row r="37909" s="107" customFormat="1" x14ac:dyDescent="0.2"/>
    <row r="37910" s="107" customFormat="1" x14ac:dyDescent="0.2"/>
    <row r="37911" s="107" customFormat="1" x14ac:dyDescent="0.2"/>
    <row r="37912" s="107" customFormat="1" x14ac:dyDescent="0.2"/>
    <row r="37913" s="107" customFormat="1" x14ac:dyDescent="0.2"/>
    <row r="37914" s="107" customFormat="1" x14ac:dyDescent="0.2"/>
    <row r="37915" s="107" customFormat="1" x14ac:dyDescent="0.2"/>
    <row r="37916" s="107" customFormat="1" x14ac:dyDescent="0.2"/>
    <row r="37917" s="107" customFormat="1" x14ac:dyDescent="0.2"/>
    <row r="37918" s="107" customFormat="1" x14ac:dyDescent="0.2"/>
    <row r="37919" s="107" customFormat="1" x14ac:dyDescent="0.2"/>
    <row r="37920" s="107" customFormat="1" x14ac:dyDescent="0.2"/>
    <row r="37921" s="107" customFormat="1" x14ac:dyDescent="0.2"/>
    <row r="37922" s="107" customFormat="1" x14ac:dyDescent="0.2"/>
    <row r="37923" s="107" customFormat="1" x14ac:dyDescent="0.2"/>
    <row r="37924" s="107" customFormat="1" x14ac:dyDescent="0.2"/>
    <row r="37925" s="107" customFormat="1" x14ac:dyDescent="0.2"/>
    <row r="37926" s="107" customFormat="1" x14ac:dyDescent="0.2"/>
    <row r="37927" s="107" customFormat="1" x14ac:dyDescent="0.2"/>
    <row r="37928" s="107" customFormat="1" x14ac:dyDescent="0.2"/>
    <row r="37929" s="107" customFormat="1" x14ac:dyDescent="0.2"/>
    <row r="37930" s="107" customFormat="1" x14ac:dyDescent="0.2"/>
    <row r="37931" s="107" customFormat="1" x14ac:dyDescent="0.2"/>
    <row r="37932" s="107" customFormat="1" x14ac:dyDescent="0.2"/>
    <row r="37933" s="107" customFormat="1" x14ac:dyDescent="0.2"/>
    <row r="37934" s="107" customFormat="1" x14ac:dyDescent="0.2"/>
    <row r="37935" s="107" customFormat="1" x14ac:dyDescent="0.2"/>
    <row r="37936" s="107" customFormat="1" x14ac:dyDescent="0.2"/>
    <row r="37937" s="107" customFormat="1" x14ac:dyDescent="0.2"/>
    <row r="37938" s="107" customFormat="1" x14ac:dyDescent="0.2"/>
    <row r="37939" s="107" customFormat="1" x14ac:dyDescent="0.2"/>
    <row r="37940" s="107" customFormat="1" x14ac:dyDescent="0.2"/>
    <row r="37941" s="107" customFormat="1" x14ac:dyDescent="0.2"/>
    <row r="37942" s="107" customFormat="1" x14ac:dyDescent="0.2"/>
    <row r="37943" s="107" customFormat="1" x14ac:dyDescent="0.2"/>
    <row r="37944" s="107" customFormat="1" x14ac:dyDescent="0.2"/>
    <row r="37945" s="107" customFormat="1" x14ac:dyDescent="0.2"/>
    <row r="37946" s="107" customFormat="1" x14ac:dyDescent="0.2"/>
    <row r="37947" s="107" customFormat="1" x14ac:dyDescent="0.2"/>
    <row r="37948" s="107" customFormat="1" x14ac:dyDescent="0.2"/>
    <row r="37949" s="107" customFormat="1" x14ac:dyDescent="0.2"/>
    <row r="37950" s="107" customFormat="1" x14ac:dyDescent="0.2"/>
    <row r="37951" s="107" customFormat="1" x14ac:dyDescent="0.2"/>
    <row r="37952" s="107" customFormat="1" x14ac:dyDescent="0.2"/>
    <row r="37953" s="107" customFormat="1" x14ac:dyDescent="0.2"/>
    <row r="37954" s="107" customFormat="1" x14ac:dyDescent="0.2"/>
    <row r="37955" s="107" customFormat="1" x14ac:dyDescent="0.2"/>
    <row r="37956" s="107" customFormat="1" x14ac:dyDescent="0.2"/>
    <row r="37957" s="107" customFormat="1" x14ac:dyDescent="0.2"/>
    <row r="37958" s="107" customFormat="1" x14ac:dyDescent="0.2"/>
    <row r="37959" s="107" customFormat="1" x14ac:dyDescent="0.2"/>
    <row r="37960" s="107" customFormat="1" x14ac:dyDescent="0.2"/>
    <row r="37961" s="107" customFormat="1" x14ac:dyDescent="0.2"/>
    <row r="37962" s="107" customFormat="1" x14ac:dyDescent="0.2"/>
    <row r="37963" s="107" customFormat="1" x14ac:dyDescent="0.2"/>
    <row r="37964" s="107" customFormat="1" x14ac:dyDescent="0.2"/>
    <row r="37965" s="107" customFormat="1" x14ac:dyDescent="0.2"/>
    <row r="37966" s="107" customFormat="1" x14ac:dyDescent="0.2"/>
    <row r="37967" s="107" customFormat="1" x14ac:dyDescent="0.2"/>
    <row r="37968" s="107" customFormat="1" x14ac:dyDescent="0.2"/>
    <row r="37969" s="107" customFormat="1" x14ac:dyDescent="0.2"/>
    <row r="37970" s="107" customFormat="1" x14ac:dyDescent="0.2"/>
    <row r="37971" s="107" customFormat="1" x14ac:dyDescent="0.2"/>
    <row r="37972" s="107" customFormat="1" x14ac:dyDescent="0.2"/>
    <row r="37973" s="107" customFormat="1" x14ac:dyDescent="0.2"/>
    <row r="37974" s="107" customFormat="1" x14ac:dyDescent="0.2"/>
    <row r="37975" s="107" customFormat="1" x14ac:dyDescent="0.2"/>
    <row r="37976" s="107" customFormat="1" x14ac:dyDescent="0.2"/>
    <row r="37977" s="107" customFormat="1" x14ac:dyDescent="0.2"/>
    <row r="37978" s="107" customFormat="1" x14ac:dyDescent="0.2"/>
    <row r="37979" s="107" customFormat="1" x14ac:dyDescent="0.2"/>
    <row r="37980" s="107" customFormat="1" x14ac:dyDescent="0.2"/>
    <row r="37981" s="107" customFormat="1" x14ac:dyDescent="0.2"/>
    <row r="37982" s="107" customFormat="1" x14ac:dyDescent="0.2"/>
    <row r="37983" s="107" customFormat="1" x14ac:dyDescent="0.2"/>
    <row r="37984" s="107" customFormat="1" x14ac:dyDescent="0.2"/>
    <row r="37985" s="107" customFormat="1" x14ac:dyDescent="0.2"/>
    <row r="37986" s="107" customFormat="1" x14ac:dyDescent="0.2"/>
    <row r="37987" s="107" customFormat="1" x14ac:dyDescent="0.2"/>
    <row r="37988" s="107" customFormat="1" x14ac:dyDescent="0.2"/>
    <row r="37989" s="107" customFormat="1" x14ac:dyDescent="0.2"/>
    <row r="37990" s="107" customFormat="1" x14ac:dyDescent="0.2"/>
    <row r="37991" s="107" customFormat="1" x14ac:dyDescent="0.2"/>
    <row r="37992" s="107" customFormat="1" x14ac:dyDescent="0.2"/>
    <row r="37993" s="107" customFormat="1" x14ac:dyDescent="0.2"/>
    <row r="37994" s="107" customFormat="1" x14ac:dyDescent="0.2"/>
    <row r="37995" s="107" customFormat="1" x14ac:dyDescent="0.2"/>
    <row r="37996" s="107" customFormat="1" x14ac:dyDescent="0.2"/>
    <row r="37997" s="107" customFormat="1" x14ac:dyDescent="0.2"/>
    <row r="37998" s="107" customFormat="1" x14ac:dyDescent="0.2"/>
    <row r="37999" s="107" customFormat="1" x14ac:dyDescent="0.2"/>
    <row r="38000" s="107" customFormat="1" x14ac:dyDescent="0.2"/>
    <row r="38001" s="107" customFormat="1" x14ac:dyDescent="0.2"/>
    <row r="38002" s="107" customFormat="1" x14ac:dyDescent="0.2"/>
    <row r="38003" s="107" customFormat="1" x14ac:dyDescent="0.2"/>
    <row r="38004" s="107" customFormat="1" x14ac:dyDescent="0.2"/>
    <row r="38005" s="107" customFormat="1" x14ac:dyDescent="0.2"/>
    <row r="38006" s="107" customFormat="1" x14ac:dyDescent="0.2"/>
    <row r="38007" s="107" customFormat="1" x14ac:dyDescent="0.2"/>
    <row r="38008" s="107" customFormat="1" x14ac:dyDescent="0.2"/>
    <row r="38009" s="107" customFormat="1" x14ac:dyDescent="0.2"/>
    <row r="38010" s="107" customFormat="1" x14ac:dyDescent="0.2"/>
    <row r="38011" s="107" customFormat="1" x14ac:dyDescent="0.2"/>
    <row r="38012" s="107" customFormat="1" x14ac:dyDescent="0.2"/>
    <row r="38013" s="107" customFormat="1" x14ac:dyDescent="0.2"/>
    <row r="38014" s="107" customFormat="1" x14ac:dyDescent="0.2"/>
    <row r="38015" s="107" customFormat="1" x14ac:dyDescent="0.2"/>
    <row r="38016" s="107" customFormat="1" x14ac:dyDescent="0.2"/>
    <row r="38017" s="107" customFormat="1" x14ac:dyDescent="0.2"/>
    <row r="38018" s="107" customFormat="1" x14ac:dyDescent="0.2"/>
    <row r="38019" s="107" customFormat="1" x14ac:dyDescent="0.2"/>
    <row r="38020" s="107" customFormat="1" x14ac:dyDescent="0.2"/>
    <row r="38021" s="107" customFormat="1" x14ac:dyDescent="0.2"/>
    <row r="38022" s="107" customFormat="1" x14ac:dyDescent="0.2"/>
    <row r="38023" s="107" customFormat="1" x14ac:dyDescent="0.2"/>
    <row r="38024" s="107" customFormat="1" x14ac:dyDescent="0.2"/>
    <row r="38025" s="107" customFormat="1" x14ac:dyDescent="0.2"/>
    <row r="38026" s="107" customFormat="1" x14ac:dyDescent="0.2"/>
    <row r="38027" s="107" customFormat="1" x14ac:dyDescent="0.2"/>
    <row r="38028" s="107" customFormat="1" x14ac:dyDescent="0.2"/>
    <row r="38029" s="107" customFormat="1" x14ac:dyDescent="0.2"/>
    <row r="38030" s="107" customFormat="1" x14ac:dyDescent="0.2"/>
    <row r="38031" s="107" customFormat="1" x14ac:dyDescent="0.2"/>
    <row r="38032" s="107" customFormat="1" x14ac:dyDescent="0.2"/>
    <row r="38033" s="107" customFormat="1" x14ac:dyDescent="0.2"/>
    <row r="38034" s="107" customFormat="1" x14ac:dyDescent="0.2"/>
    <row r="38035" s="107" customFormat="1" x14ac:dyDescent="0.2"/>
    <row r="38036" s="107" customFormat="1" x14ac:dyDescent="0.2"/>
    <row r="38037" s="107" customFormat="1" x14ac:dyDescent="0.2"/>
    <row r="38038" s="107" customFormat="1" x14ac:dyDescent="0.2"/>
    <row r="38039" s="107" customFormat="1" x14ac:dyDescent="0.2"/>
    <row r="38040" s="107" customFormat="1" x14ac:dyDescent="0.2"/>
    <row r="38041" s="107" customFormat="1" x14ac:dyDescent="0.2"/>
    <row r="38042" s="107" customFormat="1" x14ac:dyDescent="0.2"/>
    <row r="38043" s="107" customFormat="1" x14ac:dyDescent="0.2"/>
    <row r="38044" s="107" customFormat="1" x14ac:dyDescent="0.2"/>
    <row r="38045" s="107" customFormat="1" x14ac:dyDescent="0.2"/>
    <row r="38046" s="107" customFormat="1" x14ac:dyDescent="0.2"/>
    <row r="38047" s="107" customFormat="1" x14ac:dyDescent="0.2"/>
    <row r="38048" s="107" customFormat="1" x14ac:dyDescent="0.2"/>
    <row r="38049" s="107" customFormat="1" x14ac:dyDescent="0.2"/>
    <row r="38050" s="107" customFormat="1" x14ac:dyDescent="0.2"/>
    <row r="38051" s="107" customFormat="1" x14ac:dyDescent="0.2"/>
    <row r="38052" s="107" customFormat="1" x14ac:dyDescent="0.2"/>
    <row r="38053" s="107" customFormat="1" x14ac:dyDescent="0.2"/>
    <row r="38054" s="107" customFormat="1" x14ac:dyDescent="0.2"/>
    <row r="38055" s="107" customFormat="1" x14ac:dyDescent="0.2"/>
    <row r="38056" s="107" customFormat="1" x14ac:dyDescent="0.2"/>
    <row r="38057" s="107" customFormat="1" x14ac:dyDescent="0.2"/>
    <row r="38058" s="107" customFormat="1" x14ac:dyDescent="0.2"/>
    <row r="38059" s="107" customFormat="1" x14ac:dyDescent="0.2"/>
    <row r="38060" s="107" customFormat="1" x14ac:dyDescent="0.2"/>
    <row r="38061" s="107" customFormat="1" x14ac:dyDescent="0.2"/>
    <row r="38062" s="107" customFormat="1" x14ac:dyDescent="0.2"/>
    <row r="38063" s="107" customFormat="1" x14ac:dyDescent="0.2"/>
    <row r="38064" s="107" customFormat="1" x14ac:dyDescent="0.2"/>
    <row r="38065" s="107" customFormat="1" x14ac:dyDescent="0.2"/>
    <row r="38066" s="107" customFormat="1" x14ac:dyDescent="0.2"/>
    <row r="38067" s="107" customFormat="1" x14ac:dyDescent="0.2"/>
    <row r="38068" s="107" customFormat="1" x14ac:dyDescent="0.2"/>
    <row r="38069" s="107" customFormat="1" x14ac:dyDescent="0.2"/>
    <row r="38070" s="107" customFormat="1" x14ac:dyDescent="0.2"/>
    <row r="38071" s="107" customFormat="1" x14ac:dyDescent="0.2"/>
    <row r="38072" s="107" customFormat="1" x14ac:dyDescent="0.2"/>
    <row r="38073" s="107" customFormat="1" x14ac:dyDescent="0.2"/>
    <row r="38074" s="107" customFormat="1" x14ac:dyDescent="0.2"/>
    <row r="38075" s="107" customFormat="1" x14ac:dyDescent="0.2"/>
    <row r="38076" s="107" customFormat="1" x14ac:dyDescent="0.2"/>
    <row r="38077" s="107" customFormat="1" x14ac:dyDescent="0.2"/>
    <row r="38078" s="107" customFormat="1" x14ac:dyDescent="0.2"/>
    <row r="38079" s="107" customFormat="1" x14ac:dyDescent="0.2"/>
    <row r="38080" s="107" customFormat="1" x14ac:dyDescent="0.2"/>
    <row r="38081" s="107" customFormat="1" x14ac:dyDescent="0.2"/>
    <row r="38082" s="107" customFormat="1" x14ac:dyDescent="0.2"/>
    <row r="38083" s="107" customFormat="1" x14ac:dyDescent="0.2"/>
    <row r="38084" s="107" customFormat="1" x14ac:dyDescent="0.2"/>
    <row r="38085" s="107" customFormat="1" x14ac:dyDescent="0.2"/>
    <row r="38086" s="107" customFormat="1" x14ac:dyDescent="0.2"/>
    <row r="38087" s="107" customFormat="1" x14ac:dyDescent="0.2"/>
    <row r="38088" s="107" customFormat="1" x14ac:dyDescent="0.2"/>
    <row r="38089" s="107" customFormat="1" x14ac:dyDescent="0.2"/>
    <row r="38090" s="107" customFormat="1" x14ac:dyDescent="0.2"/>
    <row r="38091" s="107" customFormat="1" x14ac:dyDescent="0.2"/>
    <row r="38092" s="107" customFormat="1" x14ac:dyDescent="0.2"/>
    <row r="38093" s="107" customFormat="1" x14ac:dyDescent="0.2"/>
    <row r="38094" s="107" customFormat="1" x14ac:dyDescent="0.2"/>
    <row r="38095" s="107" customFormat="1" x14ac:dyDescent="0.2"/>
    <row r="38096" s="107" customFormat="1" x14ac:dyDescent="0.2"/>
    <row r="38097" s="107" customFormat="1" x14ac:dyDescent="0.2"/>
    <row r="38098" s="107" customFormat="1" x14ac:dyDescent="0.2"/>
    <row r="38099" s="107" customFormat="1" x14ac:dyDescent="0.2"/>
    <row r="38100" s="107" customFormat="1" x14ac:dyDescent="0.2"/>
    <row r="38101" s="107" customFormat="1" x14ac:dyDescent="0.2"/>
    <row r="38102" s="107" customFormat="1" x14ac:dyDescent="0.2"/>
    <row r="38103" s="107" customFormat="1" x14ac:dyDescent="0.2"/>
    <row r="38104" s="107" customFormat="1" x14ac:dyDescent="0.2"/>
    <row r="38105" s="107" customFormat="1" x14ac:dyDescent="0.2"/>
    <row r="38106" s="107" customFormat="1" x14ac:dyDescent="0.2"/>
    <row r="38107" s="107" customFormat="1" x14ac:dyDescent="0.2"/>
    <row r="38108" s="107" customFormat="1" x14ac:dyDescent="0.2"/>
    <row r="38109" s="107" customFormat="1" x14ac:dyDescent="0.2"/>
    <row r="38110" s="107" customFormat="1" x14ac:dyDescent="0.2"/>
    <row r="38111" s="107" customFormat="1" x14ac:dyDescent="0.2"/>
    <row r="38112" s="107" customFormat="1" x14ac:dyDescent="0.2"/>
    <row r="38113" s="107" customFormat="1" x14ac:dyDescent="0.2"/>
    <row r="38114" s="107" customFormat="1" x14ac:dyDescent="0.2"/>
    <row r="38115" s="107" customFormat="1" x14ac:dyDescent="0.2"/>
    <row r="38116" s="107" customFormat="1" x14ac:dyDescent="0.2"/>
    <row r="38117" s="107" customFormat="1" x14ac:dyDescent="0.2"/>
    <row r="38118" s="107" customFormat="1" x14ac:dyDescent="0.2"/>
    <row r="38119" s="107" customFormat="1" x14ac:dyDescent="0.2"/>
    <row r="38120" s="107" customFormat="1" x14ac:dyDescent="0.2"/>
    <row r="38121" s="107" customFormat="1" x14ac:dyDescent="0.2"/>
    <row r="38122" s="107" customFormat="1" x14ac:dyDescent="0.2"/>
    <row r="38123" s="107" customFormat="1" x14ac:dyDescent="0.2"/>
    <row r="38124" s="107" customFormat="1" x14ac:dyDescent="0.2"/>
    <row r="38125" s="107" customFormat="1" x14ac:dyDescent="0.2"/>
    <row r="38126" s="107" customFormat="1" x14ac:dyDescent="0.2"/>
    <row r="38127" s="107" customFormat="1" x14ac:dyDescent="0.2"/>
    <row r="38128" s="107" customFormat="1" x14ac:dyDescent="0.2"/>
    <row r="38129" s="107" customFormat="1" x14ac:dyDescent="0.2"/>
    <row r="38130" s="107" customFormat="1" x14ac:dyDescent="0.2"/>
    <row r="38131" s="107" customFormat="1" x14ac:dyDescent="0.2"/>
    <row r="38132" s="107" customFormat="1" x14ac:dyDescent="0.2"/>
    <row r="38133" s="107" customFormat="1" x14ac:dyDescent="0.2"/>
    <row r="38134" s="107" customFormat="1" x14ac:dyDescent="0.2"/>
    <row r="38135" s="107" customFormat="1" x14ac:dyDescent="0.2"/>
    <row r="38136" s="107" customFormat="1" x14ac:dyDescent="0.2"/>
    <row r="38137" s="107" customFormat="1" x14ac:dyDescent="0.2"/>
    <row r="38138" s="107" customFormat="1" x14ac:dyDescent="0.2"/>
    <row r="38139" s="107" customFormat="1" x14ac:dyDescent="0.2"/>
    <row r="38140" s="107" customFormat="1" x14ac:dyDescent="0.2"/>
    <row r="38141" s="107" customFormat="1" x14ac:dyDescent="0.2"/>
    <row r="38142" s="107" customFormat="1" x14ac:dyDescent="0.2"/>
    <row r="38143" s="107" customFormat="1" x14ac:dyDescent="0.2"/>
    <row r="38144" s="107" customFormat="1" x14ac:dyDescent="0.2"/>
    <row r="38145" s="107" customFormat="1" x14ac:dyDescent="0.2"/>
    <row r="38146" s="107" customFormat="1" x14ac:dyDescent="0.2"/>
    <row r="38147" s="107" customFormat="1" x14ac:dyDescent="0.2"/>
    <row r="38148" s="107" customFormat="1" x14ac:dyDescent="0.2"/>
    <row r="38149" s="107" customFormat="1" x14ac:dyDescent="0.2"/>
    <row r="38150" s="107" customFormat="1" x14ac:dyDescent="0.2"/>
    <row r="38151" s="107" customFormat="1" x14ac:dyDescent="0.2"/>
    <row r="38152" s="107" customFormat="1" x14ac:dyDescent="0.2"/>
    <row r="38153" s="107" customFormat="1" x14ac:dyDescent="0.2"/>
    <row r="38154" s="107" customFormat="1" x14ac:dyDescent="0.2"/>
    <row r="38155" s="107" customFormat="1" x14ac:dyDescent="0.2"/>
    <row r="38156" s="107" customFormat="1" x14ac:dyDescent="0.2"/>
    <row r="38157" s="107" customFormat="1" x14ac:dyDescent="0.2"/>
    <row r="38158" s="107" customFormat="1" x14ac:dyDescent="0.2"/>
    <row r="38159" s="107" customFormat="1" x14ac:dyDescent="0.2"/>
    <row r="38160" s="107" customFormat="1" x14ac:dyDescent="0.2"/>
    <row r="38161" s="107" customFormat="1" x14ac:dyDescent="0.2"/>
    <row r="38162" s="107" customFormat="1" x14ac:dyDescent="0.2"/>
    <row r="38163" s="107" customFormat="1" x14ac:dyDescent="0.2"/>
    <row r="38164" s="107" customFormat="1" x14ac:dyDescent="0.2"/>
    <row r="38165" s="107" customFormat="1" x14ac:dyDescent="0.2"/>
    <row r="38166" s="107" customFormat="1" x14ac:dyDescent="0.2"/>
    <row r="38167" s="107" customFormat="1" x14ac:dyDescent="0.2"/>
    <row r="38168" s="107" customFormat="1" x14ac:dyDescent="0.2"/>
    <row r="38169" s="107" customFormat="1" x14ac:dyDescent="0.2"/>
    <row r="38170" s="107" customFormat="1" x14ac:dyDescent="0.2"/>
    <row r="38171" s="107" customFormat="1" x14ac:dyDescent="0.2"/>
    <row r="38172" s="107" customFormat="1" x14ac:dyDescent="0.2"/>
    <row r="38173" s="107" customFormat="1" x14ac:dyDescent="0.2"/>
    <row r="38174" s="107" customFormat="1" x14ac:dyDescent="0.2"/>
    <row r="38175" s="107" customFormat="1" x14ac:dyDescent="0.2"/>
    <row r="38176" s="107" customFormat="1" x14ac:dyDescent="0.2"/>
    <row r="38177" s="107" customFormat="1" x14ac:dyDescent="0.2"/>
    <row r="38178" s="107" customFormat="1" x14ac:dyDescent="0.2"/>
    <row r="38179" s="107" customFormat="1" x14ac:dyDescent="0.2"/>
    <row r="38180" s="107" customFormat="1" x14ac:dyDescent="0.2"/>
    <row r="38181" s="107" customFormat="1" x14ac:dyDescent="0.2"/>
    <row r="38182" s="107" customFormat="1" x14ac:dyDescent="0.2"/>
    <row r="38183" s="107" customFormat="1" x14ac:dyDescent="0.2"/>
    <row r="38184" s="107" customFormat="1" x14ac:dyDescent="0.2"/>
    <row r="38185" s="107" customFormat="1" x14ac:dyDescent="0.2"/>
    <row r="38186" s="107" customFormat="1" x14ac:dyDescent="0.2"/>
    <row r="38187" s="107" customFormat="1" x14ac:dyDescent="0.2"/>
    <row r="38188" s="107" customFormat="1" x14ac:dyDescent="0.2"/>
    <row r="38189" s="107" customFormat="1" x14ac:dyDescent="0.2"/>
    <row r="38190" s="107" customFormat="1" x14ac:dyDescent="0.2"/>
    <row r="38191" s="107" customFormat="1" x14ac:dyDescent="0.2"/>
    <row r="38192" s="107" customFormat="1" x14ac:dyDescent="0.2"/>
    <row r="38193" s="107" customFormat="1" x14ac:dyDescent="0.2"/>
    <row r="38194" s="107" customFormat="1" x14ac:dyDescent="0.2"/>
    <row r="38195" s="107" customFormat="1" x14ac:dyDescent="0.2"/>
    <row r="38196" s="107" customFormat="1" x14ac:dyDescent="0.2"/>
    <row r="38197" s="107" customFormat="1" x14ac:dyDescent="0.2"/>
    <row r="38198" s="107" customFormat="1" x14ac:dyDescent="0.2"/>
    <row r="38199" s="107" customFormat="1" x14ac:dyDescent="0.2"/>
    <row r="38200" s="107" customFormat="1" x14ac:dyDescent="0.2"/>
    <row r="38201" s="107" customFormat="1" x14ac:dyDescent="0.2"/>
    <row r="38202" s="107" customFormat="1" x14ac:dyDescent="0.2"/>
    <row r="38203" s="107" customFormat="1" x14ac:dyDescent="0.2"/>
    <row r="38204" s="107" customFormat="1" x14ac:dyDescent="0.2"/>
    <row r="38205" s="107" customFormat="1" x14ac:dyDescent="0.2"/>
    <row r="38206" s="107" customFormat="1" x14ac:dyDescent="0.2"/>
    <row r="38207" s="107" customFormat="1" x14ac:dyDescent="0.2"/>
    <row r="38208" s="107" customFormat="1" x14ac:dyDescent="0.2"/>
    <row r="38209" s="107" customFormat="1" x14ac:dyDescent="0.2"/>
    <row r="38210" s="107" customFormat="1" x14ac:dyDescent="0.2"/>
    <row r="38211" s="107" customFormat="1" x14ac:dyDescent="0.2"/>
    <row r="38212" s="107" customFormat="1" x14ac:dyDescent="0.2"/>
    <row r="38213" s="107" customFormat="1" x14ac:dyDescent="0.2"/>
    <row r="38214" s="107" customFormat="1" x14ac:dyDescent="0.2"/>
    <row r="38215" s="107" customFormat="1" x14ac:dyDescent="0.2"/>
    <row r="38216" s="107" customFormat="1" x14ac:dyDescent="0.2"/>
    <row r="38217" s="107" customFormat="1" x14ac:dyDescent="0.2"/>
    <row r="38218" s="107" customFormat="1" x14ac:dyDescent="0.2"/>
    <row r="38219" s="107" customFormat="1" x14ac:dyDescent="0.2"/>
    <row r="38220" s="107" customFormat="1" x14ac:dyDescent="0.2"/>
    <row r="38221" s="107" customFormat="1" x14ac:dyDescent="0.2"/>
    <row r="38222" s="107" customFormat="1" x14ac:dyDescent="0.2"/>
    <row r="38223" s="107" customFormat="1" x14ac:dyDescent="0.2"/>
    <row r="38224" s="107" customFormat="1" x14ac:dyDescent="0.2"/>
    <row r="38225" s="107" customFormat="1" x14ac:dyDescent="0.2"/>
    <row r="38226" s="107" customFormat="1" x14ac:dyDescent="0.2"/>
    <row r="38227" s="107" customFormat="1" x14ac:dyDescent="0.2"/>
    <row r="38228" s="107" customFormat="1" x14ac:dyDescent="0.2"/>
    <row r="38229" s="107" customFormat="1" x14ac:dyDescent="0.2"/>
    <row r="38230" s="107" customFormat="1" x14ac:dyDescent="0.2"/>
    <row r="38231" s="107" customFormat="1" x14ac:dyDescent="0.2"/>
    <row r="38232" s="107" customFormat="1" x14ac:dyDescent="0.2"/>
    <row r="38233" s="107" customFormat="1" x14ac:dyDescent="0.2"/>
    <row r="38234" s="107" customFormat="1" x14ac:dyDescent="0.2"/>
    <row r="38235" s="107" customFormat="1" x14ac:dyDescent="0.2"/>
    <row r="38236" s="107" customFormat="1" x14ac:dyDescent="0.2"/>
    <row r="38237" s="107" customFormat="1" x14ac:dyDescent="0.2"/>
    <row r="38238" s="107" customFormat="1" x14ac:dyDescent="0.2"/>
    <row r="38239" s="107" customFormat="1" x14ac:dyDescent="0.2"/>
    <row r="38240" s="107" customFormat="1" x14ac:dyDescent="0.2"/>
    <row r="38241" s="107" customFormat="1" x14ac:dyDescent="0.2"/>
    <row r="38242" s="107" customFormat="1" x14ac:dyDescent="0.2"/>
    <row r="38243" s="107" customFormat="1" x14ac:dyDescent="0.2"/>
    <row r="38244" s="107" customFormat="1" x14ac:dyDescent="0.2"/>
    <row r="38245" s="107" customFormat="1" x14ac:dyDescent="0.2"/>
    <row r="38246" s="107" customFormat="1" x14ac:dyDescent="0.2"/>
    <row r="38247" s="107" customFormat="1" x14ac:dyDescent="0.2"/>
    <row r="38248" s="107" customFormat="1" x14ac:dyDescent="0.2"/>
    <row r="38249" s="107" customFormat="1" x14ac:dyDescent="0.2"/>
    <row r="38250" s="107" customFormat="1" x14ac:dyDescent="0.2"/>
    <row r="38251" s="107" customFormat="1" x14ac:dyDescent="0.2"/>
    <row r="38252" s="107" customFormat="1" x14ac:dyDescent="0.2"/>
    <row r="38253" s="107" customFormat="1" x14ac:dyDescent="0.2"/>
    <row r="38254" s="107" customFormat="1" x14ac:dyDescent="0.2"/>
    <row r="38255" s="107" customFormat="1" x14ac:dyDescent="0.2"/>
    <row r="38256" s="107" customFormat="1" x14ac:dyDescent="0.2"/>
    <row r="38257" s="107" customFormat="1" x14ac:dyDescent="0.2"/>
    <row r="38258" s="107" customFormat="1" x14ac:dyDescent="0.2"/>
    <row r="38259" s="107" customFormat="1" x14ac:dyDescent="0.2"/>
    <row r="38260" s="107" customFormat="1" x14ac:dyDescent="0.2"/>
    <row r="38261" s="107" customFormat="1" x14ac:dyDescent="0.2"/>
    <row r="38262" s="107" customFormat="1" x14ac:dyDescent="0.2"/>
    <row r="38263" s="107" customFormat="1" x14ac:dyDescent="0.2"/>
    <row r="38264" s="107" customFormat="1" x14ac:dyDescent="0.2"/>
    <row r="38265" s="107" customFormat="1" x14ac:dyDescent="0.2"/>
    <row r="38266" s="107" customFormat="1" x14ac:dyDescent="0.2"/>
    <row r="38267" s="107" customFormat="1" x14ac:dyDescent="0.2"/>
    <row r="38268" s="107" customFormat="1" x14ac:dyDescent="0.2"/>
    <row r="38269" s="107" customFormat="1" x14ac:dyDescent="0.2"/>
    <row r="38270" s="107" customFormat="1" x14ac:dyDescent="0.2"/>
    <row r="38271" s="107" customFormat="1" x14ac:dyDescent="0.2"/>
    <row r="38272" s="107" customFormat="1" x14ac:dyDescent="0.2"/>
    <row r="38273" s="107" customFormat="1" x14ac:dyDescent="0.2"/>
    <row r="38274" s="107" customFormat="1" x14ac:dyDescent="0.2"/>
    <row r="38275" s="107" customFormat="1" x14ac:dyDescent="0.2"/>
    <row r="38276" s="107" customFormat="1" x14ac:dyDescent="0.2"/>
    <row r="38277" s="107" customFormat="1" x14ac:dyDescent="0.2"/>
    <row r="38278" s="107" customFormat="1" x14ac:dyDescent="0.2"/>
    <row r="38279" s="107" customFormat="1" x14ac:dyDescent="0.2"/>
    <row r="38280" s="107" customFormat="1" x14ac:dyDescent="0.2"/>
    <row r="38281" s="107" customFormat="1" x14ac:dyDescent="0.2"/>
    <row r="38282" s="107" customFormat="1" x14ac:dyDescent="0.2"/>
    <row r="38283" s="107" customFormat="1" x14ac:dyDescent="0.2"/>
    <row r="38284" s="107" customFormat="1" x14ac:dyDescent="0.2"/>
    <row r="38285" s="107" customFormat="1" x14ac:dyDescent="0.2"/>
    <row r="38286" s="107" customFormat="1" x14ac:dyDescent="0.2"/>
    <row r="38287" s="107" customFormat="1" x14ac:dyDescent="0.2"/>
    <row r="38288" s="107" customFormat="1" x14ac:dyDescent="0.2"/>
    <row r="38289" s="107" customFormat="1" x14ac:dyDescent="0.2"/>
    <row r="38290" s="107" customFormat="1" x14ac:dyDescent="0.2"/>
    <row r="38291" s="107" customFormat="1" x14ac:dyDescent="0.2"/>
    <row r="38292" s="107" customFormat="1" x14ac:dyDescent="0.2"/>
    <row r="38293" s="107" customFormat="1" x14ac:dyDescent="0.2"/>
    <row r="38294" s="107" customFormat="1" x14ac:dyDescent="0.2"/>
    <row r="38295" s="107" customFormat="1" x14ac:dyDescent="0.2"/>
    <row r="38296" s="107" customFormat="1" x14ac:dyDescent="0.2"/>
    <row r="38297" s="107" customFormat="1" x14ac:dyDescent="0.2"/>
    <row r="38298" s="107" customFormat="1" x14ac:dyDescent="0.2"/>
    <row r="38299" s="107" customFormat="1" x14ac:dyDescent="0.2"/>
    <row r="38300" s="107" customFormat="1" x14ac:dyDescent="0.2"/>
    <row r="38301" s="107" customFormat="1" x14ac:dyDescent="0.2"/>
    <row r="38302" s="107" customFormat="1" x14ac:dyDescent="0.2"/>
    <row r="38303" s="107" customFormat="1" x14ac:dyDescent="0.2"/>
    <row r="38304" s="107" customFormat="1" x14ac:dyDescent="0.2"/>
    <row r="38305" s="107" customFormat="1" x14ac:dyDescent="0.2"/>
    <row r="38306" s="107" customFormat="1" x14ac:dyDescent="0.2"/>
    <row r="38307" s="107" customFormat="1" x14ac:dyDescent="0.2"/>
    <row r="38308" s="107" customFormat="1" x14ac:dyDescent="0.2"/>
    <row r="38309" s="107" customFormat="1" x14ac:dyDescent="0.2"/>
    <row r="38310" s="107" customFormat="1" x14ac:dyDescent="0.2"/>
    <row r="38311" s="107" customFormat="1" x14ac:dyDescent="0.2"/>
    <row r="38312" s="107" customFormat="1" x14ac:dyDescent="0.2"/>
    <row r="38313" s="107" customFormat="1" x14ac:dyDescent="0.2"/>
    <row r="38314" s="107" customFormat="1" x14ac:dyDescent="0.2"/>
    <row r="38315" s="107" customFormat="1" x14ac:dyDescent="0.2"/>
    <row r="38316" s="107" customFormat="1" x14ac:dyDescent="0.2"/>
    <row r="38317" s="107" customFormat="1" x14ac:dyDescent="0.2"/>
    <row r="38318" s="107" customFormat="1" x14ac:dyDescent="0.2"/>
    <row r="38319" s="107" customFormat="1" x14ac:dyDescent="0.2"/>
    <row r="38320" s="107" customFormat="1" x14ac:dyDescent="0.2"/>
    <row r="38321" s="107" customFormat="1" x14ac:dyDescent="0.2"/>
    <row r="38322" s="107" customFormat="1" x14ac:dyDescent="0.2"/>
    <row r="38323" s="107" customFormat="1" x14ac:dyDescent="0.2"/>
    <row r="38324" s="107" customFormat="1" x14ac:dyDescent="0.2"/>
    <row r="38325" s="107" customFormat="1" x14ac:dyDescent="0.2"/>
    <row r="38326" s="107" customFormat="1" x14ac:dyDescent="0.2"/>
    <row r="38327" s="107" customFormat="1" x14ac:dyDescent="0.2"/>
    <row r="38328" s="107" customFormat="1" x14ac:dyDescent="0.2"/>
    <row r="38329" s="107" customFormat="1" x14ac:dyDescent="0.2"/>
    <row r="38330" s="107" customFormat="1" x14ac:dyDescent="0.2"/>
    <row r="38331" s="107" customFormat="1" x14ac:dyDescent="0.2"/>
    <row r="38332" s="107" customFormat="1" x14ac:dyDescent="0.2"/>
    <row r="38333" s="107" customFormat="1" x14ac:dyDescent="0.2"/>
    <row r="38334" s="107" customFormat="1" x14ac:dyDescent="0.2"/>
    <row r="38335" s="107" customFormat="1" x14ac:dyDescent="0.2"/>
    <row r="38336" s="107" customFormat="1" x14ac:dyDescent="0.2"/>
    <row r="38337" s="107" customFormat="1" x14ac:dyDescent="0.2"/>
    <row r="38338" s="107" customFormat="1" x14ac:dyDescent="0.2"/>
    <row r="38339" s="107" customFormat="1" x14ac:dyDescent="0.2"/>
    <row r="38340" s="107" customFormat="1" x14ac:dyDescent="0.2"/>
    <row r="38341" s="107" customFormat="1" x14ac:dyDescent="0.2"/>
    <row r="38342" s="107" customFormat="1" x14ac:dyDescent="0.2"/>
    <row r="38343" s="107" customFormat="1" x14ac:dyDescent="0.2"/>
    <row r="38344" s="107" customFormat="1" x14ac:dyDescent="0.2"/>
    <row r="38345" s="107" customFormat="1" x14ac:dyDescent="0.2"/>
    <row r="38346" s="107" customFormat="1" x14ac:dyDescent="0.2"/>
    <row r="38347" s="107" customFormat="1" x14ac:dyDescent="0.2"/>
    <row r="38348" s="107" customFormat="1" x14ac:dyDescent="0.2"/>
    <row r="38349" s="107" customFormat="1" x14ac:dyDescent="0.2"/>
    <row r="38350" s="107" customFormat="1" x14ac:dyDescent="0.2"/>
    <row r="38351" s="107" customFormat="1" x14ac:dyDescent="0.2"/>
    <row r="38352" s="107" customFormat="1" x14ac:dyDescent="0.2"/>
    <row r="38353" s="107" customFormat="1" x14ac:dyDescent="0.2"/>
    <row r="38354" s="107" customFormat="1" x14ac:dyDescent="0.2"/>
    <row r="38355" s="107" customFormat="1" x14ac:dyDescent="0.2"/>
    <row r="38356" s="107" customFormat="1" x14ac:dyDescent="0.2"/>
    <row r="38357" s="107" customFormat="1" x14ac:dyDescent="0.2"/>
    <row r="38358" s="107" customFormat="1" x14ac:dyDescent="0.2"/>
    <row r="38359" s="107" customFormat="1" x14ac:dyDescent="0.2"/>
    <row r="38360" s="107" customFormat="1" x14ac:dyDescent="0.2"/>
    <row r="38361" s="107" customFormat="1" x14ac:dyDescent="0.2"/>
    <row r="38362" s="107" customFormat="1" x14ac:dyDescent="0.2"/>
    <row r="38363" s="107" customFormat="1" x14ac:dyDescent="0.2"/>
    <row r="38364" s="107" customFormat="1" x14ac:dyDescent="0.2"/>
    <row r="38365" s="107" customFormat="1" x14ac:dyDescent="0.2"/>
    <row r="38366" s="107" customFormat="1" x14ac:dyDescent="0.2"/>
    <row r="38367" s="107" customFormat="1" x14ac:dyDescent="0.2"/>
    <row r="38368" s="107" customFormat="1" x14ac:dyDescent="0.2"/>
    <row r="38369" s="107" customFormat="1" x14ac:dyDescent="0.2"/>
    <row r="38370" s="107" customFormat="1" x14ac:dyDescent="0.2"/>
    <row r="38371" s="107" customFormat="1" x14ac:dyDescent="0.2"/>
    <row r="38372" s="107" customFormat="1" x14ac:dyDescent="0.2"/>
    <row r="38373" s="107" customFormat="1" x14ac:dyDescent="0.2"/>
    <row r="38374" s="107" customFormat="1" x14ac:dyDescent="0.2"/>
    <row r="38375" s="107" customFormat="1" x14ac:dyDescent="0.2"/>
    <row r="38376" s="107" customFormat="1" x14ac:dyDescent="0.2"/>
    <row r="38377" s="107" customFormat="1" x14ac:dyDescent="0.2"/>
    <row r="38378" s="107" customFormat="1" x14ac:dyDescent="0.2"/>
    <row r="38379" s="107" customFormat="1" x14ac:dyDescent="0.2"/>
    <row r="38380" s="107" customFormat="1" x14ac:dyDescent="0.2"/>
    <row r="38381" s="107" customFormat="1" x14ac:dyDescent="0.2"/>
    <row r="38382" s="107" customFormat="1" x14ac:dyDescent="0.2"/>
    <row r="38383" s="107" customFormat="1" x14ac:dyDescent="0.2"/>
    <row r="38384" s="107" customFormat="1" x14ac:dyDescent="0.2"/>
    <row r="38385" s="107" customFormat="1" x14ac:dyDescent="0.2"/>
    <row r="38386" s="107" customFormat="1" x14ac:dyDescent="0.2"/>
    <row r="38387" s="107" customFormat="1" x14ac:dyDescent="0.2"/>
    <row r="38388" s="107" customFormat="1" x14ac:dyDescent="0.2"/>
    <row r="38389" s="107" customFormat="1" x14ac:dyDescent="0.2"/>
    <row r="38390" s="107" customFormat="1" x14ac:dyDescent="0.2"/>
    <row r="38391" s="107" customFormat="1" x14ac:dyDescent="0.2"/>
    <row r="38392" s="107" customFormat="1" x14ac:dyDescent="0.2"/>
    <row r="38393" s="107" customFormat="1" x14ac:dyDescent="0.2"/>
    <row r="38394" s="107" customFormat="1" x14ac:dyDescent="0.2"/>
    <row r="38395" s="107" customFormat="1" x14ac:dyDescent="0.2"/>
    <row r="38396" s="107" customFormat="1" x14ac:dyDescent="0.2"/>
    <row r="38397" s="107" customFormat="1" x14ac:dyDescent="0.2"/>
    <row r="38398" s="107" customFormat="1" x14ac:dyDescent="0.2"/>
    <row r="38399" s="107" customFormat="1" x14ac:dyDescent="0.2"/>
    <row r="38400" s="107" customFormat="1" x14ac:dyDescent="0.2"/>
    <row r="38401" s="107" customFormat="1" x14ac:dyDescent="0.2"/>
    <row r="38402" s="107" customFormat="1" x14ac:dyDescent="0.2"/>
    <row r="38403" s="107" customFormat="1" x14ac:dyDescent="0.2"/>
    <row r="38404" s="107" customFormat="1" x14ac:dyDescent="0.2"/>
    <row r="38405" s="107" customFormat="1" x14ac:dyDescent="0.2"/>
    <row r="38406" s="107" customFormat="1" x14ac:dyDescent="0.2"/>
    <row r="38407" s="107" customFormat="1" x14ac:dyDescent="0.2"/>
    <row r="38408" s="107" customFormat="1" x14ac:dyDescent="0.2"/>
    <row r="38409" s="107" customFormat="1" x14ac:dyDescent="0.2"/>
    <row r="38410" s="107" customFormat="1" x14ac:dyDescent="0.2"/>
    <row r="38411" s="107" customFormat="1" x14ac:dyDescent="0.2"/>
    <row r="38412" s="107" customFormat="1" x14ac:dyDescent="0.2"/>
    <row r="38413" s="107" customFormat="1" x14ac:dyDescent="0.2"/>
    <row r="38414" s="107" customFormat="1" x14ac:dyDescent="0.2"/>
    <row r="38415" s="107" customFormat="1" x14ac:dyDescent="0.2"/>
    <row r="38416" s="107" customFormat="1" x14ac:dyDescent="0.2"/>
    <row r="38417" s="107" customFormat="1" x14ac:dyDescent="0.2"/>
    <row r="38418" s="107" customFormat="1" x14ac:dyDescent="0.2"/>
    <row r="38419" s="107" customFormat="1" x14ac:dyDescent="0.2"/>
    <row r="38420" s="107" customFormat="1" x14ac:dyDescent="0.2"/>
    <row r="38421" s="107" customFormat="1" x14ac:dyDescent="0.2"/>
    <row r="38422" s="107" customFormat="1" x14ac:dyDescent="0.2"/>
    <row r="38423" s="107" customFormat="1" x14ac:dyDescent="0.2"/>
    <row r="38424" s="107" customFormat="1" x14ac:dyDescent="0.2"/>
    <row r="38425" s="107" customFormat="1" x14ac:dyDescent="0.2"/>
    <row r="38426" s="107" customFormat="1" x14ac:dyDescent="0.2"/>
    <row r="38427" s="107" customFormat="1" x14ac:dyDescent="0.2"/>
    <row r="38428" s="107" customFormat="1" x14ac:dyDescent="0.2"/>
    <row r="38429" s="107" customFormat="1" x14ac:dyDescent="0.2"/>
    <row r="38430" s="107" customFormat="1" x14ac:dyDescent="0.2"/>
    <row r="38431" s="107" customFormat="1" x14ac:dyDescent="0.2"/>
    <row r="38432" s="107" customFormat="1" x14ac:dyDescent="0.2"/>
    <row r="38433" s="107" customFormat="1" x14ac:dyDescent="0.2"/>
    <row r="38434" s="107" customFormat="1" x14ac:dyDescent="0.2"/>
    <row r="38435" s="107" customFormat="1" x14ac:dyDescent="0.2"/>
    <row r="38436" s="107" customFormat="1" x14ac:dyDescent="0.2"/>
    <row r="38437" s="107" customFormat="1" x14ac:dyDescent="0.2"/>
    <row r="38438" s="107" customFormat="1" x14ac:dyDescent="0.2"/>
    <row r="38439" s="107" customFormat="1" x14ac:dyDescent="0.2"/>
    <row r="38440" s="107" customFormat="1" x14ac:dyDescent="0.2"/>
    <row r="38441" s="107" customFormat="1" x14ac:dyDescent="0.2"/>
    <row r="38442" s="107" customFormat="1" x14ac:dyDescent="0.2"/>
    <row r="38443" s="107" customFormat="1" x14ac:dyDescent="0.2"/>
    <row r="38444" s="107" customFormat="1" x14ac:dyDescent="0.2"/>
    <row r="38445" s="107" customFormat="1" x14ac:dyDescent="0.2"/>
    <row r="38446" s="107" customFormat="1" x14ac:dyDescent="0.2"/>
    <row r="38447" s="107" customFormat="1" x14ac:dyDescent="0.2"/>
    <row r="38448" s="107" customFormat="1" x14ac:dyDescent="0.2"/>
    <row r="38449" s="107" customFormat="1" x14ac:dyDescent="0.2"/>
    <row r="38450" s="107" customFormat="1" x14ac:dyDescent="0.2"/>
    <row r="38451" s="107" customFormat="1" x14ac:dyDescent="0.2"/>
    <row r="38452" s="107" customFormat="1" x14ac:dyDescent="0.2"/>
    <row r="38453" s="107" customFormat="1" x14ac:dyDescent="0.2"/>
    <row r="38454" s="107" customFormat="1" x14ac:dyDescent="0.2"/>
    <row r="38455" s="107" customFormat="1" x14ac:dyDescent="0.2"/>
    <row r="38456" s="107" customFormat="1" x14ac:dyDescent="0.2"/>
    <row r="38457" s="107" customFormat="1" x14ac:dyDescent="0.2"/>
    <row r="38458" s="107" customFormat="1" x14ac:dyDescent="0.2"/>
    <row r="38459" s="107" customFormat="1" x14ac:dyDescent="0.2"/>
    <row r="38460" s="107" customFormat="1" x14ac:dyDescent="0.2"/>
    <row r="38461" s="107" customFormat="1" x14ac:dyDescent="0.2"/>
    <row r="38462" s="107" customFormat="1" x14ac:dyDescent="0.2"/>
    <row r="38463" s="107" customFormat="1" x14ac:dyDescent="0.2"/>
    <row r="38464" s="107" customFormat="1" x14ac:dyDescent="0.2"/>
    <row r="38465" s="107" customFormat="1" x14ac:dyDescent="0.2"/>
    <row r="38466" s="107" customFormat="1" x14ac:dyDescent="0.2"/>
    <row r="38467" s="107" customFormat="1" x14ac:dyDescent="0.2"/>
    <row r="38468" s="107" customFormat="1" x14ac:dyDescent="0.2"/>
    <row r="38469" s="107" customFormat="1" x14ac:dyDescent="0.2"/>
    <row r="38470" s="107" customFormat="1" x14ac:dyDescent="0.2"/>
    <row r="38471" s="107" customFormat="1" x14ac:dyDescent="0.2"/>
    <row r="38472" s="107" customFormat="1" x14ac:dyDescent="0.2"/>
    <row r="38473" s="107" customFormat="1" x14ac:dyDescent="0.2"/>
    <row r="38474" s="107" customFormat="1" x14ac:dyDescent="0.2"/>
    <row r="38475" s="107" customFormat="1" x14ac:dyDescent="0.2"/>
    <row r="38476" s="107" customFormat="1" x14ac:dyDescent="0.2"/>
    <row r="38477" s="107" customFormat="1" x14ac:dyDescent="0.2"/>
    <row r="38478" s="107" customFormat="1" x14ac:dyDescent="0.2"/>
    <row r="38479" s="107" customFormat="1" x14ac:dyDescent="0.2"/>
    <row r="38480" s="107" customFormat="1" x14ac:dyDescent="0.2"/>
    <row r="38481" s="107" customFormat="1" x14ac:dyDescent="0.2"/>
    <row r="38482" s="107" customFormat="1" x14ac:dyDescent="0.2"/>
    <row r="38483" s="107" customFormat="1" x14ac:dyDescent="0.2"/>
    <row r="38484" s="107" customFormat="1" x14ac:dyDescent="0.2"/>
    <row r="38485" s="107" customFormat="1" x14ac:dyDescent="0.2"/>
    <row r="38486" s="107" customFormat="1" x14ac:dyDescent="0.2"/>
    <row r="38487" s="107" customFormat="1" x14ac:dyDescent="0.2"/>
    <row r="38488" s="107" customFormat="1" x14ac:dyDescent="0.2"/>
    <row r="38489" s="107" customFormat="1" x14ac:dyDescent="0.2"/>
    <row r="38490" s="107" customFormat="1" x14ac:dyDescent="0.2"/>
    <row r="38491" s="107" customFormat="1" x14ac:dyDescent="0.2"/>
    <row r="38492" s="107" customFormat="1" x14ac:dyDescent="0.2"/>
    <row r="38493" s="107" customFormat="1" x14ac:dyDescent="0.2"/>
    <row r="38494" s="107" customFormat="1" x14ac:dyDescent="0.2"/>
    <row r="38495" s="107" customFormat="1" x14ac:dyDescent="0.2"/>
    <row r="38496" s="107" customFormat="1" x14ac:dyDescent="0.2"/>
    <row r="38497" s="107" customFormat="1" x14ac:dyDescent="0.2"/>
    <row r="38498" s="107" customFormat="1" x14ac:dyDescent="0.2"/>
    <row r="38499" s="107" customFormat="1" x14ac:dyDescent="0.2"/>
    <row r="38500" s="107" customFormat="1" x14ac:dyDescent="0.2"/>
    <row r="38501" s="107" customFormat="1" x14ac:dyDescent="0.2"/>
    <row r="38502" s="107" customFormat="1" x14ac:dyDescent="0.2"/>
    <row r="38503" s="107" customFormat="1" x14ac:dyDescent="0.2"/>
    <row r="38504" s="107" customFormat="1" x14ac:dyDescent="0.2"/>
    <row r="38505" s="107" customFormat="1" x14ac:dyDescent="0.2"/>
    <row r="38506" s="107" customFormat="1" x14ac:dyDescent="0.2"/>
    <row r="38507" s="107" customFormat="1" x14ac:dyDescent="0.2"/>
    <row r="38508" s="107" customFormat="1" x14ac:dyDescent="0.2"/>
    <row r="38509" s="107" customFormat="1" x14ac:dyDescent="0.2"/>
    <row r="38510" s="107" customFormat="1" x14ac:dyDescent="0.2"/>
    <row r="38511" s="107" customFormat="1" x14ac:dyDescent="0.2"/>
    <row r="38512" s="107" customFormat="1" x14ac:dyDescent="0.2"/>
    <row r="38513" s="107" customFormat="1" x14ac:dyDescent="0.2"/>
    <row r="38514" s="107" customFormat="1" x14ac:dyDescent="0.2"/>
    <row r="38515" s="107" customFormat="1" x14ac:dyDescent="0.2"/>
    <row r="38516" s="107" customFormat="1" x14ac:dyDescent="0.2"/>
    <row r="38517" s="107" customFormat="1" x14ac:dyDescent="0.2"/>
    <row r="38518" s="107" customFormat="1" x14ac:dyDescent="0.2"/>
    <row r="38519" s="107" customFormat="1" x14ac:dyDescent="0.2"/>
    <row r="38520" s="107" customFormat="1" x14ac:dyDescent="0.2"/>
    <row r="38521" s="107" customFormat="1" x14ac:dyDescent="0.2"/>
    <row r="38522" s="107" customFormat="1" x14ac:dyDescent="0.2"/>
    <row r="38523" s="107" customFormat="1" x14ac:dyDescent="0.2"/>
    <row r="38524" s="107" customFormat="1" x14ac:dyDescent="0.2"/>
    <row r="38525" s="107" customFormat="1" x14ac:dyDescent="0.2"/>
    <row r="38526" s="107" customFormat="1" x14ac:dyDescent="0.2"/>
    <row r="38527" s="107" customFormat="1" x14ac:dyDescent="0.2"/>
    <row r="38528" s="107" customFormat="1" x14ac:dyDescent="0.2"/>
    <row r="38529" s="107" customFormat="1" x14ac:dyDescent="0.2"/>
    <row r="38530" s="107" customFormat="1" x14ac:dyDescent="0.2"/>
    <row r="38531" s="107" customFormat="1" x14ac:dyDescent="0.2"/>
    <row r="38532" s="107" customFormat="1" x14ac:dyDescent="0.2"/>
    <row r="38533" s="107" customFormat="1" x14ac:dyDescent="0.2"/>
    <row r="38534" s="107" customFormat="1" x14ac:dyDescent="0.2"/>
    <row r="38535" s="107" customFormat="1" x14ac:dyDescent="0.2"/>
    <row r="38536" s="107" customFormat="1" x14ac:dyDescent="0.2"/>
    <row r="38537" s="107" customFormat="1" x14ac:dyDescent="0.2"/>
    <row r="38538" s="107" customFormat="1" x14ac:dyDescent="0.2"/>
    <row r="38539" s="107" customFormat="1" x14ac:dyDescent="0.2"/>
    <row r="38540" s="107" customFormat="1" x14ac:dyDescent="0.2"/>
    <row r="38541" s="107" customFormat="1" x14ac:dyDescent="0.2"/>
    <row r="38542" s="107" customFormat="1" x14ac:dyDescent="0.2"/>
    <row r="38543" s="107" customFormat="1" x14ac:dyDescent="0.2"/>
    <row r="38544" s="107" customFormat="1" x14ac:dyDescent="0.2"/>
    <row r="38545" s="107" customFormat="1" x14ac:dyDescent="0.2"/>
    <row r="38546" s="107" customFormat="1" x14ac:dyDescent="0.2"/>
    <row r="38547" s="107" customFormat="1" x14ac:dyDescent="0.2"/>
    <row r="38548" s="107" customFormat="1" x14ac:dyDescent="0.2"/>
    <row r="38549" s="107" customFormat="1" x14ac:dyDescent="0.2"/>
    <row r="38550" s="107" customFormat="1" x14ac:dyDescent="0.2"/>
    <row r="38551" s="107" customFormat="1" x14ac:dyDescent="0.2"/>
    <row r="38552" s="107" customFormat="1" x14ac:dyDescent="0.2"/>
    <row r="38553" s="107" customFormat="1" x14ac:dyDescent="0.2"/>
    <row r="38554" s="107" customFormat="1" x14ac:dyDescent="0.2"/>
    <row r="38555" s="107" customFormat="1" x14ac:dyDescent="0.2"/>
    <row r="38556" s="107" customFormat="1" x14ac:dyDescent="0.2"/>
    <row r="38557" s="107" customFormat="1" x14ac:dyDescent="0.2"/>
    <row r="38558" s="107" customFormat="1" x14ac:dyDescent="0.2"/>
    <row r="38559" s="107" customFormat="1" x14ac:dyDescent="0.2"/>
    <row r="38560" s="107" customFormat="1" x14ac:dyDescent="0.2"/>
    <row r="38561" s="107" customFormat="1" x14ac:dyDescent="0.2"/>
    <row r="38562" s="107" customFormat="1" x14ac:dyDescent="0.2"/>
    <row r="38563" s="107" customFormat="1" x14ac:dyDescent="0.2"/>
    <row r="38564" s="107" customFormat="1" x14ac:dyDescent="0.2"/>
    <row r="38565" s="107" customFormat="1" x14ac:dyDescent="0.2"/>
    <row r="38566" s="107" customFormat="1" x14ac:dyDescent="0.2"/>
    <row r="38567" s="107" customFormat="1" x14ac:dyDescent="0.2"/>
    <row r="38568" s="107" customFormat="1" x14ac:dyDescent="0.2"/>
    <row r="38569" s="107" customFormat="1" x14ac:dyDescent="0.2"/>
    <row r="38570" s="107" customFormat="1" x14ac:dyDescent="0.2"/>
    <row r="38571" s="107" customFormat="1" x14ac:dyDescent="0.2"/>
    <row r="38572" s="107" customFormat="1" x14ac:dyDescent="0.2"/>
    <row r="38573" s="107" customFormat="1" x14ac:dyDescent="0.2"/>
    <row r="38574" s="107" customFormat="1" x14ac:dyDescent="0.2"/>
    <row r="38575" s="107" customFormat="1" x14ac:dyDescent="0.2"/>
    <row r="38576" s="107" customFormat="1" x14ac:dyDescent="0.2"/>
    <row r="38577" s="107" customFormat="1" x14ac:dyDescent="0.2"/>
    <row r="38578" s="107" customFormat="1" x14ac:dyDescent="0.2"/>
    <row r="38579" s="107" customFormat="1" x14ac:dyDescent="0.2"/>
    <row r="38580" s="107" customFormat="1" x14ac:dyDescent="0.2"/>
    <row r="38581" s="107" customFormat="1" x14ac:dyDescent="0.2"/>
    <row r="38582" s="107" customFormat="1" x14ac:dyDescent="0.2"/>
    <row r="38583" s="107" customFormat="1" x14ac:dyDescent="0.2"/>
    <row r="38584" s="107" customFormat="1" x14ac:dyDescent="0.2"/>
    <row r="38585" s="107" customFormat="1" x14ac:dyDescent="0.2"/>
    <row r="38586" s="107" customFormat="1" x14ac:dyDescent="0.2"/>
    <row r="38587" s="107" customFormat="1" x14ac:dyDescent="0.2"/>
    <row r="38588" s="107" customFormat="1" x14ac:dyDescent="0.2"/>
    <row r="38589" s="107" customFormat="1" x14ac:dyDescent="0.2"/>
    <row r="38590" s="107" customFormat="1" x14ac:dyDescent="0.2"/>
    <row r="38591" s="107" customFormat="1" x14ac:dyDescent="0.2"/>
    <row r="38592" s="107" customFormat="1" x14ac:dyDescent="0.2"/>
    <row r="38593" s="107" customFormat="1" x14ac:dyDescent="0.2"/>
    <row r="38594" s="107" customFormat="1" x14ac:dyDescent="0.2"/>
    <row r="38595" s="107" customFormat="1" x14ac:dyDescent="0.2"/>
    <row r="38596" s="107" customFormat="1" x14ac:dyDescent="0.2"/>
    <row r="38597" s="107" customFormat="1" x14ac:dyDescent="0.2"/>
    <row r="38598" s="107" customFormat="1" x14ac:dyDescent="0.2"/>
    <row r="38599" s="107" customFormat="1" x14ac:dyDescent="0.2"/>
    <row r="38600" s="107" customFormat="1" x14ac:dyDescent="0.2"/>
    <row r="38601" s="107" customFormat="1" x14ac:dyDescent="0.2"/>
    <row r="38602" s="107" customFormat="1" x14ac:dyDescent="0.2"/>
    <row r="38603" s="107" customFormat="1" x14ac:dyDescent="0.2"/>
    <row r="38604" s="107" customFormat="1" x14ac:dyDescent="0.2"/>
    <row r="38605" s="107" customFormat="1" x14ac:dyDescent="0.2"/>
    <row r="38606" s="107" customFormat="1" x14ac:dyDescent="0.2"/>
    <row r="38607" s="107" customFormat="1" x14ac:dyDescent="0.2"/>
    <row r="38608" s="107" customFormat="1" x14ac:dyDescent="0.2"/>
    <row r="38609" s="107" customFormat="1" x14ac:dyDescent="0.2"/>
    <row r="38610" s="107" customFormat="1" x14ac:dyDescent="0.2"/>
    <row r="38611" s="107" customFormat="1" x14ac:dyDescent="0.2"/>
    <row r="38612" s="107" customFormat="1" x14ac:dyDescent="0.2"/>
    <row r="38613" s="107" customFormat="1" x14ac:dyDescent="0.2"/>
    <row r="38614" s="107" customFormat="1" x14ac:dyDescent="0.2"/>
    <row r="38615" s="107" customFormat="1" x14ac:dyDescent="0.2"/>
    <row r="38616" s="107" customFormat="1" x14ac:dyDescent="0.2"/>
    <row r="38617" s="107" customFormat="1" x14ac:dyDescent="0.2"/>
    <row r="38618" s="107" customFormat="1" x14ac:dyDescent="0.2"/>
    <row r="38619" s="107" customFormat="1" x14ac:dyDescent="0.2"/>
    <row r="38620" s="107" customFormat="1" x14ac:dyDescent="0.2"/>
    <row r="38621" s="107" customFormat="1" x14ac:dyDescent="0.2"/>
    <row r="38622" s="107" customFormat="1" x14ac:dyDescent="0.2"/>
    <row r="38623" s="107" customFormat="1" x14ac:dyDescent="0.2"/>
    <row r="38624" s="107" customFormat="1" x14ac:dyDescent="0.2"/>
    <row r="38625" s="107" customFormat="1" x14ac:dyDescent="0.2"/>
    <row r="38626" s="107" customFormat="1" x14ac:dyDescent="0.2"/>
    <row r="38627" s="107" customFormat="1" x14ac:dyDescent="0.2"/>
    <row r="38628" s="107" customFormat="1" x14ac:dyDescent="0.2"/>
    <row r="38629" s="107" customFormat="1" x14ac:dyDescent="0.2"/>
    <row r="38630" s="107" customFormat="1" x14ac:dyDescent="0.2"/>
    <row r="38631" s="107" customFormat="1" x14ac:dyDescent="0.2"/>
    <row r="38632" s="107" customFormat="1" x14ac:dyDescent="0.2"/>
    <row r="38633" s="107" customFormat="1" x14ac:dyDescent="0.2"/>
    <row r="38634" s="107" customFormat="1" x14ac:dyDescent="0.2"/>
    <row r="38635" s="107" customFormat="1" x14ac:dyDescent="0.2"/>
    <row r="38636" s="107" customFormat="1" x14ac:dyDescent="0.2"/>
    <row r="38637" s="107" customFormat="1" x14ac:dyDescent="0.2"/>
    <row r="38638" s="107" customFormat="1" x14ac:dyDescent="0.2"/>
    <row r="38639" s="107" customFormat="1" x14ac:dyDescent="0.2"/>
    <row r="38640" s="107" customFormat="1" x14ac:dyDescent="0.2"/>
    <row r="38641" s="107" customFormat="1" x14ac:dyDescent="0.2"/>
    <row r="38642" s="107" customFormat="1" x14ac:dyDescent="0.2"/>
    <row r="38643" s="107" customFormat="1" x14ac:dyDescent="0.2"/>
    <row r="38644" s="107" customFormat="1" x14ac:dyDescent="0.2"/>
    <row r="38645" s="107" customFormat="1" x14ac:dyDescent="0.2"/>
    <row r="38646" s="107" customFormat="1" x14ac:dyDescent="0.2"/>
    <row r="38647" s="107" customFormat="1" x14ac:dyDescent="0.2"/>
    <row r="38648" s="107" customFormat="1" x14ac:dyDescent="0.2"/>
    <row r="38649" s="107" customFormat="1" x14ac:dyDescent="0.2"/>
    <row r="38650" s="107" customFormat="1" x14ac:dyDescent="0.2"/>
    <row r="38651" s="107" customFormat="1" x14ac:dyDescent="0.2"/>
    <row r="38652" s="107" customFormat="1" x14ac:dyDescent="0.2"/>
    <row r="38653" s="107" customFormat="1" x14ac:dyDescent="0.2"/>
    <row r="38654" s="107" customFormat="1" x14ac:dyDescent="0.2"/>
    <row r="38655" s="107" customFormat="1" x14ac:dyDescent="0.2"/>
    <row r="38656" s="107" customFormat="1" x14ac:dyDescent="0.2"/>
    <row r="38657" s="107" customFormat="1" x14ac:dyDescent="0.2"/>
    <row r="38658" s="107" customFormat="1" x14ac:dyDescent="0.2"/>
    <row r="38659" s="107" customFormat="1" x14ac:dyDescent="0.2"/>
    <row r="38660" s="107" customFormat="1" x14ac:dyDescent="0.2"/>
    <row r="38661" s="107" customFormat="1" x14ac:dyDescent="0.2"/>
    <row r="38662" s="107" customFormat="1" x14ac:dyDescent="0.2"/>
    <row r="38663" s="107" customFormat="1" x14ac:dyDescent="0.2"/>
    <row r="38664" s="107" customFormat="1" x14ac:dyDescent="0.2"/>
    <row r="38665" s="107" customFormat="1" x14ac:dyDescent="0.2"/>
    <row r="38666" s="107" customFormat="1" x14ac:dyDescent="0.2"/>
    <row r="38667" s="107" customFormat="1" x14ac:dyDescent="0.2"/>
    <row r="38668" s="107" customFormat="1" x14ac:dyDescent="0.2"/>
    <row r="38669" s="107" customFormat="1" x14ac:dyDescent="0.2"/>
    <row r="38670" s="107" customFormat="1" x14ac:dyDescent="0.2"/>
    <row r="38671" s="107" customFormat="1" x14ac:dyDescent="0.2"/>
    <row r="38672" s="107" customFormat="1" x14ac:dyDescent="0.2"/>
    <row r="38673" s="107" customFormat="1" x14ac:dyDescent="0.2"/>
    <row r="38674" s="107" customFormat="1" x14ac:dyDescent="0.2"/>
    <row r="38675" s="107" customFormat="1" x14ac:dyDescent="0.2"/>
    <row r="38676" s="107" customFormat="1" x14ac:dyDescent="0.2"/>
    <row r="38677" s="107" customFormat="1" x14ac:dyDescent="0.2"/>
    <row r="38678" s="107" customFormat="1" x14ac:dyDescent="0.2"/>
    <row r="38679" s="107" customFormat="1" x14ac:dyDescent="0.2"/>
    <row r="38680" s="107" customFormat="1" x14ac:dyDescent="0.2"/>
    <row r="38681" s="107" customFormat="1" x14ac:dyDescent="0.2"/>
    <row r="38682" s="107" customFormat="1" x14ac:dyDescent="0.2"/>
    <row r="38683" s="107" customFormat="1" x14ac:dyDescent="0.2"/>
    <row r="38684" s="107" customFormat="1" x14ac:dyDescent="0.2"/>
    <row r="38685" s="107" customFormat="1" x14ac:dyDescent="0.2"/>
    <row r="38686" s="107" customFormat="1" x14ac:dyDescent="0.2"/>
    <row r="38687" s="107" customFormat="1" x14ac:dyDescent="0.2"/>
    <row r="38688" s="107" customFormat="1" x14ac:dyDescent="0.2"/>
    <row r="38689" s="107" customFormat="1" x14ac:dyDescent="0.2"/>
    <row r="38690" s="107" customFormat="1" x14ac:dyDescent="0.2"/>
    <row r="38691" s="107" customFormat="1" x14ac:dyDescent="0.2"/>
    <row r="38692" s="107" customFormat="1" x14ac:dyDescent="0.2"/>
    <row r="38693" s="107" customFormat="1" x14ac:dyDescent="0.2"/>
    <row r="38694" s="107" customFormat="1" x14ac:dyDescent="0.2"/>
    <row r="38695" s="107" customFormat="1" x14ac:dyDescent="0.2"/>
    <row r="38696" s="107" customFormat="1" x14ac:dyDescent="0.2"/>
    <row r="38697" s="107" customFormat="1" x14ac:dyDescent="0.2"/>
    <row r="38698" s="107" customFormat="1" x14ac:dyDescent="0.2"/>
    <row r="38699" s="107" customFormat="1" x14ac:dyDescent="0.2"/>
    <row r="38700" s="107" customFormat="1" x14ac:dyDescent="0.2"/>
    <row r="38701" s="107" customFormat="1" x14ac:dyDescent="0.2"/>
    <row r="38702" s="107" customFormat="1" x14ac:dyDescent="0.2"/>
    <row r="38703" s="107" customFormat="1" x14ac:dyDescent="0.2"/>
    <row r="38704" s="107" customFormat="1" x14ac:dyDescent="0.2"/>
    <row r="38705" s="107" customFormat="1" x14ac:dyDescent="0.2"/>
    <row r="38706" s="107" customFormat="1" x14ac:dyDescent="0.2"/>
    <row r="38707" s="107" customFormat="1" x14ac:dyDescent="0.2"/>
    <row r="38708" s="107" customFormat="1" x14ac:dyDescent="0.2"/>
    <row r="38709" s="107" customFormat="1" x14ac:dyDescent="0.2"/>
    <row r="38710" s="107" customFormat="1" x14ac:dyDescent="0.2"/>
    <row r="38711" s="107" customFormat="1" x14ac:dyDescent="0.2"/>
    <row r="38712" s="107" customFormat="1" x14ac:dyDescent="0.2"/>
    <row r="38713" s="107" customFormat="1" x14ac:dyDescent="0.2"/>
    <row r="38714" s="107" customFormat="1" x14ac:dyDescent="0.2"/>
    <row r="38715" s="107" customFormat="1" x14ac:dyDescent="0.2"/>
    <row r="38716" s="107" customFormat="1" x14ac:dyDescent="0.2"/>
    <row r="38717" s="107" customFormat="1" x14ac:dyDescent="0.2"/>
    <row r="38718" s="107" customFormat="1" x14ac:dyDescent="0.2"/>
    <row r="38719" s="107" customFormat="1" x14ac:dyDescent="0.2"/>
    <row r="38720" s="107" customFormat="1" x14ac:dyDescent="0.2"/>
    <row r="38721" s="107" customFormat="1" x14ac:dyDescent="0.2"/>
    <row r="38722" s="107" customFormat="1" x14ac:dyDescent="0.2"/>
    <row r="38723" s="107" customFormat="1" x14ac:dyDescent="0.2"/>
    <row r="38724" s="107" customFormat="1" x14ac:dyDescent="0.2"/>
    <row r="38725" s="107" customFormat="1" x14ac:dyDescent="0.2"/>
    <row r="38726" s="107" customFormat="1" x14ac:dyDescent="0.2"/>
    <row r="38727" s="107" customFormat="1" x14ac:dyDescent="0.2"/>
    <row r="38728" s="107" customFormat="1" x14ac:dyDescent="0.2"/>
    <row r="38729" s="107" customFormat="1" x14ac:dyDescent="0.2"/>
    <row r="38730" s="107" customFormat="1" x14ac:dyDescent="0.2"/>
    <row r="38731" s="107" customFormat="1" x14ac:dyDescent="0.2"/>
    <row r="38732" s="107" customFormat="1" x14ac:dyDescent="0.2"/>
    <row r="38733" s="107" customFormat="1" x14ac:dyDescent="0.2"/>
    <row r="38734" s="107" customFormat="1" x14ac:dyDescent="0.2"/>
    <row r="38735" s="107" customFormat="1" x14ac:dyDescent="0.2"/>
    <row r="38736" s="107" customFormat="1" x14ac:dyDescent="0.2"/>
    <row r="38737" s="107" customFormat="1" x14ac:dyDescent="0.2"/>
    <row r="38738" s="107" customFormat="1" x14ac:dyDescent="0.2"/>
    <row r="38739" s="107" customFormat="1" x14ac:dyDescent="0.2"/>
    <row r="38740" s="107" customFormat="1" x14ac:dyDescent="0.2"/>
    <row r="38741" s="107" customFormat="1" x14ac:dyDescent="0.2"/>
    <row r="38742" s="107" customFormat="1" x14ac:dyDescent="0.2"/>
    <row r="38743" s="107" customFormat="1" x14ac:dyDescent="0.2"/>
    <row r="38744" s="107" customFormat="1" x14ac:dyDescent="0.2"/>
    <row r="38745" s="107" customFormat="1" x14ac:dyDescent="0.2"/>
    <row r="38746" s="107" customFormat="1" x14ac:dyDescent="0.2"/>
    <row r="38747" s="107" customFormat="1" x14ac:dyDescent="0.2"/>
    <row r="38748" s="107" customFormat="1" x14ac:dyDescent="0.2"/>
    <row r="38749" s="107" customFormat="1" x14ac:dyDescent="0.2"/>
    <row r="38750" s="107" customFormat="1" x14ac:dyDescent="0.2"/>
    <row r="38751" s="107" customFormat="1" x14ac:dyDescent="0.2"/>
    <row r="38752" s="107" customFormat="1" x14ac:dyDescent="0.2"/>
    <row r="38753" s="107" customFormat="1" x14ac:dyDescent="0.2"/>
    <row r="38754" s="107" customFormat="1" x14ac:dyDescent="0.2"/>
    <row r="38755" s="107" customFormat="1" x14ac:dyDescent="0.2"/>
    <row r="38756" s="107" customFormat="1" x14ac:dyDescent="0.2"/>
    <row r="38757" s="107" customFormat="1" x14ac:dyDescent="0.2"/>
    <row r="38758" s="107" customFormat="1" x14ac:dyDescent="0.2"/>
    <row r="38759" s="107" customFormat="1" x14ac:dyDescent="0.2"/>
    <row r="38760" s="107" customFormat="1" x14ac:dyDescent="0.2"/>
    <row r="38761" s="107" customFormat="1" x14ac:dyDescent="0.2"/>
    <row r="38762" s="107" customFormat="1" x14ac:dyDescent="0.2"/>
    <row r="38763" s="107" customFormat="1" x14ac:dyDescent="0.2"/>
    <row r="38764" s="107" customFormat="1" x14ac:dyDescent="0.2"/>
    <row r="38765" s="107" customFormat="1" x14ac:dyDescent="0.2"/>
    <row r="38766" s="107" customFormat="1" x14ac:dyDescent="0.2"/>
    <row r="38767" s="107" customFormat="1" x14ac:dyDescent="0.2"/>
    <row r="38768" s="107" customFormat="1" x14ac:dyDescent="0.2"/>
    <row r="38769" s="107" customFormat="1" x14ac:dyDescent="0.2"/>
    <row r="38770" s="107" customFormat="1" x14ac:dyDescent="0.2"/>
    <row r="38771" s="107" customFormat="1" x14ac:dyDescent="0.2"/>
    <row r="38772" s="107" customFormat="1" x14ac:dyDescent="0.2"/>
    <row r="38773" s="107" customFormat="1" x14ac:dyDescent="0.2"/>
    <row r="38774" s="107" customFormat="1" x14ac:dyDescent="0.2"/>
    <row r="38775" s="107" customFormat="1" x14ac:dyDescent="0.2"/>
    <row r="38776" s="107" customFormat="1" x14ac:dyDescent="0.2"/>
    <row r="38777" s="107" customFormat="1" x14ac:dyDescent="0.2"/>
    <row r="38778" s="107" customFormat="1" x14ac:dyDescent="0.2"/>
    <row r="38779" s="107" customFormat="1" x14ac:dyDescent="0.2"/>
    <row r="38780" s="107" customFormat="1" x14ac:dyDescent="0.2"/>
    <row r="38781" s="107" customFormat="1" x14ac:dyDescent="0.2"/>
    <row r="38782" s="107" customFormat="1" x14ac:dyDescent="0.2"/>
    <row r="38783" s="107" customFormat="1" x14ac:dyDescent="0.2"/>
    <row r="38784" s="107" customFormat="1" x14ac:dyDescent="0.2"/>
    <row r="38785" s="107" customFormat="1" x14ac:dyDescent="0.2"/>
    <row r="38786" s="107" customFormat="1" x14ac:dyDescent="0.2"/>
    <row r="38787" s="107" customFormat="1" x14ac:dyDescent="0.2"/>
    <row r="38788" s="107" customFormat="1" x14ac:dyDescent="0.2"/>
    <row r="38789" s="107" customFormat="1" x14ac:dyDescent="0.2"/>
    <row r="38790" s="107" customFormat="1" x14ac:dyDescent="0.2"/>
    <row r="38791" s="107" customFormat="1" x14ac:dyDescent="0.2"/>
    <row r="38792" s="107" customFormat="1" x14ac:dyDescent="0.2"/>
    <row r="38793" s="107" customFormat="1" x14ac:dyDescent="0.2"/>
    <row r="38794" s="107" customFormat="1" x14ac:dyDescent="0.2"/>
    <row r="38795" s="107" customFormat="1" x14ac:dyDescent="0.2"/>
    <row r="38796" s="107" customFormat="1" x14ac:dyDescent="0.2"/>
    <row r="38797" s="107" customFormat="1" x14ac:dyDescent="0.2"/>
    <row r="38798" s="107" customFormat="1" x14ac:dyDescent="0.2"/>
    <row r="38799" s="107" customFormat="1" x14ac:dyDescent="0.2"/>
    <row r="38800" s="107" customFormat="1" x14ac:dyDescent="0.2"/>
    <row r="38801" s="107" customFormat="1" x14ac:dyDescent="0.2"/>
    <row r="38802" s="107" customFormat="1" x14ac:dyDescent="0.2"/>
    <row r="38803" s="107" customFormat="1" x14ac:dyDescent="0.2"/>
    <row r="38804" s="107" customFormat="1" x14ac:dyDescent="0.2"/>
    <row r="38805" s="107" customFormat="1" x14ac:dyDescent="0.2"/>
    <row r="38806" s="107" customFormat="1" x14ac:dyDescent="0.2"/>
    <row r="38807" s="107" customFormat="1" x14ac:dyDescent="0.2"/>
    <row r="38808" s="107" customFormat="1" x14ac:dyDescent="0.2"/>
    <row r="38809" s="107" customFormat="1" x14ac:dyDescent="0.2"/>
    <row r="38810" s="107" customFormat="1" x14ac:dyDescent="0.2"/>
    <row r="38811" s="107" customFormat="1" x14ac:dyDescent="0.2"/>
    <row r="38812" s="107" customFormat="1" x14ac:dyDescent="0.2"/>
    <row r="38813" s="107" customFormat="1" x14ac:dyDescent="0.2"/>
    <row r="38814" s="107" customFormat="1" x14ac:dyDescent="0.2"/>
    <row r="38815" s="107" customFormat="1" x14ac:dyDescent="0.2"/>
    <row r="38816" s="107" customFormat="1" x14ac:dyDescent="0.2"/>
    <row r="38817" s="107" customFormat="1" x14ac:dyDescent="0.2"/>
    <row r="38818" s="107" customFormat="1" x14ac:dyDescent="0.2"/>
    <row r="38819" s="107" customFormat="1" x14ac:dyDescent="0.2"/>
    <row r="38820" s="107" customFormat="1" x14ac:dyDescent="0.2"/>
    <row r="38821" s="107" customFormat="1" x14ac:dyDescent="0.2"/>
    <row r="38822" s="107" customFormat="1" x14ac:dyDescent="0.2"/>
    <row r="38823" s="107" customFormat="1" x14ac:dyDescent="0.2"/>
    <row r="38824" s="107" customFormat="1" x14ac:dyDescent="0.2"/>
    <row r="38825" s="107" customFormat="1" x14ac:dyDescent="0.2"/>
    <row r="38826" s="107" customFormat="1" x14ac:dyDescent="0.2"/>
    <row r="38827" s="107" customFormat="1" x14ac:dyDescent="0.2"/>
    <row r="38828" s="107" customFormat="1" x14ac:dyDescent="0.2"/>
    <row r="38829" s="107" customFormat="1" x14ac:dyDescent="0.2"/>
    <row r="38830" s="107" customFormat="1" x14ac:dyDescent="0.2"/>
    <row r="38831" s="107" customFormat="1" x14ac:dyDescent="0.2"/>
    <row r="38832" s="107" customFormat="1" x14ac:dyDescent="0.2"/>
    <row r="38833" s="107" customFormat="1" x14ac:dyDescent="0.2"/>
    <row r="38834" s="107" customFormat="1" x14ac:dyDescent="0.2"/>
    <row r="38835" s="107" customFormat="1" x14ac:dyDescent="0.2"/>
    <row r="38836" s="107" customFormat="1" x14ac:dyDescent="0.2"/>
    <row r="38837" s="107" customFormat="1" x14ac:dyDescent="0.2"/>
    <row r="38838" s="107" customFormat="1" x14ac:dyDescent="0.2"/>
    <row r="38839" s="107" customFormat="1" x14ac:dyDescent="0.2"/>
    <row r="38840" s="107" customFormat="1" x14ac:dyDescent="0.2"/>
    <row r="38841" s="107" customFormat="1" x14ac:dyDescent="0.2"/>
    <row r="38842" s="107" customFormat="1" x14ac:dyDescent="0.2"/>
    <row r="38843" s="107" customFormat="1" x14ac:dyDescent="0.2"/>
    <row r="38844" s="107" customFormat="1" x14ac:dyDescent="0.2"/>
    <row r="38845" s="107" customFormat="1" x14ac:dyDescent="0.2"/>
    <row r="38846" s="107" customFormat="1" x14ac:dyDescent="0.2"/>
    <row r="38847" s="107" customFormat="1" x14ac:dyDescent="0.2"/>
    <row r="38848" s="107" customFormat="1" x14ac:dyDescent="0.2"/>
    <row r="38849" s="107" customFormat="1" x14ac:dyDescent="0.2"/>
    <row r="38850" s="107" customFormat="1" x14ac:dyDescent="0.2"/>
    <row r="38851" s="107" customFormat="1" x14ac:dyDescent="0.2"/>
    <row r="38852" s="107" customFormat="1" x14ac:dyDescent="0.2"/>
    <row r="38853" s="107" customFormat="1" x14ac:dyDescent="0.2"/>
    <row r="38854" s="107" customFormat="1" x14ac:dyDescent="0.2"/>
    <row r="38855" s="107" customFormat="1" x14ac:dyDescent="0.2"/>
    <row r="38856" s="107" customFormat="1" x14ac:dyDescent="0.2"/>
    <row r="38857" s="107" customFormat="1" x14ac:dyDescent="0.2"/>
    <row r="38858" s="107" customFormat="1" x14ac:dyDescent="0.2"/>
    <row r="38859" s="107" customFormat="1" x14ac:dyDescent="0.2"/>
    <row r="38860" s="107" customFormat="1" x14ac:dyDescent="0.2"/>
    <row r="38861" s="107" customFormat="1" x14ac:dyDescent="0.2"/>
    <row r="38862" s="107" customFormat="1" x14ac:dyDescent="0.2"/>
    <row r="38863" s="107" customFormat="1" x14ac:dyDescent="0.2"/>
    <row r="38864" s="107" customFormat="1" x14ac:dyDescent="0.2"/>
    <row r="38865" s="107" customFormat="1" x14ac:dyDescent="0.2"/>
    <row r="38866" s="107" customFormat="1" x14ac:dyDescent="0.2"/>
    <row r="38867" s="107" customFormat="1" x14ac:dyDescent="0.2"/>
    <row r="38868" s="107" customFormat="1" x14ac:dyDescent="0.2"/>
    <row r="38869" s="107" customFormat="1" x14ac:dyDescent="0.2"/>
    <row r="38870" s="107" customFormat="1" x14ac:dyDescent="0.2"/>
    <row r="38871" s="107" customFormat="1" x14ac:dyDescent="0.2"/>
    <row r="38872" s="107" customFormat="1" x14ac:dyDescent="0.2"/>
    <row r="38873" s="107" customFormat="1" x14ac:dyDescent="0.2"/>
    <row r="38874" s="107" customFormat="1" x14ac:dyDescent="0.2"/>
    <row r="38875" s="107" customFormat="1" x14ac:dyDescent="0.2"/>
    <row r="38876" s="107" customFormat="1" x14ac:dyDescent="0.2"/>
    <row r="38877" s="107" customFormat="1" x14ac:dyDescent="0.2"/>
    <row r="38878" s="107" customFormat="1" x14ac:dyDescent="0.2"/>
    <row r="38879" s="107" customFormat="1" x14ac:dyDescent="0.2"/>
    <row r="38880" s="107" customFormat="1" x14ac:dyDescent="0.2"/>
    <row r="38881" s="107" customFormat="1" x14ac:dyDescent="0.2"/>
    <row r="38882" s="107" customFormat="1" x14ac:dyDescent="0.2"/>
    <row r="38883" s="107" customFormat="1" x14ac:dyDescent="0.2"/>
    <row r="38884" s="107" customFormat="1" x14ac:dyDescent="0.2"/>
    <row r="38885" s="107" customFormat="1" x14ac:dyDescent="0.2"/>
    <row r="38886" s="107" customFormat="1" x14ac:dyDescent="0.2"/>
    <row r="38887" s="107" customFormat="1" x14ac:dyDescent="0.2"/>
    <row r="38888" s="107" customFormat="1" x14ac:dyDescent="0.2"/>
    <row r="38889" s="107" customFormat="1" x14ac:dyDescent="0.2"/>
    <row r="38890" s="107" customFormat="1" x14ac:dyDescent="0.2"/>
    <row r="38891" s="107" customFormat="1" x14ac:dyDescent="0.2"/>
    <row r="38892" s="107" customFormat="1" x14ac:dyDescent="0.2"/>
    <row r="38893" s="107" customFormat="1" x14ac:dyDescent="0.2"/>
    <row r="38894" s="107" customFormat="1" x14ac:dyDescent="0.2"/>
    <row r="38895" s="107" customFormat="1" x14ac:dyDescent="0.2"/>
    <row r="38896" s="107" customFormat="1" x14ac:dyDescent="0.2"/>
    <row r="38897" s="107" customFormat="1" x14ac:dyDescent="0.2"/>
    <row r="38898" s="107" customFormat="1" x14ac:dyDescent="0.2"/>
    <row r="38899" s="107" customFormat="1" x14ac:dyDescent="0.2"/>
    <row r="38900" s="107" customFormat="1" x14ac:dyDescent="0.2"/>
    <row r="38901" s="107" customFormat="1" x14ac:dyDescent="0.2"/>
    <row r="38902" s="107" customFormat="1" x14ac:dyDescent="0.2"/>
    <row r="38903" s="107" customFormat="1" x14ac:dyDescent="0.2"/>
    <row r="38904" s="107" customFormat="1" x14ac:dyDescent="0.2"/>
    <row r="38905" s="107" customFormat="1" x14ac:dyDescent="0.2"/>
    <row r="38906" s="107" customFormat="1" x14ac:dyDescent="0.2"/>
    <row r="38907" s="107" customFormat="1" x14ac:dyDescent="0.2"/>
    <row r="38908" s="107" customFormat="1" x14ac:dyDescent="0.2"/>
    <row r="38909" s="107" customFormat="1" x14ac:dyDescent="0.2"/>
    <row r="38910" s="107" customFormat="1" x14ac:dyDescent="0.2"/>
    <row r="38911" s="107" customFormat="1" x14ac:dyDescent="0.2"/>
    <row r="38912" s="107" customFormat="1" x14ac:dyDescent="0.2"/>
    <row r="38913" s="107" customFormat="1" x14ac:dyDescent="0.2"/>
    <row r="38914" s="107" customFormat="1" x14ac:dyDescent="0.2"/>
    <row r="38915" s="107" customFormat="1" x14ac:dyDescent="0.2"/>
    <row r="38916" s="107" customFormat="1" x14ac:dyDescent="0.2"/>
    <row r="38917" s="107" customFormat="1" x14ac:dyDescent="0.2"/>
    <row r="38918" s="107" customFormat="1" x14ac:dyDescent="0.2"/>
    <row r="38919" s="107" customFormat="1" x14ac:dyDescent="0.2"/>
    <row r="38920" s="107" customFormat="1" x14ac:dyDescent="0.2"/>
    <row r="38921" s="107" customFormat="1" x14ac:dyDescent="0.2"/>
    <row r="38922" s="107" customFormat="1" x14ac:dyDescent="0.2"/>
    <row r="38923" s="107" customFormat="1" x14ac:dyDescent="0.2"/>
    <row r="38924" s="107" customFormat="1" x14ac:dyDescent="0.2"/>
    <row r="38925" s="107" customFormat="1" x14ac:dyDescent="0.2"/>
    <row r="38926" s="107" customFormat="1" x14ac:dyDescent="0.2"/>
    <row r="38927" s="107" customFormat="1" x14ac:dyDescent="0.2"/>
    <row r="38928" s="107" customFormat="1" x14ac:dyDescent="0.2"/>
    <row r="38929" s="107" customFormat="1" x14ac:dyDescent="0.2"/>
    <row r="38930" s="107" customFormat="1" x14ac:dyDescent="0.2"/>
    <row r="38931" s="107" customFormat="1" x14ac:dyDescent="0.2"/>
    <row r="38932" s="107" customFormat="1" x14ac:dyDescent="0.2"/>
    <row r="38933" s="107" customFormat="1" x14ac:dyDescent="0.2"/>
    <row r="38934" s="107" customFormat="1" x14ac:dyDescent="0.2"/>
    <row r="38935" s="107" customFormat="1" x14ac:dyDescent="0.2"/>
    <row r="38936" s="107" customFormat="1" x14ac:dyDescent="0.2"/>
    <row r="38937" s="107" customFormat="1" x14ac:dyDescent="0.2"/>
    <row r="38938" s="107" customFormat="1" x14ac:dyDescent="0.2"/>
    <row r="38939" s="107" customFormat="1" x14ac:dyDescent="0.2"/>
    <row r="38940" s="107" customFormat="1" x14ac:dyDescent="0.2"/>
    <row r="38941" s="107" customFormat="1" x14ac:dyDescent="0.2"/>
    <row r="38942" s="107" customFormat="1" x14ac:dyDescent="0.2"/>
    <row r="38943" s="107" customFormat="1" x14ac:dyDescent="0.2"/>
    <row r="38944" s="107" customFormat="1" x14ac:dyDescent="0.2"/>
    <row r="38945" s="107" customFormat="1" x14ac:dyDescent="0.2"/>
    <row r="38946" s="107" customFormat="1" x14ac:dyDescent="0.2"/>
    <row r="38947" s="107" customFormat="1" x14ac:dyDescent="0.2"/>
    <row r="38948" s="107" customFormat="1" x14ac:dyDescent="0.2"/>
    <row r="38949" s="107" customFormat="1" x14ac:dyDescent="0.2"/>
    <row r="38950" s="107" customFormat="1" x14ac:dyDescent="0.2"/>
    <row r="38951" s="107" customFormat="1" x14ac:dyDescent="0.2"/>
    <row r="38952" s="107" customFormat="1" x14ac:dyDescent="0.2"/>
    <row r="38953" s="107" customFormat="1" x14ac:dyDescent="0.2"/>
    <row r="38954" s="107" customFormat="1" x14ac:dyDescent="0.2"/>
    <row r="38955" s="107" customFormat="1" x14ac:dyDescent="0.2"/>
    <row r="38956" s="107" customFormat="1" x14ac:dyDescent="0.2"/>
    <row r="38957" s="107" customFormat="1" x14ac:dyDescent="0.2"/>
    <row r="38958" s="107" customFormat="1" x14ac:dyDescent="0.2"/>
    <row r="38959" s="107" customFormat="1" x14ac:dyDescent="0.2"/>
    <row r="38960" s="107" customFormat="1" x14ac:dyDescent="0.2"/>
    <row r="38961" s="107" customFormat="1" x14ac:dyDescent="0.2"/>
    <row r="38962" s="107" customFormat="1" x14ac:dyDescent="0.2"/>
    <row r="38963" s="107" customFormat="1" x14ac:dyDescent="0.2"/>
    <row r="38964" s="107" customFormat="1" x14ac:dyDescent="0.2"/>
    <row r="38965" s="107" customFormat="1" x14ac:dyDescent="0.2"/>
    <row r="38966" s="107" customFormat="1" x14ac:dyDescent="0.2"/>
    <row r="38967" s="107" customFormat="1" x14ac:dyDescent="0.2"/>
    <row r="38968" s="107" customFormat="1" x14ac:dyDescent="0.2"/>
    <row r="38969" s="107" customFormat="1" x14ac:dyDescent="0.2"/>
    <row r="38970" s="107" customFormat="1" x14ac:dyDescent="0.2"/>
    <row r="38971" s="107" customFormat="1" x14ac:dyDescent="0.2"/>
    <row r="38972" s="107" customFormat="1" x14ac:dyDescent="0.2"/>
    <row r="38973" s="107" customFormat="1" x14ac:dyDescent="0.2"/>
    <row r="38974" s="107" customFormat="1" x14ac:dyDescent="0.2"/>
    <row r="38975" s="107" customFormat="1" x14ac:dyDescent="0.2"/>
    <row r="38976" s="107" customFormat="1" x14ac:dyDescent="0.2"/>
    <row r="38977" s="107" customFormat="1" x14ac:dyDescent="0.2"/>
    <row r="38978" s="107" customFormat="1" x14ac:dyDescent="0.2"/>
    <row r="38979" s="107" customFormat="1" x14ac:dyDescent="0.2"/>
    <row r="38980" s="107" customFormat="1" x14ac:dyDescent="0.2"/>
    <row r="38981" s="107" customFormat="1" x14ac:dyDescent="0.2"/>
    <row r="38982" s="107" customFormat="1" x14ac:dyDescent="0.2"/>
    <row r="38983" s="107" customFormat="1" x14ac:dyDescent="0.2"/>
    <row r="38984" s="107" customFormat="1" x14ac:dyDescent="0.2"/>
    <row r="38985" s="107" customFormat="1" x14ac:dyDescent="0.2"/>
    <row r="38986" s="107" customFormat="1" x14ac:dyDescent="0.2"/>
    <row r="38987" s="107" customFormat="1" x14ac:dyDescent="0.2"/>
    <row r="38988" s="107" customFormat="1" x14ac:dyDescent="0.2"/>
    <row r="38989" s="107" customFormat="1" x14ac:dyDescent="0.2"/>
    <row r="38990" s="107" customFormat="1" x14ac:dyDescent="0.2"/>
    <row r="38991" s="107" customFormat="1" x14ac:dyDescent="0.2"/>
    <row r="38992" s="107" customFormat="1" x14ac:dyDescent="0.2"/>
    <row r="38993" s="107" customFormat="1" x14ac:dyDescent="0.2"/>
    <row r="38994" s="107" customFormat="1" x14ac:dyDescent="0.2"/>
    <row r="38995" s="107" customFormat="1" x14ac:dyDescent="0.2"/>
    <row r="38996" s="107" customFormat="1" x14ac:dyDescent="0.2"/>
    <row r="38997" s="107" customFormat="1" x14ac:dyDescent="0.2"/>
    <row r="38998" s="107" customFormat="1" x14ac:dyDescent="0.2"/>
    <row r="38999" s="107" customFormat="1" x14ac:dyDescent="0.2"/>
    <row r="39000" s="107" customFormat="1" x14ac:dyDescent="0.2"/>
    <row r="39001" s="107" customFormat="1" x14ac:dyDescent="0.2"/>
    <row r="39002" s="107" customFormat="1" x14ac:dyDescent="0.2"/>
    <row r="39003" s="107" customFormat="1" x14ac:dyDescent="0.2"/>
    <row r="39004" s="107" customFormat="1" x14ac:dyDescent="0.2"/>
    <row r="39005" s="107" customFormat="1" x14ac:dyDescent="0.2"/>
    <row r="39006" s="107" customFormat="1" x14ac:dyDescent="0.2"/>
    <row r="39007" s="107" customFormat="1" x14ac:dyDescent="0.2"/>
    <row r="39008" s="107" customFormat="1" x14ac:dyDescent="0.2"/>
    <row r="39009" s="107" customFormat="1" x14ac:dyDescent="0.2"/>
    <row r="39010" s="107" customFormat="1" x14ac:dyDescent="0.2"/>
    <row r="39011" s="107" customFormat="1" x14ac:dyDescent="0.2"/>
    <row r="39012" s="107" customFormat="1" x14ac:dyDescent="0.2"/>
    <row r="39013" s="107" customFormat="1" x14ac:dyDescent="0.2"/>
    <row r="39014" s="107" customFormat="1" x14ac:dyDescent="0.2"/>
    <row r="39015" s="107" customFormat="1" x14ac:dyDescent="0.2"/>
    <row r="39016" s="107" customFormat="1" x14ac:dyDescent="0.2"/>
    <row r="39017" s="107" customFormat="1" x14ac:dyDescent="0.2"/>
    <row r="39018" s="107" customFormat="1" x14ac:dyDescent="0.2"/>
    <row r="39019" s="107" customFormat="1" x14ac:dyDescent="0.2"/>
    <row r="39020" s="107" customFormat="1" x14ac:dyDescent="0.2"/>
    <row r="39021" s="107" customFormat="1" x14ac:dyDescent="0.2"/>
    <row r="39022" s="107" customFormat="1" x14ac:dyDescent="0.2"/>
    <row r="39023" s="107" customFormat="1" x14ac:dyDescent="0.2"/>
    <row r="39024" s="107" customFormat="1" x14ac:dyDescent="0.2"/>
    <row r="39025" s="107" customFormat="1" x14ac:dyDescent="0.2"/>
    <row r="39026" s="107" customFormat="1" x14ac:dyDescent="0.2"/>
    <row r="39027" s="107" customFormat="1" x14ac:dyDescent="0.2"/>
    <row r="39028" s="107" customFormat="1" x14ac:dyDescent="0.2"/>
    <row r="39029" s="107" customFormat="1" x14ac:dyDescent="0.2"/>
    <row r="39030" s="107" customFormat="1" x14ac:dyDescent="0.2"/>
    <row r="39031" s="107" customFormat="1" x14ac:dyDescent="0.2"/>
    <row r="39032" s="107" customFormat="1" x14ac:dyDescent="0.2"/>
    <row r="39033" s="107" customFormat="1" x14ac:dyDescent="0.2"/>
    <row r="39034" s="107" customFormat="1" x14ac:dyDescent="0.2"/>
    <row r="39035" s="107" customFormat="1" x14ac:dyDescent="0.2"/>
    <row r="39036" s="107" customFormat="1" x14ac:dyDescent="0.2"/>
    <row r="39037" s="107" customFormat="1" x14ac:dyDescent="0.2"/>
    <row r="39038" s="107" customFormat="1" x14ac:dyDescent="0.2"/>
    <row r="39039" s="107" customFormat="1" x14ac:dyDescent="0.2"/>
    <row r="39040" s="107" customFormat="1" x14ac:dyDescent="0.2"/>
    <row r="39041" s="107" customFormat="1" x14ac:dyDescent="0.2"/>
    <row r="39042" s="107" customFormat="1" x14ac:dyDescent="0.2"/>
    <row r="39043" s="107" customFormat="1" x14ac:dyDescent="0.2"/>
    <row r="39044" s="107" customFormat="1" x14ac:dyDescent="0.2"/>
    <row r="39045" s="107" customFormat="1" x14ac:dyDescent="0.2"/>
    <row r="39046" s="107" customFormat="1" x14ac:dyDescent="0.2"/>
    <row r="39047" s="107" customFormat="1" x14ac:dyDescent="0.2"/>
    <row r="39048" s="107" customFormat="1" x14ac:dyDescent="0.2"/>
    <row r="39049" s="107" customFormat="1" x14ac:dyDescent="0.2"/>
    <row r="39050" s="107" customFormat="1" x14ac:dyDescent="0.2"/>
    <row r="39051" s="107" customFormat="1" x14ac:dyDescent="0.2"/>
    <row r="39052" s="107" customFormat="1" x14ac:dyDescent="0.2"/>
    <row r="39053" s="107" customFormat="1" x14ac:dyDescent="0.2"/>
    <row r="39054" s="107" customFormat="1" x14ac:dyDescent="0.2"/>
    <row r="39055" s="107" customFormat="1" x14ac:dyDescent="0.2"/>
    <row r="39056" s="107" customFormat="1" x14ac:dyDescent="0.2"/>
    <row r="39057" s="107" customFormat="1" x14ac:dyDescent="0.2"/>
    <row r="39058" s="107" customFormat="1" x14ac:dyDescent="0.2"/>
    <row r="39059" s="107" customFormat="1" x14ac:dyDescent="0.2"/>
    <row r="39060" s="107" customFormat="1" x14ac:dyDescent="0.2"/>
    <row r="39061" s="107" customFormat="1" x14ac:dyDescent="0.2"/>
    <row r="39062" s="107" customFormat="1" x14ac:dyDescent="0.2"/>
    <row r="39063" s="107" customFormat="1" x14ac:dyDescent="0.2"/>
    <row r="39064" s="107" customFormat="1" x14ac:dyDescent="0.2"/>
    <row r="39065" s="107" customFormat="1" x14ac:dyDescent="0.2"/>
    <row r="39066" s="107" customFormat="1" x14ac:dyDescent="0.2"/>
    <row r="39067" s="107" customFormat="1" x14ac:dyDescent="0.2"/>
    <row r="39068" s="107" customFormat="1" x14ac:dyDescent="0.2"/>
    <row r="39069" s="107" customFormat="1" x14ac:dyDescent="0.2"/>
    <row r="39070" s="107" customFormat="1" x14ac:dyDescent="0.2"/>
    <row r="39071" s="107" customFormat="1" x14ac:dyDescent="0.2"/>
    <row r="39072" s="107" customFormat="1" x14ac:dyDescent="0.2"/>
    <row r="39073" s="107" customFormat="1" x14ac:dyDescent="0.2"/>
    <row r="39074" s="107" customFormat="1" x14ac:dyDescent="0.2"/>
    <row r="39075" s="107" customFormat="1" x14ac:dyDescent="0.2"/>
    <row r="39076" s="107" customFormat="1" x14ac:dyDescent="0.2"/>
    <row r="39077" s="107" customFormat="1" x14ac:dyDescent="0.2"/>
    <row r="39078" s="107" customFormat="1" x14ac:dyDescent="0.2"/>
    <row r="39079" s="107" customFormat="1" x14ac:dyDescent="0.2"/>
    <row r="39080" s="107" customFormat="1" x14ac:dyDescent="0.2"/>
    <row r="39081" s="107" customFormat="1" x14ac:dyDescent="0.2"/>
    <row r="39082" s="107" customFormat="1" x14ac:dyDescent="0.2"/>
    <row r="39083" s="107" customFormat="1" x14ac:dyDescent="0.2"/>
    <row r="39084" s="107" customFormat="1" x14ac:dyDescent="0.2"/>
    <row r="39085" s="107" customFormat="1" x14ac:dyDescent="0.2"/>
    <row r="39086" s="107" customFormat="1" x14ac:dyDescent="0.2"/>
    <row r="39087" s="107" customFormat="1" x14ac:dyDescent="0.2"/>
    <row r="39088" s="107" customFormat="1" x14ac:dyDescent="0.2"/>
    <row r="39089" s="107" customFormat="1" x14ac:dyDescent="0.2"/>
    <row r="39090" s="107" customFormat="1" x14ac:dyDescent="0.2"/>
    <row r="39091" s="107" customFormat="1" x14ac:dyDescent="0.2"/>
    <row r="39092" s="107" customFormat="1" x14ac:dyDescent="0.2"/>
    <row r="39093" s="107" customFormat="1" x14ac:dyDescent="0.2"/>
    <row r="39094" s="107" customFormat="1" x14ac:dyDescent="0.2"/>
    <row r="39095" s="107" customFormat="1" x14ac:dyDescent="0.2"/>
    <row r="39096" s="107" customFormat="1" x14ac:dyDescent="0.2"/>
    <row r="39097" s="107" customFormat="1" x14ac:dyDescent="0.2"/>
    <row r="39098" s="107" customFormat="1" x14ac:dyDescent="0.2"/>
    <row r="39099" s="107" customFormat="1" x14ac:dyDescent="0.2"/>
    <row r="39100" s="107" customFormat="1" x14ac:dyDescent="0.2"/>
    <row r="39101" s="107" customFormat="1" x14ac:dyDescent="0.2"/>
    <row r="39102" s="107" customFormat="1" x14ac:dyDescent="0.2"/>
    <row r="39103" s="107" customFormat="1" x14ac:dyDescent="0.2"/>
    <row r="39104" s="107" customFormat="1" x14ac:dyDescent="0.2"/>
    <row r="39105" s="107" customFormat="1" x14ac:dyDescent="0.2"/>
    <row r="39106" s="107" customFormat="1" x14ac:dyDescent="0.2"/>
    <row r="39107" s="107" customFormat="1" x14ac:dyDescent="0.2"/>
    <row r="39108" s="107" customFormat="1" x14ac:dyDescent="0.2"/>
    <row r="39109" s="107" customFormat="1" x14ac:dyDescent="0.2"/>
    <row r="39110" s="107" customFormat="1" x14ac:dyDescent="0.2"/>
    <row r="39111" s="107" customFormat="1" x14ac:dyDescent="0.2"/>
    <row r="39112" s="107" customFormat="1" x14ac:dyDescent="0.2"/>
    <row r="39113" s="107" customFormat="1" x14ac:dyDescent="0.2"/>
    <row r="39114" s="107" customFormat="1" x14ac:dyDescent="0.2"/>
    <row r="39115" s="107" customFormat="1" x14ac:dyDescent="0.2"/>
    <row r="39116" s="107" customFormat="1" x14ac:dyDescent="0.2"/>
    <row r="39117" s="107" customFormat="1" x14ac:dyDescent="0.2"/>
    <row r="39118" s="107" customFormat="1" x14ac:dyDescent="0.2"/>
    <row r="39119" s="107" customFormat="1" x14ac:dyDescent="0.2"/>
    <row r="39120" s="107" customFormat="1" x14ac:dyDescent="0.2"/>
    <row r="39121" s="107" customFormat="1" x14ac:dyDescent="0.2"/>
    <row r="39122" s="107" customFormat="1" x14ac:dyDescent="0.2"/>
    <row r="39123" s="107" customFormat="1" x14ac:dyDescent="0.2"/>
    <row r="39124" s="107" customFormat="1" x14ac:dyDescent="0.2"/>
    <row r="39125" s="107" customFormat="1" x14ac:dyDescent="0.2"/>
    <row r="39126" s="107" customFormat="1" x14ac:dyDescent="0.2"/>
    <row r="39127" s="107" customFormat="1" x14ac:dyDescent="0.2"/>
    <row r="39128" s="107" customFormat="1" x14ac:dyDescent="0.2"/>
    <row r="39129" s="107" customFormat="1" x14ac:dyDescent="0.2"/>
    <row r="39130" s="107" customFormat="1" x14ac:dyDescent="0.2"/>
    <row r="39131" s="107" customFormat="1" x14ac:dyDescent="0.2"/>
    <row r="39132" s="107" customFormat="1" x14ac:dyDescent="0.2"/>
    <row r="39133" s="107" customFormat="1" x14ac:dyDescent="0.2"/>
    <row r="39134" s="107" customFormat="1" x14ac:dyDescent="0.2"/>
    <row r="39135" s="107" customFormat="1" x14ac:dyDescent="0.2"/>
    <row r="39136" s="107" customFormat="1" x14ac:dyDescent="0.2"/>
    <row r="39137" s="107" customFormat="1" x14ac:dyDescent="0.2"/>
    <row r="39138" s="107" customFormat="1" x14ac:dyDescent="0.2"/>
    <row r="39139" s="107" customFormat="1" x14ac:dyDescent="0.2"/>
    <row r="39140" s="107" customFormat="1" x14ac:dyDescent="0.2"/>
    <row r="39141" s="107" customFormat="1" x14ac:dyDescent="0.2"/>
    <row r="39142" s="107" customFormat="1" x14ac:dyDescent="0.2"/>
    <row r="39143" s="107" customFormat="1" x14ac:dyDescent="0.2"/>
    <row r="39144" s="107" customFormat="1" x14ac:dyDescent="0.2"/>
    <row r="39145" s="107" customFormat="1" x14ac:dyDescent="0.2"/>
    <row r="39146" s="107" customFormat="1" x14ac:dyDescent="0.2"/>
    <row r="39147" s="107" customFormat="1" x14ac:dyDescent="0.2"/>
    <row r="39148" s="107" customFormat="1" x14ac:dyDescent="0.2"/>
    <row r="39149" s="107" customFormat="1" x14ac:dyDescent="0.2"/>
    <row r="39150" s="107" customFormat="1" x14ac:dyDescent="0.2"/>
    <row r="39151" s="107" customFormat="1" x14ac:dyDescent="0.2"/>
    <row r="39152" s="107" customFormat="1" x14ac:dyDescent="0.2"/>
    <row r="39153" s="107" customFormat="1" x14ac:dyDescent="0.2"/>
    <row r="39154" s="107" customFormat="1" x14ac:dyDescent="0.2"/>
    <row r="39155" s="107" customFormat="1" x14ac:dyDescent="0.2"/>
    <row r="39156" s="107" customFormat="1" x14ac:dyDescent="0.2"/>
    <row r="39157" s="107" customFormat="1" x14ac:dyDescent="0.2"/>
    <row r="39158" s="107" customFormat="1" x14ac:dyDescent="0.2"/>
    <row r="39159" s="107" customFormat="1" x14ac:dyDescent="0.2"/>
    <row r="39160" s="107" customFormat="1" x14ac:dyDescent="0.2"/>
    <row r="39161" s="107" customFormat="1" x14ac:dyDescent="0.2"/>
    <row r="39162" s="107" customFormat="1" x14ac:dyDescent="0.2"/>
    <row r="39163" s="107" customFormat="1" x14ac:dyDescent="0.2"/>
    <row r="39164" s="107" customFormat="1" x14ac:dyDescent="0.2"/>
    <row r="39165" s="107" customFormat="1" x14ac:dyDescent="0.2"/>
    <row r="39166" s="107" customFormat="1" x14ac:dyDescent="0.2"/>
    <row r="39167" s="107" customFormat="1" x14ac:dyDescent="0.2"/>
    <row r="39168" s="107" customFormat="1" x14ac:dyDescent="0.2"/>
    <row r="39169" s="107" customFormat="1" x14ac:dyDescent="0.2"/>
    <row r="39170" s="107" customFormat="1" x14ac:dyDescent="0.2"/>
    <row r="39171" s="107" customFormat="1" x14ac:dyDescent="0.2"/>
    <row r="39172" s="107" customFormat="1" x14ac:dyDescent="0.2"/>
    <row r="39173" s="107" customFormat="1" x14ac:dyDescent="0.2"/>
    <row r="39174" s="107" customFormat="1" x14ac:dyDescent="0.2"/>
    <row r="39175" s="107" customFormat="1" x14ac:dyDescent="0.2"/>
    <row r="39176" s="107" customFormat="1" x14ac:dyDescent="0.2"/>
    <row r="39177" s="107" customFormat="1" x14ac:dyDescent="0.2"/>
    <row r="39178" s="107" customFormat="1" x14ac:dyDescent="0.2"/>
    <row r="39179" s="107" customFormat="1" x14ac:dyDescent="0.2"/>
    <row r="39180" s="107" customFormat="1" x14ac:dyDescent="0.2"/>
    <row r="39181" s="107" customFormat="1" x14ac:dyDescent="0.2"/>
    <row r="39182" s="107" customFormat="1" x14ac:dyDescent="0.2"/>
    <row r="39183" s="107" customFormat="1" x14ac:dyDescent="0.2"/>
    <row r="39184" s="107" customFormat="1" x14ac:dyDescent="0.2"/>
    <row r="39185" s="107" customFormat="1" x14ac:dyDescent="0.2"/>
    <row r="39186" s="107" customFormat="1" x14ac:dyDescent="0.2"/>
    <row r="39187" s="107" customFormat="1" x14ac:dyDescent="0.2"/>
    <row r="39188" s="107" customFormat="1" x14ac:dyDescent="0.2"/>
    <row r="39189" s="107" customFormat="1" x14ac:dyDescent="0.2"/>
    <row r="39190" s="107" customFormat="1" x14ac:dyDescent="0.2"/>
    <row r="39191" s="107" customFormat="1" x14ac:dyDescent="0.2"/>
    <row r="39192" s="107" customFormat="1" x14ac:dyDescent="0.2"/>
    <row r="39193" s="107" customFormat="1" x14ac:dyDescent="0.2"/>
    <row r="39194" s="107" customFormat="1" x14ac:dyDescent="0.2"/>
    <row r="39195" s="107" customFormat="1" x14ac:dyDescent="0.2"/>
    <row r="39196" s="107" customFormat="1" x14ac:dyDescent="0.2"/>
    <row r="39197" s="107" customFormat="1" x14ac:dyDescent="0.2"/>
    <row r="39198" s="107" customFormat="1" x14ac:dyDescent="0.2"/>
    <row r="39199" s="107" customFormat="1" x14ac:dyDescent="0.2"/>
    <row r="39200" s="107" customFormat="1" x14ac:dyDescent="0.2"/>
    <row r="39201" s="107" customFormat="1" x14ac:dyDescent="0.2"/>
    <row r="39202" s="107" customFormat="1" x14ac:dyDescent="0.2"/>
    <row r="39203" s="107" customFormat="1" x14ac:dyDescent="0.2"/>
    <row r="39204" s="107" customFormat="1" x14ac:dyDescent="0.2"/>
    <row r="39205" s="107" customFormat="1" x14ac:dyDescent="0.2"/>
    <row r="39206" s="107" customFormat="1" x14ac:dyDescent="0.2"/>
    <row r="39207" s="107" customFormat="1" x14ac:dyDescent="0.2"/>
    <row r="39208" s="107" customFormat="1" x14ac:dyDescent="0.2"/>
    <row r="39209" s="107" customFormat="1" x14ac:dyDescent="0.2"/>
    <row r="39210" s="107" customFormat="1" x14ac:dyDescent="0.2"/>
    <row r="39211" s="107" customFormat="1" x14ac:dyDescent="0.2"/>
    <row r="39212" s="107" customFormat="1" x14ac:dyDescent="0.2"/>
    <row r="39213" s="107" customFormat="1" x14ac:dyDescent="0.2"/>
    <row r="39214" s="107" customFormat="1" x14ac:dyDescent="0.2"/>
    <row r="39215" s="107" customFormat="1" x14ac:dyDescent="0.2"/>
    <row r="39216" s="107" customFormat="1" x14ac:dyDescent="0.2"/>
    <row r="39217" s="107" customFormat="1" x14ac:dyDescent="0.2"/>
    <row r="39218" s="107" customFormat="1" x14ac:dyDescent="0.2"/>
    <row r="39219" s="107" customFormat="1" x14ac:dyDescent="0.2"/>
    <row r="39220" s="107" customFormat="1" x14ac:dyDescent="0.2"/>
    <row r="39221" s="107" customFormat="1" x14ac:dyDescent="0.2"/>
    <row r="39222" s="107" customFormat="1" x14ac:dyDescent="0.2"/>
    <row r="39223" s="107" customFormat="1" x14ac:dyDescent="0.2"/>
    <row r="39224" s="107" customFormat="1" x14ac:dyDescent="0.2"/>
    <row r="39225" s="107" customFormat="1" x14ac:dyDescent="0.2"/>
    <row r="39226" s="107" customFormat="1" x14ac:dyDescent="0.2"/>
    <row r="39227" s="107" customFormat="1" x14ac:dyDescent="0.2"/>
    <row r="39228" s="107" customFormat="1" x14ac:dyDescent="0.2"/>
    <row r="39229" s="107" customFormat="1" x14ac:dyDescent="0.2"/>
    <row r="39230" s="107" customFormat="1" x14ac:dyDescent="0.2"/>
    <row r="39231" s="107" customFormat="1" x14ac:dyDescent="0.2"/>
    <row r="39232" s="107" customFormat="1" x14ac:dyDescent="0.2"/>
    <row r="39233" s="107" customFormat="1" x14ac:dyDescent="0.2"/>
    <row r="39234" s="107" customFormat="1" x14ac:dyDescent="0.2"/>
    <row r="39235" s="107" customFormat="1" x14ac:dyDescent="0.2"/>
    <row r="39236" s="107" customFormat="1" x14ac:dyDescent="0.2"/>
    <row r="39237" s="107" customFormat="1" x14ac:dyDescent="0.2"/>
    <row r="39238" s="107" customFormat="1" x14ac:dyDescent="0.2"/>
    <row r="39239" s="107" customFormat="1" x14ac:dyDescent="0.2"/>
    <row r="39240" s="107" customFormat="1" x14ac:dyDescent="0.2"/>
    <row r="39241" s="107" customFormat="1" x14ac:dyDescent="0.2"/>
    <row r="39242" s="107" customFormat="1" x14ac:dyDescent="0.2"/>
    <row r="39243" s="107" customFormat="1" x14ac:dyDescent="0.2"/>
    <row r="39244" s="107" customFormat="1" x14ac:dyDescent="0.2"/>
    <row r="39245" s="107" customFormat="1" x14ac:dyDescent="0.2"/>
    <row r="39246" s="107" customFormat="1" x14ac:dyDescent="0.2"/>
    <row r="39247" s="107" customFormat="1" x14ac:dyDescent="0.2"/>
    <row r="39248" s="107" customFormat="1" x14ac:dyDescent="0.2"/>
    <row r="39249" s="107" customFormat="1" x14ac:dyDescent="0.2"/>
    <row r="39250" s="107" customFormat="1" x14ac:dyDescent="0.2"/>
    <row r="39251" s="107" customFormat="1" x14ac:dyDescent="0.2"/>
    <row r="39252" s="107" customFormat="1" x14ac:dyDescent="0.2"/>
    <row r="39253" s="107" customFormat="1" x14ac:dyDescent="0.2"/>
    <row r="39254" s="107" customFormat="1" x14ac:dyDescent="0.2"/>
    <row r="39255" s="107" customFormat="1" x14ac:dyDescent="0.2"/>
    <row r="39256" s="107" customFormat="1" x14ac:dyDescent="0.2"/>
    <row r="39257" s="107" customFormat="1" x14ac:dyDescent="0.2"/>
    <row r="39258" s="107" customFormat="1" x14ac:dyDescent="0.2"/>
    <row r="39259" s="107" customFormat="1" x14ac:dyDescent="0.2"/>
    <row r="39260" s="107" customFormat="1" x14ac:dyDescent="0.2"/>
    <row r="39261" s="107" customFormat="1" x14ac:dyDescent="0.2"/>
    <row r="39262" s="107" customFormat="1" x14ac:dyDescent="0.2"/>
    <row r="39263" s="107" customFormat="1" x14ac:dyDescent="0.2"/>
    <row r="39264" s="107" customFormat="1" x14ac:dyDescent="0.2"/>
    <row r="39265" s="107" customFormat="1" x14ac:dyDescent="0.2"/>
    <row r="39266" s="107" customFormat="1" x14ac:dyDescent="0.2"/>
    <row r="39267" s="107" customFormat="1" x14ac:dyDescent="0.2"/>
    <row r="39268" s="107" customFormat="1" x14ac:dyDescent="0.2"/>
    <row r="39269" s="107" customFormat="1" x14ac:dyDescent="0.2"/>
    <row r="39270" s="107" customFormat="1" x14ac:dyDescent="0.2"/>
    <row r="39271" s="107" customFormat="1" x14ac:dyDescent="0.2"/>
    <row r="39272" s="107" customFormat="1" x14ac:dyDescent="0.2"/>
    <row r="39273" s="107" customFormat="1" x14ac:dyDescent="0.2"/>
    <row r="39274" s="107" customFormat="1" x14ac:dyDescent="0.2"/>
    <row r="39275" s="107" customFormat="1" x14ac:dyDescent="0.2"/>
    <row r="39276" s="107" customFormat="1" x14ac:dyDescent="0.2"/>
    <row r="39277" s="107" customFormat="1" x14ac:dyDescent="0.2"/>
    <row r="39278" s="107" customFormat="1" x14ac:dyDescent="0.2"/>
    <row r="39279" s="107" customFormat="1" x14ac:dyDescent="0.2"/>
    <row r="39280" s="107" customFormat="1" x14ac:dyDescent="0.2"/>
    <row r="39281" s="107" customFormat="1" x14ac:dyDescent="0.2"/>
    <row r="39282" s="107" customFormat="1" x14ac:dyDescent="0.2"/>
    <row r="39283" s="107" customFormat="1" x14ac:dyDescent="0.2"/>
    <row r="39284" s="107" customFormat="1" x14ac:dyDescent="0.2"/>
    <row r="39285" s="107" customFormat="1" x14ac:dyDescent="0.2"/>
    <row r="39286" s="107" customFormat="1" x14ac:dyDescent="0.2"/>
    <row r="39287" s="107" customFormat="1" x14ac:dyDescent="0.2"/>
    <row r="39288" s="107" customFormat="1" x14ac:dyDescent="0.2"/>
    <row r="39289" s="107" customFormat="1" x14ac:dyDescent="0.2"/>
    <row r="39290" s="107" customFormat="1" x14ac:dyDescent="0.2"/>
    <row r="39291" s="107" customFormat="1" x14ac:dyDescent="0.2"/>
    <row r="39292" s="107" customFormat="1" x14ac:dyDescent="0.2"/>
    <row r="39293" s="107" customFormat="1" x14ac:dyDescent="0.2"/>
    <row r="39294" s="107" customFormat="1" x14ac:dyDescent="0.2"/>
    <row r="39295" s="107" customFormat="1" x14ac:dyDescent="0.2"/>
    <row r="39296" s="107" customFormat="1" x14ac:dyDescent="0.2"/>
    <row r="39297" s="107" customFormat="1" x14ac:dyDescent="0.2"/>
    <row r="39298" s="107" customFormat="1" x14ac:dyDescent="0.2"/>
    <row r="39299" s="107" customFormat="1" x14ac:dyDescent="0.2"/>
    <row r="39300" s="107" customFormat="1" x14ac:dyDescent="0.2"/>
    <row r="39301" s="107" customFormat="1" x14ac:dyDescent="0.2"/>
    <row r="39302" s="107" customFormat="1" x14ac:dyDescent="0.2"/>
    <row r="39303" s="107" customFormat="1" x14ac:dyDescent="0.2"/>
    <row r="39304" s="107" customFormat="1" x14ac:dyDescent="0.2"/>
    <row r="39305" s="107" customFormat="1" x14ac:dyDescent="0.2"/>
    <row r="39306" s="107" customFormat="1" x14ac:dyDescent="0.2"/>
    <row r="39307" s="107" customFormat="1" x14ac:dyDescent="0.2"/>
    <row r="39308" s="107" customFormat="1" x14ac:dyDescent="0.2"/>
    <row r="39309" s="107" customFormat="1" x14ac:dyDescent="0.2"/>
    <row r="39310" s="107" customFormat="1" x14ac:dyDescent="0.2"/>
    <row r="39311" s="107" customFormat="1" x14ac:dyDescent="0.2"/>
    <row r="39312" s="107" customFormat="1" x14ac:dyDescent="0.2"/>
    <row r="39313" s="107" customFormat="1" x14ac:dyDescent="0.2"/>
    <row r="39314" s="107" customFormat="1" x14ac:dyDescent="0.2"/>
    <row r="39315" s="107" customFormat="1" x14ac:dyDescent="0.2"/>
    <row r="39316" s="107" customFormat="1" x14ac:dyDescent="0.2"/>
    <row r="39317" s="107" customFormat="1" x14ac:dyDescent="0.2"/>
    <row r="39318" s="107" customFormat="1" x14ac:dyDescent="0.2"/>
    <row r="39319" s="107" customFormat="1" x14ac:dyDescent="0.2"/>
    <row r="39320" s="107" customFormat="1" x14ac:dyDescent="0.2"/>
    <row r="39321" s="107" customFormat="1" x14ac:dyDescent="0.2"/>
    <row r="39322" s="107" customFormat="1" x14ac:dyDescent="0.2"/>
    <row r="39323" s="107" customFormat="1" x14ac:dyDescent="0.2"/>
    <row r="39324" s="107" customFormat="1" x14ac:dyDescent="0.2"/>
    <row r="39325" s="107" customFormat="1" x14ac:dyDescent="0.2"/>
    <row r="39326" s="107" customFormat="1" x14ac:dyDescent="0.2"/>
    <row r="39327" s="107" customFormat="1" x14ac:dyDescent="0.2"/>
    <row r="39328" s="107" customFormat="1" x14ac:dyDescent="0.2"/>
    <row r="39329" s="107" customFormat="1" x14ac:dyDescent="0.2"/>
    <row r="39330" s="107" customFormat="1" x14ac:dyDescent="0.2"/>
    <row r="39331" s="107" customFormat="1" x14ac:dyDescent="0.2"/>
    <row r="39332" s="107" customFormat="1" x14ac:dyDescent="0.2"/>
    <row r="39333" s="107" customFormat="1" x14ac:dyDescent="0.2"/>
    <row r="39334" s="107" customFormat="1" x14ac:dyDescent="0.2"/>
    <row r="39335" s="107" customFormat="1" x14ac:dyDescent="0.2"/>
    <row r="39336" s="107" customFormat="1" x14ac:dyDescent="0.2"/>
    <row r="39337" s="107" customFormat="1" x14ac:dyDescent="0.2"/>
    <row r="39338" s="107" customFormat="1" x14ac:dyDescent="0.2"/>
    <row r="39339" s="107" customFormat="1" x14ac:dyDescent="0.2"/>
    <row r="39340" s="107" customFormat="1" x14ac:dyDescent="0.2"/>
    <row r="39341" s="107" customFormat="1" x14ac:dyDescent="0.2"/>
    <row r="39342" s="107" customFormat="1" x14ac:dyDescent="0.2"/>
    <row r="39343" s="107" customFormat="1" x14ac:dyDescent="0.2"/>
    <row r="39344" s="107" customFormat="1" x14ac:dyDescent="0.2"/>
    <row r="39345" s="107" customFormat="1" x14ac:dyDescent="0.2"/>
    <row r="39346" s="107" customFormat="1" x14ac:dyDescent="0.2"/>
    <row r="39347" s="107" customFormat="1" x14ac:dyDescent="0.2"/>
    <row r="39348" s="107" customFormat="1" x14ac:dyDescent="0.2"/>
    <row r="39349" s="107" customFormat="1" x14ac:dyDescent="0.2"/>
    <row r="39350" s="107" customFormat="1" x14ac:dyDescent="0.2"/>
    <row r="39351" s="107" customFormat="1" x14ac:dyDescent="0.2"/>
    <row r="39352" s="107" customFormat="1" x14ac:dyDescent="0.2"/>
    <row r="39353" s="107" customFormat="1" x14ac:dyDescent="0.2"/>
    <row r="39354" s="107" customFormat="1" x14ac:dyDescent="0.2"/>
    <row r="39355" s="107" customFormat="1" x14ac:dyDescent="0.2"/>
    <row r="39356" s="107" customFormat="1" x14ac:dyDescent="0.2"/>
    <row r="39357" s="107" customFormat="1" x14ac:dyDescent="0.2"/>
    <row r="39358" s="107" customFormat="1" x14ac:dyDescent="0.2"/>
    <row r="39359" s="107" customFormat="1" x14ac:dyDescent="0.2"/>
    <row r="39360" s="107" customFormat="1" x14ac:dyDescent="0.2"/>
    <row r="39361" s="107" customFormat="1" x14ac:dyDescent="0.2"/>
    <row r="39362" s="107" customFormat="1" x14ac:dyDescent="0.2"/>
    <row r="39363" s="107" customFormat="1" x14ac:dyDescent="0.2"/>
    <row r="39364" s="107" customFormat="1" x14ac:dyDescent="0.2"/>
    <row r="39365" s="107" customFormat="1" x14ac:dyDescent="0.2"/>
    <row r="39366" s="107" customFormat="1" x14ac:dyDescent="0.2"/>
    <row r="39367" s="107" customFormat="1" x14ac:dyDescent="0.2"/>
    <row r="39368" s="107" customFormat="1" x14ac:dyDescent="0.2"/>
    <row r="39369" s="107" customFormat="1" x14ac:dyDescent="0.2"/>
    <row r="39370" s="107" customFormat="1" x14ac:dyDescent="0.2"/>
    <row r="39371" s="107" customFormat="1" x14ac:dyDescent="0.2"/>
    <row r="39372" s="107" customFormat="1" x14ac:dyDescent="0.2"/>
    <row r="39373" s="107" customFormat="1" x14ac:dyDescent="0.2"/>
    <row r="39374" s="107" customFormat="1" x14ac:dyDescent="0.2"/>
    <row r="39375" s="107" customFormat="1" x14ac:dyDescent="0.2"/>
    <row r="39376" s="107" customFormat="1" x14ac:dyDescent="0.2"/>
    <row r="39377" s="107" customFormat="1" x14ac:dyDescent="0.2"/>
    <row r="39378" s="107" customFormat="1" x14ac:dyDescent="0.2"/>
    <row r="39379" s="107" customFormat="1" x14ac:dyDescent="0.2"/>
    <row r="39380" s="107" customFormat="1" x14ac:dyDescent="0.2"/>
    <row r="39381" s="107" customFormat="1" x14ac:dyDescent="0.2"/>
    <row r="39382" s="107" customFormat="1" x14ac:dyDescent="0.2"/>
    <row r="39383" s="107" customFormat="1" x14ac:dyDescent="0.2"/>
    <row r="39384" s="107" customFormat="1" x14ac:dyDescent="0.2"/>
    <row r="39385" s="107" customFormat="1" x14ac:dyDescent="0.2"/>
    <row r="39386" s="107" customFormat="1" x14ac:dyDescent="0.2"/>
    <row r="39387" s="107" customFormat="1" x14ac:dyDescent="0.2"/>
    <row r="39388" s="107" customFormat="1" x14ac:dyDescent="0.2"/>
    <row r="39389" s="107" customFormat="1" x14ac:dyDescent="0.2"/>
    <row r="39390" s="107" customFormat="1" x14ac:dyDescent="0.2"/>
    <row r="39391" s="107" customFormat="1" x14ac:dyDescent="0.2"/>
    <row r="39392" s="107" customFormat="1" x14ac:dyDescent="0.2"/>
    <row r="39393" s="107" customFormat="1" x14ac:dyDescent="0.2"/>
    <row r="39394" s="107" customFormat="1" x14ac:dyDescent="0.2"/>
    <row r="39395" s="107" customFormat="1" x14ac:dyDescent="0.2"/>
    <row r="39396" s="107" customFormat="1" x14ac:dyDescent="0.2"/>
    <row r="39397" s="107" customFormat="1" x14ac:dyDescent="0.2"/>
    <row r="39398" s="107" customFormat="1" x14ac:dyDescent="0.2"/>
    <row r="39399" s="107" customFormat="1" x14ac:dyDescent="0.2"/>
    <row r="39400" s="107" customFormat="1" x14ac:dyDescent="0.2"/>
    <row r="39401" s="107" customFormat="1" x14ac:dyDescent="0.2"/>
    <row r="39402" s="107" customFormat="1" x14ac:dyDescent="0.2"/>
    <row r="39403" s="107" customFormat="1" x14ac:dyDescent="0.2"/>
    <row r="39404" s="107" customFormat="1" x14ac:dyDescent="0.2"/>
    <row r="39405" s="107" customFormat="1" x14ac:dyDescent="0.2"/>
    <row r="39406" s="107" customFormat="1" x14ac:dyDescent="0.2"/>
    <row r="39407" s="107" customFormat="1" x14ac:dyDescent="0.2"/>
    <row r="39408" s="107" customFormat="1" x14ac:dyDescent="0.2"/>
    <row r="39409" s="107" customFormat="1" x14ac:dyDescent="0.2"/>
    <row r="39410" s="107" customFormat="1" x14ac:dyDescent="0.2"/>
    <row r="39411" s="107" customFormat="1" x14ac:dyDescent="0.2"/>
    <row r="39412" s="107" customFormat="1" x14ac:dyDescent="0.2"/>
    <row r="39413" s="107" customFormat="1" x14ac:dyDescent="0.2"/>
    <row r="39414" s="107" customFormat="1" x14ac:dyDescent="0.2"/>
    <row r="39415" s="107" customFormat="1" x14ac:dyDescent="0.2"/>
    <row r="39416" s="107" customFormat="1" x14ac:dyDescent="0.2"/>
    <row r="39417" s="107" customFormat="1" x14ac:dyDescent="0.2"/>
    <row r="39418" s="107" customFormat="1" x14ac:dyDescent="0.2"/>
    <row r="39419" s="107" customFormat="1" x14ac:dyDescent="0.2"/>
    <row r="39420" s="107" customFormat="1" x14ac:dyDescent="0.2"/>
    <row r="39421" s="107" customFormat="1" x14ac:dyDescent="0.2"/>
    <row r="39422" s="107" customFormat="1" x14ac:dyDescent="0.2"/>
    <row r="39423" s="107" customFormat="1" x14ac:dyDescent="0.2"/>
    <row r="39424" s="107" customFormat="1" x14ac:dyDescent="0.2"/>
    <row r="39425" s="107" customFormat="1" x14ac:dyDescent="0.2"/>
    <row r="39426" s="107" customFormat="1" x14ac:dyDescent="0.2"/>
    <row r="39427" s="107" customFormat="1" x14ac:dyDescent="0.2"/>
    <row r="39428" s="107" customFormat="1" x14ac:dyDescent="0.2"/>
    <row r="39429" s="107" customFormat="1" x14ac:dyDescent="0.2"/>
    <row r="39430" s="107" customFormat="1" x14ac:dyDescent="0.2"/>
    <row r="39431" s="107" customFormat="1" x14ac:dyDescent="0.2"/>
    <row r="39432" s="107" customFormat="1" x14ac:dyDescent="0.2"/>
    <row r="39433" s="107" customFormat="1" x14ac:dyDescent="0.2"/>
    <row r="39434" s="107" customFormat="1" x14ac:dyDescent="0.2"/>
    <row r="39435" s="107" customFormat="1" x14ac:dyDescent="0.2"/>
    <row r="39436" s="107" customFormat="1" x14ac:dyDescent="0.2"/>
    <row r="39437" s="107" customFormat="1" x14ac:dyDescent="0.2"/>
    <row r="39438" s="107" customFormat="1" x14ac:dyDescent="0.2"/>
    <row r="39439" s="107" customFormat="1" x14ac:dyDescent="0.2"/>
    <row r="39440" s="107" customFormat="1" x14ac:dyDescent="0.2"/>
    <row r="39441" s="107" customFormat="1" x14ac:dyDescent="0.2"/>
    <row r="39442" s="107" customFormat="1" x14ac:dyDescent="0.2"/>
    <row r="39443" s="107" customFormat="1" x14ac:dyDescent="0.2"/>
    <row r="39444" s="107" customFormat="1" x14ac:dyDescent="0.2"/>
    <row r="39445" s="107" customFormat="1" x14ac:dyDescent="0.2"/>
    <row r="39446" s="107" customFormat="1" x14ac:dyDescent="0.2"/>
    <row r="39447" s="107" customFormat="1" x14ac:dyDescent="0.2"/>
    <row r="39448" s="107" customFormat="1" x14ac:dyDescent="0.2"/>
    <row r="39449" s="107" customFormat="1" x14ac:dyDescent="0.2"/>
    <row r="39450" s="107" customFormat="1" x14ac:dyDescent="0.2"/>
    <row r="39451" s="107" customFormat="1" x14ac:dyDescent="0.2"/>
    <row r="39452" s="107" customFormat="1" x14ac:dyDescent="0.2"/>
    <row r="39453" s="107" customFormat="1" x14ac:dyDescent="0.2"/>
    <row r="39454" s="107" customFormat="1" x14ac:dyDescent="0.2"/>
    <row r="39455" s="107" customFormat="1" x14ac:dyDescent="0.2"/>
    <row r="39456" s="107" customFormat="1" x14ac:dyDescent="0.2"/>
    <row r="39457" s="107" customFormat="1" x14ac:dyDescent="0.2"/>
    <row r="39458" s="107" customFormat="1" x14ac:dyDescent="0.2"/>
    <row r="39459" s="107" customFormat="1" x14ac:dyDescent="0.2"/>
    <row r="39460" s="107" customFormat="1" x14ac:dyDescent="0.2"/>
    <row r="39461" s="107" customFormat="1" x14ac:dyDescent="0.2"/>
    <row r="39462" s="107" customFormat="1" x14ac:dyDescent="0.2"/>
    <row r="39463" s="107" customFormat="1" x14ac:dyDescent="0.2"/>
    <row r="39464" s="107" customFormat="1" x14ac:dyDescent="0.2"/>
    <row r="39465" s="107" customFormat="1" x14ac:dyDescent="0.2"/>
    <row r="39466" s="107" customFormat="1" x14ac:dyDescent="0.2"/>
    <row r="39467" s="107" customFormat="1" x14ac:dyDescent="0.2"/>
    <row r="39468" s="107" customFormat="1" x14ac:dyDescent="0.2"/>
    <row r="39469" s="107" customFormat="1" x14ac:dyDescent="0.2"/>
    <row r="39470" s="107" customFormat="1" x14ac:dyDescent="0.2"/>
    <row r="39471" s="107" customFormat="1" x14ac:dyDescent="0.2"/>
    <row r="39472" s="107" customFormat="1" x14ac:dyDescent="0.2"/>
    <row r="39473" s="107" customFormat="1" x14ac:dyDescent="0.2"/>
    <row r="39474" s="107" customFormat="1" x14ac:dyDescent="0.2"/>
    <row r="39475" s="107" customFormat="1" x14ac:dyDescent="0.2"/>
    <row r="39476" s="107" customFormat="1" x14ac:dyDescent="0.2"/>
    <row r="39477" s="107" customFormat="1" x14ac:dyDescent="0.2"/>
    <row r="39478" s="107" customFormat="1" x14ac:dyDescent="0.2"/>
    <row r="39479" s="107" customFormat="1" x14ac:dyDescent="0.2"/>
    <row r="39480" s="107" customFormat="1" x14ac:dyDescent="0.2"/>
    <row r="39481" s="107" customFormat="1" x14ac:dyDescent="0.2"/>
    <row r="39482" s="107" customFormat="1" x14ac:dyDescent="0.2"/>
    <row r="39483" s="107" customFormat="1" x14ac:dyDescent="0.2"/>
    <row r="39484" s="107" customFormat="1" x14ac:dyDescent="0.2"/>
    <row r="39485" s="107" customFormat="1" x14ac:dyDescent="0.2"/>
    <row r="39486" s="107" customFormat="1" x14ac:dyDescent="0.2"/>
    <row r="39487" s="107" customFormat="1" x14ac:dyDescent="0.2"/>
    <row r="39488" s="107" customFormat="1" x14ac:dyDescent="0.2"/>
    <row r="39489" s="107" customFormat="1" x14ac:dyDescent="0.2"/>
    <row r="39490" s="107" customFormat="1" x14ac:dyDescent="0.2"/>
    <row r="39491" s="107" customFormat="1" x14ac:dyDescent="0.2"/>
    <row r="39492" s="107" customFormat="1" x14ac:dyDescent="0.2"/>
    <row r="39493" s="107" customFormat="1" x14ac:dyDescent="0.2"/>
    <row r="39494" s="107" customFormat="1" x14ac:dyDescent="0.2"/>
    <row r="39495" s="107" customFormat="1" x14ac:dyDescent="0.2"/>
    <row r="39496" s="107" customFormat="1" x14ac:dyDescent="0.2"/>
    <row r="39497" s="107" customFormat="1" x14ac:dyDescent="0.2"/>
    <row r="39498" s="107" customFormat="1" x14ac:dyDescent="0.2"/>
    <row r="39499" s="107" customFormat="1" x14ac:dyDescent="0.2"/>
    <row r="39500" s="107" customFormat="1" x14ac:dyDescent="0.2"/>
    <row r="39501" s="107" customFormat="1" x14ac:dyDescent="0.2"/>
    <row r="39502" s="107" customFormat="1" x14ac:dyDescent="0.2"/>
    <row r="39503" s="107" customFormat="1" x14ac:dyDescent="0.2"/>
    <row r="39504" s="107" customFormat="1" x14ac:dyDescent="0.2"/>
    <row r="39505" s="107" customFormat="1" x14ac:dyDescent="0.2"/>
    <row r="39506" s="107" customFormat="1" x14ac:dyDescent="0.2"/>
    <row r="39507" s="107" customFormat="1" x14ac:dyDescent="0.2"/>
    <row r="39508" s="107" customFormat="1" x14ac:dyDescent="0.2"/>
    <row r="39509" s="107" customFormat="1" x14ac:dyDescent="0.2"/>
    <row r="39510" s="107" customFormat="1" x14ac:dyDescent="0.2"/>
    <row r="39511" s="107" customFormat="1" x14ac:dyDescent="0.2"/>
    <row r="39512" s="107" customFormat="1" x14ac:dyDescent="0.2"/>
    <row r="39513" s="107" customFormat="1" x14ac:dyDescent="0.2"/>
    <row r="39514" s="107" customFormat="1" x14ac:dyDescent="0.2"/>
    <row r="39515" s="107" customFormat="1" x14ac:dyDescent="0.2"/>
    <row r="39516" s="107" customFormat="1" x14ac:dyDescent="0.2"/>
    <row r="39517" s="107" customFormat="1" x14ac:dyDescent="0.2"/>
    <row r="39518" s="107" customFormat="1" x14ac:dyDescent="0.2"/>
    <row r="39519" s="107" customFormat="1" x14ac:dyDescent="0.2"/>
    <row r="39520" s="107" customFormat="1" x14ac:dyDescent="0.2"/>
    <row r="39521" s="107" customFormat="1" x14ac:dyDescent="0.2"/>
    <row r="39522" s="107" customFormat="1" x14ac:dyDescent="0.2"/>
    <row r="39523" s="107" customFormat="1" x14ac:dyDescent="0.2"/>
    <row r="39524" s="107" customFormat="1" x14ac:dyDescent="0.2"/>
    <row r="39525" s="107" customFormat="1" x14ac:dyDescent="0.2"/>
    <row r="39526" s="107" customFormat="1" x14ac:dyDescent="0.2"/>
    <row r="39527" s="107" customFormat="1" x14ac:dyDescent="0.2"/>
    <row r="39528" s="107" customFormat="1" x14ac:dyDescent="0.2"/>
    <row r="39529" s="107" customFormat="1" x14ac:dyDescent="0.2"/>
    <row r="39530" s="107" customFormat="1" x14ac:dyDescent="0.2"/>
    <row r="39531" s="107" customFormat="1" x14ac:dyDescent="0.2"/>
    <row r="39532" s="107" customFormat="1" x14ac:dyDescent="0.2"/>
    <row r="39533" s="107" customFormat="1" x14ac:dyDescent="0.2"/>
    <row r="39534" s="107" customFormat="1" x14ac:dyDescent="0.2"/>
    <row r="39535" s="107" customFormat="1" x14ac:dyDescent="0.2"/>
    <row r="39536" s="107" customFormat="1" x14ac:dyDescent="0.2"/>
    <row r="39537" s="107" customFormat="1" x14ac:dyDescent="0.2"/>
    <row r="39538" s="107" customFormat="1" x14ac:dyDescent="0.2"/>
    <row r="39539" s="107" customFormat="1" x14ac:dyDescent="0.2"/>
    <row r="39540" s="107" customFormat="1" x14ac:dyDescent="0.2"/>
    <row r="39541" s="107" customFormat="1" x14ac:dyDescent="0.2"/>
    <row r="39542" s="107" customFormat="1" x14ac:dyDescent="0.2"/>
    <row r="39543" s="107" customFormat="1" x14ac:dyDescent="0.2"/>
    <row r="39544" s="107" customFormat="1" x14ac:dyDescent="0.2"/>
    <row r="39545" s="107" customFormat="1" x14ac:dyDescent="0.2"/>
    <row r="39546" s="107" customFormat="1" x14ac:dyDescent="0.2"/>
    <row r="39547" s="107" customFormat="1" x14ac:dyDescent="0.2"/>
    <row r="39548" s="107" customFormat="1" x14ac:dyDescent="0.2"/>
    <row r="39549" s="107" customFormat="1" x14ac:dyDescent="0.2"/>
    <row r="39550" s="107" customFormat="1" x14ac:dyDescent="0.2"/>
    <row r="39551" s="107" customFormat="1" x14ac:dyDescent="0.2"/>
    <row r="39552" s="107" customFormat="1" x14ac:dyDescent="0.2"/>
    <row r="39553" s="107" customFormat="1" x14ac:dyDescent="0.2"/>
    <row r="39554" s="107" customFormat="1" x14ac:dyDescent="0.2"/>
    <row r="39555" s="107" customFormat="1" x14ac:dyDescent="0.2"/>
    <row r="39556" s="107" customFormat="1" x14ac:dyDescent="0.2"/>
    <row r="39557" s="107" customFormat="1" x14ac:dyDescent="0.2"/>
    <row r="39558" s="107" customFormat="1" x14ac:dyDescent="0.2"/>
    <row r="39559" s="107" customFormat="1" x14ac:dyDescent="0.2"/>
    <row r="39560" s="107" customFormat="1" x14ac:dyDescent="0.2"/>
    <row r="39561" s="107" customFormat="1" x14ac:dyDescent="0.2"/>
    <row r="39562" s="107" customFormat="1" x14ac:dyDescent="0.2"/>
    <row r="39563" s="107" customFormat="1" x14ac:dyDescent="0.2"/>
    <row r="39564" s="107" customFormat="1" x14ac:dyDescent="0.2"/>
    <row r="39565" s="107" customFormat="1" x14ac:dyDescent="0.2"/>
    <row r="39566" s="107" customFormat="1" x14ac:dyDescent="0.2"/>
    <row r="39567" s="107" customFormat="1" x14ac:dyDescent="0.2"/>
    <row r="39568" s="107" customFormat="1" x14ac:dyDescent="0.2"/>
    <row r="39569" s="107" customFormat="1" x14ac:dyDescent="0.2"/>
    <row r="39570" s="107" customFormat="1" x14ac:dyDescent="0.2"/>
    <row r="39571" s="107" customFormat="1" x14ac:dyDescent="0.2"/>
    <row r="39572" s="107" customFormat="1" x14ac:dyDescent="0.2"/>
    <row r="39573" s="107" customFormat="1" x14ac:dyDescent="0.2"/>
    <row r="39574" s="107" customFormat="1" x14ac:dyDescent="0.2"/>
    <row r="39575" s="107" customFormat="1" x14ac:dyDescent="0.2"/>
    <row r="39576" s="107" customFormat="1" x14ac:dyDescent="0.2"/>
    <row r="39577" s="107" customFormat="1" x14ac:dyDescent="0.2"/>
    <row r="39578" s="107" customFormat="1" x14ac:dyDescent="0.2"/>
    <row r="39579" s="107" customFormat="1" x14ac:dyDescent="0.2"/>
    <row r="39580" s="107" customFormat="1" x14ac:dyDescent="0.2"/>
    <row r="39581" s="107" customFormat="1" x14ac:dyDescent="0.2"/>
    <row r="39582" s="107" customFormat="1" x14ac:dyDescent="0.2"/>
    <row r="39583" s="107" customFormat="1" x14ac:dyDescent="0.2"/>
    <row r="39584" s="107" customFormat="1" x14ac:dyDescent="0.2"/>
    <row r="39585" s="107" customFormat="1" x14ac:dyDescent="0.2"/>
    <row r="39586" s="107" customFormat="1" x14ac:dyDescent="0.2"/>
    <row r="39587" s="107" customFormat="1" x14ac:dyDescent="0.2"/>
    <row r="39588" s="107" customFormat="1" x14ac:dyDescent="0.2"/>
    <row r="39589" s="107" customFormat="1" x14ac:dyDescent="0.2"/>
    <row r="39590" s="107" customFormat="1" x14ac:dyDescent="0.2"/>
    <row r="39591" s="107" customFormat="1" x14ac:dyDescent="0.2"/>
    <row r="39592" s="107" customFormat="1" x14ac:dyDescent="0.2"/>
    <row r="39593" s="107" customFormat="1" x14ac:dyDescent="0.2"/>
    <row r="39594" s="107" customFormat="1" x14ac:dyDescent="0.2"/>
    <row r="39595" s="107" customFormat="1" x14ac:dyDescent="0.2"/>
    <row r="39596" s="107" customFormat="1" x14ac:dyDescent="0.2"/>
    <row r="39597" s="107" customFormat="1" x14ac:dyDescent="0.2"/>
    <row r="39598" s="107" customFormat="1" x14ac:dyDescent="0.2"/>
    <row r="39599" s="107" customFormat="1" x14ac:dyDescent="0.2"/>
    <row r="39600" s="107" customFormat="1" x14ac:dyDescent="0.2"/>
    <row r="39601" s="107" customFormat="1" x14ac:dyDescent="0.2"/>
    <row r="39602" s="107" customFormat="1" x14ac:dyDescent="0.2"/>
    <row r="39603" s="107" customFormat="1" x14ac:dyDescent="0.2"/>
    <row r="39604" s="107" customFormat="1" x14ac:dyDescent="0.2"/>
    <row r="39605" s="107" customFormat="1" x14ac:dyDescent="0.2"/>
    <row r="39606" s="107" customFormat="1" x14ac:dyDescent="0.2"/>
    <row r="39607" s="107" customFormat="1" x14ac:dyDescent="0.2"/>
    <row r="39608" s="107" customFormat="1" x14ac:dyDescent="0.2"/>
    <row r="39609" s="107" customFormat="1" x14ac:dyDescent="0.2"/>
    <row r="39610" s="107" customFormat="1" x14ac:dyDescent="0.2"/>
    <row r="39611" s="107" customFormat="1" x14ac:dyDescent="0.2"/>
    <row r="39612" s="107" customFormat="1" x14ac:dyDescent="0.2"/>
    <row r="39613" s="107" customFormat="1" x14ac:dyDescent="0.2"/>
    <row r="39614" s="107" customFormat="1" x14ac:dyDescent="0.2"/>
    <row r="39615" s="107" customFormat="1" x14ac:dyDescent="0.2"/>
    <row r="39616" s="107" customFormat="1" x14ac:dyDescent="0.2"/>
    <row r="39617" s="107" customFormat="1" x14ac:dyDescent="0.2"/>
    <row r="39618" s="107" customFormat="1" x14ac:dyDescent="0.2"/>
    <row r="39619" s="107" customFormat="1" x14ac:dyDescent="0.2"/>
    <row r="39620" s="107" customFormat="1" x14ac:dyDescent="0.2"/>
    <row r="39621" s="107" customFormat="1" x14ac:dyDescent="0.2"/>
    <row r="39622" s="107" customFormat="1" x14ac:dyDescent="0.2"/>
    <row r="39623" s="107" customFormat="1" x14ac:dyDescent="0.2"/>
    <row r="39624" s="107" customFormat="1" x14ac:dyDescent="0.2"/>
    <row r="39625" s="107" customFormat="1" x14ac:dyDescent="0.2"/>
    <row r="39626" s="107" customFormat="1" x14ac:dyDescent="0.2"/>
    <row r="39627" s="107" customFormat="1" x14ac:dyDescent="0.2"/>
    <row r="39628" s="107" customFormat="1" x14ac:dyDescent="0.2"/>
    <row r="39629" s="107" customFormat="1" x14ac:dyDescent="0.2"/>
    <row r="39630" s="107" customFormat="1" x14ac:dyDescent="0.2"/>
    <row r="39631" s="107" customFormat="1" x14ac:dyDescent="0.2"/>
    <row r="39632" s="107" customFormat="1" x14ac:dyDescent="0.2"/>
    <row r="39633" s="107" customFormat="1" x14ac:dyDescent="0.2"/>
    <row r="39634" s="107" customFormat="1" x14ac:dyDescent="0.2"/>
    <row r="39635" s="107" customFormat="1" x14ac:dyDescent="0.2"/>
    <row r="39636" s="107" customFormat="1" x14ac:dyDescent="0.2"/>
    <row r="39637" s="107" customFormat="1" x14ac:dyDescent="0.2"/>
    <row r="39638" s="107" customFormat="1" x14ac:dyDescent="0.2"/>
    <row r="39639" s="107" customFormat="1" x14ac:dyDescent="0.2"/>
    <row r="39640" s="107" customFormat="1" x14ac:dyDescent="0.2"/>
    <row r="39641" s="107" customFormat="1" x14ac:dyDescent="0.2"/>
    <row r="39642" s="107" customFormat="1" x14ac:dyDescent="0.2"/>
    <row r="39643" s="107" customFormat="1" x14ac:dyDescent="0.2"/>
    <row r="39644" s="107" customFormat="1" x14ac:dyDescent="0.2"/>
    <row r="39645" s="107" customFormat="1" x14ac:dyDescent="0.2"/>
    <row r="39646" s="107" customFormat="1" x14ac:dyDescent="0.2"/>
    <row r="39647" s="107" customFormat="1" x14ac:dyDescent="0.2"/>
    <row r="39648" s="107" customFormat="1" x14ac:dyDescent="0.2"/>
    <row r="39649" s="107" customFormat="1" x14ac:dyDescent="0.2"/>
    <row r="39650" s="107" customFormat="1" x14ac:dyDescent="0.2"/>
    <row r="39651" s="107" customFormat="1" x14ac:dyDescent="0.2"/>
    <row r="39652" s="107" customFormat="1" x14ac:dyDescent="0.2"/>
    <row r="39653" s="107" customFormat="1" x14ac:dyDescent="0.2"/>
    <row r="39654" s="107" customFormat="1" x14ac:dyDescent="0.2"/>
    <row r="39655" s="107" customFormat="1" x14ac:dyDescent="0.2"/>
    <row r="39656" s="107" customFormat="1" x14ac:dyDescent="0.2"/>
    <row r="39657" s="107" customFormat="1" x14ac:dyDescent="0.2"/>
    <row r="39658" s="107" customFormat="1" x14ac:dyDescent="0.2"/>
    <row r="39659" s="107" customFormat="1" x14ac:dyDescent="0.2"/>
    <row r="39660" s="107" customFormat="1" x14ac:dyDescent="0.2"/>
    <row r="39661" s="107" customFormat="1" x14ac:dyDescent="0.2"/>
    <row r="39662" s="107" customFormat="1" x14ac:dyDescent="0.2"/>
    <row r="39663" s="107" customFormat="1" x14ac:dyDescent="0.2"/>
    <row r="39664" s="107" customFormat="1" x14ac:dyDescent="0.2"/>
    <row r="39665" s="107" customFormat="1" x14ac:dyDescent="0.2"/>
    <row r="39666" s="107" customFormat="1" x14ac:dyDescent="0.2"/>
    <row r="39667" s="107" customFormat="1" x14ac:dyDescent="0.2"/>
    <row r="39668" s="107" customFormat="1" x14ac:dyDescent="0.2"/>
    <row r="39669" s="107" customFormat="1" x14ac:dyDescent="0.2"/>
    <row r="39670" s="107" customFormat="1" x14ac:dyDescent="0.2"/>
    <row r="39671" s="107" customFormat="1" x14ac:dyDescent="0.2"/>
    <row r="39672" s="107" customFormat="1" x14ac:dyDescent="0.2"/>
    <row r="39673" s="107" customFormat="1" x14ac:dyDescent="0.2"/>
    <row r="39674" s="107" customFormat="1" x14ac:dyDescent="0.2"/>
    <row r="39675" s="107" customFormat="1" x14ac:dyDescent="0.2"/>
    <row r="39676" s="107" customFormat="1" x14ac:dyDescent="0.2"/>
    <row r="39677" s="107" customFormat="1" x14ac:dyDescent="0.2"/>
    <row r="39678" s="107" customFormat="1" x14ac:dyDescent="0.2"/>
    <row r="39679" s="107" customFormat="1" x14ac:dyDescent="0.2"/>
    <row r="39680" s="107" customFormat="1" x14ac:dyDescent="0.2"/>
    <row r="39681" s="107" customFormat="1" x14ac:dyDescent="0.2"/>
    <row r="39682" s="107" customFormat="1" x14ac:dyDescent="0.2"/>
    <row r="39683" s="107" customFormat="1" x14ac:dyDescent="0.2"/>
    <row r="39684" s="107" customFormat="1" x14ac:dyDescent="0.2"/>
    <row r="39685" s="107" customFormat="1" x14ac:dyDescent="0.2"/>
    <row r="39686" s="107" customFormat="1" x14ac:dyDescent="0.2"/>
    <row r="39687" s="107" customFormat="1" x14ac:dyDescent="0.2"/>
    <row r="39688" s="107" customFormat="1" x14ac:dyDescent="0.2"/>
    <row r="39689" s="107" customFormat="1" x14ac:dyDescent="0.2"/>
    <row r="39690" s="107" customFormat="1" x14ac:dyDescent="0.2"/>
    <row r="39691" s="107" customFormat="1" x14ac:dyDescent="0.2"/>
    <row r="39692" s="107" customFormat="1" x14ac:dyDescent="0.2"/>
    <row r="39693" s="107" customFormat="1" x14ac:dyDescent="0.2"/>
    <row r="39694" s="107" customFormat="1" x14ac:dyDescent="0.2"/>
    <row r="39695" s="107" customFormat="1" x14ac:dyDescent="0.2"/>
    <row r="39696" s="107" customFormat="1" x14ac:dyDescent="0.2"/>
    <row r="39697" s="107" customFormat="1" x14ac:dyDescent="0.2"/>
    <row r="39698" s="107" customFormat="1" x14ac:dyDescent="0.2"/>
    <row r="39699" s="107" customFormat="1" x14ac:dyDescent="0.2"/>
    <row r="39700" s="107" customFormat="1" x14ac:dyDescent="0.2"/>
    <row r="39701" s="107" customFormat="1" x14ac:dyDescent="0.2"/>
    <row r="39702" s="107" customFormat="1" x14ac:dyDescent="0.2"/>
    <row r="39703" s="107" customFormat="1" x14ac:dyDescent="0.2"/>
    <row r="39704" s="107" customFormat="1" x14ac:dyDescent="0.2"/>
    <row r="39705" s="107" customFormat="1" x14ac:dyDescent="0.2"/>
    <row r="39706" s="107" customFormat="1" x14ac:dyDescent="0.2"/>
    <row r="39707" s="107" customFormat="1" x14ac:dyDescent="0.2"/>
    <row r="39708" s="107" customFormat="1" x14ac:dyDescent="0.2"/>
    <row r="39709" s="107" customFormat="1" x14ac:dyDescent="0.2"/>
    <row r="39710" s="107" customFormat="1" x14ac:dyDescent="0.2"/>
    <row r="39711" s="107" customFormat="1" x14ac:dyDescent="0.2"/>
    <row r="39712" s="107" customFormat="1" x14ac:dyDescent="0.2"/>
    <row r="39713" s="107" customFormat="1" x14ac:dyDescent="0.2"/>
    <row r="39714" s="107" customFormat="1" x14ac:dyDescent="0.2"/>
    <row r="39715" s="107" customFormat="1" x14ac:dyDescent="0.2"/>
    <row r="39716" s="107" customFormat="1" x14ac:dyDescent="0.2"/>
    <row r="39717" s="107" customFormat="1" x14ac:dyDescent="0.2"/>
    <row r="39718" s="107" customFormat="1" x14ac:dyDescent="0.2"/>
    <row r="39719" s="107" customFormat="1" x14ac:dyDescent="0.2"/>
    <row r="39720" s="107" customFormat="1" x14ac:dyDescent="0.2"/>
    <row r="39721" s="107" customFormat="1" x14ac:dyDescent="0.2"/>
    <row r="39722" s="107" customFormat="1" x14ac:dyDescent="0.2"/>
    <row r="39723" s="107" customFormat="1" x14ac:dyDescent="0.2"/>
    <row r="39724" s="107" customFormat="1" x14ac:dyDescent="0.2"/>
    <row r="39725" s="107" customFormat="1" x14ac:dyDescent="0.2"/>
    <row r="39726" s="107" customFormat="1" x14ac:dyDescent="0.2"/>
    <row r="39727" s="107" customFormat="1" x14ac:dyDescent="0.2"/>
    <row r="39728" s="107" customFormat="1" x14ac:dyDescent="0.2"/>
    <row r="39729" s="107" customFormat="1" x14ac:dyDescent="0.2"/>
    <row r="39730" s="107" customFormat="1" x14ac:dyDescent="0.2"/>
    <row r="39731" s="107" customFormat="1" x14ac:dyDescent="0.2"/>
    <row r="39732" s="107" customFormat="1" x14ac:dyDescent="0.2"/>
    <row r="39733" s="107" customFormat="1" x14ac:dyDescent="0.2"/>
    <row r="39734" s="107" customFormat="1" x14ac:dyDescent="0.2"/>
    <row r="39735" s="107" customFormat="1" x14ac:dyDescent="0.2"/>
    <row r="39736" s="107" customFormat="1" x14ac:dyDescent="0.2"/>
    <row r="39737" s="107" customFormat="1" x14ac:dyDescent="0.2"/>
    <row r="39738" s="107" customFormat="1" x14ac:dyDescent="0.2"/>
    <row r="39739" s="107" customFormat="1" x14ac:dyDescent="0.2"/>
    <row r="39740" s="107" customFormat="1" x14ac:dyDescent="0.2"/>
    <row r="39741" s="107" customFormat="1" x14ac:dyDescent="0.2"/>
    <row r="39742" s="107" customFormat="1" x14ac:dyDescent="0.2"/>
    <row r="39743" s="107" customFormat="1" x14ac:dyDescent="0.2"/>
    <row r="39744" s="107" customFormat="1" x14ac:dyDescent="0.2"/>
    <row r="39745" s="107" customFormat="1" x14ac:dyDescent="0.2"/>
    <row r="39746" s="107" customFormat="1" x14ac:dyDescent="0.2"/>
    <row r="39747" s="107" customFormat="1" x14ac:dyDescent="0.2"/>
    <row r="39748" s="107" customFormat="1" x14ac:dyDescent="0.2"/>
    <row r="39749" s="107" customFormat="1" x14ac:dyDescent="0.2"/>
    <row r="39750" s="107" customFormat="1" x14ac:dyDescent="0.2"/>
    <row r="39751" s="107" customFormat="1" x14ac:dyDescent="0.2"/>
    <row r="39752" s="107" customFormat="1" x14ac:dyDescent="0.2"/>
    <row r="39753" s="107" customFormat="1" x14ac:dyDescent="0.2"/>
    <row r="39754" s="107" customFormat="1" x14ac:dyDescent="0.2"/>
    <row r="39755" s="107" customFormat="1" x14ac:dyDescent="0.2"/>
    <row r="39756" s="107" customFormat="1" x14ac:dyDescent="0.2"/>
    <row r="39757" s="107" customFormat="1" x14ac:dyDescent="0.2"/>
    <row r="39758" s="107" customFormat="1" x14ac:dyDescent="0.2"/>
    <row r="39759" s="107" customFormat="1" x14ac:dyDescent="0.2"/>
    <row r="39760" s="107" customFormat="1" x14ac:dyDescent="0.2"/>
    <row r="39761" s="107" customFormat="1" x14ac:dyDescent="0.2"/>
    <row r="39762" s="107" customFormat="1" x14ac:dyDescent="0.2"/>
    <row r="39763" s="107" customFormat="1" x14ac:dyDescent="0.2"/>
    <row r="39764" s="107" customFormat="1" x14ac:dyDescent="0.2"/>
    <row r="39765" s="107" customFormat="1" x14ac:dyDescent="0.2"/>
    <row r="39766" s="107" customFormat="1" x14ac:dyDescent="0.2"/>
    <row r="39767" s="107" customFormat="1" x14ac:dyDescent="0.2"/>
    <row r="39768" s="107" customFormat="1" x14ac:dyDescent="0.2"/>
    <row r="39769" s="107" customFormat="1" x14ac:dyDescent="0.2"/>
    <row r="39770" s="107" customFormat="1" x14ac:dyDescent="0.2"/>
    <row r="39771" s="107" customFormat="1" x14ac:dyDescent="0.2"/>
    <row r="39772" s="107" customFormat="1" x14ac:dyDescent="0.2"/>
    <row r="39773" s="107" customFormat="1" x14ac:dyDescent="0.2"/>
    <row r="39774" s="107" customFormat="1" x14ac:dyDescent="0.2"/>
    <row r="39775" s="107" customFormat="1" x14ac:dyDescent="0.2"/>
    <row r="39776" s="107" customFormat="1" x14ac:dyDescent="0.2"/>
    <row r="39777" s="107" customFormat="1" x14ac:dyDescent="0.2"/>
    <row r="39778" s="107" customFormat="1" x14ac:dyDescent="0.2"/>
    <row r="39779" s="107" customFormat="1" x14ac:dyDescent="0.2"/>
    <row r="39780" s="107" customFormat="1" x14ac:dyDescent="0.2"/>
    <row r="39781" s="107" customFormat="1" x14ac:dyDescent="0.2"/>
    <row r="39782" s="107" customFormat="1" x14ac:dyDescent="0.2"/>
    <row r="39783" s="107" customFormat="1" x14ac:dyDescent="0.2"/>
    <row r="39784" s="107" customFormat="1" x14ac:dyDescent="0.2"/>
    <row r="39785" s="107" customFormat="1" x14ac:dyDescent="0.2"/>
    <row r="39786" s="107" customFormat="1" x14ac:dyDescent="0.2"/>
    <row r="39787" s="107" customFormat="1" x14ac:dyDescent="0.2"/>
    <row r="39788" s="107" customFormat="1" x14ac:dyDescent="0.2"/>
    <row r="39789" s="107" customFormat="1" x14ac:dyDescent="0.2"/>
    <row r="39790" s="107" customFormat="1" x14ac:dyDescent="0.2"/>
    <row r="39791" s="107" customFormat="1" x14ac:dyDescent="0.2"/>
    <row r="39792" s="107" customFormat="1" x14ac:dyDescent="0.2"/>
    <row r="39793" s="107" customFormat="1" x14ac:dyDescent="0.2"/>
    <row r="39794" s="107" customFormat="1" x14ac:dyDescent="0.2"/>
    <row r="39795" s="107" customFormat="1" x14ac:dyDescent="0.2"/>
    <row r="39796" s="107" customFormat="1" x14ac:dyDescent="0.2"/>
    <row r="39797" s="107" customFormat="1" x14ac:dyDescent="0.2"/>
    <row r="39798" s="107" customFormat="1" x14ac:dyDescent="0.2"/>
    <row r="39799" s="107" customFormat="1" x14ac:dyDescent="0.2"/>
    <row r="39800" s="107" customFormat="1" x14ac:dyDescent="0.2"/>
    <row r="39801" s="107" customFormat="1" x14ac:dyDescent="0.2"/>
    <row r="39802" s="107" customFormat="1" x14ac:dyDescent="0.2"/>
    <row r="39803" s="107" customFormat="1" x14ac:dyDescent="0.2"/>
    <row r="39804" s="107" customFormat="1" x14ac:dyDescent="0.2"/>
    <row r="39805" s="107" customFormat="1" x14ac:dyDescent="0.2"/>
    <row r="39806" s="107" customFormat="1" x14ac:dyDescent="0.2"/>
    <row r="39807" s="107" customFormat="1" x14ac:dyDescent="0.2"/>
    <row r="39808" s="107" customFormat="1" x14ac:dyDescent="0.2"/>
    <row r="39809" s="107" customFormat="1" x14ac:dyDescent="0.2"/>
    <row r="39810" s="107" customFormat="1" x14ac:dyDescent="0.2"/>
    <row r="39811" s="107" customFormat="1" x14ac:dyDescent="0.2"/>
    <row r="39812" s="107" customFormat="1" x14ac:dyDescent="0.2"/>
    <row r="39813" s="107" customFormat="1" x14ac:dyDescent="0.2"/>
    <row r="39814" s="107" customFormat="1" x14ac:dyDescent="0.2"/>
    <row r="39815" s="107" customFormat="1" x14ac:dyDescent="0.2"/>
    <row r="39816" s="107" customFormat="1" x14ac:dyDescent="0.2"/>
    <row r="39817" s="107" customFormat="1" x14ac:dyDescent="0.2"/>
    <row r="39818" s="107" customFormat="1" x14ac:dyDescent="0.2"/>
    <row r="39819" s="107" customFormat="1" x14ac:dyDescent="0.2"/>
    <row r="39820" s="107" customFormat="1" x14ac:dyDescent="0.2"/>
    <row r="39821" s="107" customFormat="1" x14ac:dyDescent="0.2"/>
    <row r="39822" s="107" customFormat="1" x14ac:dyDescent="0.2"/>
    <row r="39823" s="107" customFormat="1" x14ac:dyDescent="0.2"/>
    <row r="39824" s="107" customFormat="1" x14ac:dyDescent="0.2"/>
    <row r="39825" s="107" customFormat="1" x14ac:dyDescent="0.2"/>
    <row r="39826" s="107" customFormat="1" x14ac:dyDescent="0.2"/>
    <row r="39827" s="107" customFormat="1" x14ac:dyDescent="0.2"/>
    <row r="39828" s="107" customFormat="1" x14ac:dyDescent="0.2"/>
    <row r="39829" s="107" customFormat="1" x14ac:dyDescent="0.2"/>
    <row r="39830" s="107" customFormat="1" x14ac:dyDescent="0.2"/>
    <row r="39831" s="107" customFormat="1" x14ac:dyDescent="0.2"/>
    <row r="39832" s="107" customFormat="1" x14ac:dyDescent="0.2"/>
    <row r="39833" s="107" customFormat="1" x14ac:dyDescent="0.2"/>
    <row r="39834" s="107" customFormat="1" x14ac:dyDescent="0.2"/>
    <row r="39835" s="107" customFormat="1" x14ac:dyDescent="0.2"/>
    <row r="39836" s="107" customFormat="1" x14ac:dyDescent="0.2"/>
    <row r="39837" s="107" customFormat="1" x14ac:dyDescent="0.2"/>
    <row r="39838" s="107" customFormat="1" x14ac:dyDescent="0.2"/>
    <row r="39839" s="107" customFormat="1" x14ac:dyDescent="0.2"/>
    <row r="39840" s="107" customFormat="1" x14ac:dyDescent="0.2"/>
    <row r="39841" s="107" customFormat="1" x14ac:dyDescent="0.2"/>
    <row r="39842" s="107" customFormat="1" x14ac:dyDescent="0.2"/>
    <row r="39843" s="107" customFormat="1" x14ac:dyDescent="0.2"/>
    <row r="39844" s="107" customFormat="1" x14ac:dyDescent="0.2"/>
    <row r="39845" s="107" customFormat="1" x14ac:dyDescent="0.2"/>
    <row r="39846" s="107" customFormat="1" x14ac:dyDescent="0.2"/>
    <row r="39847" s="107" customFormat="1" x14ac:dyDescent="0.2"/>
    <row r="39848" s="107" customFormat="1" x14ac:dyDescent="0.2"/>
    <row r="39849" s="107" customFormat="1" x14ac:dyDescent="0.2"/>
    <row r="39850" s="107" customFormat="1" x14ac:dyDescent="0.2"/>
    <row r="39851" s="107" customFormat="1" x14ac:dyDescent="0.2"/>
    <row r="39852" s="107" customFormat="1" x14ac:dyDescent="0.2"/>
    <row r="39853" s="107" customFormat="1" x14ac:dyDescent="0.2"/>
    <row r="39854" s="107" customFormat="1" x14ac:dyDescent="0.2"/>
    <row r="39855" s="107" customFormat="1" x14ac:dyDescent="0.2"/>
    <row r="39856" s="107" customFormat="1" x14ac:dyDescent="0.2"/>
    <row r="39857" s="107" customFormat="1" x14ac:dyDescent="0.2"/>
    <row r="39858" s="107" customFormat="1" x14ac:dyDescent="0.2"/>
    <row r="39859" s="107" customFormat="1" x14ac:dyDescent="0.2"/>
    <row r="39860" s="107" customFormat="1" x14ac:dyDescent="0.2"/>
    <row r="39861" s="107" customFormat="1" x14ac:dyDescent="0.2"/>
    <row r="39862" s="107" customFormat="1" x14ac:dyDescent="0.2"/>
    <row r="39863" s="107" customFormat="1" x14ac:dyDescent="0.2"/>
    <row r="39864" s="107" customFormat="1" x14ac:dyDescent="0.2"/>
    <row r="39865" s="107" customFormat="1" x14ac:dyDescent="0.2"/>
    <row r="39866" s="107" customFormat="1" x14ac:dyDescent="0.2"/>
    <row r="39867" s="107" customFormat="1" x14ac:dyDescent="0.2"/>
    <row r="39868" s="107" customFormat="1" x14ac:dyDescent="0.2"/>
    <row r="39869" s="107" customFormat="1" x14ac:dyDescent="0.2"/>
    <row r="39870" s="107" customFormat="1" x14ac:dyDescent="0.2"/>
    <row r="39871" s="107" customFormat="1" x14ac:dyDescent="0.2"/>
    <row r="39872" s="107" customFormat="1" x14ac:dyDescent="0.2"/>
    <row r="39873" s="107" customFormat="1" x14ac:dyDescent="0.2"/>
    <row r="39874" s="107" customFormat="1" x14ac:dyDescent="0.2"/>
    <row r="39875" s="107" customFormat="1" x14ac:dyDescent="0.2"/>
    <row r="39876" s="107" customFormat="1" x14ac:dyDescent="0.2"/>
    <row r="39877" s="107" customFormat="1" x14ac:dyDescent="0.2"/>
    <row r="39878" s="107" customFormat="1" x14ac:dyDescent="0.2"/>
    <row r="39879" s="107" customFormat="1" x14ac:dyDescent="0.2"/>
    <row r="39880" s="107" customFormat="1" x14ac:dyDescent="0.2"/>
    <row r="39881" s="107" customFormat="1" x14ac:dyDescent="0.2"/>
    <row r="39882" s="107" customFormat="1" x14ac:dyDescent="0.2"/>
    <row r="39883" s="107" customFormat="1" x14ac:dyDescent="0.2"/>
    <row r="39884" s="107" customFormat="1" x14ac:dyDescent="0.2"/>
    <row r="39885" s="107" customFormat="1" x14ac:dyDescent="0.2"/>
    <row r="39886" s="107" customFormat="1" x14ac:dyDescent="0.2"/>
    <row r="39887" s="107" customFormat="1" x14ac:dyDescent="0.2"/>
    <row r="39888" s="107" customFormat="1" x14ac:dyDescent="0.2"/>
    <row r="39889" s="107" customFormat="1" x14ac:dyDescent="0.2"/>
    <row r="39890" s="107" customFormat="1" x14ac:dyDescent="0.2"/>
    <row r="39891" s="107" customFormat="1" x14ac:dyDescent="0.2"/>
    <row r="39892" s="107" customFormat="1" x14ac:dyDescent="0.2"/>
    <row r="39893" s="107" customFormat="1" x14ac:dyDescent="0.2"/>
    <row r="39894" s="107" customFormat="1" x14ac:dyDescent="0.2"/>
    <row r="39895" s="107" customFormat="1" x14ac:dyDescent="0.2"/>
    <row r="39896" s="107" customFormat="1" x14ac:dyDescent="0.2"/>
    <row r="39897" s="107" customFormat="1" x14ac:dyDescent="0.2"/>
    <row r="39898" s="107" customFormat="1" x14ac:dyDescent="0.2"/>
    <row r="39899" s="107" customFormat="1" x14ac:dyDescent="0.2"/>
    <row r="39900" s="107" customFormat="1" x14ac:dyDescent="0.2"/>
    <row r="39901" s="107" customFormat="1" x14ac:dyDescent="0.2"/>
    <row r="39902" s="107" customFormat="1" x14ac:dyDescent="0.2"/>
    <row r="39903" s="107" customFormat="1" x14ac:dyDescent="0.2"/>
    <row r="39904" s="107" customFormat="1" x14ac:dyDescent="0.2"/>
    <row r="39905" s="107" customFormat="1" x14ac:dyDescent="0.2"/>
    <row r="39906" s="107" customFormat="1" x14ac:dyDescent="0.2"/>
    <row r="39907" s="107" customFormat="1" x14ac:dyDescent="0.2"/>
    <row r="39908" s="107" customFormat="1" x14ac:dyDescent="0.2"/>
    <row r="39909" s="107" customFormat="1" x14ac:dyDescent="0.2"/>
    <row r="39910" s="107" customFormat="1" x14ac:dyDescent="0.2"/>
    <row r="39911" s="107" customFormat="1" x14ac:dyDescent="0.2"/>
    <row r="39912" s="107" customFormat="1" x14ac:dyDescent="0.2"/>
    <row r="39913" s="107" customFormat="1" x14ac:dyDescent="0.2"/>
    <row r="39914" s="107" customFormat="1" x14ac:dyDescent="0.2"/>
    <row r="39915" s="107" customFormat="1" x14ac:dyDescent="0.2"/>
    <row r="39916" s="107" customFormat="1" x14ac:dyDescent="0.2"/>
    <row r="39917" s="107" customFormat="1" x14ac:dyDescent="0.2"/>
    <row r="39918" s="107" customFormat="1" x14ac:dyDescent="0.2"/>
    <row r="39919" s="107" customFormat="1" x14ac:dyDescent="0.2"/>
    <row r="39920" s="107" customFormat="1" x14ac:dyDescent="0.2"/>
    <row r="39921" s="107" customFormat="1" x14ac:dyDescent="0.2"/>
    <row r="39922" s="107" customFormat="1" x14ac:dyDescent="0.2"/>
    <row r="39923" s="107" customFormat="1" x14ac:dyDescent="0.2"/>
    <row r="39924" s="107" customFormat="1" x14ac:dyDescent="0.2"/>
    <row r="39925" s="107" customFormat="1" x14ac:dyDescent="0.2"/>
    <row r="39926" s="107" customFormat="1" x14ac:dyDescent="0.2"/>
    <row r="39927" s="107" customFormat="1" x14ac:dyDescent="0.2"/>
    <row r="39928" s="107" customFormat="1" x14ac:dyDescent="0.2"/>
    <row r="39929" s="107" customFormat="1" x14ac:dyDescent="0.2"/>
    <row r="39930" s="107" customFormat="1" x14ac:dyDescent="0.2"/>
    <row r="39931" s="107" customFormat="1" x14ac:dyDescent="0.2"/>
    <row r="39932" s="107" customFormat="1" x14ac:dyDescent="0.2"/>
    <row r="39933" s="107" customFormat="1" x14ac:dyDescent="0.2"/>
    <row r="39934" s="107" customFormat="1" x14ac:dyDescent="0.2"/>
    <row r="39935" s="107" customFormat="1" x14ac:dyDescent="0.2"/>
    <row r="39936" s="107" customFormat="1" x14ac:dyDescent="0.2"/>
    <row r="39937" s="107" customFormat="1" x14ac:dyDescent="0.2"/>
    <row r="39938" s="107" customFormat="1" x14ac:dyDescent="0.2"/>
    <row r="39939" s="107" customFormat="1" x14ac:dyDescent="0.2"/>
    <row r="39940" s="107" customFormat="1" x14ac:dyDescent="0.2"/>
    <row r="39941" s="107" customFormat="1" x14ac:dyDescent="0.2"/>
    <row r="39942" s="107" customFormat="1" x14ac:dyDescent="0.2"/>
    <row r="39943" s="107" customFormat="1" x14ac:dyDescent="0.2"/>
    <row r="39944" s="107" customFormat="1" x14ac:dyDescent="0.2"/>
    <row r="39945" s="107" customFormat="1" x14ac:dyDescent="0.2"/>
    <row r="39946" s="107" customFormat="1" x14ac:dyDescent="0.2"/>
    <row r="39947" s="107" customFormat="1" x14ac:dyDescent="0.2"/>
    <row r="39948" s="107" customFormat="1" x14ac:dyDescent="0.2"/>
    <row r="39949" s="107" customFormat="1" x14ac:dyDescent="0.2"/>
    <row r="39950" s="107" customFormat="1" x14ac:dyDescent="0.2"/>
    <row r="39951" s="107" customFormat="1" x14ac:dyDescent="0.2"/>
    <row r="39952" s="107" customFormat="1" x14ac:dyDescent="0.2"/>
    <row r="39953" s="107" customFormat="1" x14ac:dyDescent="0.2"/>
    <row r="39954" s="107" customFormat="1" x14ac:dyDescent="0.2"/>
    <row r="39955" s="107" customFormat="1" x14ac:dyDescent="0.2"/>
    <row r="39956" s="107" customFormat="1" x14ac:dyDescent="0.2"/>
    <row r="39957" s="107" customFormat="1" x14ac:dyDescent="0.2"/>
    <row r="39958" s="107" customFormat="1" x14ac:dyDescent="0.2"/>
    <row r="39959" s="107" customFormat="1" x14ac:dyDescent="0.2"/>
    <row r="39960" s="107" customFormat="1" x14ac:dyDescent="0.2"/>
    <row r="39961" s="107" customFormat="1" x14ac:dyDescent="0.2"/>
    <row r="39962" s="107" customFormat="1" x14ac:dyDescent="0.2"/>
    <row r="39963" s="107" customFormat="1" x14ac:dyDescent="0.2"/>
    <row r="39964" s="107" customFormat="1" x14ac:dyDescent="0.2"/>
    <row r="39965" s="107" customFormat="1" x14ac:dyDescent="0.2"/>
    <row r="39966" s="107" customFormat="1" x14ac:dyDescent="0.2"/>
    <row r="39967" s="107" customFormat="1" x14ac:dyDescent="0.2"/>
    <row r="39968" s="107" customFormat="1" x14ac:dyDescent="0.2"/>
    <row r="39969" s="107" customFormat="1" x14ac:dyDescent="0.2"/>
    <row r="39970" s="107" customFormat="1" x14ac:dyDescent="0.2"/>
    <row r="39971" s="107" customFormat="1" x14ac:dyDescent="0.2"/>
    <row r="39972" s="107" customFormat="1" x14ac:dyDescent="0.2"/>
    <row r="39973" s="107" customFormat="1" x14ac:dyDescent="0.2"/>
    <row r="39974" s="107" customFormat="1" x14ac:dyDescent="0.2"/>
    <row r="39975" s="107" customFormat="1" x14ac:dyDescent="0.2"/>
    <row r="39976" s="107" customFormat="1" x14ac:dyDescent="0.2"/>
    <row r="39977" s="107" customFormat="1" x14ac:dyDescent="0.2"/>
    <row r="39978" s="107" customFormat="1" x14ac:dyDescent="0.2"/>
    <row r="39979" s="107" customFormat="1" x14ac:dyDescent="0.2"/>
    <row r="39980" s="107" customFormat="1" x14ac:dyDescent="0.2"/>
    <row r="39981" s="107" customFormat="1" x14ac:dyDescent="0.2"/>
    <row r="39982" s="107" customFormat="1" x14ac:dyDescent="0.2"/>
    <row r="39983" s="107" customFormat="1" x14ac:dyDescent="0.2"/>
    <row r="39984" s="107" customFormat="1" x14ac:dyDescent="0.2"/>
    <row r="39985" s="107" customFormat="1" x14ac:dyDescent="0.2"/>
    <row r="39986" s="107" customFormat="1" x14ac:dyDescent="0.2"/>
    <row r="39987" s="107" customFormat="1" x14ac:dyDescent="0.2"/>
    <row r="39988" s="107" customFormat="1" x14ac:dyDescent="0.2"/>
    <row r="39989" s="107" customFormat="1" x14ac:dyDescent="0.2"/>
    <row r="39990" s="107" customFormat="1" x14ac:dyDescent="0.2"/>
    <row r="39991" s="107" customFormat="1" x14ac:dyDescent="0.2"/>
    <row r="39992" s="107" customFormat="1" x14ac:dyDescent="0.2"/>
    <row r="39993" s="107" customFormat="1" x14ac:dyDescent="0.2"/>
    <row r="39994" s="107" customFormat="1" x14ac:dyDescent="0.2"/>
    <row r="39995" s="107" customFormat="1" x14ac:dyDescent="0.2"/>
    <row r="39996" s="107" customFormat="1" x14ac:dyDescent="0.2"/>
    <row r="39997" s="107" customFormat="1" x14ac:dyDescent="0.2"/>
    <row r="39998" s="107" customFormat="1" x14ac:dyDescent="0.2"/>
    <row r="39999" s="107" customFormat="1" x14ac:dyDescent="0.2"/>
    <row r="40000" s="107" customFormat="1" x14ac:dyDescent="0.2"/>
    <row r="40001" s="107" customFormat="1" x14ac:dyDescent="0.2"/>
    <row r="40002" s="107" customFormat="1" x14ac:dyDescent="0.2"/>
    <row r="40003" s="107" customFormat="1" x14ac:dyDescent="0.2"/>
    <row r="40004" s="107" customFormat="1" x14ac:dyDescent="0.2"/>
    <row r="40005" s="107" customFormat="1" x14ac:dyDescent="0.2"/>
    <row r="40006" s="107" customFormat="1" x14ac:dyDescent="0.2"/>
    <row r="40007" s="107" customFormat="1" x14ac:dyDescent="0.2"/>
    <row r="40008" s="107" customFormat="1" x14ac:dyDescent="0.2"/>
    <row r="40009" s="107" customFormat="1" x14ac:dyDescent="0.2"/>
    <row r="40010" s="107" customFormat="1" x14ac:dyDescent="0.2"/>
    <row r="40011" s="107" customFormat="1" x14ac:dyDescent="0.2"/>
    <row r="40012" s="107" customFormat="1" x14ac:dyDescent="0.2"/>
    <row r="40013" s="107" customFormat="1" x14ac:dyDescent="0.2"/>
    <row r="40014" s="107" customFormat="1" x14ac:dyDescent="0.2"/>
    <row r="40015" s="107" customFormat="1" x14ac:dyDescent="0.2"/>
    <row r="40016" s="107" customFormat="1" x14ac:dyDescent="0.2"/>
    <row r="40017" s="107" customFormat="1" x14ac:dyDescent="0.2"/>
    <row r="40018" s="107" customFormat="1" x14ac:dyDescent="0.2"/>
    <row r="40019" s="107" customFormat="1" x14ac:dyDescent="0.2"/>
    <row r="40020" s="107" customFormat="1" x14ac:dyDescent="0.2"/>
    <row r="40021" s="107" customFormat="1" x14ac:dyDescent="0.2"/>
    <row r="40022" s="107" customFormat="1" x14ac:dyDescent="0.2"/>
    <row r="40023" s="107" customFormat="1" x14ac:dyDescent="0.2"/>
    <row r="40024" s="107" customFormat="1" x14ac:dyDescent="0.2"/>
    <row r="40025" s="107" customFormat="1" x14ac:dyDescent="0.2"/>
    <row r="40026" s="107" customFormat="1" x14ac:dyDescent="0.2"/>
    <row r="40027" s="107" customFormat="1" x14ac:dyDescent="0.2"/>
    <row r="40028" s="107" customFormat="1" x14ac:dyDescent="0.2"/>
    <row r="40029" s="107" customFormat="1" x14ac:dyDescent="0.2"/>
    <row r="40030" s="107" customFormat="1" x14ac:dyDescent="0.2"/>
    <row r="40031" s="107" customFormat="1" x14ac:dyDescent="0.2"/>
    <row r="40032" s="107" customFormat="1" x14ac:dyDescent="0.2"/>
    <row r="40033" s="107" customFormat="1" x14ac:dyDescent="0.2"/>
    <row r="40034" s="107" customFormat="1" x14ac:dyDescent="0.2"/>
    <row r="40035" s="107" customFormat="1" x14ac:dyDescent="0.2"/>
    <row r="40036" s="107" customFormat="1" x14ac:dyDescent="0.2"/>
    <row r="40037" s="107" customFormat="1" x14ac:dyDescent="0.2"/>
    <row r="40038" s="107" customFormat="1" x14ac:dyDescent="0.2"/>
    <row r="40039" s="107" customFormat="1" x14ac:dyDescent="0.2"/>
    <row r="40040" s="107" customFormat="1" x14ac:dyDescent="0.2"/>
    <row r="40041" s="107" customFormat="1" x14ac:dyDescent="0.2"/>
    <row r="40042" s="107" customFormat="1" x14ac:dyDescent="0.2"/>
    <row r="40043" s="107" customFormat="1" x14ac:dyDescent="0.2"/>
    <row r="40044" s="107" customFormat="1" x14ac:dyDescent="0.2"/>
    <row r="40045" s="107" customFormat="1" x14ac:dyDescent="0.2"/>
    <row r="40046" s="107" customFormat="1" x14ac:dyDescent="0.2"/>
    <row r="40047" s="107" customFormat="1" x14ac:dyDescent="0.2"/>
    <row r="40048" s="107" customFormat="1" x14ac:dyDescent="0.2"/>
    <row r="40049" s="107" customFormat="1" x14ac:dyDescent="0.2"/>
    <row r="40050" s="107" customFormat="1" x14ac:dyDescent="0.2"/>
    <row r="40051" s="107" customFormat="1" x14ac:dyDescent="0.2"/>
    <row r="40052" s="107" customFormat="1" x14ac:dyDescent="0.2"/>
    <row r="40053" s="107" customFormat="1" x14ac:dyDescent="0.2"/>
    <row r="40054" s="107" customFormat="1" x14ac:dyDescent="0.2"/>
    <row r="40055" s="107" customFormat="1" x14ac:dyDescent="0.2"/>
    <row r="40056" s="107" customFormat="1" x14ac:dyDescent="0.2"/>
    <row r="40057" s="107" customFormat="1" x14ac:dyDescent="0.2"/>
    <row r="40058" s="107" customFormat="1" x14ac:dyDescent="0.2"/>
    <row r="40059" s="107" customFormat="1" x14ac:dyDescent="0.2"/>
    <row r="40060" s="107" customFormat="1" x14ac:dyDescent="0.2"/>
    <row r="40061" s="107" customFormat="1" x14ac:dyDescent="0.2"/>
    <row r="40062" s="107" customFormat="1" x14ac:dyDescent="0.2"/>
    <row r="40063" s="107" customFormat="1" x14ac:dyDescent="0.2"/>
    <row r="40064" s="107" customFormat="1" x14ac:dyDescent="0.2"/>
    <row r="40065" s="107" customFormat="1" x14ac:dyDescent="0.2"/>
    <row r="40066" s="107" customFormat="1" x14ac:dyDescent="0.2"/>
    <row r="40067" s="107" customFormat="1" x14ac:dyDescent="0.2"/>
    <row r="40068" s="107" customFormat="1" x14ac:dyDescent="0.2"/>
    <row r="40069" s="107" customFormat="1" x14ac:dyDescent="0.2"/>
    <row r="40070" s="107" customFormat="1" x14ac:dyDescent="0.2"/>
    <row r="40071" s="107" customFormat="1" x14ac:dyDescent="0.2"/>
    <row r="40072" s="107" customFormat="1" x14ac:dyDescent="0.2"/>
    <row r="40073" s="107" customFormat="1" x14ac:dyDescent="0.2"/>
    <row r="40074" s="107" customFormat="1" x14ac:dyDescent="0.2"/>
    <row r="40075" s="107" customFormat="1" x14ac:dyDescent="0.2"/>
    <row r="40076" s="107" customFormat="1" x14ac:dyDescent="0.2"/>
    <row r="40077" s="107" customFormat="1" x14ac:dyDescent="0.2"/>
    <row r="40078" s="107" customFormat="1" x14ac:dyDescent="0.2"/>
    <row r="40079" s="107" customFormat="1" x14ac:dyDescent="0.2"/>
    <row r="40080" s="107" customFormat="1" x14ac:dyDescent="0.2"/>
    <row r="40081" s="107" customFormat="1" x14ac:dyDescent="0.2"/>
    <row r="40082" s="107" customFormat="1" x14ac:dyDescent="0.2"/>
    <row r="40083" s="107" customFormat="1" x14ac:dyDescent="0.2"/>
    <row r="40084" s="107" customFormat="1" x14ac:dyDescent="0.2"/>
    <row r="40085" s="107" customFormat="1" x14ac:dyDescent="0.2"/>
    <row r="40086" s="107" customFormat="1" x14ac:dyDescent="0.2"/>
    <row r="40087" s="107" customFormat="1" x14ac:dyDescent="0.2"/>
    <row r="40088" s="107" customFormat="1" x14ac:dyDescent="0.2"/>
    <row r="40089" s="107" customFormat="1" x14ac:dyDescent="0.2"/>
    <row r="40090" s="107" customFormat="1" x14ac:dyDescent="0.2"/>
    <row r="40091" s="107" customFormat="1" x14ac:dyDescent="0.2"/>
    <row r="40092" s="107" customFormat="1" x14ac:dyDescent="0.2"/>
    <row r="40093" s="107" customFormat="1" x14ac:dyDescent="0.2"/>
    <row r="40094" s="107" customFormat="1" x14ac:dyDescent="0.2"/>
    <row r="40095" s="107" customFormat="1" x14ac:dyDescent="0.2"/>
    <row r="40096" s="107" customFormat="1" x14ac:dyDescent="0.2"/>
    <row r="40097" s="107" customFormat="1" x14ac:dyDescent="0.2"/>
    <row r="40098" s="107" customFormat="1" x14ac:dyDescent="0.2"/>
    <row r="40099" s="107" customFormat="1" x14ac:dyDescent="0.2"/>
    <row r="40100" s="107" customFormat="1" x14ac:dyDescent="0.2"/>
    <row r="40101" s="107" customFormat="1" x14ac:dyDescent="0.2"/>
    <row r="40102" s="107" customFormat="1" x14ac:dyDescent="0.2"/>
    <row r="40103" s="107" customFormat="1" x14ac:dyDescent="0.2"/>
    <row r="40104" s="107" customFormat="1" x14ac:dyDescent="0.2"/>
    <row r="40105" s="107" customFormat="1" x14ac:dyDescent="0.2"/>
    <row r="40106" s="107" customFormat="1" x14ac:dyDescent="0.2"/>
    <row r="40107" s="107" customFormat="1" x14ac:dyDescent="0.2"/>
    <row r="40108" s="107" customFormat="1" x14ac:dyDescent="0.2"/>
    <row r="40109" s="107" customFormat="1" x14ac:dyDescent="0.2"/>
    <row r="40110" s="107" customFormat="1" x14ac:dyDescent="0.2"/>
    <row r="40111" s="107" customFormat="1" x14ac:dyDescent="0.2"/>
    <row r="40112" s="107" customFormat="1" x14ac:dyDescent="0.2"/>
    <row r="40113" s="107" customFormat="1" x14ac:dyDescent="0.2"/>
    <row r="40114" s="107" customFormat="1" x14ac:dyDescent="0.2"/>
    <row r="40115" s="107" customFormat="1" x14ac:dyDescent="0.2"/>
    <row r="40116" s="107" customFormat="1" x14ac:dyDescent="0.2"/>
    <row r="40117" s="107" customFormat="1" x14ac:dyDescent="0.2"/>
    <row r="40118" s="107" customFormat="1" x14ac:dyDescent="0.2"/>
    <row r="40119" s="107" customFormat="1" x14ac:dyDescent="0.2"/>
    <row r="40120" s="107" customFormat="1" x14ac:dyDescent="0.2"/>
    <row r="40121" s="107" customFormat="1" x14ac:dyDescent="0.2"/>
    <row r="40122" s="107" customFormat="1" x14ac:dyDescent="0.2"/>
    <row r="40123" s="107" customFormat="1" x14ac:dyDescent="0.2"/>
    <row r="40124" s="107" customFormat="1" x14ac:dyDescent="0.2"/>
    <row r="40125" s="107" customFormat="1" x14ac:dyDescent="0.2"/>
    <row r="40126" s="107" customFormat="1" x14ac:dyDescent="0.2"/>
    <row r="40127" s="107" customFormat="1" x14ac:dyDescent="0.2"/>
    <row r="40128" s="107" customFormat="1" x14ac:dyDescent="0.2"/>
    <row r="40129" s="107" customFormat="1" x14ac:dyDescent="0.2"/>
    <row r="40130" s="107" customFormat="1" x14ac:dyDescent="0.2"/>
    <row r="40131" s="107" customFormat="1" x14ac:dyDescent="0.2"/>
    <row r="40132" s="107" customFormat="1" x14ac:dyDescent="0.2"/>
    <row r="40133" s="107" customFormat="1" x14ac:dyDescent="0.2"/>
    <row r="40134" s="107" customFormat="1" x14ac:dyDescent="0.2"/>
    <row r="40135" s="107" customFormat="1" x14ac:dyDescent="0.2"/>
    <row r="40136" s="107" customFormat="1" x14ac:dyDescent="0.2"/>
    <row r="40137" s="107" customFormat="1" x14ac:dyDescent="0.2"/>
    <row r="40138" s="107" customFormat="1" x14ac:dyDescent="0.2"/>
    <row r="40139" s="107" customFormat="1" x14ac:dyDescent="0.2"/>
    <row r="40140" s="107" customFormat="1" x14ac:dyDescent="0.2"/>
    <row r="40141" s="107" customFormat="1" x14ac:dyDescent="0.2"/>
    <row r="40142" s="107" customFormat="1" x14ac:dyDescent="0.2"/>
    <row r="40143" s="107" customFormat="1" x14ac:dyDescent="0.2"/>
    <row r="40144" s="107" customFormat="1" x14ac:dyDescent="0.2"/>
    <row r="40145" s="107" customFormat="1" x14ac:dyDescent="0.2"/>
    <row r="40146" s="107" customFormat="1" x14ac:dyDescent="0.2"/>
    <row r="40147" s="107" customFormat="1" x14ac:dyDescent="0.2"/>
    <row r="40148" s="107" customFormat="1" x14ac:dyDescent="0.2"/>
    <row r="40149" s="107" customFormat="1" x14ac:dyDescent="0.2"/>
    <row r="40150" s="107" customFormat="1" x14ac:dyDescent="0.2"/>
    <row r="40151" s="107" customFormat="1" x14ac:dyDescent="0.2"/>
    <row r="40152" s="107" customFormat="1" x14ac:dyDescent="0.2"/>
    <row r="40153" s="107" customFormat="1" x14ac:dyDescent="0.2"/>
    <row r="40154" s="107" customFormat="1" x14ac:dyDescent="0.2"/>
    <row r="40155" s="107" customFormat="1" x14ac:dyDescent="0.2"/>
    <row r="40156" s="107" customFormat="1" x14ac:dyDescent="0.2"/>
    <row r="40157" s="107" customFormat="1" x14ac:dyDescent="0.2"/>
    <row r="40158" s="107" customFormat="1" x14ac:dyDescent="0.2"/>
    <row r="40159" s="107" customFormat="1" x14ac:dyDescent="0.2"/>
    <row r="40160" s="107" customFormat="1" x14ac:dyDescent="0.2"/>
    <row r="40161" s="107" customFormat="1" x14ac:dyDescent="0.2"/>
    <row r="40162" s="107" customFormat="1" x14ac:dyDescent="0.2"/>
    <row r="40163" s="107" customFormat="1" x14ac:dyDescent="0.2"/>
    <row r="40164" s="107" customFormat="1" x14ac:dyDescent="0.2"/>
    <row r="40165" s="107" customFormat="1" x14ac:dyDescent="0.2"/>
    <row r="40166" s="107" customFormat="1" x14ac:dyDescent="0.2"/>
    <row r="40167" s="107" customFormat="1" x14ac:dyDescent="0.2"/>
    <row r="40168" s="107" customFormat="1" x14ac:dyDescent="0.2"/>
    <row r="40169" s="107" customFormat="1" x14ac:dyDescent="0.2"/>
    <row r="40170" s="107" customFormat="1" x14ac:dyDescent="0.2"/>
    <row r="40171" s="107" customFormat="1" x14ac:dyDescent="0.2"/>
    <row r="40172" s="107" customFormat="1" x14ac:dyDescent="0.2"/>
    <row r="40173" s="107" customFormat="1" x14ac:dyDescent="0.2"/>
    <row r="40174" s="107" customFormat="1" x14ac:dyDescent="0.2"/>
    <row r="40175" s="107" customFormat="1" x14ac:dyDescent="0.2"/>
    <row r="40176" s="107" customFormat="1" x14ac:dyDescent="0.2"/>
    <row r="40177" s="107" customFormat="1" x14ac:dyDescent="0.2"/>
    <row r="40178" s="107" customFormat="1" x14ac:dyDescent="0.2"/>
    <row r="40179" s="107" customFormat="1" x14ac:dyDescent="0.2"/>
    <row r="40180" s="107" customFormat="1" x14ac:dyDescent="0.2"/>
    <row r="40181" s="107" customFormat="1" x14ac:dyDescent="0.2"/>
    <row r="40182" s="107" customFormat="1" x14ac:dyDescent="0.2"/>
    <row r="40183" s="107" customFormat="1" x14ac:dyDescent="0.2"/>
    <row r="40184" s="107" customFormat="1" x14ac:dyDescent="0.2"/>
    <row r="40185" s="107" customFormat="1" x14ac:dyDescent="0.2"/>
    <row r="40186" s="107" customFormat="1" x14ac:dyDescent="0.2"/>
    <row r="40187" s="107" customFormat="1" x14ac:dyDescent="0.2"/>
    <row r="40188" s="107" customFormat="1" x14ac:dyDescent="0.2"/>
    <row r="40189" s="107" customFormat="1" x14ac:dyDescent="0.2"/>
    <row r="40190" s="107" customFormat="1" x14ac:dyDescent="0.2"/>
    <row r="40191" s="107" customFormat="1" x14ac:dyDescent="0.2"/>
    <row r="40192" s="107" customFormat="1" x14ac:dyDescent="0.2"/>
    <row r="40193" s="107" customFormat="1" x14ac:dyDescent="0.2"/>
    <row r="40194" s="107" customFormat="1" x14ac:dyDescent="0.2"/>
    <row r="40195" s="107" customFormat="1" x14ac:dyDescent="0.2"/>
    <row r="40196" s="107" customFormat="1" x14ac:dyDescent="0.2"/>
    <row r="40197" s="107" customFormat="1" x14ac:dyDescent="0.2"/>
    <row r="40198" s="107" customFormat="1" x14ac:dyDescent="0.2"/>
    <row r="40199" s="107" customFormat="1" x14ac:dyDescent="0.2"/>
    <row r="40200" s="107" customFormat="1" x14ac:dyDescent="0.2"/>
    <row r="40201" s="107" customFormat="1" x14ac:dyDescent="0.2"/>
    <row r="40202" s="107" customFormat="1" x14ac:dyDescent="0.2"/>
    <row r="40203" s="107" customFormat="1" x14ac:dyDescent="0.2"/>
    <row r="40204" s="107" customFormat="1" x14ac:dyDescent="0.2"/>
    <row r="40205" s="107" customFormat="1" x14ac:dyDescent="0.2"/>
    <row r="40206" s="107" customFormat="1" x14ac:dyDescent="0.2"/>
    <row r="40207" s="107" customFormat="1" x14ac:dyDescent="0.2"/>
    <row r="40208" s="107" customFormat="1" x14ac:dyDescent="0.2"/>
    <row r="40209" s="107" customFormat="1" x14ac:dyDescent="0.2"/>
    <row r="40210" s="107" customFormat="1" x14ac:dyDescent="0.2"/>
    <row r="40211" s="107" customFormat="1" x14ac:dyDescent="0.2"/>
    <row r="40212" s="107" customFormat="1" x14ac:dyDescent="0.2"/>
    <row r="40213" s="107" customFormat="1" x14ac:dyDescent="0.2"/>
    <row r="40214" s="107" customFormat="1" x14ac:dyDescent="0.2"/>
    <row r="40215" s="107" customFormat="1" x14ac:dyDescent="0.2"/>
    <row r="40216" s="107" customFormat="1" x14ac:dyDescent="0.2"/>
    <row r="40217" s="107" customFormat="1" x14ac:dyDescent="0.2"/>
    <row r="40218" s="107" customFormat="1" x14ac:dyDescent="0.2"/>
    <row r="40219" s="107" customFormat="1" x14ac:dyDescent="0.2"/>
    <row r="40220" s="107" customFormat="1" x14ac:dyDescent="0.2"/>
    <row r="40221" s="107" customFormat="1" x14ac:dyDescent="0.2"/>
    <row r="40222" s="107" customFormat="1" x14ac:dyDescent="0.2"/>
    <row r="40223" s="107" customFormat="1" x14ac:dyDescent="0.2"/>
    <row r="40224" s="107" customFormat="1" x14ac:dyDescent="0.2"/>
    <row r="40225" s="107" customFormat="1" x14ac:dyDescent="0.2"/>
    <row r="40226" s="107" customFormat="1" x14ac:dyDescent="0.2"/>
    <row r="40227" s="107" customFormat="1" x14ac:dyDescent="0.2"/>
    <row r="40228" s="107" customFormat="1" x14ac:dyDescent="0.2"/>
    <row r="40229" s="107" customFormat="1" x14ac:dyDescent="0.2"/>
    <row r="40230" s="107" customFormat="1" x14ac:dyDescent="0.2"/>
    <row r="40231" s="107" customFormat="1" x14ac:dyDescent="0.2"/>
    <row r="40232" s="107" customFormat="1" x14ac:dyDescent="0.2"/>
    <row r="40233" s="107" customFormat="1" x14ac:dyDescent="0.2"/>
    <row r="40234" s="107" customFormat="1" x14ac:dyDescent="0.2"/>
    <row r="40235" s="107" customFormat="1" x14ac:dyDescent="0.2"/>
    <row r="40236" s="107" customFormat="1" x14ac:dyDescent="0.2"/>
    <row r="40237" s="107" customFormat="1" x14ac:dyDescent="0.2"/>
    <row r="40238" s="107" customFormat="1" x14ac:dyDescent="0.2"/>
    <row r="40239" s="107" customFormat="1" x14ac:dyDescent="0.2"/>
    <row r="40240" s="107" customFormat="1" x14ac:dyDescent="0.2"/>
    <row r="40241" s="107" customFormat="1" x14ac:dyDescent="0.2"/>
    <row r="40242" s="107" customFormat="1" x14ac:dyDescent="0.2"/>
    <row r="40243" s="107" customFormat="1" x14ac:dyDescent="0.2"/>
    <row r="40244" s="107" customFormat="1" x14ac:dyDescent="0.2"/>
    <row r="40245" s="107" customFormat="1" x14ac:dyDescent="0.2"/>
    <row r="40246" s="107" customFormat="1" x14ac:dyDescent="0.2"/>
    <row r="40247" s="107" customFormat="1" x14ac:dyDescent="0.2"/>
    <row r="40248" s="107" customFormat="1" x14ac:dyDescent="0.2"/>
    <row r="40249" s="107" customFormat="1" x14ac:dyDescent="0.2"/>
    <row r="40250" s="107" customFormat="1" x14ac:dyDescent="0.2"/>
    <row r="40251" s="107" customFormat="1" x14ac:dyDescent="0.2"/>
    <row r="40252" s="107" customFormat="1" x14ac:dyDescent="0.2"/>
    <row r="40253" s="107" customFormat="1" x14ac:dyDescent="0.2"/>
    <row r="40254" s="107" customFormat="1" x14ac:dyDescent="0.2"/>
    <row r="40255" s="107" customFormat="1" x14ac:dyDescent="0.2"/>
    <row r="40256" s="107" customFormat="1" x14ac:dyDescent="0.2"/>
    <row r="40257" s="107" customFormat="1" x14ac:dyDescent="0.2"/>
    <row r="40258" s="107" customFormat="1" x14ac:dyDescent="0.2"/>
    <row r="40259" s="107" customFormat="1" x14ac:dyDescent="0.2"/>
    <row r="40260" s="107" customFormat="1" x14ac:dyDescent="0.2"/>
    <row r="40261" s="107" customFormat="1" x14ac:dyDescent="0.2"/>
    <row r="40262" s="107" customFormat="1" x14ac:dyDescent="0.2"/>
    <row r="40263" s="107" customFormat="1" x14ac:dyDescent="0.2"/>
    <row r="40264" s="107" customFormat="1" x14ac:dyDescent="0.2"/>
    <row r="40265" s="107" customFormat="1" x14ac:dyDescent="0.2"/>
    <row r="40266" s="107" customFormat="1" x14ac:dyDescent="0.2"/>
    <row r="40267" s="107" customFormat="1" x14ac:dyDescent="0.2"/>
    <row r="40268" s="107" customFormat="1" x14ac:dyDescent="0.2"/>
    <row r="40269" s="107" customFormat="1" x14ac:dyDescent="0.2"/>
    <row r="40270" s="107" customFormat="1" x14ac:dyDescent="0.2"/>
    <row r="40271" s="107" customFormat="1" x14ac:dyDescent="0.2"/>
    <row r="40272" s="107" customFormat="1" x14ac:dyDescent="0.2"/>
    <row r="40273" s="107" customFormat="1" x14ac:dyDescent="0.2"/>
    <row r="40274" s="107" customFormat="1" x14ac:dyDescent="0.2"/>
    <row r="40275" s="107" customFormat="1" x14ac:dyDescent="0.2"/>
    <row r="40276" s="107" customFormat="1" x14ac:dyDescent="0.2"/>
    <row r="40277" s="107" customFormat="1" x14ac:dyDescent="0.2"/>
    <row r="40278" s="107" customFormat="1" x14ac:dyDescent="0.2"/>
    <row r="40279" s="107" customFormat="1" x14ac:dyDescent="0.2"/>
    <row r="40280" s="107" customFormat="1" x14ac:dyDescent="0.2"/>
    <row r="40281" s="107" customFormat="1" x14ac:dyDescent="0.2"/>
    <row r="40282" s="107" customFormat="1" x14ac:dyDescent="0.2"/>
    <row r="40283" s="107" customFormat="1" x14ac:dyDescent="0.2"/>
    <row r="40284" s="107" customFormat="1" x14ac:dyDescent="0.2"/>
    <row r="40285" s="107" customFormat="1" x14ac:dyDescent="0.2"/>
    <row r="40286" s="107" customFormat="1" x14ac:dyDescent="0.2"/>
    <row r="40287" s="107" customFormat="1" x14ac:dyDescent="0.2"/>
    <row r="40288" s="107" customFormat="1" x14ac:dyDescent="0.2"/>
    <row r="40289" s="107" customFormat="1" x14ac:dyDescent="0.2"/>
    <row r="40290" s="107" customFormat="1" x14ac:dyDescent="0.2"/>
    <row r="40291" s="107" customFormat="1" x14ac:dyDescent="0.2"/>
    <row r="40292" s="107" customFormat="1" x14ac:dyDescent="0.2"/>
    <row r="40293" s="107" customFormat="1" x14ac:dyDescent="0.2"/>
    <row r="40294" s="107" customFormat="1" x14ac:dyDescent="0.2"/>
    <row r="40295" s="107" customFormat="1" x14ac:dyDescent="0.2"/>
    <row r="40296" s="107" customFormat="1" x14ac:dyDescent="0.2"/>
    <row r="40297" s="107" customFormat="1" x14ac:dyDescent="0.2"/>
    <row r="40298" s="107" customFormat="1" x14ac:dyDescent="0.2"/>
    <row r="40299" s="107" customFormat="1" x14ac:dyDescent="0.2"/>
    <row r="40300" s="107" customFormat="1" x14ac:dyDescent="0.2"/>
    <row r="40301" s="107" customFormat="1" x14ac:dyDescent="0.2"/>
    <row r="40302" s="107" customFormat="1" x14ac:dyDescent="0.2"/>
    <row r="40303" s="107" customFormat="1" x14ac:dyDescent="0.2"/>
    <row r="40304" s="107" customFormat="1" x14ac:dyDescent="0.2"/>
    <row r="40305" s="107" customFormat="1" x14ac:dyDescent="0.2"/>
    <row r="40306" s="107" customFormat="1" x14ac:dyDescent="0.2"/>
    <row r="40307" s="107" customFormat="1" x14ac:dyDescent="0.2"/>
    <row r="40308" s="107" customFormat="1" x14ac:dyDescent="0.2"/>
    <row r="40309" s="107" customFormat="1" x14ac:dyDescent="0.2"/>
    <row r="40310" s="107" customFormat="1" x14ac:dyDescent="0.2"/>
    <row r="40311" s="107" customFormat="1" x14ac:dyDescent="0.2"/>
    <row r="40312" s="107" customFormat="1" x14ac:dyDescent="0.2"/>
    <row r="40313" s="107" customFormat="1" x14ac:dyDescent="0.2"/>
    <row r="40314" s="107" customFormat="1" x14ac:dyDescent="0.2"/>
    <row r="40315" s="107" customFormat="1" x14ac:dyDescent="0.2"/>
    <row r="40316" s="107" customFormat="1" x14ac:dyDescent="0.2"/>
    <row r="40317" s="107" customFormat="1" x14ac:dyDescent="0.2"/>
    <row r="40318" s="107" customFormat="1" x14ac:dyDescent="0.2"/>
    <row r="40319" s="107" customFormat="1" x14ac:dyDescent="0.2"/>
    <row r="40320" s="107" customFormat="1" x14ac:dyDescent="0.2"/>
    <row r="40321" s="107" customFormat="1" x14ac:dyDescent="0.2"/>
    <row r="40322" s="107" customFormat="1" x14ac:dyDescent="0.2"/>
    <row r="40323" s="107" customFormat="1" x14ac:dyDescent="0.2"/>
    <row r="40324" s="107" customFormat="1" x14ac:dyDescent="0.2"/>
    <row r="40325" s="107" customFormat="1" x14ac:dyDescent="0.2"/>
    <row r="40326" s="107" customFormat="1" x14ac:dyDescent="0.2"/>
    <row r="40327" s="107" customFormat="1" x14ac:dyDescent="0.2"/>
    <row r="40328" s="107" customFormat="1" x14ac:dyDescent="0.2"/>
    <row r="40329" s="107" customFormat="1" x14ac:dyDescent="0.2"/>
    <row r="40330" s="107" customFormat="1" x14ac:dyDescent="0.2"/>
    <row r="40331" s="107" customFormat="1" x14ac:dyDescent="0.2"/>
    <row r="40332" s="107" customFormat="1" x14ac:dyDescent="0.2"/>
    <row r="40333" s="107" customFormat="1" x14ac:dyDescent="0.2"/>
    <row r="40334" s="107" customFormat="1" x14ac:dyDescent="0.2"/>
    <row r="40335" s="107" customFormat="1" x14ac:dyDescent="0.2"/>
    <row r="40336" s="107" customFormat="1" x14ac:dyDescent="0.2"/>
    <row r="40337" s="107" customFormat="1" x14ac:dyDescent="0.2"/>
    <row r="40338" s="107" customFormat="1" x14ac:dyDescent="0.2"/>
    <row r="40339" s="107" customFormat="1" x14ac:dyDescent="0.2"/>
    <row r="40340" s="107" customFormat="1" x14ac:dyDescent="0.2"/>
    <row r="40341" s="107" customFormat="1" x14ac:dyDescent="0.2"/>
    <row r="40342" s="107" customFormat="1" x14ac:dyDescent="0.2"/>
    <row r="40343" s="107" customFormat="1" x14ac:dyDescent="0.2"/>
    <row r="40344" s="107" customFormat="1" x14ac:dyDescent="0.2"/>
    <row r="40345" s="107" customFormat="1" x14ac:dyDescent="0.2"/>
    <row r="40346" s="107" customFormat="1" x14ac:dyDescent="0.2"/>
    <row r="40347" s="107" customFormat="1" x14ac:dyDescent="0.2"/>
    <row r="40348" s="107" customFormat="1" x14ac:dyDescent="0.2"/>
    <row r="40349" s="107" customFormat="1" x14ac:dyDescent="0.2"/>
    <row r="40350" s="107" customFormat="1" x14ac:dyDescent="0.2"/>
    <row r="40351" s="107" customFormat="1" x14ac:dyDescent="0.2"/>
    <row r="40352" s="107" customFormat="1" x14ac:dyDescent="0.2"/>
    <row r="40353" s="107" customFormat="1" x14ac:dyDescent="0.2"/>
    <row r="40354" s="107" customFormat="1" x14ac:dyDescent="0.2"/>
    <row r="40355" s="107" customFormat="1" x14ac:dyDescent="0.2"/>
    <row r="40356" s="107" customFormat="1" x14ac:dyDescent="0.2"/>
    <row r="40357" s="107" customFormat="1" x14ac:dyDescent="0.2"/>
    <row r="40358" s="107" customFormat="1" x14ac:dyDescent="0.2"/>
    <row r="40359" s="107" customFormat="1" x14ac:dyDescent="0.2"/>
    <row r="40360" s="107" customFormat="1" x14ac:dyDescent="0.2"/>
    <row r="40361" s="107" customFormat="1" x14ac:dyDescent="0.2"/>
    <row r="40362" s="107" customFormat="1" x14ac:dyDescent="0.2"/>
    <row r="40363" s="107" customFormat="1" x14ac:dyDescent="0.2"/>
    <row r="40364" s="107" customFormat="1" x14ac:dyDescent="0.2"/>
    <row r="40365" s="107" customFormat="1" x14ac:dyDescent="0.2"/>
    <row r="40366" s="107" customFormat="1" x14ac:dyDescent="0.2"/>
    <row r="40367" s="107" customFormat="1" x14ac:dyDescent="0.2"/>
    <row r="40368" s="107" customFormat="1" x14ac:dyDescent="0.2"/>
    <row r="40369" s="107" customFormat="1" x14ac:dyDescent="0.2"/>
    <row r="40370" s="107" customFormat="1" x14ac:dyDescent="0.2"/>
    <row r="40371" s="107" customFormat="1" x14ac:dyDescent="0.2"/>
    <row r="40372" s="107" customFormat="1" x14ac:dyDescent="0.2"/>
    <row r="40373" s="107" customFormat="1" x14ac:dyDescent="0.2"/>
    <row r="40374" s="107" customFormat="1" x14ac:dyDescent="0.2"/>
    <row r="40375" s="107" customFormat="1" x14ac:dyDescent="0.2"/>
    <row r="40376" s="107" customFormat="1" x14ac:dyDescent="0.2"/>
    <row r="40377" s="107" customFormat="1" x14ac:dyDescent="0.2"/>
    <row r="40378" s="107" customFormat="1" x14ac:dyDescent="0.2"/>
    <row r="40379" s="107" customFormat="1" x14ac:dyDescent="0.2"/>
    <row r="40380" s="107" customFormat="1" x14ac:dyDescent="0.2"/>
    <row r="40381" s="107" customFormat="1" x14ac:dyDescent="0.2"/>
    <row r="40382" s="107" customFormat="1" x14ac:dyDescent="0.2"/>
    <row r="40383" s="107" customFormat="1" x14ac:dyDescent="0.2"/>
    <row r="40384" s="107" customFormat="1" x14ac:dyDescent="0.2"/>
    <row r="40385" s="107" customFormat="1" x14ac:dyDescent="0.2"/>
    <row r="40386" s="107" customFormat="1" x14ac:dyDescent="0.2"/>
    <row r="40387" s="107" customFormat="1" x14ac:dyDescent="0.2"/>
    <row r="40388" s="107" customFormat="1" x14ac:dyDescent="0.2"/>
    <row r="40389" s="107" customFormat="1" x14ac:dyDescent="0.2"/>
    <row r="40390" s="107" customFormat="1" x14ac:dyDescent="0.2"/>
    <row r="40391" s="107" customFormat="1" x14ac:dyDescent="0.2"/>
    <row r="40392" s="107" customFormat="1" x14ac:dyDescent="0.2"/>
    <row r="40393" s="107" customFormat="1" x14ac:dyDescent="0.2"/>
    <row r="40394" s="107" customFormat="1" x14ac:dyDescent="0.2"/>
    <row r="40395" s="107" customFormat="1" x14ac:dyDescent="0.2"/>
    <row r="40396" s="107" customFormat="1" x14ac:dyDescent="0.2"/>
    <row r="40397" s="107" customFormat="1" x14ac:dyDescent="0.2"/>
    <row r="40398" s="107" customFormat="1" x14ac:dyDescent="0.2"/>
    <row r="40399" s="107" customFormat="1" x14ac:dyDescent="0.2"/>
    <row r="40400" s="107" customFormat="1" x14ac:dyDescent="0.2"/>
    <row r="40401" s="107" customFormat="1" x14ac:dyDescent="0.2"/>
    <row r="40402" s="107" customFormat="1" x14ac:dyDescent="0.2"/>
    <row r="40403" s="107" customFormat="1" x14ac:dyDescent="0.2"/>
    <row r="40404" s="107" customFormat="1" x14ac:dyDescent="0.2"/>
    <row r="40405" s="107" customFormat="1" x14ac:dyDescent="0.2"/>
    <row r="40406" s="107" customFormat="1" x14ac:dyDescent="0.2"/>
    <row r="40407" s="107" customFormat="1" x14ac:dyDescent="0.2"/>
    <row r="40408" s="107" customFormat="1" x14ac:dyDescent="0.2"/>
    <row r="40409" s="107" customFormat="1" x14ac:dyDescent="0.2"/>
    <row r="40410" s="107" customFormat="1" x14ac:dyDescent="0.2"/>
    <row r="40411" s="107" customFormat="1" x14ac:dyDescent="0.2"/>
    <row r="40412" s="107" customFormat="1" x14ac:dyDescent="0.2"/>
    <row r="40413" s="107" customFormat="1" x14ac:dyDescent="0.2"/>
    <row r="40414" s="107" customFormat="1" x14ac:dyDescent="0.2"/>
    <row r="40415" s="107" customFormat="1" x14ac:dyDescent="0.2"/>
    <row r="40416" s="107" customFormat="1" x14ac:dyDescent="0.2"/>
    <row r="40417" s="107" customFormat="1" x14ac:dyDescent="0.2"/>
    <row r="40418" s="107" customFormat="1" x14ac:dyDescent="0.2"/>
    <row r="40419" s="107" customFormat="1" x14ac:dyDescent="0.2"/>
    <row r="40420" s="107" customFormat="1" x14ac:dyDescent="0.2"/>
    <row r="40421" s="107" customFormat="1" x14ac:dyDescent="0.2"/>
    <row r="40422" s="107" customFormat="1" x14ac:dyDescent="0.2"/>
    <row r="40423" s="107" customFormat="1" x14ac:dyDescent="0.2"/>
    <row r="40424" s="107" customFormat="1" x14ac:dyDescent="0.2"/>
    <row r="40425" s="107" customFormat="1" x14ac:dyDescent="0.2"/>
    <row r="40426" s="107" customFormat="1" x14ac:dyDescent="0.2"/>
    <row r="40427" s="107" customFormat="1" x14ac:dyDescent="0.2"/>
    <row r="40428" s="107" customFormat="1" x14ac:dyDescent="0.2"/>
    <row r="40429" s="107" customFormat="1" x14ac:dyDescent="0.2"/>
    <row r="40430" s="107" customFormat="1" x14ac:dyDescent="0.2"/>
    <row r="40431" s="107" customFormat="1" x14ac:dyDescent="0.2"/>
    <row r="40432" s="107" customFormat="1" x14ac:dyDescent="0.2"/>
    <row r="40433" s="107" customFormat="1" x14ac:dyDescent="0.2"/>
    <row r="40434" s="107" customFormat="1" x14ac:dyDescent="0.2"/>
    <row r="40435" s="107" customFormat="1" x14ac:dyDescent="0.2"/>
    <row r="40436" s="107" customFormat="1" x14ac:dyDescent="0.2"/>
    <row r="40437" s="107" customFormat="1" x14ac:dyDescent="0.2"/>
    <row r="40438" s="107" customFormat="1" x14ac:dyDescent="0.2"/>
    <row r="40439" s="107" customFormat="1" x14ac:dyDescent="0.2"/>
    <row r="40440" s="107" customFormat="1" x14ac:dyDescent="0.2"/>
    <row r="40441" s="107" customFormat="1" x14ac:dyDescent="0.2"/>
    <row r="40442" s="107" customFormat="1" x14ac:dyDescent="0.2"/>
    <row r="40443" s="107" customFormat="1" x14ac:dyDescent="0.2"/>
    <row r="40444" s="107" customFormat="1" x14ac:dyDescent="0.2"/>
    <row r="40445" s="107" customFormat="1" x14ac:dyDescent="0.2"/>
    <row r="40446" s="107" customFormat="1" x14ac:dyDescent="0.2"/>
    <row r="40447" s="107" customFormat="1" x14ac:dyDescent="0.2"/>
    <row r="40448" s="107" customFormat="1" x14ac:dyDescent="0.2"/>
    <row r="40449" s="107" customFormat="1" x14ac:dyDescent="0.2"/>
    <row r="40450" s="107" customFormat="1" x14ac:dyDescent="0.2"/>
    <row r="40451" s="107" customFormat="1" x14ac:dyDescent="0.2"/>
    <row r="40452" s="107" customFormat="1" x14ac:dyDescent="0.2"/>
    <row r="40453" s="107" customFormat="1" x14ac:dyDescent="0.2"/>
    <row r="40454" s="107" customFormat="1" x14ac:dyDescent="0.2"/>
    <row r="40455" s="107" customFormat="1" x14ac:dyDescent="0.2"/>
    <row r="40456" s="107" customFormat="1" x14ac:dyDescent="0.2"/>
    <row r="40457" s="107" customFormat="1" x14ac:dyDescent="0.2"/>
    <row r="40458" s="107" customFormat="1" x14ac:dyDescent="0.2"/>
    <row r="40459" s="107" customFormat="1" x14ac:dyDescent="0.2"/>
    <row r="40460" s="107" customFormat="1" x14ac:dyDescent="0.2"/>
    <row r="40461" s="107" customFormat="1" x14ac:dyDescent="0.2"/>
    <row r="40462" s="107" customFormat="1" x14ac:dyDescent="0.2"/>
    <row r="40463" s="107" customFormat="1" x14ac:dyDescent="0.2"/>
    <row r="40464" s="107" customFormat="1" x14ac:dyDescent="0.2"/>
    <row r="40465" s="107" customFormat="1" x14ac:dyDescent="0.2"/>
    <row r="40466" s="107" customFormat="1" x14ac:dyDescent="0.2"/>
    <row r="40467" s="107" customFormat="1" x14ac:dyDescent="0.2"/>
    <row r="40468" s="107" customFormat="1" x14ac:dyDescent="0.2"/>
    <row r="40469" s="107" customFormat="1" x14ac:dyDescent="0.2"/>
    <row r="40470" s="107" customFormat="1" x14ac:dyDescent="0.2"/>
    <row r="40471" s="107" customFormat="1" x14ac:dyDescent="0.2"/>
    <row r="40472" s="107" customFormat="1" x14ac:dyDescent="0.2"/>
    <row r="40473" s="107" customFormat="1" x14ac:dyDescent="0.2"/>
    <row r="40474" s="107" customFormat="1" x14ac:dyDescent="0.2"/>
    <row r="40475" s="107" customFormat="1" x14ac:dyDescent="0.2"/>
    <row r="40476" s="107" customFormat="1" x14ac:dyDescent="0.2"/>
    <row r="40477" s="107" customFormat="1" x14ac:dyDescent="0.2"/>
    <row r="40478" s="107" customFormat="1" x14ac:dyDescent="0.2"/>
    <row r="40479" s="107" customFormat="1" x14ac:dyDescent="0.2"/>
    <row r="40480" s="107" customFormat="1" x14ac:dyDescent="0.2"/>
    <row r="40481" s="107" customFormat="1" x14ac:dyDescent="0.2"/>
    <row r="40482" s="107" customFormat="1" x14ac:dyDescent="0.2"/>
    <row r="40483" s="107" customFormat="1" x14ac:dyDescent="0.2"/>
    <row r="40484" s="107" customFormat="1" x14ac:dyDescent="0.2"/>
    <row r="40485" s="107" customFormat="1" x14ac:dyDescent="0.2"/>
    <row r="40486" s="107" customFormat="1" x14ac:dyDescent="0.2"/>
    <row r="40487" s="107" customFormat="1" x14ac:dyDescent="0.2"/>
    <row r="40488" s="107" customFormat="1" x14ac:dyDescent="0.2"/>
    <row r="40489" s="107" customFormat="1" x14ac:dyDescent="0.2"/>
    <row r="40490" s="107" customFormat="1" x14ac:dyDescent="0.2"/>
    <row r="40491" s="107" customFormat="1" x14ac:dyDescent="0.2"/>
    <row r="40492" s="107" customFormat="1" x14ac:dyDescent="0.2"/>
    <row r="40493" s="107" customFormat="1" x14ac:dyDescent="0.2"/>
    <row r="40494" s="107" customFormat="1" x14ac:dyDescent="0.2"/>
    <row r="40495" s="107" customFormat="1" x14ac:dyDescent="0.2"/>
    <row r="40496" s="107" customFormat="1" x14ac:dyDescent="0.2"/>
    <row r="40497" s="107" customFormat="1" x14ac:dyDescent="0.2"/>
    <row r="40498" s="107" customFormat="1" x14ac:dyDescent="0.2"/>
    <row r="40499" s="107" customFormat="1" x14ac:dyDescent="0.2"/>
    <row r="40500" s="107" customFormat="1" x14ac:dyDescent="0.2"/>
    <row r="40501" s="107" customFormat="1" x14ac:dyDescent="0.2"/>
    <row r="40502" s="107" customFormat="1" x14ac:dyDescent="0.2"/>
    <row r="40503" s="107" customFormat="1" x14ac:dyDescent="0.2"/>
    <row r="40504" s="107" customFormat="1" x14ac:dyDescent="0.2"/>
    <row r="40505" s="107" customFormat="1" x14ac:dyDescent="0.2"/>
    <row r="40506" s="107" customFormat="1" x14ac:dyDescent="0.2"/>
    <row r="40507" s="107" customFormat="1" x14ac:dyDescent="0.2"/>
    <row r="40508" s="107" customFormat="1" x14ac:dyDescent="0.2"/>
    <row r="40509" s="107" customFormat="1" x14ac:dyDescent="0.2"/>
    <row r="40510" s="107" customFormat="1" x14ac:dyDescent="0.2"/>
    <row r="40511" s="107" customFormat="1" x14ac:dyDescent="0.2"/>
    <row r="40512" s="107" customFormat="1" x14ac:dyDescent="0.2"/>
    <row r="40513" s="107" customFormat="1" x14ac:dyDescent="0.2"/>
    <row r="40514" s="107" customFormat="1" x14ac:dyDescent="0.2"/>
    <row r="40515" s="107" customFormat="1" x14ac:dyDescent="0.2"/>
    <row r="40516" s="107" customFormat="1" x14ac:dyDescent="0.2"/>
    <row r="40517" s="107" customFormat="1" x14ac:dyDescent="0.2"/>
    <row r="40518" s="107" customFormat="1" x14ac:dyDescent="0.2"/>
    <row r="40519" s="107" customFormat="1" x14ac:dyDescent="0.2"/>
    <row r="40520" s="107" customFormat="1" x14ac:dyDescent="0.2"/>
    <row r="40521" s="107" customFormat="1" x14ac:dyDescent="0.2"/>
    <row r="40522" s="107" customFormat="1" x14ac:dyDescent="0.2"/>
    <row r="40523" s="107" customFormat="1" x14ac:dyDescent="0.2"/>
    <row r="40524" s="107" customFormat="1" x14ac:dyDescent="0.2"/>
    <row r="40525" s="107" customFormat="1" x14ac:dyDescent="0.2"/>
    <row r="40526" s="107" customFormat="1" x14ac:dyDescent="0.2"/>
    <row r="40527" s="107" customFormat="1" x14ac:dyDescent="0.2"/>
    <row r="40528" s="107" customFormat="1" x14ac:dyDescent="0.2"/>
    <row r="40529" s="107" customFormat="1" x14ac:dyDescent="0.2"/>
    <row r="40530" s="107" customFormat="1" x14ac:dyDescent="0.2"/>
    <row r="40531" s="107" customFormat="1" x14ac:dyDescent="0.2"/>
    <row r="40532" s="107" customFormat="1" x14ac:dyDescent="0.2"/>
    <row r="40533" s="107" customFormat="1" x14ac:dyDescent="0.2"/>
    <row r="40534" s="107" customFormat="1" x14ac:dyDescent="0.2"/>
    <row r="40535" s="107" customFormat="1" x14ac:dyDescent="0.2"/>
    <row r="40536" s="107" customFormat="1" x14ac:dyDescent="0.2"/>
    <row r="40537" s="107" customFormat="1" x14ac:dyDescent="0.2"/>
    <row r="40538" s="107" customFormat="1" x14ac:dyDescent="0.2"/>
    <row r="40539" s="107" customFormat="1" x14ac:dyDescent="0.2"/>
    <row r="40540" s="107" customFormat="1" x14ac:dyDescent="0.2"/>
    <row r="40541" s="107" customFormat="1" x14ac:dyDescent="0.2"/>
    <row r="40542" s="107" customFormat="1" x14ac:dyDescent="0.2"/>
    <row r="40543" s="107" customFormat="1" x14ac:dyDescent="0.2"/>
    <row r="40544" s="107" customFormat="1" x14ac:dyDescent="0.2"/>
    <row r="40545" s="107" customFormat="1" x14ac:dyDescent="0.2"/>
    <row r="40546" s="107" customFormat="1" x14ac:dyDescent="0.2"/>
    <row r="40547" s="107" customFormat="1" x14ac:dyDescent="0.2"/>
    <row r="40548" s="107" customFormat="1" x14ac:dyDescent="0.2"/>
    <row r="40549" s="107" customFormat="1" x14ac:dyDescent="0.2"/>
    <row r="40550" s="107" customFormat="1" x14ac:dyDescent="0.2"/>
    <row r="40551" s="107" customFormat="1" x14ac:dyDescent="0.2"/>
    <row r="40552" s="107" customFormat="1" x14ac:dyDescent="0.2"/>
    <row r="40553" s="107" customFormat="1" x14ac:dyDescent="0.2"/>
    <row r="40554" s="107" customFormat="1" x14ac:dyDescent="0.2"/>
    <row r="40555" s="107" customFormat="1" x14ac:dyDescent="0.2"/>
    <row r="40556" s="107" customFormat="1" x14ac:dyDescent="0.2"/>
    <row r="40557" s="107" customFormat="1" x14ac:dyDescent="0.2"/>
    <row r="40558" s="107" customFormat="1" x14ac:dyDescent="0.2"/>
    <row r="40559" s="107" customFormat="1" x14ac:dyDescent="0.2"/>
    <row r="40560" s="107" customFormat="1" x14ac:dyDescent="0.2"/>
    <row r="40561" s="107" customFormat="1" x14ac:dyDescent="0.2"/>
    <row r="40562" s="107" customFormat="1" x14ac:dyDescent="0.2"/>
    <row r="40563" s="107" customFormat="1" x14ac:dyDescent="0.2"/>
    <row r="40564" s="107" customFormat="1" x14ac:dyDescent="0.2"/>
    <row r="40565" s="107" customFormat="1" x14ac:dyDescent="0.2"/>
    <row r="40566" s="107" customFormat="1" x14ac:dyDescent="0.2"/>
    <row r="40567" s="107" customFormat="1" x14ac:dyDescent="0.2"/>
    <row r="40568" s="107" customFormat="1" x14ac:dyDescent="0.2"/>
    <row r="40569" s="107" customFormat="1" x14ac:dyDescent="0.2"/>
    <row r="40570" s="107" customFormat="1" x14ac:dyDescent="0.2"/>
    <row r="40571" s="107" customFormat="1" x14ac:dyDescent="0.2"/>
    <row r="40572" s="107" customFormat="1" x14ac:dyDescent="0.2"/>
    <row r="40573" s="107" customFormat="1" x14ac:dyDescent="0.2"/>
    <row r="40574" s="107" customFormat="1" x14ac:dyDescent="0.2"/>
    <row r="40575" s="107" customFormat="1" x14ac:dyDescent="0.2"/>
    <row r="40576" s="107" customFormat="1" x14ac:dyDescent="0.2"/>
    <row r="40577" s="107" customFormat="1" x14ac:dyDescent="0.2"/>
    <row r="40578" s="107" customFormat="1" x14ac:dyDescent="0.2"/>
    <row r="40579" s="107" customFormat="1" x14ac:dyDescent="0.2"/>
    <row r="40580" s="107" customFormat="1" x14ac:dyDescent="0.2"/>
    <row r="40581" s="107" customFormat="1" x14ac:dyDescent="0.2"/>
    <row r="40582" s="107" customFormat="1" x14ac:dyDescent="0.2"/>
    <row r="40583" s="107" customFormat="1" x14ac:dyDescent="0.2"/>
    <row r="40584" s="107" customFormat="1" x14ac:dyDescent="0.2"/>
    <row r="40585" s="107" customFormat="1" x14ac:dyDescent="0.2"/>
    <row r="40586" s="107" customFormat="1" x14ac:dyDescent="0.2"/>
    <row r="40587" s="107" customFormat="1" x14ac:dyDescent="0.2"/>
    <row r="40588" s="107" customFormat="1" x14ac:dyDescent="0.2"/>
    <row r="40589" s="107" customFormat="1" x14ac:dyDescent="0.2"/>
    <row r="40590" s="107" customFormat="1" x14ac:dyDescent="0.2"/>
    <row r="40591" s="107" customFormat="1" x14ac:dyDescent="0.2"/>
    <row r="40592" s="107" customFormat="1" x14ac:dyDescent="0.2"/>
    <row r="40593" s="107" customFormat="1" x14ac:dyDescent="0.2"/>
    <row r="40594" s="107" customFormat="1" x14ac:dyDescent="0.2"/>
    <row r="40595" s="107" customFormat="1" x14ac:dyDescent="0.2"/>
    <row r="40596" s="107" customFormat="1" x14ac:dyDescent="0.2"/>
    <row r="40597" s="107" customFormat="1" x14ac:dyDescent="0.2"/>
    <row r="40598" s="107" customFormat="1" x14ac:dyDescent="0.2"/>
    <row r="40599" s="107" customFormat="1" x14ac:dyDescent="0.2"/>
    <row r="40600" s="107" customFormat="1" x14ac:dyDescent="0.2"/>
    <row r="40601" s="107" customFormat="1" x14ac:dyDescent="0.2"/>
    <row r="40602" s="107" customFormat="1" x14ac:dyDescent="0.2"/>
    <row r="40603" s="107" customFormat="1" x14ac:dyDescent="0.2"/>
    <row r="40604" s="107" customFormat="1" x14ac:dyDescent="0.2"/>
    <row r="40605" s="107" customFormat="1" x14ac:dyDescent="0.2"/>
    <row r="40606" s="107" customFormat="1" x14ac:dyDescent="0.2"/>
    <row r="40607" s="107" customFormat="1" x14ac:dyDescent="0.2"/>
    <row r="40608" s="107" customFormat="1" x14ac:dyDescent="0.2"/>
    <row r="40609" s="107" customFormat="1" x14ac:dyDescent="0.2"/>
    <row r="40610" s="107" customFormat="1" x14ac:dyDescent="0.2"/>
    <row r="40611" s="107" customFormat="1" x14ac:dyDescent="0.2"/>
    <row r="40612" s="107" customFormat="1" x14ac:dyDescent="0.2"/>
    <row r="40613" s="107" customFormat="1" x14ac:dyDescent="0.2"/>
    <row r="40614" s="107" customFormat="1" x14ac:dyDescent="0.2"/>
    <row r="40615" s="107" customFormat="1" x14ac:dyDescent="0.2"/>
    <row r="40616" s="107" customFormat="1" x14ac:dyDescent="0.2"/>
    <row r="40617" s="107" customFormat="1" x14ac:dyDescent="0.2"/>
    <row r="40618" s="107" customFormat="1" x14ac:dyDescent="0.2"/>
    <row r="40619" s="107" customFormat="1" x14ac:dyDescent="0.2"/>
    <row r="40620" s="107" customFormat="1" x14ac:dyDescent="0.2"/>
    <row r="40621" s="107" customFormat="1" x14ac:dyDescent="0.2"/>
    <row r="40622" s="107" customFormat="1" x14ac:dyDescent="0.2"/>
    <row r="40623" s="107" customFormat="1" x14ac:dyDescent="0.2"/>
    <row r="40624" s="107" customFormat="1" x14ac:dyDescent="0.2"/>
    <row r="40625" s="107" customFormat="1" x14ac:dyDescent="0.2"/>
    <row r="40626" s="107" customFormat="1" x14ac:dyDescent="0.2"/>
    <row r="40627" s="107" customFormat="1" x14ac:dyDescent="0.2"/>
    <row r="40628" s="107" customFormat="1" x14ac:dyDescent="0.2"/>
    <row r="40629" s="107" customFormat="1" x14ac:dyDescent="0.2"/>
    <row r="40630" s="107" customFormat="1" x14ac:dyDescent="0.2"/>
    <row r="40631" s="107" customFormat="1" x14ac:dyDescent="0.2"/>
    <row r="40632" s="107" customFormat="1" x14ac:dyDescent="0.2"/>
    <row r="40633" s="107" customFormat="1" x14ac:dyDescent="0.2"/>
    <row r="40634" s="107" customFormat="1" x14ac:dyDescent="0.2"/>
    <row r="40635" s="107" customFormat="1" x14ac:dyDescent="0.2"/>
    <row r="40636" s="107" customFormat="1" x14ac:dyDescent="0.2"/>
    <row r="40637" s="107" customFormat="1" x14ac:dyDescent="0.2"/>
    <row r="40638" s="107" customFormat="1" x14ac:dyDescent="0.2"/>
    <row r="40639" s="107" customFormat="1" x14ac:dyDescent="0.2"/>
    <row r="40640" s="107" customFormat="1" x14ac:dyDescent="0.2"/>
    <row r="40641" s="107" customFormat="1" x14ac:dyDescent="0.2"/>
    <row r="40642" s="107" customFormat="1" x14ac:dyDescent="0.2"/>
    <row r="40643" s="107" customFormat="1" x14ac:dyDescent="0.2"/>
    <row r="40644" s="107" customFormat="1" x14ac:dyDescent="0.2"/>
    <row r="40645" s="107" customFormat="1" x14ac:dyDescent="0.2"/>
    <row r="40646" s="107" customFormat="1" x14ac:dyDescent="0.2"/>
    <row r="40647" s="107" customFormat="1" x14ac:dyDescent="0.2"/>
    <row r="40648" s="107" customFormat="1" x14ac:dyDescent="0.2"/>
    <row r="40649" s="107" customFormat="1" x14ac:dyDescent="0.2"/>
    <row r="40650" s="107" customFormat="1" x14ac:dyDescent="0.2"/>
    <row r="40651" s="107" customFormat="1" x14ac:dyDescent="0.2"/>
    <row r="40652" s="107" customFormat="1" x14ac:dyDescent="0.2"/>
    <row r="40653" s="107" customFormat="1" x14ac:dyDescent="0.2"/>
    <row r="40654" s="107" customFormat="1" x14ac:dyDescent="0.2"/>
    <row r="40655" s="107" customFormat="1" x14ac:dyDescent="0.2"/>
    <row r="40656" s="107" customFormat="1" x14ac:dyDescent="0.2"/>
    <row r="40657" s="107" customFormat="1" x14ac:dyDescent="0.2"/>
    <row r="40658" s="107" customFormat="1" x14ac:dyDescent="0.2"/>
    <row r="40659" s="107" customFormat="1" x14ac:dyDescent="0.2"/>
    <row r="40660" s="107" customFormat="1" x14ac:dyDescent="0.2"/>
    <row r="40661" s="107" customFormat="1" x14ac:dyDescent="0.2"/>
    <row r="40662" s="107" customFormat="1" x14ac:dyDescent="0.2"/>
    <row r="40663" s="107" customFormat="1" x14ac:dyDescent="0.2"/>
    <row r="40664" s="107" customFormat="1" x14ac:dyDescent="0.2"/>
    <row r="40665" s="107" customFormat="1" x14ac:dyDescent="0.2"/>
    <row r="40666" s="107" customFormat="1" x14ac:dyDescent="0.2"/>
    <row r="40667" s="107" customFormat="1" x14ac:dyDescent="0.2"/>
    <row r="40668" s="107" customFormat="1" x14ac:dyDescent="0.2"/>
    <row r="40669" s="107" customFormat="1" x14ac:dyDescent="0.2"/>
    <row r="40670" s="107" customFormat="1" x14ac:dyDescent="0.2"/>
    <row r="40671" s="107" customFormat="1" x14ac:dyDescent="0.2"/>
    <row r="40672" s="107" customFormat="1" x14ac:dyDescent="0.2"/>
    <row r="40673" s="107" customFormat="1" x14ac:dyDescent="0.2"/>
    <row r="40674" s="107" customFormat="1" x14ac:dyDescent="0.2"/>
    <row r="40675" s="107" customFormat="1" x14ac:dyDescent="0.2"/>
    <row r="40676" s="107" customFormat="1" x14ac:dyDescent="0.2"/>
    <row r="40677" s="107" customFormat="1" x14ac:dyDescent="0.2"/>
    <row r="40678" s="107" customFormat="1" x14ac:dyDescent="0.2"/>
    <row r="40679" s="107" customFormat="1" x14ac:dyDescent="0.2"/>
    <row r="40680" s="107" customFormat="1" x14ac:dyDescent="0.2"/>
    <row r="40681" s="107" customFormat="1" x14ac:dyDescent="0.2"/>
    <row r="40682" s="107" customFormat="1" x14ac:dyDescent="0.2"/>
    <row r="40683" s="107" customFormat="1" x14ac:dyDescent="0.2"/>
    <row r="40684" s="107" customFormat="1" x14ac:dyDescent="0.2"/>
    <row r="40685" s="107" customFormat="1" x14ac:dyDescent="0.2"/>
    <row r="40686" s="107" customFormat="1" x14ac:dyDescent="0.2"/>
    <row r="40687" s="107" customFormat="1" x14ac:dyDescent="0.2"/>
    <row r="40688" s="107" customFormat="1" x14ac:dyDescent="0.2"/>
    <row r="40689" s="107" customFormat="1" x14ac:dyDescent="0.2"/>
    <row r="40690" s="107" customFormat="1" x14ac:dyDescent="0.2"/>
    <row r="40691" s="107" customFormat="1" x14ac:dyDescent="0.2"/>
    <row r="40692" s="107" customFormat="1" x14ac:dyDescent="0.2"/>
    <row r="40693" s="107" customFormat="1" x14ac:dyDescent="0.2"/>
    <row r="40694" s="107" customFormat="1" x14ac:dyDescent="0.2"/>
    <row r="40695" s="107" customFormat="1" x14ac:dyDescent="0.2"/>
    <row r="40696" s="107" customFormat="1" x14ac:dyDescent="0.2"/>
    <row r="40697" s="107" customFormat="1" x14ac:dyDescent="0.2"/>
    <row r="40698" s="107" customFormat="1" x14ac:dyDescent="0.2"/>
    <row r="40699" s="107" customFormat="1" x14ac:dyDescent="0.2"/>
    <row r="40700" s="107" customFormat="1" x14ac:dyDescent="0.2"/>
    <row r="40701" s="107" customFormat="1" x14ac:dyDescent="0.2"/>
    <row r="40702" s="107" customFormat="1" x14ac:dyDescent="0.2"/>
    <row r="40703" s="107" customFormat="1" x14ac:dyDescent="0.2"/>
    <row r="40704" s="107" customFormat="1" x14ac:dyDescent="0.2"/>
    <row r="40705" s="107" customFormat="1" x14ac:dyDescent="0.2"/>
    <row r="40706" s="107" customFormat="1" x14ac:dyDescent="0.2"/>
    <row r="40707" s="107" customFormat="1" x14ac:dyDescent="0.2"/>
    <row r="40708" s="107" customFormat="1" x14ac:dyDescent="0.2"/>
    <row r="40709" s="107" customFormat="1" x14ac:dyDescent="0.2"/>
    <row r="40710" s="107" customFormat="1" x14ac:dyDescent="0.2"/>
    <row r="40711" s="107" customFormat="1" x14ac:dyDescent="0.2"/>
    <row r="40712" s="107" customFormat="1" x14ac:dyDescent="0.2"/>
    <row r="40713" s="107" customFormat="1" x14ac:dyDescent="0.2"/>
    <row r="40714" s="107" customFormat="1" x14ac:dyDescent="0.2"/>
    <row r="40715" s="107" customFormat="1" x14ac:dyDescent="0.2"/>
    <row r="40716" s="107" customFormat="1" x14ac:dyDescent="0.2"/>
    <row r="40717" s="107" customFormat="1" x14ac:dyDescent="0.2"/>
    <row r="40718" s="107" customFormat="1" x14ac:dyDescent="0.2"/>
    <row r="40719" s="107" customFormat="1" x14ac:dyDescent="0.2"/>
    <row r="40720" s="107" customFormat="1" x14ac:dyDescent="0.2"/>
    <row r="40721" s="107" customFormat="1" x14ac:dyDescent="0.2"/>
    <row r="40722" s="107" customFormat="1" x14ac:dyDescent="0.2"/>
    <row r="40723" s="107" customFormat="1" x14ac:dyDescent="0.2"/>
    <row r="40724" s="107" customFormat="1" x14ac:dyDescent="0.2"/>
    <row r="40725" s="107" customFormat="1" x14ac:dyDescent="0.2"/>
    <row r="40726" s="107" customFormat="1" x14ac:dyDescent="0.2"/>
    <row r="40727" s="107" customFormat="1" x14ac:dyDescent="0.2"/>
    <row r="40728" s="107" customFormat="1" x14ac:dyDescent="0.2"/>
    <row r="40729" s="107" customFormat="1" x14ac:dyDescent="0.2"/>
    <row r="40730" s="107" customFormat="1" x14ac:dyDescent="0.2"/>
    <row r="40731" s="107" customFormat="1" x14ac:dyDescent="0.2"/>
    <row r="40732" s="107" customFormat="1" x14ac:dyDescent="0.2"/>
    <row r="40733" s="107" customFormat="1" x14ac:dyDescent="0.2"/>
    <row r="40734" s="107" customFormat="1" x14ac:dyDescent="0.2"/>
    <row r="40735" s="107" customFormat="1" x14ac:dyDescent="0.2"/>
    <row r="40736" s="107" customFormat="1" x14ac:dyDescent="0.2"/>
    <row r="40737" s="107" customFormat="1" x14ac:dyDescent="0.2"/>
    <row r="40738" s="107" customFormat="1" x14ac:dyDescent="0.2"/>
    <row r="40739" s="107" customFormat="1" x14ac:dyDescent="0.2"/>
    <row r="40740" s="107" customFormat="1" x14ac:dyDescent="0.2"/>
    <row r="40741" s="107" customFormat="1" x14ac:dyDescent="0.2"/>
    <row r="40742" s="107" customFormat="1" x14ac:dyDescent="0.2"/>
    <row r="40743" s="107" customFormat="1" x14ac:dyDescent="0.2"/>
    <row r="40744" s="107" customFormat="1" x14ac:dyDescent="0.2"/>
    <row r="40745" s="107" customFormat="1" x14ac:dyDescent="0.2"/>
    <row r="40746" s="107" customFormat="1" x14ac:dyDescent="0.2"/>
    <row r="40747" s="107" customFormat="1" x14ac:dyDescent="0.2"/>
    <row r="40748" s="107" customFormat="1" x14ac:dyDescent="0.2"/>
    <row r="40749" s="107" customFormat="1" x14ac:dyDescent="0.2"/>
    <row r="40750" s="107" customFormat="1" x14ac:dyDescent="0.2"/>
    <row r="40751" s="107" customFormat="1" x14ac:dyDescent="0.2"/>
    <row r="40752" s="107" customFormat="1" x14ac:dyDescent="0.2"/>
    <row r="40753" s="107" customFormat="1" x14ac:dyDescent="0.2"/>
    <row r="40754" s="107" customFormat="1" x14ac:dyDescent="0.2"/>
    <row r="40755" s="107" customFormat="1" x14ac:dyDescent="0.2"/>
    <row r="40756" s="107" customFormat="1" x14ac:dyDescent="0.2"/>
    <row r="40757" s="107" customFormat="1" x14ac:dyDescent="0.2"/>
    <row r="40758" s="107" customFormat="1" x14ac:dyDescent="0.2"/>
    <row r="40759" s="107" customFormat="1" x14ac:dyDescent="0.2"/>
    <row r="40760" s="107" customFormat="1" x14ac:dyDescent="0.2"/>
    <row r="40761" s="107" customFormat="1" x14ac:dyDescent="0.2"/>
    <row r="40762" s="107" customFormat="1" x14ac:dyDescent="0.2"/>
    <row r="40763" s="107" customFormat="1" x14ac:dyDescent="0.2"/>
    <row r="40764" s="107" customFormat="1" x14ac:dyDescent="0.2"/>
    <row r="40765" s="107" customFormat="1" x14ac:dyDescent="0.2"/>
    <row r="40766" s="107" customFormat="1" x14ac:dyDescent="0.2"/>
    <row r="40767" s="107" customFormat="1" x14ac:dyDescent="0.2"/>
    <row r="40768" s="107" customFormat="1" x14ac:dyDescent="0.2"/>
    <row r="40769" s="107" customFormat="1" x14ac:dyDescent="0.2"/>
    <row r="40770" s="107" customFormat="1" x14ac:dyDescent="0.2"/>
    <row r="40771" s="107" customFormat="1" x14ac:dyDescent="0.2"/>
    <row r="40772" s="107" customFormat="1" x14ac:dyDescent="0.2"/>
    <row r="40773" s="107" customFormat="1" x14ac:dyDescent="0.2"/>
    <row r="40774" s="107" customFormat="1" x14ac:dyDescent="0.2"/>
    <row r="40775" s="107" customFormat="1" x14ac:dyDescent="0.2"/>
    <row r="40776" s="107" customFormat="1" x14ac:dyDescent="0.2"/>
    <row r="40777" s="107" customFormat="1" x14ac:dyDescent="0.2"/>
    <row r="40778" s="107" customFormat="1" x14ac:dyDescent="0.2"/>
    <row r="40779" s="107" customFormat="1" x14ac:dyDescent="0.2"/>
    <row r="40780" s="107" customFormat="1" x14ac:dyDescent="0.2"/>
    <row r="40781" s="107" customFormat="1" x14ac:dyDescent="0.2"/>
    <row r="40782" s="107" customFormat="1" x14ac:dyDescent="0.2"/>
    <row r="40783" s="107" customFormat="1" x14ac:dyDescent="0.2"/>
    <row r="40784" s="107" customFormat="1" x14ac:dyDescent="0.2"/>
    <row r="40785" s="107" customFormat="1" x14ac:dyDescent="0.2"/>
    <row r="40786" s="107" customFormat="1" x14ac:dyDescent="0.2"/>
    <row r="40787" s="107" customFormat="1" x14ac:dyDescent="0.2"/>
    <row r="40788" s="107" customFormat="1" x14ac:dyDescent="0.2"/>
    <row r="40789" s="107" customFormat="1" x14ac:dyDescent="0.2"/>
    <row r="40790" s="107" customFormat="1" x14ac:dyDescent="0.2"/>
    <row r="40791" s="107" customFormat="1" x14ac:dyDescent="0.2"/>
    <row r="40792" s="107" customFormat="1" x14ac:dyDescent="0.2"/>
    <row r="40793" s="107" customFormat="1" x14ac:dyDescent="0.2"/>
    <row r="40794" s="107" customFormat="1" x14ac:dyDescent="0.2"/>
    <row r="40795" s="107" customFormat="1" x14ac:dyDescent="0.2"/>
    <row r="40796" s="107" customFormat="1" x14ac:dyDescent="0.2"/>
    <row r="40797" s="107" customFormat="1" x14ac:dyDescent="0.2"/>
    <row r="40798" s="107" customFormat="1" x14ac:dyDescent="0.2"/>
    <row r="40799" s="107" customFormat="1" x14ac:dyDescent="0.2"/>
    <row r="40800" s="107" customFormat="1" x14ac:dyDescent="0.2"/>
    <row r="40801" s="107" customFormat="1" x14ac:dyDescent="0.2"/>
    <row r="40802" s="107" customFormat="1" x14ac:dyDescent="0.2"/>
    <row r="40803" s="107" customFormat="1" x14ac:dyDescent="0.2"/>
    <row r="40804" s="107" customFormat="1" x14ac:dyDescent="0.2"/>
    <row r="40805" s="107" customFormat="1" x14ac:dyDescent="0.2"/>
    <row r="40806" s="107" customFormat="1" x14ac:dyDescent="0.2"/>
    <row r="40807" s="107" customFormat="1" x14ac:dyDescent="0.2"/>
    <row r="40808" s="107" customFormat="1" x14ac:dyDescent="0.2"/>
    <row r="40809" s="107" customFormat="1" x14ac:dyDescent="0.2"/>
    <row r="40810" s="107" customFormat="1" x14ac:dyDescent="0.2"/>
    <row r="40811" s="107" customFormat="1" x14ac:dyDescent="0.2"/>
    <row r="40812" s="107" customFormat="1" x14ac:dyDescent="0.2"/>
    <row r="40813" s="107" customFormat="1" x14ac:dyDescent="0.2"/>
    <row r="40814" s="107" customFormat="1" x14ac:dyDescent="0.2"/>
    <row r="40815" s="107" customFormat="1" x14ac:dyDescent="0.2"/>
    <row r="40816" s="107" customFormat="1" x14ac:dyDescent="0.2"/>
    <row r="40817" s="107" customFormat="1" x14ac:dyDescent="0.2"/>
    <row r="40818" s="107" customFormat="1" x14ac:dyDescent="0.2"/>
    <row r="40819" s="107" customFormat="1" x14ac:dyDescent="0.2"/>
    <row r="40820" s="107" customFormat="1" x14ac:dyDescent="0.2"/>
    <row r="40821" s="107" customFormat="1" x14ac:dyDescent="0.2"/>
    <row r="40822" s="107" customFormat="1" x14ac:dyDescent="0.2"/>
    <row r="40823" s="107" customFormat="1" x14ac:dyDescent="0.2"/>
    <row r="40824" s="107" customFormat="1" x14ac:dyDescent="0.2"/>
    <row r="40825" s="107" customFormat="1" x14ac:dyDescent="0.2"/>
    <row r="40826" s="107" customFormat="1" x14ac:dyDescent="0.2"/>
    <row r="40827" s="107" customFormat="1" x14ac:dyDescent="0.2"/>
    <row r="40828" s="107" customFormat="1" x14ac:dyDescent="0.2"/>
    <row r="40829" s="107" customFormat="1" x14ac:dyDescent="0.2"/>
    <row r="40830" s="107" customFormat="1" x14ac:dyDescent="0.2"/>
    <row r="40831" s="107" customFormat="1" x14ac:dyDescent="0.2"/>
    <row r="40832" s="107" customFormat="1" x14ac:dyDescent="0.2"/>
    <row r="40833" s="107" customFormat="1" x14ac:dyDescent="0.2"/>
    <row r="40834" s="107" customFormat="1" x14ac:dyDescent="0.2"/>
    <row r="40835" s="107" customFormat="1" x14ac:dyDescent="0.2"/>
    <row r="40836" s="107" customFormat="1" x14ac:dyDescent="0.2"/>
    <row r="40837" s="107" customFormat="1" x14ac:dyDescent="0.2"/>
    <row r="40838" s="107" customFormat="1" x14ac:dyDescent="0.2"/>
    <row r="40839" s="107" customFormat="1" x14ac:dyDescent="0.2"/>
    <row r="40840" s="107" customFormat="1" x14ac:dyDescent="0.2"/>
    <row r="40841" s="107" customFormat="1" x14ac:dyDescent="0.2"/>
    <row r="40842" s="107" customFormat="1" x14ac:dyDescent="0.2"/>
    <row r="40843" s="107" customFormat="1" x14ac:dyDescent="0.2"/>
    <row r="40844" s="107" customFormat="1" x14ac:dyDescent="0.2"/>
    <row r="40845" s="107" customFormat="1" x14ac:dyDescent="0.2"/>
    <row r="40846" s="107" customFormat="1" x14ac:dyDescent="0.2"/>
    <row r="40847" s="107" customFormat="1" x14ac:dyDescent="0.2"/>
    <row r="40848" s="107" customFormat="1" x14ac:dyDescent="0.2"/>
    <row r="40849" s="107" customFormat="1" x14ac:dyDescent="0.2"/>
    <row r="40850" s="107" customFormat="1" x14ac:dyDescent="0.2"/>
    <row r="40851" s="107" customFormat="1" x14ac:dyDescent="0.2"/>
    <row r="40852" s="107" customFormat="1" x14ac:dyDescent="0.2"/>
    <row r="40853" s="107" customFormat="1" x14ac:dyDescent="0.2"/>
    <row r="40854" s="107" customFormat="1" x14ac:dyDescent="0.2"/>
    <row r="40855" s="107" customFormat="1" x14ac:dyDescent="0.2"/>
    <row r="40856" s="107" customFormat="1" x14ac:dyDescent="0.2"/>
    <row r="40857" s="107" customFormat="1" x14ac:dyDescent="0.2"/>
    <row r="40858" s="107" customFormat="1" x14ac:dyDescent="0.2"/>
    <row r="40859" s="107" customFormat="1" x14ac:dyDescent="0.2"/>
    <row r="40860" s="107" customFormat="1" x14ac:dyDescent="0.2"/>
    <row r="40861" s="107" customFormat="1" x14ac:dyDescent="0.2"/>
    <row r="40862" s="107" customFormat="1" x14ac:dyDescent="0.2"/>
    <row r="40863" s="107" customFormat="1" x14ac:dyDescent="0.2"/>
    <row r="40864" s="107" customFormat="1" x14ac:dyDescent="0.2"/>
    <row r="40865" s="107" customFormat="1" x14ac:dyDescent="0.2"/>
    <row r="40866" s="107" customFormat="1" x14ac:dyDescent="0.2"/>
    <row r="40867" s="107" customFormat="1" x14ac:dyDescent="0.2"/>
    <row r="40868" s="107" customFormat="1" x14ac:dyDescent="0.2"/>
    <row r="40869" s="107" customFormat="1" x14ac:dyDescent="0.2"/>
    <row r="40870" s="107" customFormat="1" x14ac:dyDescent="0.2"/>
    <row r="40871" s="107" customFormat="1" x14ac:dyDescent="0.2"/>
    <row r="40872" s="107" customFormat="1" x14ac:dyDescent="0.2"/>
    <row r="40873" s="107" customFormat="1" x14ac:dyDescent="0.2"/>
    <row r="40874" s="107" customFormat="1" x14ac:dyDescent="0.2"/>
    <row r="40875" s="107" customFormat="1" x14ac:dyDescent="0.2"/>
    <row r="40876" s="107" customFormat="1" x14ac:dyDescent="0.2"/>
    <row r="40877" s="107" customFormat="1" x14ac:dyDescent="0.2"/>
    <row r="40878" s="107" customFormat="1" x14ac:dyDescent="0.2"/>
    <row r="40879" s="107" customFormat="1" x14ac:dyDescent="0.2"/>
    <row r="40880" s="107" customFormat="1" x14ac:dyDescent="0.2"/>
    <row r="40881" s="107" customFormat="1" x14ac:dyDescent="0.2"/>
    <row r="40882" s="107" customFormat="1" x14ac:dyDescent="0.2"/>
    <row r="40883" s="107" customFormat="1" x14ac:dyDescent="0.2"/>
    <row r="40884" s="107" customFormat="1" x14ac:dyDescent="0.2"/>
    <row r="40885" s="107" customFormat="1" x14ac:dyDescent="0.2"/>
    <row r="40886" s="107" customFormat="1" x14ac:dyDescent="0.2"/>
    <row r="40887" s="107" customFormat="1" x14ac:dyDescent="0.2"/>
    <row r="40888" s="107" customFormat="1" x14ac:dyDescent="0.2"/>
    <row r="40889" s="107" customFormat="1" x14ac:dyDescent="0.2"/>
    <row r="40890" s="107" customFormat="1" x14ac:dyDescent="0.2"/>
    <row r="40891" s="107" customFormat="1" x14ac:dyDescent="0.2"/>
    <row r="40892" s="107" customFormat="1" x14ac:dyDescent="0.2"/>
    <row r="40893" s="107" customFormat="1" x14ac:dyDescent="0.2"/>
    <row r="40894" s="107" customFormat="1" x14ac:dyDescent="0.2"/>
    <row r="40895" s="107" customFormat="1" x14ac:dyDescent="0.2"/>
    <row r="40896" s="107" customFormat="1" x14ac:dyDescent="0.2"/>
    <row r="40897" s="107" customFormat="1" x14ac:dyDescent="0.2"/>
    <row r="40898" s="107" customFormat="1" x14ac:dyDescent="0.2"/>
    <row r="40899" s="107" customFormat="1" x14ac:dyDescent="0.2"/>
    <row r="40900" s="107" customFormat="1" x14ac:dyDescent="0.2"/>
    <row r="40901" s="107" customFormat="1" x14ac:dyDescent="0.2"/>
    <row r="40902" s="107" customFormat="1" x14ac:dyDescent="0.2"/>
    <row r="40903" s="107" customFormat="1" x14ac:dyDescent="0.2"/>
    <row r="40904" s="107" customFormat="1" x14ac:dyDescent="0.2"/>
    <row r="40905" s="107" customFormat="1" x14ac:dyDescent="0.2"/>
    <row r="40906" s="107" customFormat="1" x14ac:dyDescent="0.2"/>
    <row r="40907" s="107" customFormat="1" x14ac:dyDescent="0.2"/>
    <row r="40908" s="107" customFormat="1" x14ac:dyDescent="0.2"/>
    <row r="40909" s="107" customFormat="1" x14ac:dyDescent="0.2"/>
    <row r="40910" s="107" customFormat="1" x14ac:dyDescent="0.2"/>
    <row r="40911" s="107" customFormat="1" x14ac:dyDescent="0.2"/>
    <row r="40912" s="107" customFormat="1" x14ac:dyDescent="0.2"/>
    <row r="40913" s="107" customFormat="1" x14ac:dyDescent="0.2"/>
    <row r="40914" s="107" customFormat="1" x14ac:dyDescent="0.2"/>
    <row r="40915" s="107" customFormat="1" x14ac:dyDescent="0.2"/>
    <row r="40916" s="107" customFormat="1" x14ac:dyDescent="0.2"/>
    <row r="40917" s="107" customFormat="1" x14ac:dyDescent="0.2"/>
    <row r="40918" s="107" customFormat="1" x14ac:dyDescent="0.2"/>
    <row r="40919" s="107" customFormat="1" x14ac:dyDescent="0.2"/>
    <row r="40920" s="107" customFormat="1" x14ac:dyDescent="0.2"/>
    <row r="40921" s="107" customFormat="1" x14ac:dyDescent="0.2"/>
    <row r="40922" s="107" customFormat="1" x14ac:dyDescent="0.2"/>
    <row r="40923" s="107" customFormat="1" x14ac:dyDescent="0.2"/>
    <row r="40924" s="107" customFormat="1" x14ac:dyDescent="0.2"/>
    <row r="40925" s="107" customFormat="1" x14ac:dyDescent="0.2"/>
    <row r="40926" s="107" customFormat="1" x14ac:dyDescent="0.2"/>
    <row r="40927" s="107" customFormat="1" x14ac:dyDescent="0.2"/>
    <row r="40928" s="107" customFormat="1" x14ac:dyDescent="0.2"/>
    <row r="40929" s="107" customFormat="1" x14ac:dyDescent="0.2"/>
    <row r="40930" s="107" customFormat="1" x14ac:dyDescent="0.2"/>
    <row r="40931" s="107" customFormat="1" x14ac:dyDescent="0.2"/>
    <row r="40932" s="107" customFormat="1" x14ac:dyDescent="0.2"/>
    <row r="40933" s="107" customFormat="1" x14ac:dyDescent="0.2"/>
    <row r="40934" s="107" customFormat="1" x14ac:dyDescent="0.2"/>
    <row r="40935" s="107" customFormat="1" x14ac:dyDescent="0.2"/>
    <row r="40936" s="107" customFormat="1" x14ac:dyDescent="0.2"/>
    <row r="40937" s="107" customFormat="1" x14ac:dyDescent="0.2"/>
    <row r="40938" s="107" customFormat="1" x14ac:dyDescent="0.2"/>
    <row r="40939" s="107" customFormat="1" x14ac:dyDescent="0.2"/>
    <row r="40940" s="107" customFormat="1" x14ac:dyDescent="0.2"/>
    <row r="40941" s="107" customFormat="1" x14ac:dyDescent="0.2"/>
    <row r="40942" s="107" customFormat="1" x14ac:dyDescent="0.2"/>
    <row r="40943" s="107" customFormat="1" x14ac:dyDescent="0.2"/>
    <row r="40944" s="107" customFormat="1" x14ac:dyDescent="0.2"/>
    <row r="40945" s="107" customFormat="1" x14ac:dyDescent="0.2"/>
    <row r="40946" s="107" customFormat="1" x14ac:dyDescent="0.2"/>
    <row r="40947" s="107" customFormat="1" x14ac:dyDescent="0.2"/>
    <row r="40948" s="107" customFormat="1" x14ac:dyDescent="0.2"/>
    <row r="40949" s="107" customFormat="1" x14ac:dyDescent="0.2"/>
    <row r="40950" s="107" customFormat="1" x14ac:dyDescent="0.2"/>
    <row r="40951" s="107" customFormat="1" x14ac:dyDescent="0.2"/>
    <row r="40952" s="107" customFormat="1" x14ac:dyDescent="0.2"/>
    <row r="40953" s="107" customFormat="1" x14ac:dyDescent="0.2"/>
    <row r="40954" s="107" customFormat="1" x14ac:dyDescent="0.2"/>
    <row r="40955" s="107" customFormat="1" x14ac:dyDescent="0.2"/>
    <row r="40956" s="107" customFormat="1" x14ac:dyDescent="0.2"/>
    <row r="40957" s="107" customFormat="1" x14ac:dyDescent="0.2"/>
    <row r="40958" s="107" customFormat="1" x14ac:dyDescent="0.2"/>
    <row r="40959" s="107" customFormat="1" x14ac:dyDescent="0.2"/>
    <row r="40960" s="107" customFormat="1" x14ac:dyDescent="0.2"/>
    <row r="40961" s="107" customFormat="1" x14ac:dyDescent="0.2"/>
    <row r="40962" s="107" customFormat="1" x14ac:dyDescent="0.2"/>
    <row r="40963" s="107" customFormat="1" x14ac:dyDescent="0.2"/>
    <row r="40964" s="107" customFormat="1" x14ac:dyDescent="0.2"/>
    <row r="40965" s="107" customFormat="1" x14ac:dyDescent="0.2"/>
    <row r="40966" s="107" customFormat="1" x14ac:dyDescent="0.2"/>
    <row r="40967" s="107" customFormat="1" x14ac:dyDescent="0.2"/>
    <row r="40968" s="107" customFormat="1" x14ac:dyDescent="0.2"/>
    <row r="40969" s="107" customFormat="1" x14ac:dyDescent="0.2"/>
    <row r="40970" s="107" customFormat="1" x14ac:dyDescent="0.2"/>
    <row r="40971" s="107" customFormat="1" x14ac:dyDescent="0.2"/>
    <row r="40972" s="107" customFormat="1" x14ac:dyDescent="0.2"/>
    <row r="40973" s="107" customFormat="1" x14ac:dyDescent="0.2"/>
    <row r="40974" s="107" customFormat="1" x14ac:dyDescent="0.2"/>
    <row r="40975" s="107" customFormat="1" x14ac:dyDescent="0.2"/>
    <row r="40976" s="107" customFormat="1" x14ac:dyDescent="0.2"/>
    <row r="40977" s="107" customFormat="1" x14ac:dyDescent="0.2"/>
    <row r="40978" s="107" customFormat="1" x14ac:dyDescent="0.2"/>
    <row r="40979" s="107" customFormat="1" x14ac:dyDescent="0.2"/>
    <row r="40980" s="107" customFormat="1" x14ac:dyDescent="0.2"/>
    <row r="40981" s="107" customFormat="1" x14ac:dyDescent="0.2"/>
    <row r="40982" s="107" customFormat="1" x14ac:dyDescent="0.2"/>
    <row r="40983" s="107" customFormat="1" x14ac:dyDescent="0.2"/>
    <row r="40984" s="107" customFormat="1" x14ac:dyDescent="0.2"/>
    <row r="40985" s="107" customFormat="1" x14ac:dyDescent="0.2"/>
    <row r="40986" s="107" customFormat="1" x14ac:dyDescent="0.2"/>
    <row r="40987" s="107" customFormat="1" x14ac:dyDescent="0.2"/>
    <row r="40988" s="107" customFormat="1" x14ac:dyDescent="0.2"/>
    <row r="40989" s="107" customFormat="1" x14ac:dyDescent="0.2"/>
    <row r="40990" s="107" customFormat="1" x14ac:dyDescent="0.2"/>
    <row r="40991" s="107" customFormat="1" x14ac:dyDescent="0.2"/>
    <row r="40992" s="107" customFormat="1" x14ac:dyDescent="0.2"/>
    <row r="40993" s="107" customFormat="1" x14ac:dyDescent="0.2"/>
    <row r="40994" s="107" customFormat="1" x14ac:dyDescent="0.2"/>
    <row r="40995" s="107" customFormat="1" x14ac:dyDescent="0.2"/>
    <row r="40996" s="107" customFormat="1" x14ac:dyDescent="0.2"/>
    <row r="40997" s="107" customFormat="1" x14ac:dyDescent="0.2"/>
    <row r="40998" s="107" customFormat="1" x14ac:dyDescent="0.2"/>
    <row r="40999" s="107" customFormat="1" x14ac:dyDescent="0.2"/>
    <row r="41000" s="107" customFormat="1" x14ac:dyDescent="0.2"/>
    <row r="41001" s="107" customFormat="1" x14ac:dyDescent="0.2"/>
    <row r="41002" s="107" customFormat="1" x14ac:dyDescent="0.2"/>
    <row r="41003" s="107" customFormat="1" x14ac:dyDescent="0.2"/>
    <row r="41004" s="107" customFormat="1" x14ac:dyDescent="0.2"/>
    <row r="41005" s="107" customFormat="1" x14ac:dyDescent="0.2"/>
    <row r="41006" s="107" customFormat="1" x14ac:dyDescent="0.2"/>
    <row r="41007" s="107" customFormat="1" x14ac:dyDescent="0.2"/>
    <row r="41008" s="107" customFormat="1" x14ac:dyDescent="0.2"/>
    <row r="41009" s="107" customFormat="1" x14ac:dyDescent="0.2"/>
    <row r="41010" s="107" customFormat="1" x14ac:dyDescent="0.2"/>
    <row r="41011" s="107" customFormat="1" x14ac:dyDescent="0.2"/>
    <row r="41012" s="107" customFormat="1" x14ac:dyDescent="0.2"/>
    <row r="41013" s="107" customFormat="1" x14ac:dyDescent="0.2"/>
    <row r="41014" s="107" customFormat="1" x14ac:dyDescent="0.2"/>
    <row r="41015" s="107" customFormat="1" x14ac:dyDescent="0.2"/>
    <row r="41016" s="107" customFormat="1" x14ac:dyDescent="0.2"/>
    <row r="41017" s="107" customFormat="1" x14ac:dyDescent="0.2"/>
    <row r="41018" s="107" customFormat="1" x14ac:dyDescent="0.2"/>
    <row r="41019" s="107" customFormat="1" x14ac:dyDescent="0.2"/>
    <row r="41020" s="107" customFormat="1" x14ac:dyDescent="0.2"/>
    <row r="41021" s="107" customFormat="1" x14ac:dyDescent="0.2"/>
    <row r="41022" s="107" customFormat="1" x14ac:dyDescent="0.2"/>
    <row r="41023" s="107" customFormat="1" x14ac:dyDescent="0.2"/>
    <row r="41024" s="107" customFormat="1" x14ac:dyDescent="0.2"/>
    <row r="41025" s="107" customFormat="1" x14ac:dyDescent="0.2"/>
    <row r="41026" s="107" customFormat="1" x14ac:dyDescent="0.2"/>
    <row r="41027" s="107" customFormat="1" x14ac:dyDescent="0.2"/>
    <row r="41028" s="107" customFormat="1" x14ac:dyDescent="0.2"/>
    <row r="41029" s="107" customFormat="1" x14ac:dyDescent="0.2"/>
    <row r="41030" s="107" customFormat="1" x14ac:dyDescent="0.2"/>
    <row r="41031" s="107" customFormat="1" x14ac:dyDescent="0.2"/>
    <row r="41032" s="107" customFormat="1" x14ac:dyDescent="0.2"/>
    <row r="41033" s="107" customFormat="1" x14ac:dyDescent="0.2"/>
    <row r="41034" s="107" customFormat="1" x14ac:dyDescent="0.2"/>
    <row r="41035" s="107" customFormat="1" x14ac:dyDescent="0.2"/>
    <row r="41036" s="107" customFormat="1" x14ac:dyDescent="0.2"/>
    <row r="41037" s="107" customFormat="1" x14ac:dyDescent="0.2"/>
    <row r="41038" s="107" customFormat="1" x14ac:dyDescent="0.2"/>
    <row r="41039" s="107" customFormat="1" x14ac:dyDescent="0.2"/>
    <row r="41040" s="107" customFormat="1" x14ac:dyDescent="0.2"/>
    <row r="41041" s="107" customFormat="1" x14ac:dyDescent="0.2"/>
    <row r="41042" s="107" customFormat="1" x14ac:dyDescent="0.2"/>
    <row r="41043" s="107" customFormat="1" x14ac:dyDescent="0.2"/>
    <row r="41044" s="107" customFormat="1" x14ac:dyDescent="0.2"/>
    <row r="41045" s="107" customFormat="1" x14ac:dyDescent="0.2"/>
    <row r="41046" s="107" customFormat="1" x14ac:dyDescent="0.2"/>
    <row r="41047" s="107" customFormat="1" x14ac:dyDescent="0.2"/>
    <row r="41048" s="107" customFormat="1" x14ac:dyDescent="0.2"/>
    <row r="41049" s="107" customFormat="1" x14ac:dyDescent="0.2"/>
    <row r="41050" s="107" customFormat="1" x14ac:dyDescent="0.2"/>
    <row r="41051" s="107" customFormat="1" x14ac:dyDescent="0.2"/>
    <row r="41052" s="107" customFormat="1" x14ac:dyDescent="0.2"/>
    <row r="41053" s="107" customFormat="1" x14ac:dyDescent="0.2"/>
    <row r="41054" s="107" customFormat="1" x14ac:dyDescent="0.2"/>
    <row r="41055" s="107" customFormat="1" x14ac:dyDescent="0.2"/>
    <row r="41056" s="107" customFormat="1" x14ac:dyDescent="0.2"/>
    <row r="41057" s="107" customFormat="1" x14ac:dyDescent="0.2"/>
    <row r="41058" s="107" customFormat="1" x14ac:dyDescent="0.2"/>
    <row r="41059" s="107" customFormat="1" x14ac:dyDescent="0.2"/>
    <row r="41060" s="107" customFormat="1" x14ac:dyDescent="0.2"/>
    <row r="41061" s="107" customFormat="1" x14ac:dyDescent="0.2"/>
    <row r="41062" s="107" customFormat="1" x14ac:dyDescent="0.2"/>
    <row r="41063" s="107" customFormat="1" x14ac:dyDescent="0.2"/>
    <row r="41064" s="107" customFormat="1" x14ac:dyDescent="0.2"/>
    <row r="41065" s="107" customFormat="1" x14ac:dyDescent="0.2"/>
    <row r="41066" s="107" customFormat="1" x14ac:dyDescent="0.2"/>
    <row r="41067" s="107" customFormat="1" x14ac:dyDescent="0.2"/>
    <row r="41068" s="107" customFormat="1" x14ac:dyDescent="0.2"/>
    <row r="41069" s="107" customFormat="1" x14ac:dyDescent="0.2"/>
    <row r="41070" s="107" customFormat="1" x14ac:dyDescent="0.2"/>
    <row r="41071" s="107" customFormat="1" x14ac:dyDescent="0.2"/>
    <row r="41072" s="107" customFormat="1" x14ac:dyDescent="0.2"/>
    <row r="41073" s="107" customFormat="1" x14ac:dyDescent="0.2"/>
    <row r="41074" s="107" customFormat="1" x14ac:dyDescent="0.2"/>
    <row r="41075" s="107" customFormat="1" x14ac:dyDescent="0.2"/>
    <row r="41076" s="107" customFormat="1" x14ac:dyDescent="0.2"/>
    <row r="41077" s="107" customFormat="1" x14ac:dyDescent="0.2"/>
    <row r="41078" s="107" customFormat="1" x14ac:dyDescent="0.2"/>
    <row r="41079" s="107" customFormat="1" x14ac:dyDescent="0.2"/>
    <row r="41080" s="107" customFormat="1" x14ac:dyDescent="0.2"/>
    <row r="41081" s="107" customFormat="1" x14ac:dyDescent="0.2"/>
    <row r="41082" s="107" customFormat="1" x14ac:dyDescent="0.2"/>
    <row r="41083" s="107" customFormat="1" x14ac:dyDescent="0.2"/>
    <row r="41084" s="107" customFormat="1" x14ac:dyDescent="0.2"/>
    <row r="41085" s="107" customFormat="1" x14ac:dyDescent="0.2"/>
    <row r="41086" s="107" customFormat="1" x14ac:dyDescent="0.2"/>
    <row r="41087" s="107" customFormat="1" x14ac:dyDescent="0.2"/>
    <row r="41088" s="107" customFormat="1" x14ac:dyDescent="0.2"/>
    <row r="41089" s="107" customFormat="1" x14ac:dyDescent="0.2"/>
    <row r="41090" s="107" customFormat="1" x14ac:dyDescent="0.2"/>
    <row r="41091" s="107" customFormat="1" x14ac:dyDescent="0.2"/>
    <row r="41092" s="107" customFormat="1" x14ac:dyDescent="0.2"/>
    <row r="41093" s="107" customFormat="1" x14ac:dyDescent="0.2"/>
    <row r="41094" s="107" customFormat="1" x14ac:dyDescent="0.2"/>
    <row r="41095" s="107" customFormat="1" x14ac:dyDescent="0.2"/>
    <row r="41096" s="107" customFormat="1" x14ac:dyDescent="0.2"/>
    <row r="41097" s="107" customFormat="1" x14ac:dyDescent="0.2"/>
    <row r="41098" s="107" customFormat="1" x14ac:dyDescent="0.2"/>
    <row r="41099" s="107" customFormat="1" x14ac:dyDescent="0.2"/>
    <row r="41100" s="107" customFormat="1" x14ac:dyDescent="0.2"/>
    <row r="41101" s="107" customFormat="1" x14ac:dyDescent="0.2"/>
    <row r="41102" s="107" customFormat="1" x14ac:dyDescent="0.2"/>
    <row r="41103" s="107" customFormat="1" x14ac:dyDescent="0.2"/>
    <row r="41104" s="107" customFormat="1" x14ac:dyDescent="0.2"/>
    <row r="41105" s="107" customFormat="1" x14ac:dyDescent="0.2"/>
    <row r="41106" s="107" customFormat="1" x14ac:dyDescent="0.2"/>
    <row r="41107" s="107" customFormat="1" x14ac:dyDescent="0.2"/>
    <row r="41108" s="107" customFormat="1" x14ac:dyDescent="0.2"/>
    <row r="41109" s="107" customFormat="1" x14ac:dyDescent="0.2"/>
    <row r="41110" s="107" customFormat="1" x14ac:dyDescent="0.2"/>
    <row r="41111" s="107" customFormat="1" x14ac:dyDescent="0.2"/>
    <row r="41112" s="107" customFormat="1" x14ac:dyDescent="0.2"/>
    <row r="41113" s="107" customFormat="1" x14ac:dyDescent="0.2"/>
    <row r="41114" s="107" customFormat="1" x14ac:dyDescent="0.2"/>
    <row r="41115" s="107" customFormat="1" x14ac:dyDescent="0.2"/>
    <row r="41116" s="107" customFormat="1" x14ac:dyDescent="0.2"/>
    <row r="41117" s="107" customFormat="1" x14ac:dyDescent="0.2"/>
    <row r="41118" s="107" customFormat="1" x14ac:dyDescent="0.2"/>
    <row r="41119" s="107" customFormat="1" x14ac:dyDescent="0.2"/>
    <row r="41120" s="107" customFormat="1" x14ac:dyDescent="0.2"/>
    <row r="41121" s="107" customFormat="1" x14ac:dyDescent="0.2"/>
    <row r="41122" s="107" customFormat="1" x14ac:dyDescent="0.2"/>
    <row r="41123" s="107" customFormat="1" x14ac:dyDescent="0.2"/>
    <row r="41124" s="107" customFormat="1" x14ac:dyDescent="0.2"/>
    <row r="41125" s="107" customFormat="1" x14ac:dyDescent="0.2"/>
    <row r="41126" s="107" customFormat="1" x14ac:dyDescent="0.2"/>
    <row r="41127" s="107" customFormat="1" x14ac:dyDescent="0.2"/>
    <row r="41128" s="107" customFormat="1" x14ac:dyDescent="0.2"/>
    <row r="41129" s="107" customFormat="1" x14ac:dyDescent="0.2"/>
    <row r="41130" s="107" customFormat="1" x14ac:dyDescent="0.2"/>
    <row r="41131" s="107" customFormat="1" x14ac:dyDescent="0.2"/>
    <row r="41132" s="107" customFormat="1" x14ac:dyDescent="0.2"/>
    <row r="41133" s="107" customFormat="1" x14ac:dyDescent="0.2"/>
    <row r="41134" s="107" customFormat="1" x14ac:dyDescent="0.2"/>
    <row r="41135" s="107" customFormat="1" x14ac:dyDescent="0.2"/>
    <row r="41136" s="107" customFormat="1" x14ac:dyDescent="0.2"/>
    <row r="41137" s="107" customFormat="1" x14ac:dyDescent="0.2"/>
    <row r="41138" s="107" customFormat="1" x14ac:dyDescent="0.2"/>
    <row r="41139" s="107" customFormat="1" x14ac:dyDescent="0.2"/>
    <row r="41140" s="107" customFormat="1" x14ac:dyDescent="0.2"/>
    <row r="41141" s="107" customFormat="1" x14ac:dyDescent="0.2"/>
    <row r="41142" s="107" customFormat="1" x14ac:dyDescent="0.2"/>
    <row r="41143" s="107" customFormat="1" x14ac:dyDescent="0.2"/>
    <row r="41144" s="107" customFormat="1" x14ac:dyDescent="0.2"/>
    <row r="41145" s="107" customFormat="1" x14ac:dyDescent="0.2"/>
    <row r="41146" s="107" customFormat="1" x14ac:dyDescent="0.2"/>
    <row r="41147" s="107" customFormat="1" x14ac:dyDescent="0.2"/>
    <row r="41148" s="107" customFormat="1" x14ac:dyDescent="0.2"/>
    <row r="41149" s="107" customFormat="1" x14ac:dyDescent="0.2"/>
    <row r="41150" s="107" customFormat="1" x14ac:dyDescent="0.2"/>
    <row r="41151" s="107" customFormat="1" x14ac:dyDescent="0.2"/>
    <row r="41152" s="107" customFormat="1" x14ac:dyDescent="0.2"/>
    <row r="41153" s="107" customFormat="1" x14ac:dyDescent="0.2"/>
    <row r="41154" s="107" customFormat="1" x14ac:dyDescent="0.2"/>
    <row r="41155" s="107" customFormat="1" x14ac:dyDescent="0.2"/>
    <row r="41156" s="107" customFormat="1" x14ac:dyDescent="0.2"/>
    <row r="41157" s="107" customFormat="1" x14ac:dyDescent="0.2"/>
    <row r="41158" s="107" customFormat="1" x14ac:dyDescent="0.2"/>
    <row r="41159" s="107" customFormat="1" x14ac:dyDescent="0.2"/>
    <row r="41160" s="107" customFormat="1" x14ac:dyDescent="0.2"/>
    <row r="41161" s="107" customFormat="1" x14ac:dyDescent="0.2"/>
    <row r="41162" s="107" customFormat="1" x14ac:dyDescent="0.2"/>
    <row r="41163" s="107" customFormat="1" x14ac:dyDescent="0.2"/>
    <row r="41164" s="107" customFormat="1" x14ac:dyDescent="0.2"/>
    <row r="41165" s="107" customFormat="1" x14ac:dyDescent="0.2"/>
    <row r="41166" s="107" customFormat="1" x14ac:dyDescent="0.2"/>
    <row r="41167" s="107" customFormat="1" x14ac:dyDescent="0.2"/>
    <row r="41168" s="107" customFormat="1" x14ac:dyDescent="0.2"/>
    <row r="41169" s="107" customFormat="1" x14ac:dyDescent="0.2"/>
    <row r="41170" s="107" customFormat="1" x14ac:dyDescent="0.2"/>
    <row r="41171" s="107" customFormat="1" x14ac:dyDescent="0.2"/>
    <row r="41172" s="107" customFormat="1" x14ac:dyDescent="0.2"/>
    <row r="41173" s="107" customFormat="1" x14ac:dyDescent="0.2"/>
    <row r="41174" s="107" customFormat="1" x14ac:dyDescent="0.2"/>
    <row r="41175" s="107" customFormat="1" x14ac:dyDescent="0.2"/>
    <row r="41176" s="107" customFormat="1" x14ac:dyDescent="0.2"/>
    <row r="41177" s="107" customFormat="1" x14ac:dyDescent="0.2"/>
    <row r="41178" s="107" customFormat="1" x14ac:dyDescent="0.2"/>
    <row r="41179" s="107" customFormat="1" x14ac:dyDescent="0.2"/>
    <row r="41180" s="107" customFormat="1" x14ac:dyDescent="0.2"/>
    <row r="41181" s="107" customFormat="1" x14ac:dyDescent="0.2"/>
    <row r="41182" s="107" customFormat="1" x14ac:dyDescent="0.2"/>
    <row r="41183" s="107" customFormat="1" x14ac:dyDescent="0.2"/>
    <row r="41184" s="107" customFormat="1" x14ac:dyDescent="0.2"/>
    <row r="41185" s="107" customFormat="1" x14ac:dyDescent="0.2"/>
    <row r="41186" s="107" customFormat="1" x14ac:dyDescent="0.2"/>
    <row r="41187" s="107" customFormat="1" x14ac:dyDescent="0.2"/>
    <row r="41188" s="107" customFormat="1" x14ac:dyDescent="0.2"/>
    <row r="41189" s="107" customFormat="1" x14ac:dyDescent="0.2"/>
    <row r="41190" s="107" customFormat="1" x14ac:dyDescent="0.2"/>
    <row r="41191" s="107" customFormat="1" x14ac:dyDescent="0.2"/>
    <row r="41192" s="107" customFormat="1" x14ac:dyDescent="0.2"/>
    <row r="41193" s="107" customFormat="1" x14ac:dyDescent="0.2"/>
    <row r="41194" s="107" customFormat="1" x14ac:dyDescent="0.2"/>
    <row r="41195" s="107" customFormat="1" x14ac:dyDescent="0.2"/>
    <row r="41196" s="107" customFormat="1" x14ac:dyDescent="0.2"/>
    <row r="41197" s="107" customFormat="1" x14ac:dyDescent="0.2"/>
    <row r="41198" s="107" customFormat="1" x14ac:dyDescent="0.2"/>
    <row r="41199" s="107" customFormat="1" x14ac:dyDescent="0.2"/>
    <row r="41200" s="107" customFormat="1" x14ac:dyDescent="0.2"/>
    <row r="41201" s="107" customFormat="1" x14ac:dyDescent="0.2"/>
    <row r="41202" s="107" customFormat="1" x14ac:dyDescent="0.2"/>
    <row r="41203" s="107" customFormat="1" x14ac:dyDescent="0.2"/>
    <row r="41204" s="107" customFormat="1" x14ac:dyDescent="0.2"/>
    <row r="41205" s="107" customFormat="1" x14ac:dyDescent="0.2"/>
    <row r="41206" s="107" customFormat="1" x14ac:dyDescent="0.2"/>
    <row r="41207" s="107" customFormat="1" x14ac:dyDescent="0.2"/>
    <row r="41208" s="107" customFormat="1" x14ac:dyDescent="0.2"/>
    <row r="41209" s="107" customFormat="1" x14ac:dyDescent="0.2"/>
    <row r="41210" s="107" customFormat="1" x14ac:dyDescent="0.2"/>
    <row r="41211" s="107" customFormat="1" x14ac:dyDescent="0.2"/>
    <row r="41212" s="107" customFormat="1" x14ac:dyDescent="0.2"/>
    <row r="41213" s="107" customFormat="1" x14ac:dyDescent="0.2"/>
    <row r="41214" s="107" customFormat="1" x14ac:dyDescent="0.2"/>
    <row r="41215" s="107" customFormat="1" x14ac:dyDescent="0.2"/>
    <row r="41216" s="107" customFormat="1" x14ac:dyDescent="0.2"/>
    <row r="41217" s="107" customFormat="1" x14ac:dyDescent="0.2"/>
    <row r="41218" s="107" customFormat="1" x14ac:dyDescent="0.2"/>
    <row r="41219" s="107" customFormat="1" x14ac:dyDescent="0.2"/>
    <row r="41220" s="107" customFormat="1" x14ac:dyDescent="0.2"/>
    <row r="41221" s="107" customFormat="1" x14ac:dyDescent="0.2"/>
    <row r="41222" s="107" customFormat="1" x14ac:dyDescent="0.2"/>
    <row r="41223" s="107" customFormat="1" x14ac:dyDescent="0.2"/>
    <row r="41224" s="107" customFormat="1" x14ac:dyDescent="0.2"/>
    <row r="41225" s="107" customFormat="1" x14ac:dyDescent="0.2"/>
    <row r="41226" s="107" customFormat="1" x14ac:dyDescent="0.2"/>
    <row r="41227" s="107" customFormat="1" x14ac:dyDescent="0.2"/>
    <row r="41228" s="107" customFormat="1" x14ac:dyDescent="0.2"/>
    <row r="41229" s="107" customFormat="1" x14ac:dyDescent="0.2"/>
    <row r="41230" s="107" customFormat="1" x14ac:dyDescent="0.2"/>
    <row r="41231" s="107" customFormat="1" x14ac:dyDescent="0.2"/>
    <row r="41232" s="107" customFormat="1" x14ac:dyDescent="0.2"/>
    <row r="41233" s="107" customFormat="1" x14ac:dyDescent="0.2"/>
    <row r="41234" s="107" customFormat="1" x14ac:dyDescent="0.2"/>
    <row r="41235" s="107" customFormat="1" x14ac:dyDescent="0.2"/>
    <row r="41236" s="107" customFormat="1" x14ac:dyDescent="0.2"/>
    <row r="41237" s="107" customFormat="1" x14ac:dyDescent="0.2"/>
    <row r="41238" s="107" customFormat="1" x14ac:dyDescent="0.2"/>
    <row r="41239" s="107" customFormat="1" x14ac:dyDescent="0.2"/>
    <row r="41240" s="107" customFormat="1" x14ac:dyDescent="0.2"/>
    <row r="41241" s="107" customFormat="1" x14ac:dyDescent="0.2"/>
    <row r="41242" s="107" customFormat="1" x14ac:dyDescent="0.2"/>
    <row r="41243" s="107" customFormat="1" x14ac:dyDescent="0.2"/>
    <row r="41244" s="107" customFormat="1" x14ac:dyDescent="0.2"/>
    <row r="41245" s="107" customFormat="1" x14ac:dyDescent="0.2"/>
    <row r="41246" s="107" customFormat="1" x14ac:dyDescent="0.2"/>
    <row r="41247" s="107" customFormat="1" x14ac:dyDescent="0.2"/>
    <row r="41248" s="107" customFormat="1" x14ac:dyDescent="0.2"/>
    <row r="41249" s="107" customFormat="1" x14ac:dyDescent="0.2"/>
    <row r="41250" s="107" customFormat="1" x14ac:dyDescent="0.2"/>
    <row r="41251" s="107" customFormat="1" x14ac:dyDescent="0.2"/>
    <row r="41252" s="107" customFormat="1" x14ac:dyDescent="0.2"/>
    <row r="41253" s="107" customFormat="1" x14ac:dyDescent="0.2"/>
    <row r="41254" s="107" customFormat="1" x14ac:dyDescent="0.2"/>
    <row r="41255" s="107" customFormat="1" x14ac:dyDescent="0.2"/>
    <row r="41256" s="107" customFormat="1" x14ac:dyDescent="0.2"/>
    <row r="41257" s="107" customFormat="1" x14ac:dyDescent="0.2"/>
    <row r="41258" s="107" customFormat="1" x14ac:dyDescent="0.2"/>
    <row r="41259" s="107" customFormat="1" x14ac:dyDescent="0.2"/>
    <row r="41260" s="107" customFormat="1" x14ac:dyDescent="0.2"/>
    <row r="41261" s="107" customFormat="1" x14ac:dyDescent="0.2"/>
    <row r="41262" s="107" customFormat="1" x14ac:dyDescent="0.2"/>
    <row r="41263" s="107" customFormat="1" x14ac:dyDescent="0.2"/>
    <row r="41264" s="107" customFormat="1" x14ac:dyDescent="0.2"/>
    <row r="41265" s="107" customFormat="1" x14ac:dyDescent="0.2"/>
    <row r="41266" s="107" customFormat="1" x14ac:dyDescent="0.2"/>
    <row r="41267" s="107" customFormat="1" x14ac:dyDescent="0.2"/>
    <row r="41268" s="107" customFormat="1" x14ac:dyDescent="0.2"/>
    <row r="41269" s="107" customFormat="1" x14ac:dyDescent="0.2"/>
    <row r="41270" s="107" customFormat="1" x14ac:dyDescent="0.2"/>
    <row r="41271" s="107" customFormat="1" x14ac:dyDescent="0.2"/>
    <row r="41272" s="107" customFormat="1" x14ac:dyDescent="0.2"/>
    <row r="41273" s="107" customFormat="1" x14ac:dyDescent="0.2"/>
    <row r="41274" s="107" customFormat="1" x14ac:dyDescent="0.2"/>
    <row r="41275" s="107" customFormat="1" x14ac:dyDescent="0.2"/>
    <row r="41276" s="107" customFormat="1" x14ac:dyDescent="0.2"/>
    <row r="41277" s="107" customFormat="1" x14ac:dyDescent="0.2"/>
    <row r="41278" s="107" customFormat="1" x14ac:dyDescent="0.2"/>
    <row r="41279" s="107" customFormat="1" x14ac:dyDescent="0.2"/>
    <row r="41280" s="107" customFormat="1" x14ac:dyDescent="0.2"/>
    <row r="41281" s="107" customFormat="1" x14ac:dyDescent="0.2"/>
    <row r="41282" s="107" customFormat="1" x14ac:dyDescent="0.2"/>
    <row r="41283" s="107" customFormat="1" x14ac:dyDescent="0.2"/>
    <row r="41284" s="107" customFormat="1" x14ac:dyDescent="0.2"/>
    <row r="41285" s="107" customFormat="1" x14ac:dyDescent="0.2"/>
    <row r="41286" s="107" customFormat="1" x14ac:dyDescent="0.2"/>
    <row r="41287" s="107" customFormat="1" x14ac:dyDescent="0.2"/>
    <row r="41288" s="107" customFormat="1" x14ac:dyDescent="0.2"/>
    <row r="41289" s="107" customFormat="1" x14ac:dyDescent="0.2"/>
    <row r="41290" s="107" customFormat="1" x14ac:dyDescent="0.2"/>
    <row r="41291" s="107" customFormat="1" x14ac:dyDescent="0.2"/>
    <row r="41292" s="107" customFormat="1" x14ac:dyDescent="0.2"/>
    <row r="41293" s="107" customFormat="1" x14ac:dyDescent="0.2"/>
    <row r="41294" s="107" customFormat="1" x14ac:dyDescent="0.2"/>
    <row r="41295" s="107" customFormat="1" x14ac:dyDescent="0.2"/>
    <row r="41296" s="107" customFormat="1" x14ac:dyDescent="0.2"/>
    <row r="41297" s="107" customFormat="1" x14ac:dyDescent="0.2"/>
    <row r="41298" s="107" customFormat="1" x14ac:dyDescent="0.2"/>
    <row r="41299" s="107" customFormat="1" x14ac:dyDescent="0.2"/>
    <row r="41300" s="107" customFormat="1" x14ac:dyDescent="0.2"/>
    <row r="41301" s="107" customFormat="1" x14ac:dyDescent="0.2"/>
    <row r="41302" s="107" customFormat="1" x14ac:dyDescent="0.2"/>
    <row r="41303" s="107" customFormat="1" x14ac:dyDescent="0.2"/>
    <row r="41304" s="107" customFormat="1" x14ac:dyDescent="0.2"/>
    <row r="41305" s="107" customFormat="1" x14ac:dyDescent="0.2"/>
    <row r="41306" s="107" customFormat="1" x14ac:dyDescent="0.2"/>
    <row r="41307" s="107" customFormat="1" x14ac:dyDescent="0.2"/>
    <row r="41308" s="107" customFormat="1" x14ac:dyDescent="0.2"/>
    <row r="41309" s="107" customFormat="1" x14ac:dyDescent="0.2"/>
    <row r="41310" s="107" customFormat="1" x14ac:dyDescent="0.2"/>
    <row r="41311" s="107" customFormat="1" x14ac:dyDescent="0.2"/>
    <row r="41312" s="107" customFormat="1" x14ac:dyDescent="0.2"/>
    <row r="41313" s="107" customFormat="1" x14ac:dyDescent="0.2"/>
    <row r="41314" s="107" customFormat="1" x14ac:dyDescent="0.2"/>
    <row r="41315" s="107" customFormat="1" x14ac:dyDescent="0.2"/>
    <row r="41316" s="107" customFormat="1" x14ac:dyDescent="0.2"/>
    <row r="41317" s="107" customFormat="1" x14ac:dyDescent="0.2"/>
    <row r="41318" s="107" customFormat="1" x14ac:dyDescent="0.2"/>
    <row r="41319" s="107" customFormat="1" x14ac:dyDescent="0.2"/>
    <row r="41320" s="107" customFormat="1" x14ac:dyDescent="0.2"/>
    <row r="41321" s="107" customFormat="1" x14ac:dyDescent="0.2"/>
    <row r="41322" s="107" customFormat="1" x14ac:dyDescent="0.2"/>
    <row r="41323" s="107" customFormat="1" x14ac:dyDescent="0.2"/>
    <row r="41324" s="107" customFormat="1" x14ac:dyDescent="0.2"/>
    <row r="41325" s="107" customFormat="1" x14ac:dyDescent="0.2"/>
    <row r="41326" s="107" customFormat="1" x14ac:dyDescent="0.2"/>
    <row r="41327" s="107" customFormat="1" x14ac:dyDescent="0.2"/>
    <row r="41328" s="107" customFormat="1" x14ac:dyDescent="0.2"/>
    <row r="41329" s="107" customFormat="1" x14ac:dyDescent="0.2"/>
    <row r="41330" s="107" customFormat="1" x14ac:dyDescent="0.2"/>
    <row r="41331" s="107" customFormat="1" x14ac:dyDescent="0.2"/>
    <row r="41332" s="107" customFormat="1" x14ac:dyDescent="0.2"/>
    <row r="41333" s="107" customFormat="1" x14ac:dyDescent="0.2"/>
    <row r="41334" s="107" customFormat="1" x14ac:dyDescent="0.2"/>
    <row r="41335" s="107" customFormat="1" x14ac:dyDescent="0.2"/>
    <row r="41336" s="107" customFormat="1" x14ac:dyDescent="0.2"/>
    <row r="41337" s="107" customFormat="1" x14ac:dyDescent="0.2"/>
    <row r="41338" s="107" customFormat="1" x14ac:dyDescent="0.2"/>
    <row r="41339" s="107" customFormat="1" x14ac:dyDescent="0.2"/>
    <row r="41340" s="107" customFormat="1" x14ac:dyDescent="0.2"/>
    <row r="41341" s="107" customFormat="1" x14ac:dyDescent="0.2"/>
    <row r="41342" s="107" customFormat="1" x14ac:dyDescent="0.2"/>
    <row r="41343" s="107" customFormat="1" x14ac:dyDescent="0.2"/>
    <row r="41344" s="107" customFormat="1" x14ac:dyDescent="0.2"/>
    <row r="41345" s="107" customFormat="1" x14ac:dyDescent="0.2"/>
    <row r="41346" s="107" customFormat="1" x14ac:dyDescent="0.2"/>
    <row r="41347" s="107" customFormat="1" x14ac:dyDescent="0.2"/>
    <row r="41348" s="107" customFormat="1" x14ac:dyDescent="0.2"/>
    <row r="41349" s="107" customFormat="1" x14ac:dyDescent="0.2"/>
    <row r="41350" s="107" customFormat="1" x14ac:dyDescent="0.2"/>
    <row r="41351" s="107" customFormat="1" x14ac:dyDescent="0.2"/>
    <row r="41352" s="107" customFormat="1" x14ac:dyDescent="0.2"/>
    <row r="41353" s="107" customFormat="1" x14ac:dyDescent="0.2"/>
    <row r="41354" s="107" customFormat="1" x14ac:dyDescent="0.2"/>
    <row r="41355" s="107" customFormat="1" x14ac:dyDescent="0.2"/>
    <row r="41356" s="107" customFormat="1" x14ac:dyDescent="0.2"/>
    <row r="41357" s="107" customFormat="1" x14ac:dyDescent="0.2"/>
    <row r="41358" s="107" customFormat="1" x14ac:dyDescent="0.2"/>
    <row r="41359" s="107" customFormat="1" x14ac:dyDescent="0.2"/>
    <row r="41360" s="107" customFormat="1" x14ac:dyDescent="0.2"/>
    <row r="41361" s="107" customFormat="1" x14ac:dyDescent="0.2"/>
    <row r="41362" s="107" customFormat="1" x14ac:dyDescent="0.2"/>
    <row r="41363" s="107" customFormat="1" x14ac:dyDescent="0.2"/>
    <row r="41364" s="107" customFormat="1" x14ac:dyDescent="0.2"/>
    <row r="41365" s="107" customFormat="1" x14ac:dyDescent="0.2"/>
    <row r="41366" s="107" customFormat="1" x14ac:dyDescent="0.2"/>
    <row r="41367" s="107" customFormat="1" x14ac:dyDescent="0.2"/>
    <row r="41368" s="107" customFormat="1" x14ac:dyDescent="0.2"/>
    <row r="41369" s="107" customFormat="1" x14ac:dyDescent="0.2"/>
    <row r="41370" s="107" customFormat="1" x14ac:dyDescent="0.2"/>
    <row r="41371" s="107" customFormat="1" x14ac:dyDescent="0.2"/>
    <row r="41372" s="107" customFormat="1" x14ac:dyDescent="0.2"/>
    <row r="41373" s="107" customFormat="1" x14ac:dyDescent="0.2"/>
    <row r="41374" s="107" customFormat="1" x14ac:dyDescent="0.2"/>
    <row r="41375" s="107" customFormat="1" x14ac:dyDescent="0.2"/>
    <row r="41376" s="107" customFormat="1" x14ac:dyDescent="0.2"/>
    <row r="41377" s="107" customFormat="1" x14ac:dyDescent="0.2"/>
    <row r="41378" s="107" customFormat="1" x14ac:dyDescent="0.2"/>
    <row r="41379" s="107" customFormat="1" x14ac:dyDescent="0.2"/>
    <row r="41380" s="107" customFormat="1" x14ac:dyDescent="0.2"/>
    <row r="41381" s="107" customFormat="1" x14ac:dyDescent="0.2"/>
    <row r="41382" s="107" customFormat="1" x14ac:dyDescent="0.2"/>
    <row r="41383" s="107" customFormat="1" x14ac:dyDescent="0.2"/>
    <row r="41384" s="107" customFormat="1" x14ac:dyDescent="0.2"/>
    <row r="41385" s="107" customFormat="1" x14ac:dyDescent="0.2"/>
    <row r="41386" s="107" customFormat="1" x14ac:dyDescent="0.2"/>
    <row r="41387" s="107" customFormat="1" x14ac:dyDescent="0.2"/>
    <row r="41388" s="107" customFormat="1" x14ac:dyDescent="0.2"/>
    <row r="41389" s="107" customFormat="1" x14ac:dyDescent="0.2"/>
    <row r="41390" s="107" customFormat="1" x14ac:dyDescent="0.2"/>
    <row r="41391" s="107" customFormat="1" x14ac:dyDescent="0.2"/>
    <row r="41392" s="107" customFormat="1" x14ac:dyDescent="0.2"/>
    <row r="41393" s="107" customFormat="1" x14ac:dyDescent="0.2"/>
    <row r="41394" s="107" customFormat="1" x14ac:dyDescent="0.2"/>
    <row r="41395" s="107" customFormat="1" x14ac:dyDescent="0.2"/>
    <row r="41396" s="107" customFormat="1" x14ac:dyDescent="0.2"/>
    <row r="41397" s="107" customFormat="1" x14ac:dyDescent="0.2"/>
    <row r="41398" s="107" customFormat="1" x14ac:dyDescent="0.2"/>
    <row r="41399" s="107" customFormat="1" x14ac:dyDescent="0.2"/>
    <row r="41400" s="107" customFormat="1" x14ac:dyDescent="0.2"/>
    <row r="41401" s="107" customFormat="1" x14ac:dyDescent="0.2"/>
    <row r="41402" s="107" customFormat="1" x14ac:dyDescent="0.2"/>
    <row r="41403" s="107" customFormat="1" x14ac:dyDescent="0.2"/>
    <row r="41404" s="107" customFormat="1" x14ac:dyDescent="0.2"/>
    <row r="41405" s="107" customFormat="1" x14ac:dyDescent="0.2"/>
    <row r="41406" s="107" customFormat="1" x14ac:dyDescent="0.2"/>
    <row r="41407" s="107" customFormat="1" x14ac:dyDescent="0.2"/>
    <row r="41408" s="107" customFormat="1" x14ac:dyDescent="0.2"/>
    <row r="41409" s="107" customFormat="1" x14ac:dyDescent="0.2"/>
    <row r="41410" s="107" customFormat="1" x14ac:dyDescent="0.2"/>
    <row r="41411" s="107" customFormat="1" x14ac:dyDescent="0.2"/>
    <row r="41412" s="107" customFormat="1" x14ac:dyDescent="0.2"/>
    <row r="41413" s="107" customFormat="1" x14ac:dyDescent="0.2"/>
    <row r="41414" s="107" customFormat="1" x14ac:dyDescent="0.2"/>
    <row r="41415" s="107" customFormat="1" x14ac:dyDescent="0.2"/>
    <row r="41416" s="107" customFormat="1" x14ac:dyDescent="0.2"/>
    <row r="41417" s="107" customFormat="1" x14ac:dyDescent="0.2"/>
    <row r="41418" s="107" customFormat="1" x14ac:dyDescent="0.2"/>
    <row r="41419" s="107" customFormat="1" x14ac:dyDescent="0.2"/>
    <row r="41420" s="107" customFormat="1" x14ac:dyDescent="0.2"/>
    <row r="41421" s="107" customFormat="1" x14ac:dyDescent="0.2"/>
    <row r="41422" s="107" customFormat="1" x14ac:dyDescent="0.2"/>
    <row r="41423" s="107" customFormat="1" x14ac:dyDescent="0.2"/>
    <row r="41424" s="107" customFormat="1" x14ac:dyDescent="0.2"/>
    <row r="41425" s="107" customFormat="1" x14ac:dyDescent="0.2"/>
    <row r="41426" s="107" customFormat="1" x14ac:dyDescent="0.2"/>
    <row r="41427" s="107" customFormat="1" x14ac:dyDescent="0.2"/>
    <row r="41428" s="107" customFormat="1" x14ac:dyDescent="0.2"/>
    <row r="41429" s="107" customFormat="1" x14ac:dyDescent="0.2"/>
    <row r="41430" s="107" customFormat="1" x14ac:dyDescent="0.2"/>
    <row r="41431" s="107" customFormat="1" x14ac:dyDescent="0.2"/>
    <row r="41432" s="107" customFormat="1" x14ac:dyDescent="0.2"/>
    <row r="41433" s="107" customFormat="1" x14ac:dyDescent="0.2"/>
    <row r="41434" s="107" customFormat="1" x14ac:dyDescent="0.2"/>
    <row r="41435" s="107" customFormat="1" x14ac:dyDescent="0.2"/>
    <row r="41436" s="107" customFormat="1" x14ac:dyDescent="0.2"/>
    <row r="41437" s="107" customFormat="1" x14ac:dyDescent="0.2"/>
    <row r="41438" s="107" customFormat="1" x14ac:dyDescent="0.2"/>
    <row r="41439" s="107" customFormat="1" x14ac:dyDescent="0.2"/>
    <row r="41440" s="107" customFormat="1" x14ac:dyDescent="0.2"/>
    <row r="41441" s="107" customFormat="1" x14ac:dyDescent="0.2"/>
    <row r="41442" s="107" customFormat="1" x14ac:dyDescent="0.2"/>
    <row r="41443" s="107" customFormat="1" x14ac:dyDescent="0.2"/>
    <row r="41444" s="107" customFormat="1" x14ac:dyDescent="0.2"/>
    <row r="41445" s="107" customFormat="1" x14ac:dyDescent="0.2"/>
    <row r="41446" s="107" customFormat="1" x14ac:dyDescent="0.2"/>
    <row r="41447" s="107" customFormat="1" x14ac:dyDescent="0.2"/>
    <row r="41448" s="107" customFormat="1" x14ac:dyDescent="0.2"/>
    <row r="41449" s="107" customFormat="1" x14ac:dyDescent="0.2"/>
    <row r="41450" s="107" customFormat="1" x14ac:dyDescent="0.2"/>
    <row r="41451" s="107" customFormat="1" x14ac:dyDescent="0.2"/>
    <row r="41452" s="107" customFormat="1" x14ac:dyDescent="0.2"/>
    <row r="41453" s="107" customFormat="1" x14ac:dyDescent="0.2"/>
    <row r="41454" s="107" customFormat="1" x14ac:dyDescent="0.2"/>
    <row r="41455" s="107" customFormat="1" x14ac:dyDescent="0.2"/>
    <row r="41456" s="107" customFormat="1" x14ac:dyDescent="0.2"/>
    <row r="41457" s="107" customFormat="1" x14ac:dyDescent="0.2"/>
    <row r="41458" s="107" customFormat="1" x14ac:dyDescent="0.2"/>
    <row r="41459" s="107" customFormat="1" x14ac:dyDescent="0.2"/>
    <row r="41460" s="107" customFormat="1" x14ac:dyDescent="0.2"/>
    <row r="41461" s="107" customFormat="1" x14ac:dyDescent="0.2"/>
    <row r="41462" s="107" customFormat="1" x14ac:dyDescent="0.2"/>
    <row r="41463" s="107" customFormat="1" x14ac:dyDescent="0.2"/>
    <row r="41464" s="107" customFormat="1" x14ac:dyDescent="0.2"/>
    <row r="41465" s="107" customFormat="1" x14ac:dyDescent="0.2"/>
    <row r="41466" s="107" customFormat="1" x14ac:dyDescent="0.2"/>
    <row r="41467" s="107" customFormat="1" x14ac:dyDescent="0.2"/>
    <row r="41468" s="107" customFormat="1" x14ac:dyDescent="0.2"/>
    <row r="41469" s="107" customFormat="1" x14ac:dyDescent="0.2"/>
    <row r="41470" s="107" customFormat="1" x14ac:dyDescent="0.2"/>
    <row r="41471" s="107" customFormat="1" x14ac:dyDescent="0.2"/>
    <row r="41472" s="107" customFormat="1" x14ac:dyDescent="0.2"/>
    <row r="41473" s="107" customFormat="1" x14ac:dyDescent="0.2"/>
    <row r="41474" s="107" customFormat="1" x14ac:dyDescent="0.2"/>
    <row r="41475" s="107" customFormat="1" x14ac:dyDescent="0.2"/>
    <row r="41476" s="107" customFormat="1" x14ac:dyDescent="0.2"/>
    <row r="41477" s="107" customFormat="1" x14ac:dyDescent="0.2"/>
    <row r="41478" s="107" customFormat="1" x14ac:dyDescent="0.2"/>
    <row r="41479" s="107" customFormat="1" x14ac:dyDescent="0.2"/>
    <row r="41480" s="107" customFormat="1" x14ac:dyDescent="0.2"/>
    <row r="41481" s="107" customFormat="1" x14ac:dyDescent="0.2"/>
    <row r="41482" s="107" customFormat="1" x14ac:dyDescent="0.2"/>
    <row r="41483" s="107" customFormat="1" x14ac:dyDescent="0.2"/>
    <row r="41484" s="107" customFormat="1" x14ac:dyDescent="0.2"/>
    <row r="41485" s="107" customFormat="1" x14ac:dyDescent="0.2"/>
    <row r="41486" s="107" customFormat="1" x14ac:dyDescent="0.2"/>
    <row r="41487" s="107" customFormat="1" x14ac:dyDescent="0.2"/>
    <row r="41488" s="107" customFormat="1" x14ac:dyDescent="0.2"/>
    <row r="41489" s="107" customFormat="1" x14ac:dyDescent="0.2"/>
    <row r="41490" s="107" customFormat="1" x14ac:dyDescent="0.2"/>
    <row r="41491" s="107" customFormat="1" x14ac:dyDescent="0.2"/>
    <row r="41492" s="107" customFormat="1" x14ac:dyDescent="0.2"/>
    <row r="41493" s="107" customFormat="1" x14ac:dyDescent="0.2"/>
    <row r="41494" s="107" customFormat="1" x14ac:dyDescent="0.2"/>
    <row r="41495" s="107" customFormat="1" x14ac:dyDescent="0.2"/>
    <row r="41496" s="107" customFormat="1" x14ac:dyDescent="0.2"/>
    <row r="41497" s="107" customFormat="1" x14ac:dyDescent="0.2"/>
    <row r="41498" s="107" customFormat="1" x14ac:dyDescent="0.2"/>
    <row r="41499" s="107" customFormat="1" x14ac:dyDescent="0.2"/>
    <row r="41500" s="107" customFormat="1" x14ac:dyDescent="0.2"/>
    <row r="41501" s="107" customFormat="1" x14ac:dyDescent="0.2"/>
    <row r="41502" s="107" customFormat="1" x14ac:dyDescent="0.2"/>
    <row r="41503" s="107" customFormat="1" x14ac:dyDescent="0.2"/>
    <row r="41504" s="107" customFormat="1" x14ac:dyDescent="0.2"/>
    <row r="41505" s="107" customFormat="1" x14ac:dyDescent="0.2"/>
    <row r="41506" s="107" customFormat="1" x14ac:dyDescent="0.2"/>
    <row r="41507" s="107" customFormat="1" x14ac:dyDescent="0.2"/>
    <row r="41508" s="107" customFormat="1" x14ac:dyDescent="0.2"/>
    <row r="41509" s="107" customFormat="1" x14ac:dyDescent="0.2"/>
    <row r="41510" s="107" customFormat="1" x14ac:dyDescent="0.2"/>
    <row r="41511" s="107" customFormat="1" x14ac:dyDescent="0.2"/>
    <row r="41512" s="107" customFormat="1" x14ac:dyDescent="0.2"/>
    <row r="41513" s="107" customFormat="1" x14ac:dyDescent="0.2"/>
    <row r="41514" s="107" customFormat="1" x14ac:dyDescent="0.2"/>
    <row r="41515" s="107" customFormat="1" x14ac:dyDescent="0.2"/>
    <row r="41516" s="107" customFormat="1" x14ac:dyDescent="0.2"/>
    <row r="41517" s="107" customFormat="1" x14ac:dyDescent="0.2"/>
    <row r="41518" s="107" customFormat="1" x14ac:dyDescent="0.2"/>
    <row r="41519" s="107" customFormat="1" x14ac:dyDescent="0.2"/>
    <row r="41520" s="107" customFormat="1" x14ac:dyDescent="0.2"/>
    <row r="41521" s="107" customFormat="1" x14ac:dyDescent="0.2"/>
    <row r="41522" s="107" customFormat="1" x14ac:dyDescent="0.2"/>
    <row r="41523" s="107" customFormat="1" x14ac:dyDescent="0.2"/>
    <row r="41524" s="107" customFormat="1" x14ac:dyDescent="0.2"/>
    <row r="41525" s="107" customFormat="1" x14ac:dyDescent="0.2"/>
    <row r="41526" s="107" customFormat="1" x14ac:dyDescent="0.2"/>
    <row r="41527" s="107" customFormat="1" x14ac:dyDescent="0.2"/>
    <row r="41528" s="107" customFormat="1" x14ac:dyDescent="0.2"/>
    <row r="41529" s="107" customFormat="1" x14ac:dyDescent="0.2"/>
    <row r="41530" s="107" customFormat="1" x14ac:dyDescent="0.2"/>
    <row r="41531" s="107" customFormat="1" x14ac:dyDescent="0.2"/>
    <row r="41532" s="107" customFormat="1" x14ac:dyDescent="0.2"/>
    <row r="41533" s="107" customFormat="1" x14ac:dyDescent="0.2"/>
    <row r="41534" s="107" customFormat="1" x14ac:dyDescent="0.2"/>
    <row r="41535" s="107" customFormat="1" x14ac:dyDescent="0.2"/>
    <row r="41536" s="107" customFormat="1" x14ac:dyDescent="0.2"/>
    <row r="41537" s="107" customFormat="1" x14ac:dyDescent="0.2"/>
    <row r="41538" s="107" customFormat="1" x14ac:dyDescent="0.2"/>
    <row r="41539" s="107" customFormat="1" x14ac:dyDescent="0.2"/>
    <row r="41540" s="107" customFormat="1" x14ac:dyDescent="0.2"/>
    <row r="41541" s="107" customFormat="1" x14ac:dyDescent="0.2"/>
    <row r="41542" s="107" customFormat="1" x14ac:dyDescent="0.2"/>
    <row r="41543" s="107" customFormat="1" x14ac:dyDescent="0.2"/>
    <row r="41544" s="107" customFormat="1" x14ac:dyDescent="0.2"/>
    <row r="41545" s="107" customFormat="1" x14ac:dyDescent="0.2"/>
    <row r="41546" s="107" customFormat="1" x14ac:dyDescent="0.2"/>
    <row r="41547" s="107" customFormat="1" x14ac:dyDescent="0.2"/>
    <row r="41548" s="107" customFormat="1" x14ac:dyDescent="0.2"/>
    <row r="41549" s="107" customFormat="1" x14ac:dyDescent="0.2"/>
    <row r="41550" s="107" customFormat="1" x14ac:dyDescent="0.2"/>
    <row r="41551" s="107" customFormat="1" x14ac:dyDescent="0.2"/>
    <row r="41552" s="107" customFormat="1" x14ac:dyDescent="0.2"/>
    <row r="41553" s="107" customFormat="1" x14ac:dyDescent="0.2"/>
    <row r="41554" s="107" customFormat="1" x14ac:dyDescent="0.2"/>
    <row r="41555" s="107" customFormat="1" x14ac:dyDescent="0.2"/>
    <row r="41556" s="107" customFormat="1" x14ac:dyDescent="0.2"/>
    <row r="41557" s="107" customFormat="1" x14ac:dyDescent="0.2"/>
    <row r="41558" s="107" customFormat="1" x14ac:dyDescent="0.2"/>
    <row r="41559" s="107" customFormat="1" x14ac:dyDescent="0.2"/>
    <row r="41560" s="107" customFormat="1" x14ac:dyDescent="0.2"/>
    <row r="41561" s="107" customFormat="1" x14ac:dyDescent="0.2"/>
    <row r="41562" s="107" customFormat="1" x14ac:dyDescent="0.2"/>
    <row r="41563" s="107" customFormat="1" x14ac:dyDescent="0.2"/>
    <row r="41564" s="107" customFormat="1" x14ac:dyDescent="0.2"/>
    <row r="41565" s="107" customFormat="1" x14ac:dyDescent="0.2"/>
    <row r="41566" s="107" customFormat="1" x14ac:dyDescent="0.2"/>
    <row r="41567" s="107" customFormat="1" x14ac:dyDescent="0.2"/>
    <row r="41568" s="107" customFormat="1" x14ac:dyDescent="0.2"/>
    <row r="41569" s="107" customFormat="1" x14ac:dyDescent="0.2"/>
    <row r="41570" s="107" customFormat="1" x14ac:dyDescent="0.2"/>
    <row r="41571" s="107" customFormat="1" x14ac:dyDescent="0.2"/>
    <row r="41572" s="107" customFormat="1" x14ac:dyDescent="0.2"/>
    <row r="41573" s="107" customFormat="1" x14ac:dyDescent="0.2"/>
    <row r="41574" s="107" customFormat="1" x14ac:dyDescent="0.2"/>
    <row r="41575" s="107" customFormat="1" x14ac:dyDescent="0.2"/>
    <row r="41576" s="107" customFormat="1" x14ac:dyDescent="0.2"/>
    <row r="41577" s="107" customFormat="1" x14ac:dyDescent="0.2"/>
    <row r="41578" s="107" customFormat="1" x14ac:dyDescent="0.2"/>
    <row r="41579" s="107" customFormat="1" x14ac:dyDescent="0.2"/>
    <row r="41580" s="107" customFormat="1" x14ac:dyDescent="0.2"/>
    <row r="41581" s="107" customFormat="1" x14ac:dyDescent="0.2"/>
    <row r="41582" s="107" customFormat="1" x14ac:dyDescent="0.2"/>
    <row r="41583" s="107" customFormat="1" x14ac:dyDescent="0.2"/>
    <row r="41584" s="107" customFormat="1" x14ac:dyDescent="0.2"/>
    <row r="41585" s="107" customFormat="1" x14ac:dyDescent="0.2"/>
    <row r="41586" s="107" customFormat="1" x14ac:dyDescent="0.2"/>
    <row r="41587" s="107" customFormat="1" x14ac:dyDescent="0.2"/>
    <row r="41588" s="107" customFormat="1" x14ac:dyDescent="0.2"/>
    <row r="41589" s="107" customFormat="1" x14ac:dyDescent="0.2"/>
    <row r="41590" s="107" customFormat="1" x14ac:dyDescent="0.2"/>
    <row r="41591" s="107" customFormat="1" x14ac:dyDescent="0.2"/>
    <row r="41592" s="107" customFormat="1" x14ac:dyDescent="0.2"/>
    <row r="41593" s="107" customFormat="1" x14ac:dyDescent="0.2"/>
    <row r="41594" s="107" customFormat="1" x14ac:dyDescent="0.2"/>
    <row r="41595" s="107" customFormat="1" x14ac:dyDescent="0.2"/>
    <row r="41596" s="107" customFormat="1" x14ac:dyDescent="0.2"/>
    <row r="41597" s="107" customFormat="1" x14ac:dyDescent="0.2"/>
    <row r="41598" s="107" customFormat="1" x14ac:dyDescent="0.2"/>
    <row r="41599" s="107" customFormat="1" x14ac:dyDescent="0.2"/>
    <row r="41600" s="107" customFormat="1" x14ac:dyDescent="0.2"/>
    <row r="41601" s="107" customFormat="1" x14ac:dyDescent="0.2"/>
    <row r="41602" s="107" customFormat="1" x14ac:dyDescent="0.2"/>
    <row r="41603" s="107" customFormat="1" x14ac:dyDescent="0.2"/>
    <row r="41604" s="107" customFormat="1" x14ac:dyDescent="0.2"/>
    <row r="41605" s="107" customFormat="1" x14ac:dyDescent="0.2"/>
    <row r="41606" s="107" customFormat="1" x14ac:dyDescent="0.2"/>
    <row r="41607" s="107" customFormat="1" x14ac:dyDescent="0.2"/>
    <row r="41608" s="107" customFormat="1" x14ac:dyDescent="0.2"/>
    <row r="41609" s="107" customFormat="1" x14ac:dyDescent="0.2"/>
    <row r="41610" s="107" customFormat="1" x14ac:dyDescent="0.2"/>
    <row r="41611" s="107" customFormat="1" x14ac:dyDescent="0.2"/>
    <row r="41612" s="107" customFormat="1" x14ac:dyDescent="0.2"/>
    <row r="41613" s="107" customFormat="1" x14ac:dyDescent="0.2"/>
    <row r="41614" s="107" customFormat="1" x14ac:dyDescent="0.2"/>
    <row r="41615" s="107" customFormat="1" x14ac:dyDescent="0.2"/>
    <row r="41616" s="107" customFormat="1" x14ac:dyDescent="0.2"/>
    <row r="41617" s="107" customFormat="1" x14ac:dyDescent="0.2"/>
    <row r="41618" s="107" customFormat="1" x14ac:dyDescent="0.2"/>
    <row r="41619" s="107" customFormat="1" x14ac:dyDescent="0.2"/>
    <row r="41620" s="107" customFormat="1" x14ac:dyDescent="0.2"/>
    <row r="41621" s="107" customFormat="1" x14ac:dyDescent="0.2"/>
    <row r="41622" s="107" customFormat="1" x14ac:dyDescent="0.2"/>
    <row r="41623" s="107" customFormat="1" x14ac:dyDescent="0.2"/>
    <row r="41624" s="107" customFormat="1" x14ac:dyDescent="0.2"/>
    <row r="41625" s="107" customFormat="1" x14ac:dyDescent="0.2"/>
    <row r="41626" s="107" customFormat="1" x14ac:dyDescent="0.2"/>
    <row r="41627" s="107" customFormat="1" x14ac:dyDescent="0.2"/>
    <row r="41628" s="107" customFormat="1" x14ac:dyDescent="0.2"/>
    <row r="41629" s="107" customFormat="1" x14ac:dyDescent="0.2"/>
    <row r="41630" s="107" customFormat="1" x14ac:dyDescent="0.2"/>
    <row r="41631" s="107" customFormat="1" x14ac:dyDescent="0.2"/>
    <row r="41632" s="107" customFormat="1" x14ac:dyDescent="0.2"/>
    <row r="41633" s="107" customFormat="1" x14ac:dyDescent="0.2"/>
    <row r="41634" s="107" customFormat="1" x14ac:dyDescent="0.2"/>
    <row r="41635" s="107" customFormat="1" x14ac:dyDescent="0.2"/>
    <row r="41636" s="107" customFormat="1" x14ac:dyDescent="0.2"/>
    <row r="41637" s="107" customFormat="1" x14ac:dyDescent="0.2"/>
    <row r="41638" s="107" customFormat="1" x14ac:dyDescent="0.2"/>
    <row r="41639" s="107" customFormat="1" x14ac:dyDescent="0.2"/>
    <row r="41640" s="107" customFormat="1" x14ac:dyDescent="0.2"/>
    <row r="41641" s="107" customFormat="1" x14ac:dyDescent="0.2"/>
    <row r="41642" s="107" customFormat="1" x14ac:dyDescent="0.2"/>
    <row r="41643" s="107" customFormat="1" x14ac:dyDescent="0.2"/>
    <row r="41644" s="107" customFormat="1" x14ac:dyDescent="0.2"/>
    <row r="41645" s="107" customFormat="1" x14ac:dyDescent="0.2"/>
    <row r="41646" s="107" customFormat="1" x14ac:dyDescent="0.2"/>
    <row r="41647" s="107" customFormat="1" x14ac:dyDescent="0.2"/>
    <row r="41648" s="107" customFormat="1" x14ac:dyDescent="0.2"/>
    <row r="41649" s="107" customFormat="1" x14ac:dyDescent="0.2"/>
    <row r="41650" s="107" customFormat="1" x14ac:dyDescent="0.2"/>
    <row r="41651" s="107" customFormat="1" x14ac:dyDescent="0.2"/>
    <row r="41652" s="107" customFormat="1" x14ac:dyDescent="0.2"/>
    <row r="41653" s="107" customFormat="1" x14ac:dyDescent="0.2"/>
    <row r="41654" s="107" customFormat="1" x14ac:dyDescent="0.2"/>
    <row r="41655" s="107" customFormat="1" x14ac:dyDescent="0.2"/>
    <row r="41656" s="107" customFormat="1" x14ac:dyDescent="0.2"/>
    <row r="41657" s="107" customFormat="1" x14ac:dyDescent="0.2"/>
    <row r="41658" s="107" customFormat="1" x14ac:dyDescent="0.2"/>
    <row r="41659" s="107" customFormat="1" x14ac:dyDescent="0.2"/>
    <row r="41660" s="107" customFormat="1" x14ac:dyDescent="0.2"/>
    <row r="41661" s="107" customFormat="1" x14ac:dyDescent="0.2"/>
    <row r="41662" s="107" customFormat="1" x14ac:dyDescent="0.2"/>
    <row r="41663" s="107" customFormat="1" x14ac:dyDescent="0.2"/>
    <row r="41664" s="107" customFormat="1" x14ac:dyDescent="0.2"/>
    <row r="41665" s="107" customFormat="1" x14ac:dyDescent="0.2"/>
    <row r="41666" s="107" customFormat="1" x14ac:dyDescent="0.2"/>
    <row r="41667" s="107" customFormat="1" x14ac:dyDescent="0.2"/>
    <row r="41668" s="107" customFormat="1" x14ac:dyDescent="0.2"/>
    <row r="41669" s="107" customFormat="1" x14ac:dyDescent="0.2"/>
    <row r="41670" s="107" customFormat="1" x14ac:dyDescent="0.2"/>
    <row r="41671" s="107" customFormat="1" x14ac:dyDescent="0.2"/>
    <row r="41672" s="107" customFormat="1" x14ac:dyDescent="0.2"/>
    <row r="41673" s="107" customFormat="1" x14ac:dyDescent="0.2"/>
    <row r="41674" s="107" customFormat="1" x14ac:dyDescent="0.2"/>
    <row r="41675" s="107" customFormat="1" x14ac:dyDescent="0.2"/>
    <row r="41676" s="107" customFormat="1" x14ac:dyDescent="0.2"/>
    <row r="41677" s="107" customFormat="1" x14ac:dyDescent="0.2"/>
    <row r="41678" s="107" customFormat="1" x14ac:dyDescent="0.2"/>
    <row r="41679" s="107" customFormat="1" x14ac:dyDescent="0.2"/>
    <row r="41680" s="107" customFormat="1" x14ac:dyDescent="0.2"/>
    <row r="41681" s="107" customFormat="1" x14ac:dyDescent="0.2"/>
    <row r="41682" s="107" customFormat="1" x14ac:dyDescent="0.2"/>
    <row r="41683" s="107" customFormat="1" x14ac:dyDescent="0.2"/>
    <row r="41684" s="107" customFormat="1" x14ac:dyDescent="0.2"/>
    <row r="41685" s="107" customFormat="1" x14ac:dyDescent="0.2"/>
    <row r="41686" s="107" customFormat="1" x14ac:dyDescent="0.2"/>
    <row r="41687" s="107" customFormat="1" x14ac:dyDescent="0.2"/>
    <row r="41688" s="107" customFormat="1" x14ac:dyDescent="0.2"/>
    <row r="41689" s="107" customFormat="1" x14ac:dyDescent="0.2"/>
    <row r="41690" s="107" customFormat="1" x14ac:dyDescent="0.2"/>
    <row r="41691" s="107" customFormat="1" x14ac:dyDescent="0.2"/>
    <row r="41692" s="107" customFormat="1" x14ac:dyDescent="0.2"/>
    <row r="41693" s="107" customFormat="1" x14ac:dyDescent="0.2"/>
    <row r="41694" s="107" customFormat="1" x14ac:dyDescent="0.2"/>
    <row r="41695" s="107" customFormat="1" x14ac:dyDescent="0.2"/>
    <row r="41696" s="107" customFormat="1" x14ac:dyDescent="0.2"/>
    <row r="41697" s="107" customFormat="1" x14ac:dyDescent="0.2"/>
    <row r="41698" s="107" customFormat="1" x14ac:dyDescent="0.2"/>
    <row r="41699" s="107" customFormat="1" x14ac:dyDescent="0.2"/>
    <row r="41700" s="107" customFormat="1" x14ac:dyDescent="0.2"/>
    <row r="41701" s="107" customFormat="1" x14ac:dyDescent="0.2"/>
    <row r="41702" s="107" customFormat="1" x14ac:dyDescent="0.2"/>
    <row r="41703" s="107" customFormat="1" x14ac:dyDescent="0.2"/>
    <row r="41704" s="107" customFormat="1" x14ac:dyDescent="0.2"/>
    <row r="41705" s="107" customFormat="1" x14ac:dyDescent="0.2"/>
    <row r="41706" s="107" customFormat="1" x14ac:dyDescent="0.2"/>
    <row r="41707" s="107" customFormat="1" x14ac:dyDescent="0.2"/>
    <row r="41708" s="107" customFormat="1" x14ac:dyDescent="0.2"/>
    <row r="41709" s="107" customFormat="1" x14ac:dyDescent="0.2"/>
    <row r="41710" s="107" customFormat="1" x14ac:dyDescent="0.2"/>
    <row r="41711" s="107" customFormat="1" x14ac:dyDescent="0.2"/>
    <row r="41712" s="107" customFormat="1" x14ac:dyDescent="0.2"/>
    <row r="41713" s="107" customFormat="1" x14ac:dyDescent="0.2"/>
    <row r="41714" s="107" customFormat="1" x14ac:dyDescent="0.2"/>
    <row r="41715" s="107" customFormat="1" x14ac:dyDescent="0.2"/>
    <row r="41716" s="107" customFormat="1" x14ac:dyDescent="0.2"/>
    <row r="41717" s="107" customFormat="1" x14ac:dyDescent="0.2"/>
    <row r="41718" s="107" customFormat="1" x14ac:dyDescent="0.2"/>
    <row r="41719" s="107" customFormat="1" x14ac:dyDescent="0.2"/>
    <row r="41720" s="107" customFormat="1" x14ac:dyDescent="0.2"/>
    <row r="41721" s="107" customFormat="1" x14ac:dyDescent="0.2"/>
    <row r="41722" s="107" customFormat="1" x14ac:dyDescent="0.2"/>
    <row r="41723" s="107" customFormat="1" x14ac:dyDescent="0.2"/>
    <row r="41724" s="107" customFormat="1" x14ac:dyDescent="0.2"/>
    <row r="41725" s="107" customFormat="1" x14ac:dyDescent="0.2"/>
    <row r="41726" s="107" customFormat="1" x14ac:dyDescent="0.2"/>
    <row r="41727" s="107" customFormat="1" x14ac:dyDescent="0.2"/>
    <row r="41728" s="107" customFormat="1" x14ac:dyDescent="0.2"/>
    <row r="41729" s="107" customFormat="1" x14ac:dyDescent="0.2"/>
    <row r="41730" s="107" customFormat="1" x14ac:dyDescent="0.2"/>
    <row r="41731" s="107" customFormat="1" x14ac:dyDescent="0.2"/>
    <row r="41732" s="107" customFormat="1" x14ac:dyDescent="0.2"/>
    <row r="41733" s="107" customFormat="1" x14ac:dyDescent="0.2"/>
    <row r="41734" s="107" customFormat="1" x14ac:dyDescent="0.2"/>
    <row r="41735" s="107" customFormat="1" x14ac:dyDescent="0.2"/>
    <row r="41736" s="107" customFormat="1" x14ac:dyDescent="0.2"/>
    <row r="41737" s="107" customFormat="1" x14ac:dyDescent="0.2"/>
    <row r="41738" s="107" customFormat="1" x14ac:dyDescent="0.2"/>
    <row r="41739" s="107" customFormat="1" x14ac:dyDescent="0.2"/>
    <row r="41740" s="107" customFormat="1" x14ac:dyDescent="0.2"/>
    <row r="41741" s="107" customFormat="1" x14ac:dyDescent="0.2"/>
    <row r="41742" s="107" customFormat="1" x14ac:dyDescent="0.2"/>
    <row r="41743" s="107" customFormat="1" x14ac:dyDescent="0.2"/>
    <row r="41744" s="107" customFormat="1" x14ac:dyDescent="0.2"/>
    <row r="41745" s="107" customFormat="1" x14ac:dyDescent="0.2"/>
    <row r="41746" s="107" customFormat="1" x14ac:dyDescent="0.2"/>
    <row r="41747" s="107" customFormat="1" x14ac:dyDescent="0.2"/>
    <row r="41748" s="107" customFormat="1" x14ac:dyDescent="0.2"/>
    <row r="41749" s="107" customFormat="1" x14ac:dyDescent="0.2"/>
    <row r="41750" s="107" customFormat="1" x14ac:dyDescent="0.2"/>
    <row r="41751" s="107" customFormat="1" x14ac:dyDescent="0.2"/>
    <row r="41752" s="107" customFormat="1" x14ac:dyDescent="0.2"/>
    <row r="41753" s="107" customFormat="1" x14ac:dyDescent="0.2"/>
    <row r="41754" s="107" customFormat="1" x14ac:dyDescent="0.2"/>
    <row r="41755" s="107" customFormat="1" x14ac:dyDescent="0.2"/>
    <row r="41756" s="107" customFormat="1" x14ac:dyDescent="0.2"/>
    <row r="41757" s="107" customFormat="1" x14ac:dyDescent="0.2"/>
    <row r="41758" s="107" customFormat="1" x14ac:dyDescent="0.2"/>
    <row r="41759" s="107" customFormat="1" x14ac:dyDescent="0.2"/>
    <row r="41760" s="107" customFormat="1" x14ac:dyDescent="0.2"/>
    <row r="41761" s="107" customFormat="1" x14ac:dyDescent="0.2"/>
    <row r="41762" s="107" customFormat="1" x14ac:dyDescent="0.2"/>
    <row r="41763" s="107" customFormat="1" x14ac:dyDescent="0.2"/>
    <row r="41764" s="107" customFormat="1" x14ac:dyDescent="0.2"/>
    <row r="41765" s="107" customFormat="1" x14ac:dyDescent="0.2"/>
    <row r="41766" s="107" customFormat="1" x14ac:dyDescent="0.2"/>
    <row r="41767" s="107" customFormat="1" x14ac:dyDescent="0.2"/>
    <row r="41768" s="107" customFormat="1" x14ac:dyDescent="0.2"/>
    <row r="41769" s="107" customFormat="1" x14ac:dyDescent="0.2"/>
    <row r="41770" s="107" customFormat="1" x14ac:dyDescent="0.2"/>
    <row r="41771" s="107" customFormat="1" x14ac:dyDescent="0.2"/>
    <row r="41772" s="107" customFormat="1" x14ac:dyDescent="0.2"/>
    <row r="41773" s="107" customFormat="1" x14ac:dyDescent="0.2"/>
    <row r="41774" s="107" customFormat="1" x14ac:dyDescent="0.2"/>
    <row r="41775" s="107" customFormat="1" x14ac:dyDescent="0.2"/>
    <row r="41776" s="107" customFormat="1" x14ac:dyDescent="0.2"/>
    <row r="41777" s="107" customFormat="1" x14ac:dyDescent="0.2"/>
    <row r="41778" s="107" customFormat="1" x14ac:dyDescent="0.2"/>
    <row r="41779" s="107" customFormat="1" x14ac:dyDescent="0.2"/>
    <row r="41780" s="107" customFormat="1" x14ac:dyDescent="0.2"/>
    <row r="41781" s="107" customFormat="1" x14ac:dyDescent="0.2"/>
    <row r="41782" s="107" customFormat="1" x14ac:dyDescent="0.2"/>
    <row r="41783" s="107" customFormat="1" x14ac:dyDescent="0.2"/>
    <row r="41784" s="107" customFormat="1" x14ac:dyDescent="0.2"/>
    <row r="41785" s="107" customFormat="1" x14ac:dyDescent="0.2"/>
    <row r="41786" s="107" customFormat="1" x14ac:dyDescent="0.2"/>
    <row r="41787" s="107" customFormat="1" x14ac:dyDescent="0.2"/>
    <row r="41788" s="107" customFormat="1" x14ac:dyDescent="0.2"/>
    <row r="41789" s="107" customFormat="1" x14ac:dyDescent="0.2"/>
    <row r="41790" s="107" customFormat="1" x14ac:dyDescent="0.2"/>
    <row r="41791" s="107" customFormat="1" x14ac:dyDescent="0.2"/>
    <row r="41792" s="107" customFormat="1" x14ac:dyDescent="0.2"/>
    <row r="41793" s="107" customFormat="1" x14ac:dyDescent="0.2"/>
    <row r="41794" s="107" customFormat="1" x14ac:dyDescent="0.2"/>
    <row r="41795" s="107" customFormat="1" x14ac:dyDescent="0.2"/>
    <row r="41796" s="107" customFormat="1" x14ac:dyDescent="0.2"/>
    <row r="41797" s="107" customFormat="1" x14ac:dyDescent="0.2"/>
    <row r="41798" s="107" customFormat="1" x14ac:dyDescent="0.2"/>
    <row r="41799" s="107" customFormat="1" x14ac:dyDescent="0.2"/>
    <row r="41800" s="107" customFormat="1" x14ac:dyDescent="0.2"/>
    <row r="41801" s="107" customFormat="1" x14ac:dyDescent="0.2"/>
    <row r="41802" s="107" customFormat="1" x14ac:dyDescent="0.2"/>
    <row r="41803" s="107" customFormat="1" x14ac:dyDescent="0.2"/>
    <row r="41804" s="107" customFormat="1" x14ac:dyDescent="0.2"/>
    <row r="41805" s="107" customFormat="1" x14ac:dyDescent="0.2"/>
    <row r="41806" s="107" customFormat="1" x14ac:dyDescent="0.2"/>
    <row r="41807" s="107" customFormat="1" x14ac:dyDescent="0.2"/>
    <row r="41808" s="107" customFormat="1" x14ac:dyDescent="0.2"/>
    <row r="41809" s="107" customFormat="1" x14ac:dyDescent="0.2"/>
    <row r="41810" s="107" customFormat="1" x14ac:dyDescent="0.2"/>
    <row r="41811" s="107" customFormat="1" x14ac:dyDescent="0.2"/>
    <row r="41812" s="107" customFormat="1" x14ac:dyDescent="0.2"/>
    <row r="41813" s="107" customFormat="1" x14ac:dyDescent="0.2"/>
    <row r="41814" s="107" customFormat="1" x14ac:dyDescent="0.2"/>
    <row r="41815" s="107" customFormat="1" x14ac:dyDescent="0.2"/>
    <row r="41816" s="107" customFormat="1" x14ac:dyDescent="0.2"/>
    <row r="41817" s="107" customFormat="1" x14ac:dyDescent="0.2"/>
    <row r="41818" s="107" customFormat="1" x14ac:dyDescent="0.2"/>
    <row r="41819" s="107" customFormat="1" x14ac:dyDescent="0.2"/>
    <row r="41820" s="107" customFormat="1" x14ac:dyDescent="0.2"/>
    <row r="41821" s="107" customFormat="1" x14ac:dyDescent="0.2"/>
    <row r="41822" s="107" customFormat="1" x14ac:dyDescent="0.2"/>
    <row r="41823" s="107" customFormat="1" x14ac:dyDescent="0.2"/>
    <row r="41824" s="107" customFormat="1" x14ac:dyDescent="0.2"/>
    <row r="41825" s="107" customFormat="1" x14ac:dyDescent="0.2"/>
    <row r="41826" s="107" customFormat="1" x14ac:dyDescent="0.2"/>
    <row r="41827" s="107" customFormat="1" x14ac:dyDescent="0.2"/>
    <row r="41828" s="107" customFormat="1" x14ac:dyDescent="0.2"/>
    <row r="41829" s="107" customFormat="1" x14ac:dyDescent="0.2"/>
    <row r="41830" s="107" customFormat="1" x14ac:dyDescent="0.2"/>
    <row r="41831" s="107" customFormat="1" x14ac:dyDescent="0.2"/>
    <row r="41832" s="107" customFormat="1" x14ac:dyDescent="0.2"/>
    <row r="41833" s="107" customFormat="1" x14ac:dyDescent="0.2"/>
    <row r="41834" s="107" customFormat="1" x14ac:dyDescent="0.2"/>
    <row r="41835" s="107" customFormat="1" x14ac:dyDescent="0.2"/>
    <row r="41836" s="107" customFormat="1" x14ac:dyDescent="0.2"/>
    <row r="41837" s="107" customFormat="1" x14ac:dyDescent="0.2"/>
    <row r="41838" s="107" customFormat="1" x14ac:dyDescent="0.2"/>
    <row r="41839" s="107" customFormat="1" x14ac:dyDescent="0.2"/>
    <row r="41840" s="107" customFormat="1" x14ac:dyDescent="0.2"/>
    <row r="41841" s="107" customFormat="1" x14ac:dyDescent="0.2"/>
    <row r="41842" s="107" customFormat="1" x14ac:dyDescent="0.2"/>
    <row r="41843" s="107" customFormat="1" x14ac:dyDescent="0.2"/>
    <row r="41844" s="107" customFormat="1" x14ac:dyDescent="0.2"/>
    <row r="41845" s="107" customFormat="1" x14ac:dyDescent="0.2"/>
    <row r="41846" s="107" customFormat="1" x14ac:dyDescent="0.2"/>
    <row r="41847" s="107" customFormat="1" x14ac:dyDescent="0.2"/>
    <row r="41848" s="107" customFormat="1" x14ac:dyDescent="0.2"/>
    <row r="41849" s="107" customFormat="1" x14ac:dyDescent="0.2"/>
    <row r="41850" s="107" customFormat="1" x14ac:dyDescent="0.2"/>
    <row r="41851" s="107" customFormat="1" x14ac:dyDescent="0.2"/>
    <row r="41852" s="107" customFormat="1" x14ac:dyDescent="0.2"/>
    <row r="41853" s="107" customFormat="1" x14ac:dyDescent="0.2"/>
    <row r="41854" s="107" customFormat="1" x14ac:dyDescent="0.2"/>
    <row r="41855" s="107" customFormat="1" x14ac:dyDescent="0.2"/>
    <row r="41856" s="107" customFormat="1" x14ac:dyDescent="0.2"/>
    <row r="41857" s="107" customFormat="1" x14ac:dyDescent="0.2"/>
    <row r="41858" s="107" customFormat="1" x14ac:dyDescent="0.2"/>
    <row r="41859" s="107" customFormat="1" x14ac:dyDescent="0.2"/>
    <row r="41860" s="107" customFormat="1" x14ac:dyDescent="0.2"/>
    <row r="41861" s="107" customFormat="1" x14ac:dyDescent="0.2"/>
    <row r="41862" s="107" customFormat="1" x14ac:dyDescent="0.2"/>
    <row r="41863" s="107" customFormat="1" x14ac:dyDescent="0.2"/>
    <row r="41864" s="107" customFormat="1" x14ac:dyDescent="0.2"/>
    <row r="41865" s="107" customFormat="1" x14ac:dyDescent="0.2"/>
    <row r="41866" s="107" customFormat="1" x14ac:dyDescent="0.2"/>
    <row r="41867" s="107" customFormat="1" x14ac:dyDescent="0.2"/>
    <row r="41868" s="107" customFormat="1" x14ac:dyDescent="0.2"/>
    <row r="41869" s="107" customFormat="1" x14ac:dyDescent="0.2"/>
    <row r="41870" s="107" customFormat="1" x14ac:dyDescent="0.2"/>
    <row r="41871" s="107" customFormat="1" x14ac:dyDescent="0.2"/>
    <row r="41872" s="107" customFormat="1" x14ac:dyDescent="0.2"/>
    <row r="41873" s="107" customFormat="1" x14ac:dyDescent="0.2"/>
    <row r="41874" s="107" customFormat="1" x14ac:dyDescent="0.2"/>
    <row r="41875" s="107" customFormat="1" x14ac:dyDescent="0.2"/>
    <row r="41876" s="107" customFormat="1" x14ac:dyDescent="0.2"/>
    <row r="41877" s="107" customFormat="1" x14ac:dyDescent="0.2"/>
    <row r="41878" s="107" customFormat="1" x14ac:dyDescent="0.2"/>
    <row r="41879" s="107" customFormat="1" x14ac:dyDescent="0.2"/>
    <row r="41880" s="107" customFormat="1" x14ac:dyDescent="0.2"/>
    <row r="41881" s="107" customFormat="1" x14ac:dyDescent="0.2"/>
    <row r="41882" s="107" customFormat="1" x14ac:dyDescent="0.2"/>
    <row r="41883" s="107" customFormat="1" x14ac:dyDescent="0.2"/>
    <row r="41884" s="107" customFormat="1" x14ac:dyDescent="0.2"/>
    <row r="41885" s="107" customFormat="1" x14ac:dyDescent="0.2"/>
    <row r="41886" s="107" customFormat="1" x14ac:dyDescent="0.2"/>
    <row r="41887" s="107" customFormat="1" x14ac:dyDescent="0.2"/>
    <row r="41888" s="107" customFormat="1" x14ac:dyDescent="0.2"/>
    <row r="41889" s="107" customFormat="1" x14ac:dyDescent="0.2"/>
    <row r="41890" s="107" customFormat="1" x14ac:dyDescent="0.2"/>
    <row r="41891" s="107" customFormat="1" x14ac:dyDescent="0.2"/>
    <row r="41892" s="107" customFormat="1" x14ac:dyDescent="0.2"/>
    <row r="41893" s="107" customFormat="1" x14ac:dyDescent="0.2"/>
    <row r="41894" s="107" customFormat="1" x14ac:dyDescent="0.2"/>
    <row r="41895" s="107" customFormat="1" x14ac:dyDescent="0.2"/>
    <row r="41896" s="107" customFormat="1" x14ac:dyDescent="0.2"/>
    <row r="41897" s="107" customFormat="1" x14ac:dyDescent="0.2"/>
    <row r="41898" s="107" customFormat="1" x14ac:dyDescent="0.2"/>
    <row r="41899" s="107" customFormat="1" x14ac:dyDescent="0.2"/>
    <row r="41900" s="107" customFormat="1" x14ac:dyDescent="0.2"/>
    <row r="41901" s="107" customFormat="1" x14ac:dyDescent="0.2"/>
    <row r="41902" s="107" customFormat="1" x14ac:dyDescent="0.2"/>
    <row r="41903" s="107" customFormat="1" x14ac:dyDescent="0.2"/>
    <row r="41904" s="107" customFormat="1" x14ac:dyDescent="0.2"/>
    <row r="41905" s="107" customFormat="1" x14ac:dyDescent="0.2"/>
    <row r="41906" s="107" customFormat="1" x14ac:dyDescent="0.2"/>
    <row r="41907" s="107" customFormat="1" x14ac:dyDescent="0.2"/>
    <row r="41908" s="107" customFormat="1" x14ac:dyDescent="0.2"/>
    <row r="41909" s="107" customFormat="1" x14ac:dyDescent="0.2"/>
    <row r="41910" s="107" customFormat="1" x14ac:dyDescent="0.2"/>
    <row r="41911" s="107" customFormat="1" x14ac:dyDescent="0.2"/>
    <row r="41912" s="107" customFormat="1" x14ac:dyDescent="0.2"/>
    <row r="41913" s="107" customFormat="1" x14ac:dyDescent="0.2"/>
    <row r="41914" s="107" customFormat="1" x14ac:dyDescent="0.2"/>
    <row r="41915" s="107" customFormat="1" x14ac:dyDescent="0.2"/>
    <row r="41916" s="107" customFormat="1" x14ac:dyDescent="0.2"/>
    <row r="41917" s="107" customFormat="1" x14ac:dyDescent="0.2"/>
    <row r="41918" s="107" customFormat="1" x14ac:dyDescent="0.2"/>
    <row r="41919" s="107" customFormat="1" x14ac:dyDescent="0.2"/>
    <row r="41920" s="107" customFormat="1" x14ac:dyDescent="0.2"/>
    <row r="41921" s="107" customFormat="1" x14ac:dyDescent="0.2"/>
    <row r="41922" s="107" customFormat="1" x14ac:dyDescent="0.2"/>
    <row r="41923" s="107" customFormat="1" x14ac:dyDescent="0.2"/>
    <row r="41924" s="107" customFormat="1" x14ac:dyDescent="0.2"/>
    <row r="41925" s="107" customFormat="1" x14ac:dyDescent="0.2"/>
    <row r="41926" s="107" customFormat="1" x14ac:dyDescent="0.2"/>
    <row r="41927" s="107" customFormat="1" x14ac:dyDescent="0.2"/>
    <row r="41928" s="107" customFormat="1" x14ac:dyDescent="0.2"/>
    <row r="41929" s="107" customFormat="1" x14ac:dyDescent="0.2"/>
    <row r="41930" s="107" customFormat="1" x14ac:dyDescent="0.2"/>
    <row r="41931" s="107" customFormat="1" x14ac:dyDescent="0.2"/>
    <row r="41932" s="107" customFormat="1" x14ac:dyDescent="0.2"/>
    <row r="41933" s="107" customFormat="1" x14ac:dyDescent="0.2"/>
    <row r="41934" s="107" customFormat="1" x14ac:dyDescent="0.2"/>
    <row r="41935" s="107" customFormat="1" x14ac:dyDescent="0.2"/>
    <row r="41936" s="107" customFormat="1" x14ac:dyDescent="0.2"/>
    <row r="41937" s="107" customFormat="1" x14ac:dyDescent="0.2"/>
    <row r="41938" s="107" customFormat="1" x14ac:dyDescent="0.2"/>
    <row r="41939" s="107" customFormat="1" x14ac:dyDescent="0.2"/>
    <row r="41940" s="107" customFormat="1" x14ac:dyDescent="0.2"/>
    <row r="41941" s="107" customFormat="1" x14ac:dyDescent="0.2"/>
    <row r="41942" s="107" customFormat="1" x14ac:dyDescent="0.2"/>
    <row r="41943" s="107" customFormat="1" x14ac:dyDescent="0.2"/>
    <row r="41944" s="107" customFormat="1" x14ac:dyDescent="0.2"/>
    <row r="41945" s="107" customFormat="1" x14ac:dyDescent="0.2"/>
    <row r="41946" s="107" customFormat="1" x14ac:dyDescent="0.2"/>
    <row r="41947" s="107" customFormat="1" x14ac:dyDescent="0.2"/>
    <row r="41948" s="107" customFormat="1" x14ac:dyDescent="0.2"/>
    <row r="41949" s="107" customFormat="1" x14ac:dyDescent="0.2"/>
    <row r="41950" s="107" customFormat="1" x14ac:dyDescent="0.2"/>
    <row r="41951" s="107" customFormat="1" x14ac:dyDescent="0.2"/>
    <row r="41952" s="107" customFormat="1" x14ac:dyDescent="0.2"/>
    <row r="41953" s="107" customFormat="1" x14ac:dyDescent="0.2"/>
    <row r="41954" s="107" customFormat="1" x14ac:dyDescent="0.2"/>
    <row r="41955" s="107" customFormat="1" x14ac:dyDescent="0.2"/>
    <row r="41956" s="107" customFormat="1" x14ac:dyDescent="0.2"/>
    <row r="41957" s="107" customFormat="1" x14ac:dyDescent="0.2"/>
    <row r="41958" s="107" customFormat="1" x14ac:dyDescent="0.2"/>
    <row r="41959" s="107" customFormat="1" x14ac:dyDescent="0.2"/>
    <row r="41960" s="107" customFormat="1" x14ac:dyDescent="0.2"/>
    <row r="41961" s="107" customFormat="1" x14ac:dyDescent="0.2"/>
    <row r="41962" s="107" customFormat="1" x14ac:dyDescent="0.2"/>
    <row r="41963" s="107" customFormat="1" x14ac:dyDescent="0.2"/>
    <row r="41964" s="107" customFormat="1" x14ac:dyDescent="0.2"/>
    <row r="41965" s="107" customFormat="1" x14ac:dyDescent="0.2"/>
    <row r="41966" s="107" customFormat="1" x14ac:dyDescent="0.2"/>
    <row r="41967" s="107" customFormat="1" x14ac:dyDescent="0.2"/>
    <row r="41968" s="107" customFormat="1" x14ac:dyDescent="0.2"/>
    <row r="41969" s="107" customFormat="1" x14ac:dyDescent="0.2"/>
    <row r="41970" s="107" customFormat="1" x14ac:dyDescent="0.2"/>
    <row r="41971" s="107" customFormat="1" x14ac:dyDescent="0.2"/>
    <row r="41972" s="107" customFormat="1" x14ac:dyDescent="0.2"/>
    <row r="41973" s="107" customFormat="1" x14ac:dyDescent="0.2"/>
    <row r="41974" s="107" customFormat="1" x14ac:dyDescent="0.2"/>
    <row r="41975" s="107" customFormat="1" x14ac:dyDescent="0.2"/>
    <row r="41976" s="107" customFormat="1" x14ac:dyDescent="0.2"/>
    <row r="41977" s="107" customFormat="1" x14ac:dyDescent="0.2"/>
    <row r="41978" s="107" customFormat="1" x14ac:dyDescent="0.2"/>
    <row r="41979" s="107" customFormat="1" x14ac:dyDescent="0.2"/>
    <row r="41980" s="107" customFormat="1" x14ac:dyDescent="0.2"/>
    <row r="41981" s="107" customFormat="1" x14ac:dyDescent="0.2"/>
    <row r="41982" s="107" customFormat="1" x14ac:dyDescent="0.2"/>
    <row r="41983" s="107" customFormat="1" x14ac:dyDescent="0.2"/>
    <row r="41984" s="107" customFormat="1" x14ac:dyDescent="0.2"/>
    <row r="41985" s="107" customFormat="1" x14ac:dyDescent="0.2"/>
    <row r="41986" s="107" customFormat="1" x14ac:dyDescent="0.2"/>
    <row r="41987" s="107" customFormat="1" x14ac:dyDescent="0.2"/>
    <row r="41988" s="107" customFormat="1" x14ac:dyDescent="0.2"/>
    <row r="41989" s="107" customFormat="1" x14ac:dyDescent="0.2"/>
    <row r="41990" s="107" customFormat="1" x14ac:dyDescent="0.2"/>
    <row r="41991" s="107" customFormat="1" x14ac:dyDescent="0.2"/>
    <row r="41992" s="107" customFormat="1" x14ac:dyDescent="0.2"/>
    <row r="41993" s="107" customFormat="1" x14ac:dyDescent="0.2"/>
    <row r="41994" s="107" customFormat="1" x14ac:dyDescent="0.2"/>
    <row r="41995" s="107" customFormat="1" x14ac:dyDescent="0.2"/>
    <row r="41996" s="107" customFormat="1" x14ac:dyDescent="0.2"/>
    <row r="41997" s="107" customFormat="1" x14ac:dyDescent="0.2"/>
    <row r="41998" s="107" customFormat="1" x14ac:dyDescent="0.2"/>
    <row r="41999" s="107" customFormat="1" x14ac:dyDescent="0.2"/>
    <row r="42000" s="107" customFormat="1" x14ac:dyDescent="0.2"/>
    <row r="42001" s="107" customFormat="1" x14ac:dyDescent="0.2"/>
    <row r="42002" s="107" customFormat="1" x14ac:dyDescent="0.2"/>
    <row r="42003" s="107" customFormat="1" x14ac:dyDescent="0.2"/>
    <row r="42004" s="107" customFormat="1" x14ac:dyDescent="0.2"/>
    <row r="42005" s="107" customFormat="1" x14ac:dyDescent="0.2"/>
    <row r="42006" s="107" customFormat="1" x14ac:dyDescent="0.2"/>
    <row r="42007" s="107" customFormat="1" x14ac:dyDescent="0.2"/>
    <row r="42008" s="107" customFormat="1" x14ac:dyDescent="0.2"/>
    <row r="42009" s="107" customFormat="1" x14ac:dyDescent="0.2"/>
    <row r="42010" s="107" customFormat="1" x14ac:dyDescent="0.2"/>
    <row r="42011" s="107" customFormat="1" x14ac:dyDescent="0.2"/>
    <row r="42012" s="107" customFormat="1" x14ac:dyDescent="0.2"/>
    <row r="42013" s="107" customFormat="1" x14ac:dyDescent="0.2"/>
    <row r="42014" s="107" customFormat="1" x14ac:dyDescent="0.2"/>
    <row r="42015" s="107" customFormat="1" x14ac:dyDescent="0.2"/>
    <row r="42016" s="107" customFormat="1" x14ac:dyDescent="0.2"/>
    <row r="42017" s="107" customFormat="1" x14ac:dyDescent="0.2"/>
    <row r="42018" s="107" customFormat="1" x14ac:dyDescent="0.2"/>
    <row r="42019" s="107" customFormat="1" x14ac:dyDescent="0.2"/>
    <row r="42020" s="107" customFormat="1" x14ac:dyDescent="0.2"/>
    <row r="42021" s="107" customFormat="1" x14ac:dyDescent="0.2"/>
    <row r="42022" s="107" customFormat="1" x14ac:dyDescent="0.2"/>
    <row r="42023" s="107" customFormat="1" x14ac:dyDescent="0.2"/>
    <row r="42024" s="107" customFormat="1" x14ac:dyDescent="0.2"/>
    <row r="42025" s="107" customFormat="1" x14ac:dyDescent="0.2"/>
    <row r="42026" s="107" customFormat="1" x14ac:dyDescent="0.2"/>
    <row r="42027" s="107" customFormat="1" x14ac:dyDescent="0.2"/>
    <row r="42028" s="107" customFormat="1" x14ac:dyDescent="0.2"/>
    <row r="42029" s="107" customFormat="1" x14ac:dyDescent="0.2"/>
    <row r="42030" s="107" customFormat="1" x14ac:dyDescent="0.2"/>
    <row r="42031" s="107" customFormat="1" x14ac:dyDescent="0.2"/>
    <row r="42032" s="107" customFormat="1" x14ac:dyDescent="0.2"/>
    <row r="42033" s="107" customFormat="1" x14ac:dyDescent="0.2"/>
    <row r="42034" s="107" customFormat="1" x14ac:dyDescent="0.2"/>
    <row r="42035" s="107" customFormat="1" x14ac:dyDescent="0.2"/>
    <row r="42036" s="107" customFormat="1" x14ac:dyDescent="0.2"/>
    <row r="42037" s="107" customFormat="1" x14ac:dyDescent="0.2"/>
    <row r="42038" s="107" customFormat="1" x14ac:dyDescent="0.2"/>
    <row r="42039" s="107" customFormat="1" x14ac:dyDescent="0.2"/>
    <row r="42040" s="107" customFormat="1" x14ac:dyDescent="0.2"/>
    <row r="42041" s="107" customFormat="1" x14ac:dyDescent="0.2"/>
    <row r="42042" s="107" customFormat="1" x14ac:dyDescent="0.2"/>
    <row r="42043" s="107" customFormat="1" x14ac:dyDescent="0.2"/>
    <row r="42044" s="107" customFormat="1" x14ac:dyDescent="0.2"/>
    <row r="42045" s="107" customFormat="1" x14ac:dyDescent="0.2"/>
    <row r="42046" s="107" customFormat="1" x14ac:dyDescent="0.2"/>
    <row r="42047" s="107" customFormat="1" x14ac:dyDescent="0.2"/>
    <row r="42048" s="107" customFormat="1" x14ac:dyDescent="0.2"/>
    <row r="42049" s="107" customFormat="1" x14ac:dyDescent="0.2"/>
    <row r="42050" s="107" customFormat="1" x14ac:dyDescent="0.2"/>
    <row r="42051" s="107" customFormat="1" x14ac:dyDescent="0.2"/>
    <row r="42052" s="107" customFormat="1" x14ac:dyDescent="0.2"/>
    <row r="42053" s="107" customFormat="1" x14ac:dyDescent="0.2"/>
    <row r="42054" s="107" customFormat="1" x14ac:dyDescent="0.2"/>
    <row r="42055" s="107" customFormat="1" x14ac:dyDescent="0.2"/>
    <row r="42056" s="107" customFormat="1" x14ac:dyDescent="0.2"/>
    <row r="42057" s="107" customFormat="1" x14ac:dyDescent="0.2"/>
    <row r="42058" s="107" customFormat="1" x14ac:dyDescent="0.2"/>
    <row r="42059" s="107" customFormat="1" x14ac:dyDescent="0.2"/>
    <row r="42060" s="107" customFormat="1" x14ac:dyDescent="0.2"/>
    <row r="42061" s="107" customFormat="1" x14ac:dyDescent="0.2"/>
    <row r="42062" s="107" customFormat="1" x14ac:dyDescent="0.2"/>
    <row r="42063" s="107" customFormat="1" x14ac:dyDescent="0.2"/>
    <row r="42064" s="107" customFormat="1" x14ac:dyDescent="0.2"/>
    <row r="42065" s="107" customFormat="1" x14ac:dyDescent="0.2"/>
    <row r="42066" s="107" customFormat="1" x14ac:dyDescent="0.2"/>
    <row r="42067" s="107" customFormat="1" x14ac:dyDescent="0.2"/>
    <row r="42068" s="107" customFormat="1" x14ac:dyDescent="0.2"/>
    <row r="42069" s="107" customFormat="1" x14ac:dyDescent="0.2"/>
    <row r="42070" s="107" customFormat="1" x14ac:dyDescent="0.2"/>
    <row r="42071" s="107" customFormat="1" x14ac:dyDescent="0.2"/>
    <row r="42072" s="107" customFormat="1" x14ac:dyDescent="0.2"/>
    <row r="42073" s="107" customFormat="1" x14ac:dyDescent="0.2"/>
    <row r="42074" s="107" customFormat="1" x14ac:dyDescent="0.2"/>
    <row r="42075" s="107" customFormat="1" x14ac:dyDescent="0.2"/>
    <row r="42076" s="107" customFormat="1" x14ac:dyDescent="0.2"/>
    <row r="42077" s="107" customFormat="1" x14ac:dyDescent="0.2"/>
    <row r="42078" s="107" customFormat="1" x14ac:dyDescent="0.2"/>
    <row r="42079" s="107" customFormat="1" x14ac:dyDescent="0.2"/>
    <row r="42080" s="107" customFormat="1" x14ac:dyDescent="0.2"/>
    <row r="42081" s="107" customFormat="1" x14ac:dyDescent="0.2"/>
    <row r="42082" s="107" customFormat="1" x14ac:dyDescent="0.2"/>
    <row r="42083" s="107" customFormat="1" x14ac:dyDescent="0.2"/>
    <row r="42084" s="107" customFormat="1" x14ac:dyDescent="0.2"/>
    <row r="42085" s="107" customFormat="1" x14ac:dyDescent="0.2"/>
    <row r="42086" s="107" customFormat="1" x14ac:dyDescent="0.2"/>
    <row r="42087" s="107" customFormat="1" x14ac:dyDescent="0.2"/>
    <row r="42088" s="107" customFormat="1" x14ac:dyDescent="0.2"/>
    <row r="42089" s="107" customFormat="1" x14ac:dyDescent="0.2"/>
    <row r="42090" s="107" customFormat="1" x14ac:dyDescent="0.2"/>
    <row r="42091" s="107" customFormat="1" x14ac:dyDescent="0.2"/>
    <row r="42092" s="107" customFormat="1" x14ac:dyDescent="0.2"/>
    <row r="42093" s="107" customFormat="1" x14ac:dyDescent="0.2"/>
    <row r="42094" s="107" customFormat="1" x14ac:dyDescent="0.2"/>
    <row r="42095" s="107" customFormat="1" x14ac:dyDescent="0.2"/>
    <row r="42096" s="107" customFormat="1" x14ac:dyDescent="0.2"/>
    <row r="42097" s="107" customFormat="1" x14ac:dyDescent="0.2"/>
    <row r="42098" s="107" customFormat="1" x14ac:dyDescent="0.2"/>
    <row r="42099" s="107" customFormat="1" x14ac:dyDescent="0.2"/>
    <row r="42100" s="107" customFormat="1" x14ac:dyDescent="0.2"/>
    <row r="42101" s="107" customFormat="1" x14ac:dyDescent="0.2"/>
    <row r="42102" s="107" customFormat="1" x14ac:dyDescent="0.2"/>
    <row r="42103" s="107" customFormat="1" x14ac:dyDescent="0.2"/>
    <row r="42104" s="107" customFormat="1" x14ac:dyDescent="0.2"/>
    <row r="42105" s="107" customFormat="1" x14ac:dyDescent="0.2"/>
    <row r="42106" s="107" customFormat="1" x14ac:dyDescent="0.2"/>
    <row r="42107" s="107" customFormat="1" x14ac:dyDescent="0.2"/>
    <row r="42108" s="107" customFormat="1" x14ac:dyDescent="0.2"/>
    <row r="42109" s="107" customFormat="1" x14ac:dyDescent="0.2"/>
    <row r="42110" s="107" customFormat="1" x14ac:dyDescent="0.2"/>
    <row r="42111" s="107" customFormat="1" x14ac:dyDescent="0.2"/>
    <row r="42112" s="107" customFormat="1" x14ac:dyDescent="0.2"/>
    <row r="42113" s="107" customFormat="1" x14ac:dyDescent="0.2"/>
    <row r="42114" s="107" customFormat="1" x14ac:dyDescent="0.2"/>
    <row r="42115" s="107" customFormat="1" x14ac:dyDescent="0.2"/>
    <row r="42116" s="107" customFormat="1" x14ac:dyDescent="0.2"/>
    <row r="42117" s="107" customFormat="1" x14ac:dyDescent="0.2"/>
    <row r="42118" s="107" customFormat="1" x14ac:dyDescent="0.2"/>
    <row r="42119" s="107" customFormat="1" x14ac:dyDescent="0.2"/>
    <row r="42120" s="107" customFormat="1" x14ac:dyDescent="0.2"/>
    <row r="42121" s="107" customFormat="1" x14ac:dyDescent="0.2"/>
    <row r="42122" s="107" customFormat="1" x14ac:dyDescent="0.2"/>
    <row r="42123" s="107" customFormat="1" x14ac:dyDescent="0.2"/>
    <row r="42124" s="107" customFormat="1" x14ac:dyDescent="0.2"/>
    <row r="42125" s="107" customFormat="1" x14ac:dyDescent="0.2"/>
    <row r="42126" s="107" customFormat="1" x14ac:dyDescent="0.2"/>
    <row r="42127" s="107" customFormat="1" x14ac:dyDescent="0.2"/>
    <row r="42128" s="107" customFormat="1" x14ac:dyDescent="0.2"/>
    <row r="42129" s="107" customFormat="1" x14ac:dyDescent="0.2"/>
    <row r="42130" s="107" customFormat="1" x14ac:dyDescent="0.2"/>
    <row r="42131" s="107" customFormat="1" x14ac:dyDescent="0.2"/>
    <row r="42132" s="107" customFormat="1" x14ac:dyDescent="0.2"/>
    <row r="42133" s="107" customFormat="1" x14ac:dyDescent="0.2"/>
    <row r="42134" s="107" customFormat="1" x14ac:dyDescent="0.2"/>
    <row r="42135" s="107" customFormat="1" x14ac:dyDescent="0.2"/>
    <row r="42136" s="107" customFormat="1" x14ac:dyDescent="0.2"/>
    <row r="42137" s="107" customFormat="1" x14ac:dyDescent="0.2"/>
    <row r="42138" s="107" customFormat="1" x14ac:dyDescent="0.2"/>
    <row r="42139" s="107" customFormat="1" x14ac:dyDescent="0.2"/>
    <row r="42140" s="107" customFormat="1" x14ac:dyDescent="0.2"/>
    <row r="42141" s="107" customFormat="1" x14ac:dyDescent="0.2"/>
    <row r="42142" s="107" customFormat="1" x14ac:dyDescent="0.2"/>
    <row r="42143" s="107" customFormat="1" x14ac:dyDescent="0.2"/>
    <row r="42144" s="107" customFormat="1" x14ac:dyDescent="0.2"/>
    <row r="42145" s="107" customFormat="1" x14ac:dyDescent="0.2"/>
    <row r="42146" s="107" customFormat="1" x14ac:dyDescent="0.2"/>
    <row r="42147" s="107" customFormat="1" x14ac:dyDescent="0.2"/>
    <row r="42148" s="107" customFormat="1" x14ac:dyDescent="0.2"/>
    <row r="42149" s="107" customFormat="1" x14ac:dyDescent="0.2"/>
    <row r="42150" s="107" customFormat="1" x14ac:dyDescent="0.2"/>
    <row r="42151" s="107" customFormat="1" x14ac:dyDescent="0.2"/>
    <row r="42152" s="107" customFormat="1" x14ac:dyDescent="0.2"/>
    <row r="42153" s="107" customFormat="1" x14ac:dyDescent="0.2"/>
    <row r="42154" s="107" customFormat="1" x14ac:dyDescent="0.2"/>
    <row r="42155" s="107" customFormat="1" x14ac:dyDescent="0.2"/>
    <row r="42156" s="107" customFormat="1" x14ac:dyDescent="0.2"/>
    <row r="42157" s="107" customFormat="1" x14ac:dyDescent="0.2"/>
    <row r="42158" s="107" customFormat="1" x14ac:dyDescent="0.2"/>
    <row r="42159" s="107" customFormat="1" x14ac:dyDescent="0.2"/>
    <row r="42160" s="107" customFormat="1" x14ac:dyDescent="0.2"/>
    <row r="42161" s="107" customFormat="1" x14ac:dyDescent="0.2"/>
    <row r="42162" s="107" customFormat="1" x14ac:dyDescent="0.2"/>
    <row r="42163" s="107" customFormat="1" x14ac:dyDescent="0.2"/>
    <row r="42164" s="107" customFormat="1" x14ac:dyDescent="0.2"/>
    <row r="42165" s="107" customFormat="1" x14ac:dyDescent="0.2"/>
    <row r="42166" s="107" customFormat="1" x14ac:dyDescent="0.2"/>
    <row r="42167" s="107" customFormat="1" x14ac:dyDescent="0.2"/>
    <row r="42168" s="107" customFormat="1" x14ac:dyDescent="0.2"/>
    <row r="42169" s="107" customFormat="1" x14ac:dyDescent="0.2"/>
    <row r="42170" s="107" customFormat="1" x14ac:dyDescent="0.2"/>
    <row r="42171" s="107" customFormat="1" x14ac:dyDescent="0.2"/>
    <row r="42172" s="107" customFormat="1" x14ac:dyDescent="0.2"/>
    <row r="42173" s="107" customFormat="1" x14ac:dyDescent="0.2"/>
    <row r="42174" s="107" customFormat="1" x14ac:dyDescent="0.2"/>
    <row r="42175" s="107" customFormat="1" x14ac:dyDescent="0.2"/>
    <row r="42176" s="107" customFormat="1" x14ac:dyDescent="0.2"/>
    <row r="42177" s="107" customFormat="1" x14ac:dyDescent="0.2"/>
    <row r="42178" s="107" customFormat="1" x14ac:dyDescent="0.2"/>
    <row r="42179" s="107" customFormat="1" x14ac:dyDescent="0.2"/>
    <row r="42180" s="107" customFormat="1" x14ac:dyDescent="0.2"/>
    <row r="42181" s="107" customFormat="1" x14ac:dyDescent="0.2"/>
    <row r="42182" s="107" customFormat="1" x14ac:dyDescent="0.2"/>
    <row r="42183" s="107" customFormat="1" x14ac:dyDescent="0.2"/>
    <row r="42184" s="107" customFormat="1" x14ac:dyDescent="0.2"/>
    <row r="42185" s="107" customFormat="1" x14ac:dyDescent="0.2"/>
    <row r="42186" s="107" customFormat="1" x14ac:dyDescent="0.2"/>
    <row r="42187" s="107" customFormat="1" x14ac:dyDescent="0.2"/>
    <row r="42188" s="107" customFormat="1" x14ac:dyDescent="0.2"/>
    <row r="42189" s="107" customFormat="1" x14ac:dyDescent="0.2"/>
    <row r="42190" s="107" customFormat="1" x14ac:dyDescent="0.2"/>
    <row r="42191" s="107" customFormat="1" x14ac:dyDescent="0.2"/>
    <row r="42192" s="107" customFormat="1" x14ac:dyDescent="0.2"/>
    <row r="42193" s="107" customFormat="1" x14ac:dyDescent="0.2"/>
    <row r="42194" s="107" customFormat="1" x14ac:dyDescent="0.2"/>
    <row r="42195" s="107" customFormat="1" x14ac:dyDescent="0.2"/>
    <row r="42196" s="107" customFormat="1" x14ac:dyDescent="0.2"/>
    <row r="42197" s="107" customFormat="1" x14ac:dyDescent="0.2"/>
    <row r="42198" s="107" customFormat="1" x14ac:dyDescent="0.2"/>
    <row r="42199" s="107" customFormat="1" x14ac:dyDescent="0.2"/>
    <row r="42200" s="107" customFormat="1" x14ac:dyDescent="0.2"/>
    <row r="42201" s="107" customFormat="1" x14ac:dyDescent="0.2"/>
    <row r="42202" s="107" customFormat="1" x14ac:dyDescent="0.2"/>
    <row r="42203" s="107" customFormat="1" x14ac:dyDescent="0.2"/>
    <row r="42204" s="107" customFormat="1" x14ac:dyDescent="0.2"/>
    <row r="42205" s="107" customFormat="1" x14ac:dyDescent="0.2"/>
    <row r="42206" s="107" customFormat="1" x14ac:dyDescent="0.2"/>
    <row r="42207" s="107" customFormat="1" x14ac:dyDescent="0.2"/>
    <row r="42208" s="107" customFormat="1" x14ac:dyDescent="0.2"/>
    <row r="42209" s="107" customFormat="1" x14ac:dyDescent="0.2"/>
    <row r="42210" s="107" customFormat="1" x14ac:dyDescent="0.2"/>
    <row r="42211" s="107" customFormat="1" x14ac:dyDescent="0.2"/>
    <row r="42212" s="107" customFormat="1" x14ac:dyDescent="0.2"/>
    <row r="42213" s="107" customFormat="1" x14ac:dyDescent="0.2"/>
    <row r="42214" s="107" customFormat="1" x14ac:dyDescent="0.2"/>
    <row r="42215" s="107" customFormat="1" x14ac:dyDescent="0.2"/>
    <row r="42216" s="107" customFormat="1" x14ac:dyDescent="0.2"/>
    <row r="42217" s="107" customFormat="1" x14ac:dyDescent="0.2"/>
    <row r="42218" s="107" customFormat="1" x14ac:dyDescent="0.2"/>
    <row r="42219" s="107" customFormat="1" x14ac:dyDescent="0.2"/>
    <row r="42220" s="107" customFormat="1" x14ac:dyDescent="0.2"/>
    <row r="42221" s="107" customFormat="1" x14ac:dyDescent="0.2"/>
    <row r="42222" s="107" customFormat="1" x14ac:dyDescent="0.2"/>
    <row r="42223" s="107" customFormat="1" x14ac:dyDescent="0.2"/>
    <row r="42224" s="107" customFormat="1" x14ac:dyDescent="0.2"/>
    <row r="42225" s="107" customFormat="1" x14ac:dyDescent="0.2"/>
    <row r="42226" s="107" customFormat="1" x14ac:dyDescent="0.2"/>
    <row r="42227" s="107" customFormat="1" x14ac:dyDescent="0.2"/>
    <row r="42228" s="107" customFormat="1" x14ac:dyDescent="0.2"/>
    <row r="42229" s="107" customFormat="1" x14ac:dyDescent="0.2"/>
    <row r="42230" s="107" customFormat="1" x14ac:dyDescent="0.2"/>
    <row r="42231" s="107" customFormat="1" x14ac:dyDescent="0.2"/>
    <row r="42232" s="107" customFormat="1" x14ac:dyDescent="0.2"/>
    <row r="42233" s="107" customFormat="1" x14ac:dyDescent="0.2"/>
    <row r="42234" s="107" customFormat="1" x14ac:dyDescent="0.2"/>
    <row r="42235" s="107" customFormat="1" x14ac:dyDescent="0.2"/>
    <row r="42236" s="107" customFormat="1" x14ac:dyDescent="0.2"/>
    <row r="42237" s="107" customFormat="1" x14ac:dyDescent="0.2"/>
    <row r="42238" s="107" customFormat="1" x14ac:dyDescent="0.2"/>
    <row r="42239" s="107" customFormat="1" x14ac:dyDescent="0.2"/>
    <row r="42240" s="107" customFormat="1" x14ac:dyDescent="0.2"/>
    <row r="42241" s="107" customFormat="1" x14ac:dyDescent="0.2"/>
    <row r="42242" s="107" customFormat="1" x14ac:dyDescent="0.2"/>
    <row r="42243" s="107" customFormat="1" x14ac:dyDescent="0.2"/>
    <row r="42244" s="107" customFormat="1" x14ac:dyDescent="0.2"/>
    <row r="42245" s="107" customFormat="1" x14ac:dyDescent="0.2"/>
    <row r="42246" s="107" customFormat="1" x14ac:dyDescent="0.2"/>
    <row r="42247" s="107" customFormat="1" x14ac:dyDescent="0.2"/>
    <row r="42248" s="107" customFormat="1" x14ac:dyDescent="0.2"/>
    <row r="42249" s="107" customFormat="1" x14ac:dyDescent="0.2"/>
    <row r="42250" s="107" customFormat="1" x14ac:dyDescent="0.2"/>
    <row r="42251" s="107" customFormat="1" x14ac:dyDescent="0.2"/>
    <row r="42252" s="107" customFormat="1" x14ac:dyDescent="0.2"/>
    <row r="42253" s="107" customFormat="1" x14ac:dyDescent="0.2"/>
    <row r="42254" s="107" customFormat="1" x14ac:dyDescent="0.2"/>
    <row r="42255" s="107" customFormat="1" x14ac:dyDescent="0.2"/>
    <row r="42256" s="107" customFormat="1" x14ac:dyDescent="0.2"/>
    <row r="42257" s="107" customFormat="1" x14ac:dyDescent="0.2"/>
    <row r="42258" s="107" customFormat="1" x14ac:dyDescent="0.2"/>
    <row r="42259" s="107" customFormat="1" x14ac:dyDescent="0.2"/>
    <row r="42260" s="107" customFormat="1" x14ac:dyDescent="0.2"/>
    <row r="42261" s="107" customFormat="1" x14ac:dyDescent="0.2"/>
    <row r="42262" s="107" customFormat="1" x14ac:dyDescent="0.2"/>
    <row r="42263" s="107" customFormat="1" x14ac:dyDescent="0.2"/>
    <row r="42264" s="107" customFormat="1" x14ac:dyDescent="0.2"/>
    <row r="42265" s="107" customFormat="1" x14ac:dyDescent="0.2"/>
    <row r="42266" s="107" customFormat="1" x14ac:dyDescent="0.2"/>
    <row r="42267" s="107" customFormat="1" x14ac:dyDescent="0.2"/>
    <row r="42268" s="107" customFormat="1" x14ac:dyDescent="0.2"/>
    <row r="42269" s="107" customFormat="1" x14ac:dyDescent="0.2"/>
    <row r="42270" s="107" customFormat="1" x14ac:dyDescent="0.2"/>
    <row r="42271" s="107" customFormat="1" x14ac:dyDescent="0.2"/>
    <row r="42272" s="107" customFormat="1" x14ac:dyDescent="0.2"/>
    <row r="42273" s="107" customFormat="1" x14ac:dyDescent="0.2"/>
    <row r="42274" s="107" customFormat="1" x14ac:dyDescent="0.2"/>
    <row r="42275" s="107" customFormat="1" x14ac:dyDescent="0.2"/>
    <row r="42276" s="107" customFormat="1" x14ac:dyDescent="0.2"/>
    <row r="42277" s="107" customFormat="1" x14ac:dyDescent="0.2"/>
    <row r="42278" s="107" customFormat="1" x14ac:dyDescent="0.2"/>
    <row r="42279" s="107" customFormat="1" x14ac:dyDescent="0.2"/>
    <row r="42280" s="107" customFormat="1" x14ac:dyDescent="0.2"/>
    <row r="42281" s="107" customFormat="1" x14ac:dyDescent="0.2"/>
    <row r="42282" s="107" customFormat="1" x14ac:dyDescent="0.2"/>
    <row r="42283" s="107" customFormat="1" x14ac:dyDescent="0.2"/>
    <row r="42284" s="107" customFormat="1" x14ac:dyDescent="0.2"/>
    <row r="42285" s="107" customFormat="1" x14ac:dyDescent="0.2"/>
    <row r="42286" s="107" customFormat="1" x14ac:dyDescent="0.2"/>
    <row r="42287" s="107" customFormat="1" x14ac:dyDescent="0.2"/>
    <row r="42288" s="107" customFormat="1" x14ac:dyDescent="0.2"/>
    <row r="42289" s="107" customFormat="1" x14ac:dyDescent="0.2"/>
    <row r="42290" s="107" customFormat="1" x14ac:dyDescent="0.2"/>
    <row r="42291" s="107" customFormat="1" x14ac:dyDescent="0.2"/>
    <row r="42292" s="107" customFormat="1" x14ac:dyDescent="0.2"/>
    <row r="42293" s="107" customFormat="1" x14ac:dyDescent="0.2"/>
    <row r="42294" s="107" customFormat="1" x14ac:dyDescent="0.2"/>
    <row r="42295" s="107" customFormat="1" x14ac:dyDescent="0.2"/>
    <row r="42296" s="107" customFormat="1" x14ac:dyDescent="0.2"/>
    <row r="42297" s="107" customFormat="1" x14ac:dyDescent="0.2"/>
    <row r="42298" s="107" customFormat="1" x14ac:dyDescent="0.2"/>
    <row r="42299" s="107" customFormat="1" x14ac:dyDescent="0.2"/>
    <row r="42300" s="107" customFormat="1" x14ac:dyDescent="0.2"/>
    <row r="42301" s="107" customFormat="1" x14ac:dyDescent="0.2"/>
    <row r="42302" s="107" customFormat="1" x14ac:dyDescent="0.2"/>
    <row r="42303" s="107" customFormat="1" x14ac:dyDescent="0.2"/>
    <row r="42304" s="107" customFormat="1" x14ac:dyDescent="0.2"/>
    <row r="42305" s="107" customFormat="1" x14ac:dyDescent="0.2"/>
    <row r="42306" s="107" customFormat="1" x14ac:dyDescent="0.2"/>
    <row r="42307" s="107" customFormat="1" x14ac:dyDescent="0.2"/>
    <row r="42308" s="107" customFormat="1" x14ac:dyDescent="0.2"/>
    <row r="42309" s="107" customFormat="1" x14ac:dyDescent="0.2"/>
    <row r="42310" s="107" customFormat="1" x14ac:dyDescent="0.2"/>
    <row r="42311" s="107" customFormat="1" x14ac:dyDescent="0.2"/>
    <row r="42312" s="107" customFormat="1" x14ac:dyDescent="0.2"/>
    <row r="42313" s="107" customFormat="1" x14ac:dyDescent="0.2"/>
    <row r="42314" s="107" customFormat="1" x14ac:dyDescent="0.2"/>
    <row r="42315" s="107" customFormat="1" x14ac:dyDescent="0.2"/>
    <row r="42316" s="107" customFormat="1" x14ac:dyDescent="0.2"/>
    <row r="42317" s="107" customFormat="1" x14ac:dyDescent="0.2"/>
    <row r="42318" s="107" customFormat="1" x14ac:dyDescent="0.2"/>
    <row r="42319" s="107" customFormat="1" x14ac:dyDescent="0.2"/>
    <row r="42320" s="107" customFormat="1" x14ac:dyDescent="0.2"/>
    <row r="42321" s="107" customFormat="1" x14ac:dyDescent="0.2"/>
    <row r="42322" s="107" customFormat="1" x14ac:dyDescent="0.2"/>
    <row r="42323" s="107" customFormat="1" x14ac:dyDescent="0.2"/>
    <row r="42324" s="107" customFormat="1" x14ac:dyDescent="0.2"/>
    <row r="42325" s="107" customFormat="1" x14ac:dyDescent="0.2"/>
    <row r="42326" s="107" customFormat="1" x14ac:dyDescent="0.2"/>
    <row r="42327" s="107" customFormat="1" x14ac:dyDescent="0.2"/>
    <row r="42328" s="107" customFormat="1" x14ac:dyDescent="0.2"/>
    <row r="42329" s="107" customFormat="1" x14ac:dyDescent="0.2"/>
    <row r="42330" s="107" customFormat="1" x14ac:dyDescent="0.2"/>
    <row r="42331" s="107" customFormat="1" x14ac:dyDescent="0.2"/>
    <row r="42332" s="107" customFormat="1" x14ac:dyDescent="0.2"/>
    <row r="42333" s="107" customFormat="1" x14ac:dyDescent="0.2"/>
    <row r="42334" s="107" customFormat="1" x14ac:dyDescent="0.2"/>
    <row r="42335" s="107" customFormat="1" x14ac:dyDescent="0.2"/>
    <row r="42336" s="107" customFormat="1" x14ac:dyDescent="0.2"/>
    <row r="42337" s="107" customFormat="1" x14ac:dyDescent="0.2"/>
    <row r="42338" s="107" customFormat="1" x14ac:dyDescent="0.2"/>
    <row r="42339" s="107" customFormat="1" x14ac:dyDescent="0.2"/>
    <row r="42340" s="107" customFormat="1" x14ac:dyDescent="0.2"/>
    <row r="42341" s="107" customFormat="1" x14ac:dyDescent="0.2"/>
    <row r="42342" s="107" customFormat="1" x14ac:dyDescent="0.2"/>
    <row r="42343" s="107" customFormat="1" x14ac:dyDescent="0.2"/>
    <row r="42344" s="107" customFormat="1" x14ac:dyDescent="0.2"/>
    <row r="42345" s="107" customFormat="1" x14ac:dyDescent="0.2"/>
    <row r="42346" s="107" customFormat="1" x14ac:dyDescent="0.2"/>
    <row r="42347" s="107" customFormat="1" x14ac:dyDescent="0.2"/>
    <row r="42348" s="107" customFormat="1" x14ac:dyDescent="0.2"/>
    <row r="42349" s="107" customFormat="1" x14ac:dyDescent="0.2"/>
    <row r="42350" s="107" customFormat="1" x14ac:dyDescent="0.2"/>
    <row r="42351" s="107" customFormat="1" x14ac:dyDescent="0.2"/>
    <row r="42352" s="107" customFormat="1" x14ac:dyDescent="0.2"/>
    <row r="42353" s="107" customFormat="1" x14ac:dyDescent="0.2"/>
    <row r="42354" s="107" customFormat="1" x14ac:dyDescent="0.2"/>
    <row r="42355" s="107" customFormat="1" x14ac:dyDescent="0.2"/>
    <row r="42356" s="107" customFormat="1" x14ac:dyDescent="0.2"/>
    <row r="42357" s="107" customFormat="1" x14ac:dyDescent="0.2"/>
    <row r="42358" s="107" customFormat="1" x14ac:dyDescent="0.2"/>
    <row r="42359" s="107" customFormat="1" x14ac:dyDescent="0.2"/>
    <row r="42360" s="107" customFormat="1" x14ac:dyDescent="0.2"/>
    <row r="42361" s="107" customFormat="1" x14ac:dyDescent="0.2"/>
    <row r="42362" s="107" customFormat="1" x14ac:dyDescent="0.2"/>
    <row r="42363" s="107" customFormat="1" x14ac:dyDescent="0.2"/>
    <row r="42364" s="107" customFormat="1" x14ac:dyDescent="0.2"/>
    <row r="42365" s="107" customFormat="1" x14ac:dyDescent="0.2"/>
    <row r="42366" s="107" customFormat="1" x14ac:dyDescent="0.2"/>
    <row r="42367" s="107" customFormat="1" x14ac:dyDescent="0.2"/>
    <row r="42368" s="107" customFormat="1" x14ac:dyDescent="0.2"/>
    <row r="42369" s="107" customFormat="1" x14ac:dyDescent="0.2"/>
    <row r="42370" s="107" customFormat="1" x14ac:dyDescent="0.2"/>
    <row r="42371" s="107" customFormat="1" x14ac:dyDescent="0.2"/>
    <row r="42372" s="107" customFormat="1" x14ac:dyDescent="0.2"/>
    <row r="42373" s="107" customFormat="1" x14ac:dyDescent="0.2"/>
    <row r="42374" s="107" customFormat="1" x14ac:dyDescent="0.2"/>
    <row r="42375" s="107" customFormat="1" x14ac:dyDescent="0.2"/>
    <row r="42376" s="107" customFormat="1" x14ac:dyDescent="0.2"/>
    <row r="42377" s="107" customFormat="1" x14ac:dyDescent="0.2"/>
    <row r="42378" s="107" customFormat="1" x14ac:dyDescent="0.2"/>
    <row r="42379" s="107" customFormat="1" x14ac:dyDescent="0.2"/>
    <row r="42380" s="107" customFormat="1" x14ac:dyDescent="0.2"/>
    <row r="42381" s="107" customFormat="1" x14ac:dyDescent="0.2"/>
    <row r="42382" s="107" customFormat="1" x14ac:dyDescent="0.2"/>
    <row r="42383" s="107" customFormat="1" x14ac:dyDescent="0.2"/>
    <row r="42384" s="107" customFormat="1" x14ac:dyDescent="0.2"/>
    <row r="42385" s="107" customFormat="1" x14ac:dyDescent="0.2"/>
    <row r="42386" s="107" customFormat="1" x14ac:dyDescent="0.2"/>
    <row r="42387" s="107" customFormat="1" x14ac:dyDescent="0.2"/>
    <row r="42388" s="107" customFormat="1" x14ac:dyDescent="0.2"/>
    <row r="42389" s="107" customFormat="1" x14ac:dyDescent="0.2"/>
    <row r="42390" s="107" customFormat="1" x14ac:dyDescent="0.2"/>
    <row r="42391" s="107" customFormat="1" x14ac:dyDescent="0.2"/>
    <row r="42392" s="107" customFormat="1" x14ac:dyDescent="0.2"/>
    <row r="42393" s="107" customFormat="1" x14ac:dyDescent="0.2"/>
    <row r="42394" s="107" customFormat="1" x14ac:dyDescent="0.2"/>
    <row r="42395" s="107" customFormat="1" x14ac:dyDescent="0.2"/>
    <row r="42396" s="107" customFormat="1" x14ac:dyDescent="0.2"/>
    <row r="42397" s="107" customFormat="1" x14ac:dyDescent="0.2"/>
    <row r="42398" s="107" customFormat="1" x14ac:dyDescent="0.2"/>
    <row r="42399" s="107" customFormat="1" x14ac:dyDescent="0.2"/>
    <row r="42400" s="107" customFormat="1" x14ac:dyDescent="0.2"/>
    <row r="42401" s="107" customFormat="1" x14ac:dyDescent="0.2"/>
    <row r="42402" s="107" customFormat="1" x14ac:dyDescent="0.2"/>
    <row r="42403" s="107" customFormat="1" x14ac:dyDescent="0.2"/>
    <row r="42404" s="107" customFormat="1" x14ac:dyDescent="0.2"/>
    <row r="42405" s="107" customFormat="1" x14ac:dyDescent="0.2"/>
    <row r="42406" s="107" customFormat="1" x14ac:dyDescent="0.2"/>
    <row r="42407" s="107" customFormat="1" x14ac:dyDescent="0.2"/>
    <row r="42408" s="107" customFormat="1" x14ac:dyDescent="0.2"/>
    <row r="42409" s="107" customFormat="1" x14ac:dyDescent="0.2"/>
    <row r="42410" s="107" customFormat="1" x14ac:dyDescent="0.2"/>
    <row r="42411" s="107" customFormat="1" x14ac:dyDescent="0.2"/>
    <row r="42412" s="107" customFormat="1" x14ac:dyDescent="0.2"/>
    <row r="42413" s="107" customFormat="1" x14ac:dyDescent="0.2"/>
    <row r="42414" s="107" customFormat="1" x14ac:dyDescent="0.2"/>
    <row r="42415" s="107" customFormat="1" x14ac:dyDescent="0.2"/>
    <row r="42416" s="107" customFormat="1" x14ac:dyDescent="0.2"/>
    <row r="42417" s="107" customFormat="1" x14ac:dyDescent="0.2"/>
    <row r="42418" s="107" customFormat="1" x14ac:dyDescent="0.2"/>
    <row r="42419" s="107" customFormat="1" x14ac:dyDescent="0.2"/>
    <row r="42420" s="107" customFormat="1" x14ac:dyDescent="0.2"/>
    <row r="42421" s="107" customFormat="1" x14ac:dyDescent="0.2"/>
    <row r="42422" s="107" customFormat="1" x14ac:dyDescent="0.2"/>
    <row r="42423" s="107" customFormat="1" x14ac:dyDescent="0.2"/>
    <row r="42424" s="107" customFormat="1" x14ac:dyDescent="0.2"/>
    <row r="42425" s="107" customFormat="1" x14ac:dyDescent="0.2"/>
    <row r="42426" s="107" customFormat="1" x14ac:dyDescent="0.2"/>
    <row r="42427" s="107" customFormat="1" x14ac:dyDescent="0.2"/>
    <row r="42428" s="107" customFormat="1" x14ac:dyDescent="0.2"/>
    <row r="42429" s="107" customFormat="1" x14ac:dyDescent="0.2"/>
    <row r="42430" s="107" customFormat="1" x14ac:dyDescent="0.2"/>
    <row r="42431" s="107" customFormat="1" x14ac:dyDescent="0.2"/>
    <row r="42432" s="107" customFormat="1" x14ac:dyDescent="0.2"/>
    <row r="42433" s="107" customFormat="1" x14ac:dyDescent="0.2"/>
    <row r="42434" s="107" customFormat="1" x14ac:dyDescent="0.2"/>
    <row r="42435" s="107" customFormat="1" x14ac:dyDescent="0.2"/>
    <row r="42436" s="107" customFormat="1" x14ac:dyDescent="0.2"/>
    <row r="42437" s="107" customFormat="1" x14ac:dyDescent="0.2"/>
    <row r="42438" s="107" customFormat="1" x14ac:dyDescent="0.2"/>
    <row r="42439" s="107" customFormat="1" x14ac:dyDescent="0.2"/>
    <row r="42440" s="107" customFormat="1" x14ac:dyDescent="0.2"/>
    <row r="42441" s="107" customFormat="1" x14ac:dyDescent="0.2"/>
    <row r="42442" s="107" customFormat="1" x14ac:dyDescent="0.2"/>
    <row r="42443" s="107" customFormat="1" x14ac:dyDescent="0.2"/>
    <row r="42444" s="107" customFormat="1" x14ac:dyDescent="0.2"/>
    <row r="42445" s="107" customFormat="1" x14ac:dyDescent="0.2"/>
    <row r="42446" s="107" customFormat="1" x14ac:dyDescent="0.2"/>
    <row r="42447" s="107" customFormat="1" x14ac:dyDescent="0.2"/>
    <row r="42448" s="107" customFormat="1" x14ac:dyDescent="0.2"/>
    <row r="42449" s="107" customFormat="1" x14ac:dyDescent="0.2"/>
    <row r="42450" s="107" customFormat="1" x14ac:dyDescent="0.2"/>
    <row r="42451" s="107" customFormat="1" x14ac:dyDescent="0.2"/>
    <row r="42452" s="107" customFormat="1" x14ac:dyDescent="0.2"/>
    <row r="42453" s="107" customFormat="1" x14ac:dyDescent="0.2"/>
    <row r="42454" s="107" customFormat="1" x14ac:dyDescent="0.2"/>
    <row r="42455" s="107" customFormat="1" x14ac:dyDescent="0.2"/>
    <row r="42456" s="107" customFormat="1" x14ac:dyDescent="0.2"/>
    <row r="42457" s="107" customFormat="1" x14ac:dyDescent="0.2"/>
    <row r="42458" s="107" customFormat="1" x14ac:dyDescent="0.2"/>
    <row r="42459" s="107" customFormat="1" x14ac:dyDescent="0.2"/>
    <row r="42460" s="107" customFormat="1" x14ac:dyDescent="0.2"/>
    <row r="42461" s="107" customFormat="1" x14ac:dyDescent="0.2"/>
    <row r="42462" s="107" customFormat="1" x14ac:dyDescent="0.2"/>
    <row r="42463" s="107" customFormat="1" x14ac:dyDescent="0.2"/>
    <row r="42464" s="107" customFormat="1" x14ac:dyDescent="0.2"/>
    <row r="42465" s="107" customFormat="1" x14ac:dyDescent="0.2"/>
    <row r="42466" s="107" customFormat="1" x14ac:dyDescent="0.2"/>
    <row r="42467" s="107" customFormat="1" x14ac:dyDescent="0.2"/>
    <row r="42468" s="107" customFormat="1" x14ac:dyDescent="0.2"/>
    <row r="42469" s="107" customFormat="1" x14ac:dyDescent="0.2"/>
    <row r="42470" s="107" customFormat="1" x14ac:dyDescent="0.2"/>
    <row r="42471" s="107" customFormat="1" x14ac:dyDescent="0.2"/>
    <row r="42472" s="107" customFormat="1" x14ac:dyDescent="0.2"/>
    <row r="42473" s="107" customFormat="1" x14ac:dyDescent="0.2"/>
    <row r="42474" s="107" customFormat="1" x14ac:dyDescent="0.2"/>
    <row r="42475" s="107" customFormat="1" x14ac:dyDescent="0.2"/>
    <row r="42476" s="107" customFormat="1" x14ac:dyDescent="0.2"/>
    <row r="42477" s="107" customFormat="1" x14ac:dyDescent="0.2"/>
    <row r="42478" s="107" customFormat="1" x14ac:dyDescent="0.2"/>
    <row r="42479" s="107" customFormat="1" x14ac:dyDescent="0.2"/>
    <row r="42480" s="107" customFormat="1" x14ac:dyDescent="0.2"/>
    <row r="42481" s="107" customFormat="1" x14ac:dyDescent="0.2"/>
    <row r="42482" s="107" customFormat="1" x14ac:dyDescent="0.2"/>
    <row r="42483" s="107" customFormat="1" x14ac:dyDescent="0.2"/>
    <row r="42484" s="107" customFormat="1" x14ac:dyDescent="0.2"/>
    <row r="42485" s="107" customFormat="1" x14ac:dyDescent="0.2"/>
    <row r="42486" s="107" customFormat="1" x14ac:dyDescent="0.2"/>
    <row r="42487" s="107" customFormat="1" x14ac:dyDescent="0.2"/>
    <row r="42488" s="107" customFormat="1" x14ac:dyDescent="0.2"/>
    <row r="42489" s="107" customFormat="1" x14ac:dyDescent="0.2"/>
    <row r="42490" s="107" customFormat="1" x14ac:dyDescent="0.2"/>
    <row r="42491" s="107" customFormat="1" x14ac:dyDescent="0.2"/>
    <row r="42492" s="107" customFormat="1" x14ac:dyDescent="0.2"/>
    <row r="42493" s="107" customFormat="1" x14ac:dyDescent="0.2"/>
    <row r="42494" s="107" customFormat="1" x14ac:dyDescent="0.2"/>
    <row r="42495" s="107" customFormat="1" x14ac:dyDescent="0.2"/>
    <row r="42496" s="107" customFormat="1" x14ac:dyDescent="0.2"/>
    <row r="42497" s="107" customFormat="1" x14ac:dyDescent="0.2"/>
    <row r="42498" s="107" customFormat="1" x14ac:dyDescent="0.2"/>
    <row r="42499" s="107" customFormat="1" x14ac:dyDescent="0.2"/>
    <row r="42500" s="107" customFormat="1" x14ac:dyDescent="0.2"/>
    <row r="42501" s="107" customFormat="1" x14ac:dyDescent="0.2"/>
    <row r="42502" s="107" customFormat="1" x14ac:dyDescent="0.2"/>
    <row r="42503" s="107" customFormat="1" x14ac:dyDescent="0.2"/>
    <row r="42504" s="107" customFormat="1" x14ac:dyDescent="0.2"/>
    <row r="42505" s="107" customFormat="1" x14ac:dyDescent="0.2"/>
    <row r="42506" s="107" customFormat="1" x14ac:dyDescent="0.2"/>
    <row r="42507" s="107" customFormat="1" x14ac:dyDescent="0.2"/>
    <row r="42508" s="107" customFormat="1" x14ac:dyDescent="0.2"/>
    <row r="42509" s="107" customFormat="1" x14ac:dyDescent="0.2"/>
    <row r="42510" s="107" customFormat="1" x14ac:dyDescent="0.2"/>
    <row r="42511" s="107" customFormat="1" x14ac:dyDescent="0.2"/>
    <row r="42512" s="107" customFormat="1" x14ac:dyDescent="0.2"/>
    <row r="42513" s="107" customFormat="1" x14ac:dyDescent="0.2"/>
    <row r="42514" s="107" customFormat="1" x14ac:dyDescent="0.2"/>
    <row r="42515" s="107" customFormat="1" x14ac:dyDescent="0.2"/>
    <row r="42516" s="107" customFormat="1" x14ac:dyDescent="0.2"/>
    <row r="42517" s="107" customFormat="1" x14ac:dyDescent="0.2"/>
    <row r="42518" s="107" customFormat="1" x14ac:dyDescent="0.2"/>
    <row r="42519" s="107" customFormat="1" x14ac:dyDescent="0.2"/>
    <row r="42520" s="107" customFormat="1" x14ac:dyDescent="0.2"/>
    <row r="42521" s="107" customFormat="1" x14ac:dyDescent="0.2"/>
    <row r="42522" s="107" customFormat="1" x14ac:dyDescent="0.2"/>
    <row r="42523" s="107" customFormat="1" x14ac:dyDescent="0.2"/>
    <row r="42524" s="107" customFormat="1" x14ac:dyDescent="0.2"/>
    <row r="42525" s="107" customFormat="1" x14ac:dyDescent="0.2"/>
    <row r="42526" s="107" customFormat="1" x14ac:dyDescent="0.2"/>
    <row r="42527" s="107" customFormat="1" x14ac:dyDescent="0.2"/>
    <row r="42528" s="107" customFormat="1" x14ac:dyDescent="0.2"/>
    <row r="42529" s="107" customFormat="1" x14ac:dyDescent="0.2"/>
    <row r="42530" s="107" customFormat="1" x14ac:dyDescent="0.2"/>
    <row r="42531" s="107" customFormat="1" x14ac:dyDescent="0.2"/>
    <row r="42532" s="107" customFormat="1" x14ac:dyDescent="0.2"/>
    <row r="42533" s="107" customFormat="1" x14ac:dyDescent="0.2"/>
    <row r="42534" s="107" customFormat="1" x14ac:dyDescent="0.2"/>
    <row r="42535" s="107" customFormat="1" x14ac:dyDescent="0.2"/>
    <row r="42536" s="107" customFormat="1" x14ac:dyDescent="0.2"/>
    <row r="42537" s="107" customFormat="1" x14ac:dyDescent="0.2"/>
    <row r="42538" s="107" customFormat="1" x14ac:dyDescent="0.2"/>
    <row r="42539" s="107" customFormat="1" x14ac:dyDescent="0.2"/>
    <row r="42540" s="107" customFormat="1" x14ac:dyDescent="0.2"/>
    <row r="42541" s="107" customFormat="1" x14ac:dyDescent="0.2"/>
    <row r="42542" s="107" customFormat="1" x14ac:dyDescent="0.2"/>
    <row r="42543" s="107" customFormat="1" x14ac:dyDescent="0.2"/>
    <row r="42544" s="107" customFormat="1" x14ac:dyDescent="0.2"/>
    <row r="42545" s="107" customFormat="1" x14ac:dyDescent="0.2"/>
    <row r="42546" s="107" customFormat="1" x14ac:dyDescent="0.2"/>
    <row r="42547" s="107" customFormat="1" x14ac:dyDescent="0.2"/>
    <row r="42548" s="107" customFormat="1" x14ac:dyDescent="0.2"/>
    <row r="42549" s="107" customFormat="1" x14ac:dyDescent="0.2"/>
    <row r="42550" s="107" customFormat="1" x14ac:dyDescent="0.2"/>
    <row r="42551" s="107" customFormat="1" x14ac:dyDescent="0.2"/>
    <row r="42552" s="107" customFormat="1" x14ac:dyDescent="0.2"/>
    <row r="42553" s="107" customFormat="1" x14ac:dyDescent="0.2"/>
    <row r="42554" s="107" customFormat="1" x14ac:dyDescent="0.2"/>
    <row r="42555" s="107" customFormat="1" x14ac:dyDescent="0.2"/>
    <row r="42556" s="107" customFormat="1" x14ac:dyDescent="0.2"/>
    <row r="42557" s="107" customFormat="1" x14ac:dyDescent="0.2"/>
    <row r="42558" s="107" customFormat="1" x14ac:dyDescent="0.2"/>
    <row r="42559" s="107" customFormat="1" x14ac:dyDescent="0.2"/>
    <row r="42560" s="107" customFormat="1" x14ac:dyDescent="0.2"/>
    <row r="42561" s="107" customFormat="1" x14ac:dyDescent="0.2"/>
    <row r="42562" s="107" customFormat="1" x14ac:dyDescent="0.2"/>
    <row r="42563" s="107" customFormat="1" x14ac:dyDescent="0.2"/>
    <row r="42564" s="107" customFormat="1" x14ac:dyDescent="0.2"/>
    <row r="42565" s="107" customFormat="1" x14ac:dyDescent="0.2"/>
    <row r="42566" s="107" customFormat="1" x14ac:dyDescent="0.2"/>
    <row r="42567" s="107" customFormat="1" x14ac:dyDescent="0.2"/>
    <row r="42568" s="107" customFormat="1" x14ac:dyDescent="0.2"/>
    <row r="42569" s="107" customFormat="1" x14ac:dyDescent="0.2"/>
    <row r="42570" s="107" customFormat="1" x14ac:dyDescent="0.2"/>
    <row r="42571" s="107" customFormat="1" x14ac:dyDescent="0.2"/>
    <row r="42572" s="107" customFormat="1" x14ac:dyDescent="0.2"/>
    <row r="42573" s="107" customFormat="1" x14ac:dyDescent="0.2"/>
    <row r="42574" s="107" customFormat="1" x14ac:dyDescent="0.2"/>
    <row r="42575" s="107" customFormat="1" x14ac:dyDescent="0.2"/>
    <row r="42576" s="107" customFormat="1" x14ac:dyDescent="0.2"/>
    <row r="42577" s="107" customFormat="1" x14ac:dyDescent="0.2"/>
    <row r="42578" s="107" customFormat="1" x14ac:dyDescent="0.2"/>
    <row r="42579" s="107" customFormat="1" x14ac:dyDescent="0.2"/>
    <row r="42580" s="107" customFormat="1" x14ac:dyDescent="0.2"/>
    <row r="42581" s="107" customFormat="1" x14ac:dyDescent="0.2"/>
    <row r="42582" s="107" customFormat="1" x14ac:dyDescent="0.2"/>
    <row r="42583" s="107" customFormat="1" x14ac:dyDescent="0.2"/>
    <row r="42584" s="107" customFormat="1" x14ac:dyDescent="0.2"/>
    <row r="42585" s="107" customFormat="1" x14ac:dyDescent="0.2"/>
    <row r="42586" s="107" customFormat="1" x14ac:dyDescent="0.2"/>
    <row r="42587" s="107" customFormat="1" x14ac:dyDescent="0.2"/>
    <row r="42588" s="107" customFormat="1" x14ac:dyDescent="0.2"/>
    <row r="42589" s="107" customFormat="1" x14ac:dyDescent="0.2"/>
    <row r="42590" s="107" customFormat="1" x14ac:dyDescent="0.2"/>
    <row r="42591" s="107" customFormat="1" x14ac:dyDescent="0.2"/>
    <row r="42592" s="107" customFormat="1" x14ac:dyDescent="0.2"/>
    <row r="42593" s="107" customFormat="1" x14ac:dyDescent="0.2"/>
    <row r="42594" s="107" customFormat="1" x14ac:dyDescent="0.2"/>
    <row r="42595" s="107" customFormat="1" x14ac:dyDescent="0.2"/>
    <row r="42596" s="107" customFormat="1" x14ac:dyDescent="0.2"/>
    <row r="42597" s="107" customFormat="1" x14ac:dyDescent="0.2"/>
    <row r="42598" s="107" customFormat="1" x14ac:dyDescent="0.2"/>
    <row r="42599" s="107" customFormat="1" x14ac:dyDescent="0.2"/>
    <row r="42600" s="107" customFormat="1" x14ac:dyDescent="0.2"/>
    <row r="42601" s="107" customFormat="1" x14ac:dyDescent="0.2"/>
    <row r="42602" s="107" customFormat="1" x14ac:dyDescent="0.2"/>
    <row r="42603" s="107" customFormat="1" x14ac:dyDescent="0.2"/>
    <row r="42604" s="107" customFormat="1" x14ac:dyDescent="0.2"/>
    <row r="42605" s="107" customFormat="1" x14ac:dyDescent="0.2"/>
    <row r="42606" s="107" customFormat="1" x14ac:dyDescent="0.2"/>
    <row r="42607" s="107" customFormat="1" x14ac:dyDescent="0.2"/>
    <row r="42608" s="107" customFormat="1" x14ac:dyDescent="0.2"/>
    <row r="42609" s="107" customFormat="1" x14ac:dyDescent="0.2"/>
    <row r="42610" s="107" customFormat="1" x14ac:dyDescent="0.2"/>
    <row r="42611" s="107" customFormat="1" x14ac:dyDescent="0.2"/>
    <row r="42612" s="107" customFormat="1" x14ac:dyDescent="0.2"/>
    <row r="42613" s="107" customFormat="1" x14ac:dyDescent="0.2"/>
    <row r="42614" s="107" customFormat="1" x14ac:dyDescent="0.2"/>
    <row r="42615" s="107" customFormat="1" x14ac:dyDescent="0.2"/>
    <row r="42616" s="107" customFormat="1" x14ac:dyDescent="0.2"/>
    <row r="42617" s="107" customFormat="1" x14ac:dyDescent="0.2"/>
    <row r="42618" s="107" customFormat="1" x14ac:dyDescent="0.2"/>
    <row r="42619" s="107" customFormat="1" x14ac:dyDescent="0.2"/>
    <row r="42620" s="107" customFormat="1" x14ac:dyDescent="0.2"/>
    <row r="42621" s="107" customFormat="1" x14ac:dyDescent="0.2"/>
    <row r="42622" s="107" customFormat="1" x14ac:dyDescent="0.2"/>
    <row r="42623" s="107" customFormat="1" x14ac:dyDescent="0.2"/>
    <row r="42624" s="107" customFormat="1" x14ac:dyDescent="0.2"/>
    <row r="42625" s="107" customFormat="1" x14ac:dyDescent="0.2"/>
    <row r="42626" s="107" customFormat="1" x14ac:dyDescent="0.2"/>
    <row r="42627" s="107" customFormat="1" x14ac:dyDescent="0.2"/>
    <row r="42628" s="107" customFormat="1" x14ac:dyDescent="0.2"/>
    <row r="42629" s="107" customFormat="1" x14ac:dyDescent="0.2"/>
    <row r="42630" s="107" customFormat="1" x14ac:dyDescent="0.2"/>
    <row r="42631" s="107" customFormat="1" x14ac:dyDescent="0.2"/>
    <row r="42632" s="107" customFormat="1" x14ac:dyDescent="0.2"/>
    <row r="42633" s="107" customFormat="1" x14ac:dyDescent="0.2"/>
    <row r="42634" s="107" customFormat="1" x14ac:dyDescent="0.2"/>
    <row r="42635" s="107" customFormat="1" x14ac:dyDescent="0.2"/>
    <row r="42636" s="107" customFormat="1" x14ac:dyDescent="0.2"/>
    <row r="42637" s="107" customFormat="1" x14ac:dyDescent="0.2"/>
    <row r="42638" s="107" customFormat="1" x14ac:dyDescent="0.2"/>
    <row r="42639" s="107" customFormat="1" x14ac:dyDescent="0.2"/>
    <row r="42640" s="107" customFormat="1" x14ac:dyDescent="0.2"/>
    <row r="42641" s="107" customFormat="1" x14ac:dyDescent="0.2"/>
    <row r="42642" s="107" customFormat="1" x14ac:dyDescent="0.2"/>
    <row r="42643" s="107" customFormat="1" x14ac:dyDescent="0.2"/>
    <row r="42644" s="107" customFormat="1" x14ac:dyDescent="0.2"/>
    <row r="42645" s="107" customFormat="1" x14ac:dyDescent="0.2"/>
    <row r="42646" s="107" customFormat="1" x14ac:dyDescent="0.2"/>
    <row r="42647" s="107" customFormat="1" x14ac:dyDescent="0.2"/>
    <row r="42648" s="107" customFormat="1" x14ac:dyDescent="0.2"/>
    <row r="42649" s="107" customFormat="1" x14ac:dyDescent="0.2"/>
    <row r="42650" s="107" customFormat="1" x14ac:dyDescent="0.2"/>
    <row r="42651" s="107" customFormat="1" x14ac:dyDescent="0.2"/>
    <row r="42652" s="107" customFormat="1" x14ac:dyDescent="0.2"/>
    <row r="42653" s="107" customFormat="1" x14ac:dyDescent="0.2"/>
    <row r="42654" s="107" customFormat="1" x14ac:dyDescent="0.2"/>
    <row r="42655" s="107" customFormat="1" x14ac:dyDescent="0.2"/>
    <row r="42656" s="107" customFormat="1" x14ac:dyDescent="0.2"/>
    <row r="42657" s="107" customFormat="1" x14ac:dyDescent="0.2"/>
    <row r="42658" s="107" customFormat="1" x14ac:dyDescent="0.2"/>
    <row r="42659" s="107" customFormat="1" x14ac:dyDescent="0.2"/>
    <row r="42660" s="107" customFormat="1" x14ac:dyDescent="0.2"/>
    <row r="42661" s="107" customFormat="1" x14ac:dyDescent="0.2"/>
    <row r="42662" s="107" customFormat="1" x14ac:dyDescent="0.2"/>
    <row r="42663" s="107" customFormat="1" x14ac:dyDescent="0.2"/>
    <row r="42664" s="107" customFormat="1" x14ac:dyDescent="0.2"/>
    <row r="42665" s="107" customFormat="1" x14ac:dyDescent="0.2"/>
    <row r="42666" s="107" customFormat="1" x14ac:dyDescent="0.2"/>
    <row r="42667" s="107" customFormat="1" x14ac:dyDescent="0.2"/>
    <row r="42668" s="107" customFormat="1" x14ac:dyDescent="0.2"/>
    <row r="42669" s="107" customFormat="1" x14ac:dyDescent="0.2"/>
    <row r="42670" s="107" customFormat="1" x14ac:dyDescent="0.2"/>
    <row r="42671" s="107" customFormat="1" x14ac:dyDescent="0.2"/>
    <row r="42672" s="107" customFormat="1" x14ac:dyDescent="0.2"/>
    <row r="42673" s="107" customFormat="1" x14ac:dyDescent="0.2"/>
    <row r="42674" s="107" customFormat="1" x14ac:dyDescent="0.2"/>
    <row r="42675" s="107" customFormat="1" x14ac:dyDescent="0.2"/>
    <row r="42676" s="107" customFormat="1" x14ac:dyDescent="0.2"/>
    <row r="42677" s="107" customFormat="1" x14ac:dyDescent="0.2"/>
    <row r="42678" s="107" customFormat="1" x14ac:dyDescent="0.2"/>
    <row r="42679" s="107" customFormat="1" x14ac:dyDescent="0.2"/>
    <row r="42680" s="107" customFormat="1" x14ac:dyDescent="0.2"/>
    <row r="42681" s="107" customFormat="1" x14ac:dyDescent="0.2"/>
    <row r="42682" s="107" customFormat="1" x14ac:dyDescent="0.2"/>
    <row r="42683" s="107" customFormat="1" x14ac:dyDescent="0.2"/>
    <row r="42684" s="107" customFormat="1" x14ac:dyDescent="0.2"/>
    <row r="42685" s="107" customFormat="1" x14ac:dyDescent="0.2"/>
    <row r="42686" s="107" customFormat="1" x14ac:dyDescent="0.2"/>
    <row r="42687" s="107" customFormat="1" x14ac:dyDescent="0.2"/>
    <row r="42688" s="107" customFormat="1" x14ac:dyDescent="0.2"/>
    <row r="42689" s="107" customFormat="1" x14ac:dyDescent="0.2"/>
    <row r="42690" s="107" customFormat="1" x14ac:dyDescent="0.2"/>
    <row r="42691" s="107" customFormat="1" x14ac:dyDescent="0.2"/>
    <row r="42692" s="107" customFormat="1" x14ac:dyDescent="0.2"/>
    <row r="42693" s="107" customFormat="1" x14ac:dyDescent="0.2"/>
    <row r="42694" s="107" customFormat="1" x14ac:dyDescent="0.2"/>
    <row r="42695" s="107" customFormat="1" x14ac:dyDescent="0.2"/>
    <row r="42696" s="107" customFormat="1" x14ac:dyDescent="0.2"/>
    <row r="42697" s="107" customFormat="1" x14ac:dyDescent="0.2"/>
    <row r="42698" s="107" customFormat="1" x14ac:dyDescent="0.2"/>
    <row r="42699" s="107" customFormat="1" x14ac:dyDescent="0.2"/>
    <row r="42700" s="107" customFormat="1" x14ac:dyDescent="0.2"/>
    <row r="42701" s="107" customFormat="1" x14ac:dyDescent="0.2"/>
    <row r="42702" s="107" customFormat="1" x14ac:dyDescent="0.2"/>
    <row r="42703" s="107" customFormat="1" x14ac:dyDescent="0.2"/>
    <row r="42704" s="107" customFormat="1" x14ac:dyDescent="0.2"/>
    <row r="42705" s="107" customFormat="1" x14ac:dyDescent="0.2"/>
    <row r="42706" s="107" customFormat="1" x14ac:dyDescent="0.2"/>
    <row r="42707" s="107" customFormat="1" x14ac:dyDescent="0.2"/>
    <row r="42708" s="107" customFormat="1" x14ac:dyDescent="0.2"/>
    <row r="42709" s="107" customFormat="1" x14ac:dyDescent="0.2"/>
    <row r="42710" s="107" customFormat="1" x14ac:dyDescent="0.2"/>
    <row r="42711" s="107" customFormat="1" x14ac:dyDescent="0.2"/>
    <row r="42712" s="107" customFormat="1" x14ac:dyDescent="0.2"/>
    <row r="42713" s="107" customFormat="1" x14ac:dyDescent="0.2"/>
    <row r="42714" s="107" customFormat="1" x14ac:dyDescent="0.2"/>
    <row r="42715" s="107" customFormat="1" x14ac:dyDescent="0.2"/>
    <row r="42716" s="107" customFormat="1" x14ac:dyDescent="0.2"/>
    <row r="42717" s="107" customFormat="1" x14ac:dyDescent="0.2"/>
    <row r="42718" s="107" customFormat="1" x14ac:dyDescent="0.2"/>
    <row r="42719" s="107" customFormat="1" x14ac:dyDescent="0.2"/>
    <row r="42720" s="107" customFormat="1" x14ac:dyDescent="0.2"/>
    <row r="42721" s="107" customFormat="1" x14ac:dyDescent="0.2"/>
    <row r="42722" s="107" customFormat="1" x14ac:dyDescent="0.2"/>
    <row r="42723" s="107" customFormat="1" x14ac:dyDescent="0.2"/>
    <row r="42724" s="107" customFormat="1" x14ac:dyDescent="0.2"/>
    <row r="42725" s="107" customFormat="1" x14ac:dyDescent="0.2"/>
    <row r="42726" s="107" customFormat="1" x14ac:dyDescent="0.2"/>
    <row r="42727" s="107" customFormat="1" x14ac:dyDescent="0.2"/>
    <row r="42728" s="107" customFormat="1" x14ac:dyDescent="0.2"/>
    <row r="42729" s="107" customFormat="1" x14ac:dyDescent="0.2"/>
    <row r="42730" s="107" customFormat="1" x14ac:dyDescent="0.2"/>
    <row r="42731" s="107" customFormat="1" x14ac:dyDescent="0.2"/>
    <row r="42732" s="107" customFormat="1" x14ac:dyDescent="0.2"/>
    <row r="42733" s="107" customFormat="1" x14ac:dyDescent="0.2"/>
    <row r="42734" s="107" customFormat="1" x14ac:dyDescent="0.2"/>
    <row r="42735" s="107" customFormat="1" x14ac:dyDescent="0.2"/>
    <row r="42736" s="107" customFormat="1" x14ac:dyDescent="0.2"/>
    <row r="42737" s="107" customFormat="1" x14ac:dyDescent="0.2"/>
    <row r="42738" s="107" customFormat="1" x14ac:dyDescent="0.2"/>
    <row r="42739" s="107" customFormat="1" x14ac:dyDescent="0.2"/>
    <row r="42740" s="107" customFormat="1" x14ac:dyDescent="0.2"/>
    <row r="42741" s="107" customFormat="1" x14ac:dyDescent="0.2"/>
    <row r="42742" s="107" customFormat="1" x14ac:dyDescent="0.2"/>
    <row r="42743" s="107" customFormat="1" x14ac:dyDescent="0.2"/>
    <row r="42744" s="107" customFormat="1" x14ac:dyDescent="0.2"/>
    <row r="42745" s="107" customFormat="1" x14ac:dyDescent="0.2"/>
    <row r="42746" s="107" customFormat="1" x14ac:dyDescent="0.2"/>
    <row r="42747" s="107" customFormat="1" x14ac:dyDescent="0.2"/>
    <row r="42748" s="107" customFormat="1" x14ac:dyDescent="0.2"/>
    <row r="42749" s="107" customFormat="1" x14ac:dyDescent="0.2"/>
    <row r="42750" s="107" customFormat="1" x14ac:dyDescent="0.2"/>
    <row r="42751" s="107" customFormat="1" x14ac:dyDescent="0.2"/>
    <row r="42752" s="107" customFormat="1" x14ac:dyDescent="0.2"/>
    <row r="42753" s="107" customFormat="1" x14ac:dyDescent="0.2"/>
    <row r="42754" s="107" customFormat="1" x14ac:dyDescent="0.2"/>
    <row r="42755" s="107" customFormat="1" x14ac:dyDescent="0.2"/>
    <row r="42756" s="107" customFormat="1" x14ac:dyDescent="0.2"/>
    <row r="42757" s="107" customFormat="1" x14ac:dyDescent="0.2"/>
    <row r="42758" s="107" customFormat="1" x14ac:dyDescent="0.2"/>
    <row r="42759" s="107" customFormat="1" x14ac:dyDescent="0.2"/>
    <row r="42760" s="107" customFormat="1" x14ac:dyDescent="0.2"/>
    <row r="42761" s="107" customFormat="1" x14ac:dyDescent="0.2"/>
    <row r="42762" s="107" customFormat="1" x14ac:dyDescent="0.2"/>
    <row r="42763" s="107" customFormat="1" x14ac:dyDescent="0.2"/>
    <row r="42764" s="107" customFormat="1" x14ac:dyDescent="0.2"/>
    <row r="42765" s="107" customFormat="1" x14ac:dyDescent="0.2"/>
    <row r="42766" s="107" customFormat="1" x14ac:dyDescent="0.2"/>
    <row r="42767" s="107" customFormat="1" x14ac:dyDescent="0.2"/>
    <row r="42768" s="107" customFormat="1" x14ac:dyDescent="0.2"/>
    <row r="42769" s="107" customFormat="1" x14ac:dyDescent="0.2"/>
    <row r="42770" s="107" customFormat="1" x14ac:dyDescent="0.2"/>
    <row r="42771" s="107" customFormat="1" x14ac:dyDescent="0.2"/>
    <row r="42772" s="107" customFormat="1" x14ac:dyDescent="0.2"/>
    <row r="42773" s="107" customFormat="1" x14ac:dyDescent="0.2"/>
    <row r="42774" s="107" customFormat="1" x14ac:dyDescent="0.2"/>
    <row r="42775" s="107" customFormat="1" x14ac:dyDescent="0.2"/>
    <row r="42776" s="107" customFormat="1" x14ac:dyDescent="0.2"/>
    <row r="42777" s="107" customFormat="1" x14ac:dyDescent="0.2"/>
    <row r="42778" s="107" customFormat="1" x14ac:dyDescent="0.2"/>
    <row r="42779" s="107" customFormat="1" x14ac:dyDescent="0.2"/>
    <row r="42780" s="107" customFormat="1" x14ac:dyDescent="0.2"/>
    <row r="42781" s="107" customFormat="1" x14ac:dyDescent="0.2"/>
    <row r="42782" s="107" customFormat="1" x14ac:dyDescent="0.2"/>
    <row r="42783" s="107" customFormat="1" x14ac:dyDescent="0.2"/>
    <row r="42784" s="107" customFormat="1" x14ac:dyDescent="0.2"/>
    <row r="42785" s="107" customFormat="1" x14ac:dyDescent="0.2"/>
    <row r="42786" s="107" customFormat="1" x14ac:dyDescent="0.2"/>
    <row r="42787" s="107" customFormat="1" x14ac:dyDescent="0.2"/>
    <row r="42788" s="107" customFormat="1" x14ac:dyDescent="0.2"/>
    <row r="42789" s="107" customFormat="1" x14ac:dyDescent="0.2"/>
    <row r="42790" s="107" customFormat="1" x14ac:dyDescent="0.2"/>
    <row r="42791" s="107" customFormat="1" x14ac:dyDescent="0.2"/>
    <row r="42792" s="107" customFormat="1" x14ac:dyDescent="0.2"/>
    <row r="42793" s="107" customFormat="1" x14ac:dyDescent="0.2"/>
    <row r="42794" s="107" customFormat="1" x14ac:dyDescent="0.2"/>
    <row r="42795" s="107" customFormat="1" x14ac:dyDescent="0.2"/>
    <row r="42796" s="107" customFormat="1" x14ac:dyDescent="0.2"/>
    <row r="42797" s="107" customFormat="1" x14ac:dyDescent="0.2"/>
    <row r="42798" s="107" customFormat="1" x14ac:dyDescent="0.2"/>
    <row r="42799" s="107" customFormat="1" x14ac:dyDescent="0.2"/>
    <row r="42800" s="107" customFormat="1" x14ac:dyDescent="0.2"/>
    <row r="42801" s="107" customFormat="1" x14ac:dyDescent="0.2"/>
    <row r="42802" s="107" customFormat="1" x14ac:dyDescent="0.2"/>
    <row r="42803" s="107" customFormat="1" x14ac:dyDescent="0.2"/>
    <row r="42804" s="107" customFormat="1" x14ac:dyDescent="0.2"/>
    <row r="42805" s="107" customFormat="1" x14ac:dyDescent="0.2"/>
    <row r="42806" s="107" customFormat="1" x14ac:dyDescent="0.2"/>
    <row r="42807" s="107" customFormat="1" x14ac:dyDescent="0.2"/>
    <row r="42808" s="107" customFormat="1" x14ac:dyDescent="0.2"/>
    <row r="42809" s="107" customFormat="1" x14ac:dyDescent="0.2"/>
    <row r="42810" s="107" customFormat="1" x14ac:dyDescent="0.2"/>
    <row r="42811" s="107" customFormat="1" x14ac:dyDescent="0.2"/>
    <row r="42812" s="107" customFormat="1" x14ac:dyDescent="0.2"/>
    <row r="42813" s="107" customFormat="1" x14ac:dyDescent="0.2"/>
    <row r="42814" s="107" customFormat="1" x14ac:dyDescent="0.2"/>
    <row r="42815" s="107" customFormat="1" x14ac:dyDescent="0.2"/>
    <row r="42816" s="107" customFormat="1" x14ac:dyDescent="0.2"/>
    <row r="42817" s="107" customFormat="1" x14ac:dyDescent="0.2"/>
    <row r="42818" s="107" customFormat="1" x14ac:dyDescent="0.2"/>
    <row r="42819" s="107" customFormat="1" x14ac:dyDescent="0.2"/>
    <row r="42820" s="107" customFormat="1" x14ac:dyDescent="0.2"/>
    <row r="42821" s="107" customFormat="1" x14ac:dyDescent="0.2"/>
    <row r="42822" s="107" customFormat="1" x14ac:dyDescent="0.2"/>
    <row r="42823" s="107" customFormat="1" x14ac:dyDescent="0.2"/>
    <row r="42824" s="107" customFormat="1" x14ac:dyDescent="0.2"/>
    <row r="42825" s="107" customFormat="1" x14ac:dyDescent="0.2"/>
    <row r="42826" s="107" customFormat="1" x14ac:dyDescent="0.2"/>
    <row r="42827" s="107" customFormat="1" x14ac:dyDescent="0.2"/>
    <row r="42828" s="107" customFormat="1" x14ac:dyDescent="0.2"/>
    <row r="42829" s="107" customFormat="1" x14ac:dyDescent="0.2"/>
    <row r="42830" s="107" customFormat="1" x14ac:dyDescent="0.2"/>
    <row r="42831" s="107" customFormat="1" x14ac:dyDescent="0.2"/>
    <row r="42832" s="107" customFormat="1" x14ac:dyDescent="0.2"/>
    <row r="42833" s="107" customFormat="1" x14ac:dyDescent="0.2"/>
    <row r="42834" s="107" customFormat="1" x14ac:dyDescent="0.2"/>
    <row r="42835" s="107" customFormat="1" x14ac:dyDescent="0.2"/>
    <row r="42836" s="107" customFormat="1" x14ac:dyDescent="0.2"/>
    <row r="42837" s="107" customFormat="1" x14ac:dyDescent="0.2"/>
    <row r="42838" s="107" customFormat="1" x14ac:dyDescent="0.2"/>
    <row r="42839" s="107" customFormat="1" x14ac:dyDescent="0.2"/>
    <row r="42840" s="107" customFormat="1" x14ac:dyDescent="0.2"/>
    <row r="42841" s="107" customFormat="1" x14ac:dyDescent="0.2"/>
    <row r="42842" s="107" customFormat="1" x14ac:dyDescent="0.2"/>
    <row r="42843" s="107" customFormat="1" x14ac:dyDescent="0.2"/>
    <row r="42844" s="107" customFormat="1" x14ac:dyDescent="0.2"/>
    <row r="42845" s="107" customFormat="1" x14ac:dyDescent="0.2"/>
    <row r="42846" s="107" customFormat="1" x14ac:dyDescent="0.2"/>
    <row r="42847" s="107" customFormat="1" x14ac:dyDescent="0.2"/>
    <row r="42848" s="107" customFormat="1" x14ac:dyDescent="0.2"/>
    <row r="42849" s="107" customFormat="1" x14ac:dyDescent="0.2"/>
    <row r="42850" s="107" customFormat="1" x14ac:dyDescent="0.2"/>
    <row r="42851" s="107" customFormat="1" x14ac:dyDescent="0.2"/>
    <row r="42852" s="107" customFormat="1" x14ac:dyDescent="0.2"/>
    <row r="42853" s="107" customFormat="1" x14ac:dyDescent="0.2"/>
    <row r="42854" s="107" customFormat="1" x14ac:dyDescent="0.2"/>
    <row r="42855" s="107" customFormat="1" x14ac:dyDescent="0.2"/>
    <row r="42856" s="107" customFormat="1" x14ac:dyDescent="0.2"/>
    <row r="42857" s="107" customFormat="1" x14ac:dyDescent="0.2"/>
    <row r="42858" s="107" customFormat="1" x14ac:dyDescent="0.2"/>
    <row r="42859" s="107" customFormat="1" x14ac:dyDescent="0.2"/>
    <row r="42860" s="107" customFormat="1" x14ac:dyDescent="0.2"/>
    <row r="42861" s="107" customFormat="1" x14ac:dyDescent="0.2"/>
    <row r="42862" s="107" customFormat="1" x14ac:dyDescent="0.2"/>
    <row r="42863" s="107" customFormat="1" x14ac:dyDescent="0.2"/>
    <row r="42864" s="107" customFormat="1" x14ac:dyDescent="0.2"/>
    <row r="42865" s="107" customFormat="1" x14ac:dyDescent="0.2"/>
    <row r="42866" s="107" customFormat="1" x14ac:dyDescent="0.2"/>
    <row r="42867" s="107" customFormat="1" x14ac:dyDescent="0.2"/>
    <row r="42868" s="107" customFormat="1" x14ac:dyDescent="0.2"/>
    <row r="42869" s="107" customFormat="1" x14ac:dyDescent="0.2"/>
    <row r="42870" s="107" customFormat="1" x14ac:dyDescent="0.2"/>
    <row r="42871" s="107" customFormat="1" x14ac:dyDescent="0.2"/>
    <row r="42872" s="107" customFormat="1" x14ac:dyDescent="0.2"/>
    <row r="42873" s="107" customFormat="1" x14ac:dyDescent="0.2"/>
    <row r="42874" s="107" customFormat="1" x14ac:dyDescent="0.2"/>
    <row r="42875" s="107" customFormat="1" x14ac:dyDescent="0.2"/>
    <row r="42876" s="107" customFormat="1" x14ac:dyDescent="0.2"/>
    <row r="42877" s="107" customFormat="1" x14ac:dyDescent="0.2"/>
    <row r="42878" s="107" customFormat="1" x14ac:dyDescent="0.2"/>
    <row r="42879" s="107" customFormat="1" x14ac:dyDescent="0.2"/>
    <row r="42880" s="107" customFormat="1" x14ac:dyDescent="0.2"/>
    <row r="42881" s="107" customFormat="1" x14ac:dyDescent="0.2"/>
    <row r="42882" s="107" customFormat="1" x14ac:dyDescent="0.2"/>
    <row r="42883" s="107" customFormat="1" x14ac:dyDescent="0.2"/>
    <row r="42884" s="107" customFormat="1" x14ac:dyDescent="0.2"/>
    <row r="42885" s="107" customFormat="1" x14ac:dyDescent="0.2"/>
    <row r="42886" s="107" customFormat="1" x14ac:dyDescent="0.2"/>
    <row r="42887" s="107" customFormat="1" x14ac:dyDescent="0.2"/>
    <row r="42888" s="107" customFormat="1" x14ac:dyDescent="0.2"/>
    <row r="42889" s="107" customFormat="1" x14ac:dyDescent="0.2"/>
    <row r="42890" s="107" customFormat="1" x14ac:dyDescent="0.2"/>
    <row r="42891" s="107" customFormat="1" x14ac:dyDescent="0.2"/>
    <row r="42892" s="107" customFormat="1" x14ac:dyDescent="0.2"/>
    <row r="42893" s="107" customFormat="1" x14ac:dyDescent="0.2"/>
    <row r="42894" s="107" customFormat="1" x14ac:dyDescent="0.2"/>
    <row r="42895" s="107" customFormat="1" x14ac:dyDescent="0.2"/>
    <row r="42896" s="107" customFormat="1" x14ac:dyDescent="0.2"/>
    <row r="42897" s="107" customFormat="1" x14ac:dyDescent="0.2"/>
    <row r="42898" s="107" customFormat="1" x14ac:dyDescent="0.2"/>
    <row r="42899" s="107" customFormat="1" x14ac:dyDescent="0.2"/>
    <row r="42900" s="107" customFormat="1" x14ac:dyDescent="0.2"/>
    <row r="42901" s="107" customFormat="1" x14ac:dyDescent="0.2"/>
    <row r="42902" s="107" customFormat="1" x14ac:dyDescent="0.2"/>
    <row r="42903" s="107" customFormat="1" x14ac:dyDescent="0.2"/>
    <row r="42904" s="107" customFormat="1" x14ac:dyDescent="0.2"/>
    <row r="42905" s="107" customFormat="1" x14ac:dyDescent="0.2"/>
    <row r="42906" s="107" customFormat="1" x14ac:dyDescent="0.2"/>
    <row r="42907" s="107" customFormat="1" x14ac:dyDescent="0.2"/>
    <row r="42908" s="107" customFormat="1" x14ac:dyDescent="0.2"/>
    <row r="42909" s="107" customFormat="1" x14ac:dyDescent="0.2"/>
    <row r="42910" s="107" customFormat="1" x14ac:dyDescent="0.2"/>
    <row r="42911" s="107" customFormat="1" x14ac:dyDescent="0.2"/>
    <row r="42912" s="107" customFormat="1" x14ac:dyDescent="0.2"/>
    <row r="42913" s="107" customFormat="1" x14ac:dyDescent="0.2"/>
    <row r="42914" s="107" customFormat="1" x14ac:dyDescent="0.2"/>
    <row r="42915" s="107" customFormat="1" x14ac:dyDescent="0.2"/>
    <row r="42916" s="107" customFormat="1" x14ac:dyDescent="0.2"/>
    <row r="42917" s="107" customFormat="1" x14ac:dyDescent="0.2"/>
    <row r="42918" s="107" customFormat="1" x14ac:dyDescent="0.2"/>
    <row r="42919" s="107" customFormat="1" x14ac:dyDescent="0.2"/>
    <row r="42920" s="107" customFormat="1" x14ac:dyDescent="0.2"/>
    <row r="42921" s="107" customFormat="1" x14ac:dyDescent="0.2"/>
    <row r="42922" s="107" customFormat="1" x14ac:dyDescent="0.2"/>
    <row r="42923" s="107" customFormat="1" x14ac:dyDescent="0.2"/>
    <row r="42924" s="107" customFormat="1" x14ac:dyDescent="0.2"/>
    <row r="42925" s="107" customFormat="1" x14ac:dyDescent="0.2"/>
    <row r="42926" s="107" customFormat="1" x14ac:dyDescent="0.2"/>
    <row r="42927" s="107" customFormat="1" x14ac:dyDescent="0.2"/>
    <row r="42928" s="107" customFormat="1" x14ac:dyDescent="0.2"/>
    <row r="42929" s="107" customFormat="1" x14ac:dyDescent="0.2"/>
    <row r="42930" s="107" customFormat="1" x14ac:dyDescent="0.2"/>
    <row r="42931" s="107" customFormat="1" x14ac:dyDescent="0.2"/>
    <row r="42932" s="107" customFormat="1" x14ac:dyDescent="0.2"/>
    <row r="42933" s="107" customFormat="1" x14ac:dyDescent="0.2"/>
    <row r="42934" s="107" customFormat="1" x14ac:dyDescent="0.2"/>
    <row r="42935" s="107" customFormat="1" x14ac:dyDescent="0.2"/>
    <row r="42936" s="107" customFormat="1" x14ac:dyDescent="0.2"/>
    <row r="42937" s="107" customFormat="1" x14ac:dyDescent="0.2"/>
    <row r="42938" s="107" customFormat="1" x14ac:dyDescent="0.2"/>
    <row r="42939" s="107" customFormat="1" x14ac:dyDescent="0.2"/>
    <row r="42940" s="107" customFormat="1" x14ac:dyDescent="0.2"/>
    <row r="42941" s="107" customFormat="1" x14ac:dyDescent="0.2"/>
    <row r="42942" s="107" customFormat="1" x14ac:dyDescent="0.2"/>
    <row r="42943" s="107" customFormat="1" x14ac:dyDescent="0.2"/>
    <row r="42944" s="107" customFormat="1" x14ac:dyDescent="0.2"/>
    <row r="42945" s="107" customFormat="1" x14ac:dyDescent="0.2"/>
    <row r="42946" s="107" customFormat="1" x14ac:dyDescent="0.2"/>
    <row r="42947" s="107" customFormat="1" x14ac:dyDescent="0.2"/>
    <row r="42948" s="107" customFormat="1" x14ac:dyDescent="0.2"/>
    <row r="42949" s="107" customFormat="1" x14ac:dyDescent="0.2"/>
    <row r="42950" s="107" customFormat="1" x14ac:dyDescent="0.2"/>
    <row r="42951" s="107" customFormat="1" x14ac:dyDescent="0.2"/>
    <row r="42952" s="107" customFormat="1" x14ac:dyDescent="0.2"/>
    <row r="42953" s="107" customFormat="1" x14ac:dyDescent="0.2"/>
    <row r="42954" s="107" customFormat="1" x14ac:dyDescent="0.2"/>
    <row r="42955" s="107" customFormat="1" x14ac:dyDescent="0.2"/>
    <row r="42956" s="107" customFormat="1" x14ac:dyDescent="0.2"/>
    <row r="42957" s="107" customFormat="1" x14ac:dyDescent="0.2"/>
    <row r="42958" s="107" customFormat="1" x14ac:dyDescent="0.2"/>
    <row r="42959" s="107" customFormat="1" x14ac:dyDescent="0.2"/>
    <row r="42960" s="107" customFormat="1" x14ac:dyDescent="0.2"/>
    <row r="42961" s="107" customFormat="1" x14ac:dyDescent="0.2"/>
    <row r="42962" s="107" customFormat="1" x14ac:dyDescent="0.2"/>
    <row r="42963" s="107" customFormat="1" x14ac:dyDescent="0.2"/>
    <row r="42964" s="107" customFormat="1" x14ac:dyDescent="0.2"/>
    <row r="42965" s="107" customFormat="1" x14ac:dyDescent="0.2"/>
    <row r="42966" s="107" customFormat="1" x14ac:dyDescent="0.2"/>
    <row r="42967" s="107" customFormat="1" x14ac:dyDescent="0.2"/>
    <row r="42968" s="107" customFormat="1" x14ac:dyDescent="0.2"/>
    <row r="42969" s="107" customFormat="1" x14ac:dyDescent="0.2"/>
    <row r="42970" s="107" customFormat="1" x14ac:dyDescent="0.2"/>
    <row r="42971" s="107" customFormat="1" x14ac:dyDescent="0.2"/>
    <row r="42972" s="107" customFormat="1" x14ac:dyDescent="0.2"/>
    <row r="42973" s="107" customFormat="1" x14ac:dyDescent="0.2"/>
    <row r="42974" s="107" customFormat="1" x14ac:dyDescent="0.2"/>
    <row r="42975" s="107" customFormat="1" x14ac:dyDescent="0.2"/>
    <row r="42976" s="107" customFormat="1" x14ac:dyDescent="0.2"/>
    <row r="42977" s="107" customFormat="1" x14ac:dyDescent="0.2"/>
    <row r="42978" s="107" customFormat="1" x14ac:dyDescent="0.2"/>
    <row r="42979" s="107" customFormat="1" x14ac:dyDescent="0.2"/>
    <row r="42980" s="107" customFormat="1" x14ac:dyDescent="0.2"/>
    <row r="42981" s="107" customFormat="1" x14ac:dyDescent="0.2"/>
    <row r="42982" s="107" customFormat="1" x14ac:dyDescent="0.2"/>
    <row r="42983" s="107" customFormat="1" x14ac:dyDescent="0.2"/>
    <row r="42984" s="107" customFormat="1" x14ac:dyDescent="0.2"/>
    <row r="42985" s="107" customFormat="1" x14ac:dyDescent="0.2"/>
    <row r="42986" s="107" customFormat="1" x14ac:dyDescent="0.2"/>
    <row r="42987" s="107" customFormat="1" x14ac:dyDescent="0.2"/>
    <row r="42988" s="107" customFormat="1" x14ac:dyDescent="0.2"/>
    <row r="42989" s="107" customFormat="1" x14ac:dyDescent="0.2"/>
    <row r="42990" s="107" customFormat="1" x14ac:dyDescent="0.2"/>
    <row r="42991" s="107" customFormat="1" x14ac:dyDescent="0.2"/>
    <row r="42992" s="107" customFormat="1" x14ac:dyDescent="0.2"/>
    <row r="42993" s="107" customFormat="1" x14ac:dyDescent="0.2"/>
    <row r="42994" s="107" customFormat="1" x14ac:dyDescent="0.2"/>
    <row r="42995" s="107" customFormat="1" x14ac:dyDescent="0.2"/>
    <row r="42996" s="107" customFormat="1" x14ac:dyDescent="0.2"/>
    <row r="42997" s="107" customFormat="1" x14ac:dyDescent="0.2"/>
    <row r="42998" s="107" customFormat="1" x14ac:dyDescent="0.2"/>
    <row r="42999" s="107" customFormat="1" x14ac:dyDescent="0.2"/>
    <row r="43000" s="107" customFormat="1" x14ac:dyDescent="0.2"/>
    <row r="43001" s="107" customFormat="1" x14ac:dyDescent="0.2"/>
    <row r="43002" s="107" customFormat="1" x14ac:dyDescent="0.2"/>
    <row r="43003" s="107" customFormat="1" x14ac:dyDescent="0.2"/>
    <row r="43004" s="107" customFormat="1" x14ac:dyDescent="0.2"/>
    <row r="43005" s="107" customFormat="1" x14ac:dyDescent="0.2"/>
    <row r="43006" s="107" customFormat="1" x14ac:dyDescent="0.2"/>
    <row r="43007" s="107" customFormat="1" x14ac:dyDescent="0.2"/>
    <row r="43008" s="107" customFormat="1" x14ac:dyDescent="0.2"/>
    <row r="43009" s="107" customFormat="1" x14ac:dyDescent="0.2"/>
    <row r="43010" s="107" customFormat="1" x14ac:dyDescent="0.2"/>
    <row r="43011" s="107" customFormat="1" x14ac:dyDescent="0.2"/>
    <row r="43012" s="107" customFormat="1" x14ac:dyDescent="0.2"/>
    <row r="43013" s="107" customFormat="1" x14ac:dyDescent="0.2"/>
    <row r="43014" s="107" customFormat="1" x14ac:dyDescent="0.2"/>
    <row r="43015" s="107" customFormat="1" x14ac:dyDescent="0.2"/>
    <row r="43016" s="107" customFormat="1" x14ac:dyDescent="0.2"/>
    <row r="43017" s="107" customFormat="1" x14ac:dyDescent="0.2"/>
    <row r="43018" s="107" customFormat="1" x14ac:dyDescent="0.2"/>
    <row r="43019" s="107" customFormat="1" x14ac:dyDescent="0.2"/>
    <row r="43020" s="107" customFormat="1" x14ac:dyDescent="0.2"/>
    <row r="43021" s="107" customFormat="1" x14ac:dyDescent="0.2"/>
    <row r="43022" s="107" customFormat="1" x14ac:dyDescent="0.2"/>
    <row r="43023" s="107" customFormat="1" x14ac:dyDescent="0.2"/>
    <row r="43024" s="107" customFormat="1" x14ac:dyDescent="0.2"/>
    <row r="43025" s="107" customFormat="1" x14ac:dyDescent="0.2"/>
    <row r="43026" s="107" customFormat="1" x14ac:dyDescent="0.2"/>
    <row r="43027" s="107" customFormat="1" x14ac:dyDescent="0.2"/>
    <row r="43028" s="107" customFormat="1" x14ac:dyDescent="0.2"/>
    <row r="43029" s="107" customFormat="1" x14ac:dyDescent="0.2"/>
    <row r="43030" s="107" customFormat="1" x14ac:dyDescent="0.2"/>
    <row r="43031" s="107" customFormat="1" x14ac:dyDescent="0.2"/>
    <row r="43032" s="107" customFormat="1" x14ac:dyDescent="0.2"/>
    <row r="43033" s="107" customFormat="1" x14ac:dyDescent="0.2"/>
    <row r="43034" s="107" customFormat="1" x14ac:dyDescent="0.2"/>
    <row r="43035" s="107" customFormat="1" x14ac:dyDescent="0.2"/>
    <row r="43036" s="107" customFormat="1" x14ac:dyDescent="0.2"/>
    <row r="43037" s="107" customFormat="1" x14ac:dyDescent="0.2"/>
    <row r="43038" s="107" customFormat="1" x14ac:dyDescent="0.2"/>
    <row r="43039" s="107" customFormat="1" x14ac:dyDescent="0.2"/>
    <row r="43040" s="107" customFormat="1" x14ac:dyDescent="0.2"/>
    <row r="43041" s="107" customFormat="1" x14ac:dyDescent="0.2"/>
    <row r="43042" s="107" customFormat="1" x14ac:dyDescent="0.2"/>
    <row r="43043" s="107" customFormat="1" x14ac:dyDescent="0.2"/>
    <row r="43044" s="107" customFormat="1" x14ac:dyDescent="0.2"/>
    <row r="43045" s="107" customFormat="1" x14ac:dyDescent="0.2"/>
    <row r="43046" s="107" customFormat="1" x14ac:dyDescent="0.2"/>
    <row r="43047" s="107" customFormat="1" x14ac:dyDescent="0.2"/>
    <row r="43048" s="107" customFormat="1" x14ac:dyDescent="0.2"/>
    <row r="43049" s="107" customFormat="1" x14ac:dyDescent="0.2"/>
    <row r="43050" s="107" customFormat="1" x14ac:dyDescent="0.2"/>
    <row r="43051" s="107" customFormat="1" x14ac:dyDescent="0.2"/>
    <row r="43052" s="107" customFormat="1" x14ac:dyDescent="0.2"/>
    <row r="43053" s="107" customFormat="1" x14ac:dyDescent="0.2"/>
    <row r="43054" s="107" customFormat="1" x14ac:dyDescent="0.2"/>
    <row r="43055" s="107" customFormat="1" x14ac:dyDescent="0.2"/>
    <row r="43056" s="107" customFormat="1" x14ac:dyDescent="0.2"/>
    <row r="43057" s="107" customFormat="1" x14ac:dyDescent="0.2"/>
    <row r="43058" s="107" customFormat="1" x14ac:dyDescent="0.2"/>
    <row r="43059" s="107" customFormat="1" x14ac:dyDescent="0.2"/>
    <row r="43060" s="107" customFormat="1" x14ac:dyDescent="0.2"/>
    <row r="43061" s="107" customFormat="1" x14ac:dyDescent="0.2"/>
    <row r="43062" s="107" customFormat="1" x14ac:dyDescent="0.2"/>
    <row r="43063" s="107" customFormat="1" x14ac:dyDescent="0.2"/>
    <row r="43064" s="107" customFormat="1" x14ac:dyDescent="0.2"/>
    <row r="43065" s="107" customFormat="1" x14ac:dyDescent="0.2"/>
    <row r="43066" s="107" customFormat="1" x14ac:dyDescent="0.2"/>
    <row r="43067" s="107" customFormat="1" x14ac:dyDescent="0.2"/>
    <row r="43068" s="107" customFormat="1" x14ac:dyDescent="0.2"/>
    <row r="43069" s="107" customFormat="1" x14ac:dyDescent="0.2"/>
    <row r="43070" s="107" customFormat="1" x14ac:dyDescent="0.2"/>
    <row r="43071" s="107" customFormat="1" x14ac:dyDescent="0.2"/>
    <row r="43072" s="107" customFormat="1" x14ac:dyDescent="0.2"/>
    <row r="43073" s="107" customFormat="1" x14ac:dyDescent="0.2"/>
    <row r="43074" s="107" customFormat="1" x14ac:dyDescent="0.2"/>
    <row r="43075" s="107" customFormat="1" x14ac:dyDescent="0.2"/>
    <row r="43076" s="107" customFormat="1" x14ac:dyDescent="0.2"/>
    <row r="43077" s="107" customFormat="1" x14ac:dyDescent="0.2"/>
    <row r="43078" s="107" customFormat="1" x14ac:dyDescent="0.2"/>
    <row r="43079" s="107" customFormat="1" x14ac:dyDescent="0.2"/>
    <row r="43080" s="107" customFormat="1" x14ac:dyDescent="0.2"/>
    <row r="43081" s="107" customFormat="1" x14ac:dyDescent="0.2"/>
    <row r="43082" s="107" customFormat="1" x14ac:dyDescent="0.2"/>
    <row r="43083" s="107" customFormat="1" x14ac:dyDescent="0.2"/>
    <row r="43084" s="107" customFormat="1" x14ac:dyDescent="0.2"/>
    <row r="43085" s="107" customFormat="1" x14ac:dyDescent="0.2"/>
    <row r="43086" s="107" customFormat="1" x14ac:dyDescent="0.2"/>
    <row r="43087" s="107" customFormat="1" x14ac:dyDescent="0.2"/>
    <row r="43088" s="107" customFormat="1" x14ac:dyDescent="0.2"/>
    <row r="43089" s="107" customFormat="1" x14ac:dyDescent="0.2"/>
    <row r="43090" s="107" customFormat="1" x14ac:dyDescent="0.2"/>
    <row r="43091" s="107" customFormat="1" x14ac:dyDescent="0.2"/>
    <row r="43092" s="107" customFormat="1" x14ac:dyDescent="0.2"/>
    <row r="43093" s="107" customFormat="1" x14ac:dyDescent="0.2"/>
    <row r="43094" s="107" customFormat="1" x14ac:dyDescent="0.2"/>
    <row r="43095" s="107" customFormat="1" x14ac:dyDescent="0.2"/>
    <row r="43096" s="107" customFormat="1" x14ac:dyDescent="0.2"/>
    <row r="43097" s="107" customFormat="1" x14ac:dyDescent="0.2"/>
    <row r="43098" s="107" customFormat="1" x14ac:dyDescent="0.2"/>
    <row r="43099" s="107" customFormat="1" x14ac:dyDescent="0.2"/>
    <row r="43100" s="107" customFormat="1" x14ac:dyDescent="0.2"/>
    <row r="43101" s="107" customFormat="1" x14ac:dyDescent="0.2"/>
    <row r="43102" s="107" customFormat="1" x14ac:dyDescent="0.2"/>
    <row r="43103" s="107" customFormat="1" x14ac:dyDescent="0.2"/>
    <row r="43104" s="107" customFormat="1" x14ac:dyDescent="0.2"/>
    <row r="43105" s="107" customFormat="1" x14ac:dyDescent="0.2"/>
    <row r="43106" s="107" customFormat="1" x14ac:dyDescent="0.2"/>
    <row r="43107" s="107" customFormat="1" x14ac:dyDescent="0.2"/>
    <row r="43108" s="107" customFormat="1" x14ac:dyDescent="0.2"/>
    <row r="43109" s="107" customFormat="1" x14ac:dyDescent="0.2"/>
    <row r="43110" s="107" customFormat="1" x14ac:dyDescent="0.2"/>
    <row r="43111" s="107" customFormat="1" x14ac:dyDescent="0.2"/>
    <row r="43112" s="107" customFormat="1" x14ac:dyDescent="0.2"/>
    <row r="43113" s="107" customFormat="1" x14ac:dyDescent="0.2"/>
    <row r="43114" s="107" customFormat="1" x14ac:dyDescent="0.2"/>
    <row r="43115" s="107" customFormat="1" x14ac:dyDescent="0.2"/>
    <row r="43116" s="107" customFormat="1" x14ac:dyDescent="0.2"/>
    <row r="43117" s="107" customFormat="1" x14ac:dyDescent="0.2"/>
    <row r="43118" s="107" customFormat="1" x14ac:dyDescent="0.2"/>
    <row r="43119" s="107" customFormat="1" x14ac:dyDescent="0.2"/>
    <row r="43120" s="107" customFormat="1" x14ac:dyDescent="0.2"/>
    <row r="43121" s="107" customFormat="1" x14ac:dyDescent="0.2"/>
    <row r="43122" s="107" customFormat="1" x14ac:dyDescent="0.2"/>
    <row r="43123" s="107" customFormat="1" x14ac:dyDescent="0.2"/>
    <row r="43124" s="107" customFormat="1" x14ac:dyDescent="0.2"/>
    <row r="43125" s="107" customFormat="1" x14ac:dyDescent="0.2"/>
    <row r="43126" s="107" customFormat="1" x14ac:dyDescent="0.2"/>
    <row r="43127" s="107" customFormat="1" x14ac:dyDescent="0.2"/>
    <row r="43128" s="107" customFormat="1" x14ac:dyDescent="0.2"/>
    <row r="43129" s="107" customFormat="1" x14ac:dyDescent="0.2"/>
    <row r="43130" s="107" customFormat="1" x14ac:dyDescent="0.2"/>
    <row r="43131" s="107" customFormat="1" x14ac:dyDescent="0.2"/>
    <row r="43132" s="107" customFormat="1" x14ac:dyDescent="0.2"/>
    <row r="43133" s="107" customFormat="1" x14ac:dyDescent="0.2"/>
    <row r="43134" s="107" customFormat="1" x14ac:dyDescent="0.2"/>
    <row r="43135" s="107" customFormat="1" x14ac:dyDescent="0.2"/>
    <row r="43136" s="107" customFormat="1" x14ac:dyDescent="0.2"/>
    <row r="43137" s="107" customFormat="1" x14ac:dyDescent="0.2"/>
    <row r="43138" s="107" customFormat="1" x14ac:dyDescent="0.2"/>
    <row r="43139" s="107" customFormat="1" x14ac:dyDescent="0.2"/>
    <row r="43140" s="107" customFormat="1" x14ac:dyDescent="0.2"/>
    <row r="43141" s="107" customFormat="1" x14ac:dyDescent="0.2"/>
    <row r="43142" s="107" customFormat="1" x14ac:dyDescent="0.2"/>
    <row r="43143" s="107" customFormat="1" x14ac:dyDescent="0.2"/>
    <row r="43144" s="107" customFormat="1" x14ac:dyDescent="0.2"/>
    <row r="43145" s="107" customFormat="1" x14ac:dyDescent="0.2"/>
    <row r="43146" s="107" customFormat="1" x14ac:dyDescent="0.2"/>
    <row r="43147" s="107" customFormat="1" x14ac:dyDescent="0.2"/>
    <row r="43148" s="107" customFormat="1" x14ac:dyDescent="0.2"/>
    <row r="43149" s="107" customFormat="1" x14ac:dyDescent="0.2"/>
    <row r="43150" s="107" customFormat="1" x14ac:dyDescent="0.2"/>
    <row r="43151" s="107" customFormat="1" x14ac:dyDescent="0.2"/>
    <row r="43152" s="107" customFormat="1" x14ac:dyDescent="0.2"/>
    <row r="43153" s="107" customFormat="1" x14ac:dyDescent="0.2"/>
    <row r="43154" s="107" customFormat="1" x14ac:dyDescent="0.2"/>
    <row r="43155" s="107" customFormat="1" x14ac:dyDescent="0.2"/>
    <row r="43156" s="107" customFormat="1" x14ac:dyDescent="0.2"/>
    <row r="43157" s="107" customFormat="1" x14ac:dyDescent="0.2"/>
    <row r="43158" s="107" customFormat="1" x14ac:dyDescent="0.2"/>
    <row r="43159" s="107" customFormat="1" x14ac:dyDescent="0.2"/>
    <row r="43160" s="107" customFormat="1" x14ac:dyDescent="0.2"/>
    <row r="43161" s="107" customFormat="1" x14ac:dyDescent="0.2"/>
    <row r="43162" s="107" customFormat="1" x14ac:dyDescent="0.2"/>
    <row r="43163" s="107" customFormat="1" x14ac:dyDescent="0.2"/>
    <row r="43164" s="107" customFormat="1" x14ac:dyDescent="0.2"/>
    <row r="43165" s="107" customFormat="1" x14ac:dyDescent="0.2"/>
    <row r="43166" s="107" customFormat="1" x14ac:dyDescent="0.2"/>
    <row r="43167" s="107" customFormat="1" x14ac:dyDescent="0.2"/>
    <row r="43168" s="107" customFormat="1" x14ac:dyDescent="0.2"/>
    <row r="43169" s="107" customFormat="1" x14ac:dyDescent="0.2"/>
    <row r="43170" s="107" customFormat="1" x14ac:dyDescent="0.2"/>
    <row r="43171" s="107" customFormat="1" x14ac:dyDescent="0.2"/>
    <row r="43172" s="107" customFormat="1" x14ac:dyDescent="0.2"/>
    <row r="43173" s="107" customFormat="1" x14ac:dyDescent="0.2"/>
    <row r="43174" s="107" customFormat="1" x14ac:dyDescent="0.2"/>
    <row r="43175" s="107" customFormat="1" x14ac:dyDescent="0.2"/>
    <row r="43176" s="107" customFormat="1" x14ac:dyDescent="0.2"/>
    <row r="43177" s="107" customFormat="1" x14ac:dyDescent="0.2"/>
    <row r="43178" s="107" customFormat="1" x14ac:dyDescent="0.2"/>
    <row r="43179" s="107" customFormat="1" x14ac:dyDescent="0.2"/>
    <row r="43180" s="107" customFormat="1" x14ac:dyDescent="0.2"/>
    <row r="43181" s="107" customFormat="1" x14ac:dyDescent="0.2"/>
    <row r="43182" s="107" customFormat="1" x14ac:dyDescent="0.2"/>
    <row r="43183" s="107" customFormat="1" x14ac:dyDescent="0.2"/>
    <row r="43184" s="107" customFormat="1" x14ac:dyDescent="0.2"/>
    <row r="43185" s="107" customFormat="1" x14ac:dyDescent="0.2"/>
    <row r="43186" s="107" customFormat="1" x14ac:dyDescent="0.2"/>
    <row r="43187" s="107" customFormat="1" x14ac:dyDescent="0.2"/>
    <row r="43188" s="107" customFormat="1" x14ac:dyDescent="0.2"/>
    <row r="43189" s="107" customFormat="1" x14ac:dyDescent="0.2"/>
    <row r="43190" s="107" customFormat="1" x14ac:dyDescent="0.2"/>
    <row r="43191" s="107" customFormat="1" x14ac:dyDescent="0.2"/>
    <row r="43192" s="107" customFormat="1" x14ac:dyDescent="0.2"/>
    <row r="43193" s="107" customFormat="1" x14ac:dyDescent="0.2"/>
    <row r="43194" s="107" customFormat="1" x14ac:dyDescent="0.2"/>
    <row r="43195" s="107" customFormat="1" x14ac:dyDescent="0.2"/>
    <row r="43196" s="107" customFormat="1" x14ac:dyDescent="0.2"/>
    <row r="43197" s="107" customFormat="1" x14ac:dyDescent="0.2"/>
    <row r="43198" s="107" customFormat="1" x14ac:dyDescent="0.2"/>
    <row r="43199" s="107" customFormat="1" x14ac:dyDescent="0.2"/>
    <row r="43200" s="107" customFormat="1" x14ac:dyDescent="0.2"/>
    <row r="43201" s="107" customFormat="1" x14ac:dyDescent="0.2"/>
    <row r="43202" s="107" customFormat="1" x14ac:dyDescent="0.2"/>
    <row r="43203" s="107" customFormat="1" x14ac:dyDescent="0.2"/>
    <row r="43204" s="107" customFormat="1" x14ac:dyDescent="0.2"/>
    <row r="43205" s="107" customFormat="1" x14ac:dyDescent="0.2"/>
    <row r="43206" s="107" customFormat="1" x14ac:dyDescent="0.2"/>
    <row r="43207" s="107" customFormat="1" x14ac:dyDescent="0.2"/>
    <row r="43208" s="107" customFormat="1" x14ac:dyDescent="0.2"/>
    <row r="43209" s="107" customFormat="1" x14ac:dyDescent="0.2"/>
    <row r="43210" s="107" customFormat="1" x14ac:dyDescent="0.2"/>
    <row r="43211" s="107" customFormat="1" x14ac:dyDescent="0.2"/>
    <row r="43212" s="107" customFormat="1" x14ac:dyDescent="0.2"/>
    <row r="43213" s="107" customFormat="1" x14ac:dyDescent="0.2"/>
    <row r="43214" s="107" customFormat="1" x14ac:dyDescent="0.2"/>
    <row r="43215" s="107" customFormat="1" x14ac:dyDescent="0.2"/>
    <row r="43216" s="107" customFormat="1" x14ac:dyDescent="0.2"/>
    <row r="43217" s="107" customFormat="1" x14ac:dyDescent="0.2"/>
    <row r="43218" s="107" customFormat="1" x14ac:dyDescent="0.2"/>
    <row r="43219" s="107" customFormat="1" x14ac:dyDescent="0.2"/>
    <row r="43220" s="107" customFormat="1" x14ac:dyDescent="0.2"/>
    <row r="43221" s="107" customFormat="1" x14ac:dyDescent="0.2"/>
    <row r="43222" s="107" customFormat="1" x14ac:dyDescent="0.2"/>
    <row r="43223" s="107" customFormat="1" x14ac:dyDescent="0.2"/>
    <row r="43224" s="107" customFormat="1" x14ac:dyDescent="0.2"/>
    <row r="43225" s="107" customFormat="1" x14ac:dyDescent="0.2"/>
    <row r="43226" s="107" customFormat="1" x14ac:dyDescent="0.2"/>
    <row r="43227" s="107" customFormat="1" x14ac:dyDescent="0.2"/>
    <row r="43228" s="107" customFormat="1" x14ac:dyDescent="0.2"/>
    <row r="43229" s="107" customFormat="1" x14ac:dyDescent="0.2"/>
    <row r="43230" s="107" customFormat="1" x14ac:dyDescent="0.2"/>
    <row r="43231" s="107" customFormat="1" x14ac:dyDescent="0.2"/>
    <row r="43232" s="107" customFormat="1" x14ac:dyDescent="0.2"/>
    <row r="43233" s="107" customFormat="1" x14ac:dyDescent="0.2"/>
    <row r="43234" s="107" customFormat="1" x14ac:dyDescent="0.2"/>
    <row r="43235" s="107" customFormat="1" x14ac:dyDescent="0.2"/>
    <row r="43236" s="107" customFormat="1" x14ac:dyDescent="0.2"/>
    <row r="43237" s="107" customFormat="1" x14ac:dyDescent="0.2"/>
    <row r="43238" s="107" customFormat="1" x14ac:dyDescent="0.2"/>
    <row r="43239" s="107" customFormat="1" x14ac:dyDescent="0.2"/>
    <row r="43240" s="107" customFormat="1" x14ac:dyDescent="0.2"/>
    <row r="43241" s="107" customFormat="1" x14ac:dyDescent="0.2"/>
    <row r="43242" s="107" customFormat="1" x14ac:dyDescent="0.2"/>
    <row r="43243" s="107" customFormat="1" x14ac:dyDescent="0.2"/>
    <row r="43244" s="107" customFormat="1" x14ac:dyDescent="0.2"/>
    <row r="43245" s="107" customFormat="1" x14ac:dyDescent="0.2"/>
    <row r="43246" s="107" customFormat="1" x14ac:dyDescent="0.2"/>
    <row r="43247" s="107" customFormat="1" x14ac:dyDescent="0.2"/>
    <row r="43248" s="107" customFormat="1" x14ac:dyDescent="0.2"/>
    <row r="43249" s="107" customFormat="1" x14ac:dyDescent="0.2"/>
    <row r="43250" s="107" customFormat="1" x14ac:dyDescent="0.2"/>
    <row r="43251" s="107" customFormat="1" x14ac:dyDescent="0.2"/>
    <row r="43252" s="107" customFormat="1" x14ac:dyDescent="0.2"/>
    <row r="43253" s="107" customFormat="1" x14ac:dyDescent="0.2"/>
    <row r="43254" s="107" customFormat="1" x14ac:dyDescent="0.2"/>
    <row r="43255" s="107" customFormat="1" x14ac:dyDescent="0.2"/>
    <row r="43256" s="107" customFormat="1" x14ac:dyDescent="0.2"/>
    <row r="43257" s="107" customFormat="1" x14ac:dyDescent="0.2"/>
    <row r="43258" s="107" customFormat="1" x14ac:dyDescent="0.2"/>
    <row r="43259" s="107" customFormat="1" x14ac:dyDescent="0.2"/>
    <row r="43260" s="107" customFormat="1" x14ac:dyDescent="0.2"/>
    <row r="43261" s="107" customFormat="1" x14ac:dyDescent="0.2"/>
    <row r="43262" s="107" customFormat="1" x14ac:dyDescent="0.2"/>
    <row r="43263" s="107" customFormat="1" x14ac:dyDescent="0.2"/>
    <row r="43264" s="107" customFormat="1" x14ac:dyDescent="0.2"/>
    <row r="43265" s="107" customFormat="1" x14ac:dyDescent="0.2"/>
    <row r="43266" s="107" customFormat="1" x14ac:dyDescent="0.2"/>
    <row r="43267" s="107" customFormat="1" x14ac:dyDescent="0.2"/>
    <row r="43268" s="107" customFormat="1" x14ac:dyDescent="0.2"/>
    <row r="43269" s="107" customFormat="1" x14ac:dyDescent="0.2"/>
    <row r="43270" s="107" customFormat="1" x14ac:dyDescent="0.2"/>
    <row r="43271" s="107" customFormat="1" x14ac:dyDescent="0.2"/>
    <row r="43272" s="107" customFormat="1" x14ac:dyDescent="0.2"/>
    <row r="43273" s="107" customFormat="1" x14ac:dyDescent="0.2"/>
    <row r="43274" s="107" customFormat="1" x14ac:dyDescent="0.2"/>
    <row r="43275" s="107" customFormat="1" x14ac:dyDescent="0.2"/>
    <row r="43276" s="107" customFormat="1" x14ac:dyDescent="0.2"/>
    <row r="43277" s="107" customFormat="1" x14ac:dyDescent="0.2"/>
    <row r="43278" s="107" customFormat="1" x14ac:dyDescent="0.2"/>
    <row r="43279" s="107" customFormat="1" x14ac:dyDescent="0.2"/>
    <row r="43280" s="107" customFormat="1" x14ac:dyDescent="0.2"/>
    <row r="43281" s="107" customFormat="1" x14ac:dyDescent="0.2"/>
    <row r="43282" s="107" customFormat="1" x14ac:dyDescent="0.2"/>
    <row r="43283" s="107" customFormat="1" x14ac:dyDescent="0.2"/>
    <row r="43284" s="107" customFormat="1" x14ac:dyDescent="0.2"/>
    <row r="43285" s="107" customFormat="1" x14ac:dyDescent="0.2"/>
    <row r="43286" s="107" customFormat="1" x14ac:dyDescent="0.2"/>
    <row r="43287" s="107" customFormat="1" x14ac:dyDescent="0.2"/>
    <row r="43288" s="107" customFormat="1" x14ac:dyDescent="0.2"/>
    <row r="43289" s="107" customFormat="1" x14ac:dyDescent="0.2"/>
    <row r="43290" s="107" customFormat="1" x14ac:dyDescent="0.2"/>
    <row r="43291" s="107" customFormat="1" x14ac:dyDescent="0.2"/>
    <row r="43292" s="107" customFormat="1" x14ac:dyDescent="0.2"/>
    <row r="43293" s="107" customFormat="1" x14ac:dyDescent="0.2"/>
    <row r="43294" s="107" customFormat="1" x14ac:dyDescent="0.2"/>
    <row r="43295" s="107" customFormat="1" x14ac:dyDescent="0.2"/>
    <row r="43296" s="107" customFormat="1" x14ac:dyDescent="0.2"/>
    <row r="43297" s="107" customFormat="1" x14ac:dyDescent="0.2"/>
    <row r="43298" s="107" customFormat="1" x14ac:dyDescent="0.2"/>
    <row r="43299" s="107" customFormat="1" x14ac:dyDescent="0.2"/>
    <row r="43300" s="107" customFormat="1" x14ac:dyDescent="0.2"/>
    <row r="43301" s="107" customFormat="1" x14ac:dyDescent="0.2"/>
    <row r="43302" s="107" customFormat="1" x14ac:dyDescent="0.2"/>
    <row r="43303" s="107" customFormat="1" x14ac:dyDescent="0.2"/>
    <row r="43304" s="107" customFormat="1" x14ac:dyDescent="0.2"/>
    <row r="43305" s="107" customFormat="1" x14ac:dyDescent="0.2"/>
    <row r="43306" s="107" customFormat="1" x14ac:dyDescent="0.2"/>
    <row r="43307" s="107" customFormat="1" x14ac:dyDescent="0.2"/>
    <row r="43308" s="107" customFormat="1" x14ac:dyDescent="0.2"/>
    <row r="43309" s="107" customFormat="1" x14ac:dyDescent="0.2"/>
    <row r="43310" s="107" customFormat="1" x14ac:dyDescent="0.2"/>
    <row r="43311" s="107" customFormat="1" x14ac:dyDescent="0.2"/>
    <row r="43312" s="107" customFormat="1" x14ac:dyDescent="0.2"/>
    <row r="43313" s="107" customFormat="1" x14ac:dyDescent="0.2"/>
    <row r="43314" s="107" customFormat="1" x14ac:dyDescent="0.2"/>
    <row r="43315" s="107" customFormat="1" x14ac:dyDescent="0.2"/>
    <row r="43316" s="107" customFormat="1" x14ac:dyDescent="0.2"/>
    <row r="43317" s="107" customFormat="1" x14ac:dyDescent="0.2"/>
    <row r="43318" s="107" customFormat="1" x14ac:dyDescent="0.2"/>
    <row r="43319" s="107" customFormat="1" x14ac:dyDescent="0.2"/>
    <row r="43320" s="107" customFormat="1" x14ac:dyDescent="0.2"/>
    <row r="43321" s="107" customFormat="1" x14ac:dyDescent="0.2"/>
    <row r="43322" s="107" customFormat="1" x14ac:dyDescent="0.2"/>
    <row r="43323" s="107" customFormat="1" x14ac:dyDescent="0.2"/>
    <row r="43324" s="107" customFormat="1" x14ac:dyDescent="0.2"/>
    <row r="43325" s="107" customFormat="1" x14ac:dyDescent="0.2"/>
    <row r="43326" s="107" customFormat="1" x14ac:dyDescent="0.2"/>
    <row r="43327" s="107" customFormat="1" x14ac:dyDescent="0.2"/>
    <row r="43328" s="107" customFormat="1" x14ac:dyDescent="0.2"/>
    <row r="43329" s="107" customFormat="1" x14ac:dyDescent="0.2"/>
    <row r="43330" s="107" customFormat="1" x14ac:dyDescent="0.2"/>
    <row r="43331" s="107" customFormat="1" x14ac:dyDescent="0.2"/>
    <row r="43332" s="107" customFormat="1" x14ac:dyDescent="0.2"/>
    <row r="43333" s="107" customFormat="1" x14ac:dyDescent="0.2"/>
    <row r="43334" s="107" customFormat="1" x14ac:dyDescent="0.2"/>
    <row r="43335" s="107" customFormat="1" x14ac:dyDescent="0.2"/>
    <row r="43336" s="107" customFormat="1" x14ac:dyDescent="0.2"/>
    <row r="43337" s="107" customFormat="1" x14ac:dyDescent="0.2"/>
    <row r="43338" s="107" customFormat="1" x14ac:dyDescent="0.2"/>
    <row r="43339" s="107" customFormat="1" x14ac:dyDescent="0.2"/>
    <row r="43340" s="107" customFormat="1" x14ac:dyDescent="0.2"/>
    <row r="43341" s="107" customFormat="1" x14ac:dyDescent="0.2"/>
    <row r="43342" s="107" customFormat="1" x14ac:dyDescent="0.2"/>
    <row r="43343" s="107" customFormat="1" x14ac:dyDescent="0.2"/>
    <row r="43344" s="107" customFormat="1" x14ac:dyDescent="0.2"/>
    <row r="43345" s="107" customFormat="1" x14ac:dyDescent="0.2"/>
    <row r="43346" s="107" customFormat="1" x14ac:dyDescent="0.2"/>
    <row r="43347" s="107" customFormat="1" x14ac:dyDescent="0.2"/>
    <row r="43348" s="107" customFormat="1" x14ac:dyDescent="0.2"/>
    <row r="43349" s="107" customFormat="1" x14ac:dyDescent="0.2"/>
    <row r="43350" s="107" customFormat="1" x14ac:dyDescent="0.2"/>
    <row r="43351" s="107" customFormat="1" x14ac:dyDescent="0.2"/>
    <row r="43352" s="107" customFormat="1" x14ac:dyDescent="0.2"/>
    <row r="43353" s="107" customFormat="1" x14ac:dyDescent="0.2"/>
    <row r="43354" s="107" customFormat="1" x14ac:dyDescent="0.2"/>
    <row r="43355" s="107" customFormat="1" x14ac:dyDescent="0.2"/>
    <row r="43356" s="107" customFormat="1" x14ac:dyDescent="0.2"/>
    <row r="43357" s="107" customFormat="1" x14ac:dyDescent="0.2"/>
    <row r="43358" s="107" customFormat="1" x14ac:dyDescent="0.2"/>
    <row r="43359" s="107" customFormat="1" x14ac:dyDescent="0.2"/>
    <row r="43360" s="107" customFormat="1" x14ac:dyDescent="0.2"/>
    <row r="43361" s="107" customFormat="1" x14ac:dyDescent="0.2"/>
    <row r="43362" s="107" customFormat="1" x14ac:dyDescent="0.2"/>
    <row r="43363" s="107" customFormat="1" x14ac:dyDescent="0.2"/>
    <row r="43364" s="107" customFormat="1" x14ac:dyDescent="0.2"/>
    <row r="43365" s="107" customFormat="1" x14ac:dyDescent="0.2"/>
    <row r="43366" s="107" customFormat="1" x14ac:dyDescent="0.2"/>
    <row r="43367" s="107" customFormat="1" x14ac:dyDescent="0.2"/>
    <row r="43368" s="107" customFormat="1" x14ac:dyDescent="0.2"/>
    <row r="43369" s="107" customFormat="1" x14ac:dyDescent="0.2"/>
    <row r="43370" s="107" customFormat="1" x14ac:dyDescent="0.2"/>
    <row r="43371" s="107" customFormat="1" x14ac:dyDescent="0.2"/>
    <row r="43372" s="107" customFormat="1" x14ac:dyDescent="0.2"/>
    <row r="43373" s="107" customFormat="1" x14ac:dyDescent="0.2"/>
    <row r="43374" s="107" customFormat="1" x14ac:dyDescent="0.2"/>
    <row r="43375" s="107" customFormat="1" x14ac:dyDescent="0.2"/>
    <row r="43376" s="107" customFormat="1" x14ac:dyDescent="0.2"/>
    <row r="43377" s="107" customFormat="1" x14ac:dyDescent="0.2"/>
    <row r="43378" s="107" customFormat="1" x14ac:dyDescent="0.2"/>
    <row r="43379" s="107" customFormat="1" x14ac:dyDescent="0.2"/>
    <row r="43380" s="107" customFormat="1" x14ac:dyDescent="0.2"/>
    <row r="43381" s="107" customFormat="1" x14ac:dyDescent="0.2"/>
    <row r="43382" s="107" customFormat="1" x14ac:dyDescent="0.2"/>
    <row r="43383" s="107" customFormat="1" x14ac:dyDescent="0.2"/>
    <row r="43384" s="107" customFormat="1" x14ac:dyDescent="0.2"/>
    <row r="43385" s="107" customFormat="1" x14ac:dyDescent="0.2"/>
    <row r="43386" s="107" customFormat="1" x14ac:dyDescent="0.2"/>
    <row r="43387" s="107" customFormat="1" x14ac:dyDescent="0.2"/>
    <row r="43388" s="107" customFormat="1" x14ac:dyDescent="0.2"/>
    <row r="43389" s="107" customFormat="1" x14ac:dyDescent="0.2"/>
    <row r="43390" s="107" customFormat="1" x14ac:dyDescent="0.2"/>
    <row r="43391" s="107" customFormat="1" x14ac:dyDescent="0.2"/>
    <row r="43392" s="107" customFormat="1" x14ac:dyDescent="0.2"/>
    <row r="43393" s="107" customFormat="1" x14ac:dyDescent="0.2"/>
    <row r="43394" s="107" customFormat="1" x14ac:dyDescent="0.2"/>
    <row r="43395" s="107" customFormat="1" x14ac:dyDescent="0.2"/>
    <row r="43396" s="107" customFormat="1" x14ac:dyDescent="0.2"/>
    <row r="43397" s="107" customFormat="1" x14ac:dyDescent="0.2"/>
    <row r="43398" s="107" customFormat="1" x14ac:dyDescent="0.2"/>
    <row r="43399" s="107" customFormat="1" x14ac:dyDescent="0.2"/>
    <row r="43400" s="107" customFormat="1" x14ac:dyDescent="0.2"/>
    <row r="43401" s="107" customFormat="1" x14ac:dyDescent="0.2"/>
    <row r="43402" s="107" customFormat="1" x14ac:dyDescent="0.2"/>
    <row r="43403" s="107" customFormat="1" x14ac:dyDescent="0.2"/>
    <row r="43404" s="107" customFormat="1" x14ac:dyDescent="0.2"/>
    <row r="43405" s="107" customFormat="1" x14ac:dyDescent="0.2"/>
    <row r="43406" s="107" customFormat="1" x14ac:dyDescent="0.2"/>
    <row r="43407" s="107" customFormat="1" x14ac:dyDescent="0.2"/>
    <row r="43408" s="107" customFormat="1" x14ac:dyDescent="0.2"/>
    <row r="43409" s="107" customFormat="1" x14ac:dyDescent="0.2"/>
    <row r="43410" s="107" customFormat="1" x14ac:dyDescent="0.2"/>
    <row r="43411" s="107" customFormat="1" x14ac:dyDescent="0.2"/>
    <row r="43412" s="107" customFormat="1" x14ac:dyDescent="0.2"/>
    <row r="43413" s="107" customFormat="1" x14ac:dyDescent="0.2"/>
    <row r="43414" s="107" customFormat="1" x14ac:dyDescent="0.2"/>
    <row r="43415" s="107" customFormat="1" x14ac:dyDescent="0.2"/>
    <row r="43416" s="107" customFormat="1" x14ac:dyDescent="0.2"/>
    <row r="43417" s="107" customFormat="1" x14ac:dyDescent="0.2"/>
    <row r="43418" s="107" customFormat="1" x14ac:dyDescent="0.2"/>
    <row r="43419" s="107" customFormat="1" x14ac:dyDescent="0.2"/>
    <row r="43420" s="107" customFormat="1" x14ac:dyDescent="0.2"/>
    <row r="43421" s="107" customFormat="1" x14ac:dyDescent="0.2"/>
    <row r="43422" s="107" customFormat="1" x14ac:dyDescent="0.2"/>
    <row r="43423" s="107" customFormat="1" x14ac:dyDescent="0.2"/>
    <row r="43424" s="107" customFormat="1" x14ac:dyDescent="0.2"/>
    <row r="43425" s="107" customFormat="1" x14ac:dyDescent="0.2"/>
    <row r="43426" s="107" customFormat="1" x14ac:dyDescent="0.2"/>
    <row r="43427" s="107" customFormat="1" x14ac:dyDescent="0.2"/>
    <row r="43428" s="107" customFormat="1" x14ac:dyDescent="0.2"/>
    <row r="43429" s="107" customFormat="1" x14ac:dyDescent="0.2"/>
    <row r="43430" s="107" customFormat="1" x14ac:dyDescent="0.2"/>
    <row r="43431" s="107" customFormat="1" x14ac:dyDescent="0.2"/>
    <row r="43432" s="107" customFormat="1" x14ac:dyDescent="0.2"/>
    <row r="43433" s="107" customFormat="1" x14ac:dyDescent="0.2"/>
    <row r="43434" s="107" customFormat="1" x14ac:dyDescent="0.2"/>
    <row r="43435" s="107" customFormat="1" x14ac:dyDescent="0.2"/>
    <row r="43436" s="107" customFormat="1" x14ac:dyDescent="0.2"/>
    <row r="43437" s="107" customFormat="1" x14ac:dyDescent="0.2"/>
    <row r="43438" s="107" customFormat="1" x14ac:dyDescent="0.2"/>
    <row r="43439" s="107" customFormat="1" x14ac:dyDescent="0.2"/>
    <row r="43440" s="107" customFormat="1" x14ac:dyDescent="0.2"/>
    <row r="43441" s="107" customFormat="1" x14ac:dyDescent="0.2"/>
    <row r="43442" s="107" customFormat="1" x14ac:dyDescent="0.2"/>
    <row r="43443" s="107" customFormat="1" x14ac:dyDescent="0.2"/>
    <row r="43444" s="107" customFormat="1" x14ac:dyDescent="0.2"/>
    <row r="43445" s="107" customFormat="1" x14ac:dyDescent="0.2"/>
    <row r="43446" s="107" customFormat="1" x14ac:dyDescent="0.2"/>
    <row r="43447" s="107" customFormat="1" x14ac:dyDescent="0.2"/>
    <row r="43448" s="107" customFormat="1" x14ac:dyDescent="0.2"/>
    <row r="43449" s="107" customFormat="1" x14ac:dyDescent="0.2"/>
    <row r="43450" s="107" customFormat="1" x14ac:dyDescent="0.2"/>
    <row r="43451" s="107" customFormat="1" x14ac:dyDescent="0.2"/>
    <row r="43452" s="107" customFormat="1" x14ac:dyDescent="0.2"/>
    <row r="43453" s="107" customFormat="1" x14ac:dyDescent="0.2"/>
    <row r="43454" s="107" customFormat="1" x14ac:dyDescent="0.2"/>
    <row r="43455" s="107" customFormat="1" x14ac:dyDescent="0.2"/>
    <row r="43456" s="107" customFormat="1" x14ac:dyDescent="0.2"/>
    <row r="43457" s="107" customFormat="1" x14ac:dyDescent="0.2"/>
    <row r="43458" s="107" customFormat="1" x14ac:dyDescent="0.2"/>
    <row r="43459" s="107" customFormat="1" x14ac:dyDescent="0.2"/>
    <row r="43460" s="107" customFormat="1" x14ac:dyDescent="0.2"/>
    <row r="43461" s="107" customFormat="1" x14ac:dyDescent="0.2"/>
    <row r="43462" s="107" customFormat="1" x14ac:dyDescent="0.2"/>
    <row r="43463" s="107" customFormat="1" x14ac:dyDescent="0.2"/>
    <row r="43464" s="107" customFormat="1" x14ac:dyDescent="0.2"/>
    <row r="43465" s="107" customFormat="1" x14ac:dyDescent="0.2"/>
    <row r="43466" s="107" customFormat="1" x14ac:dyDescent="0.2"/>
    <row r="43467" s="107" customFormat="1" x14ac:dyDescent="0.2"/>
    <row r="43468" s="107" customFormat="1" x14ac:dyDescent="0.2"/>
    <row r="43469" s="107" customFormat="1" x14ac:dyDescent="0.2"/>
    <row r="43470" s="107" customFormat="1" x14ac:dyDescent="0.2"/>
    <row r="43471" s="107" customFormat="1" x14ac:dyDescent="0.2"/>
    <row r="43472" s="107" customFormat="1" x14ac:dyDescent="0.2"/>
    <row r="43473" s="107" customFormat="1" x14ac:dyDescent="0.2"/>
    <row r="43474" s="107" customFormat="1" x14ac:dyDescent="0.2"/>
    <row r="43475" s="107" customFormat="1" x14ac:dyDescent="0.2"/>
    <row r="43476" s="107" customFormat="1" x14ac:dyDescent="0.2"/>
    <row r="43477" s="107" customFormat="1" x14ac:dyDescent="0.2"/>
    <row r="43478" s="107" customFormat="1" x14ac:dyDescent="0.2"/>
    <row r="43479" s="107" customFormat="1" x14ac:dyDescent="0.2"/>
    <row r="43480" s="107" customFormat="1" x14ac:dyDescent="0.2"/>
    <row r="43481" s="107" customFormat="1" x14ac:dyDescent="0.2"/>
    <row r="43482" s="107" customFormat="1" x14ac:dyDescent="0.2"/>
    <row r="43483" s="107" customFormat="1" x14ac:dyDescent="0.2"/>
    <row r="43484" s="107" customFormat="1" x14ac:dyDescent="0.2"/>
    <row r="43485" s="107" customFormat="1" x14ac:dyDescent="0.2"/>
    <row r="43486" s="107" customFormat="1" x14ac:dyDescent="0.2"/>
    <row r="43487" s="107" customFormat="1" x14ac:dyDescent="0.2"/>
    <row r="43488" s="107" customFormat="1" x14ac:dyDescent="0.2"/>
    <row r="43489" s="107" customFormat="1" x14ac:dyDescent="0.2"/>
    <row r="43490" s="107" customFormat="1" x14ac:dyDescent="0.2"/>
    <row r="43491" s="107" customFormat="1" x14ac:dyDescent="0.2"/>
    <row r="43492" s="107" customFormat="1" x14ac:dyDescent="0.2"/>
    <row r="43493" s="107" customFormat="1" x14ac:dyDescent="0.2"/>
    <row r="43494" s="107" customFormat="1" x14ac:dyDescent="0.2"/>
    <row r="43495" s="107" customFormat="1" x14ac:dyDescent="0.2"/>
    <row r="43496" s="107" customFormat="1" x14ac:dyDescent="0.2"/>
    <row r="43497" s="107" customFormat="1" x14ac:dyDescent="0.2"/>
    <row r="43498" s="107" customFormat="1" x14ac:dyDescent="0.2"/>
    <row r="43499" s="107" customFormat="1" x14ac:dyDescent="0.2"/>
    <row r="43500" s="107" customFormat="1" x14ac:dyDescent="0.2"/>
    <row r="43501" s="107" customFormat="1" x14ac:dyDescent="0.2"/>
    <row r="43502" s="107" customFormat="1" x14ac:dyDescent="0.2"/>
    <row r="43503" s="107" customFormat="1" x14ac:dyDescent="0.2"/>
    <row r="43504" s="107" customFormat="1" x14ac:dyDescent="0.2"/>
    <row r="43505" s="107" customFormat="1" x14ac:dyDescent="0.2"/>
    <row r="43506" s="107" customFormat="1" x14ac:dyDescent="0.2"/>
    <row r="43507" s="107" customFormat="1" x14ac:dyDescent="0.2"/>
    <row r="43508" s="107" customFormat="1" x14ac:dyDescent="0.2"/>
    <row r="43509" s="107" customFormat="1" x14ac:dyDescent="0.2"/>
    <row r="43510" s="107" customFormat="1" x14ac:dyDescent="0.2"/>
    <row r="43511" s="107" customFormat="1" x14ac:dyDescent="0.2"/>
    <row r="43512" s="107" customFormat="1" x14ac:dyDescent="0.2"/>
    <row r="43513" s="107" customFormat="1" x14ac:dyDescent="0.2"/>
    <row r="43514" s="107" customFormat="1" x14ac:dyDescent="0.2"/>
    <row r="43515" s="107" customFormat="1" x14ac:dyDescent="0.2"/>
    <row r="43516" s="107" customFormat="1" x14ac:dyDescent="0.2"/>
    <row r="43517" s="107" customFormat="1" x14ac:dyDescent="0.2"/>
    <row r="43518" s="107" customFormat="1" x14ac:dyDescent="0.2"/>
    <row r="43519" s="107" customFormat="1" x14ac:dyDescent="0.2"/>
    <row r="43520" s="107" customFormat="1" x14ac:dyDescent="0.2"/>
    <row r="43521" s="107" customFormat="1" x14ac:dyDescent="0.2"/>
    <row r="43522" s="107" customFormat="1" x14ac:dyDescent="0.2"/>
    <row r="43523" s="107" customFormat="1" x14ac:dyDescent="0.2"/>
    <row r="43524" s="107" customFormat="1" x14ac:dyDescent="0.2"/>
    <row r="43525" s="107" customFormat="1" x14ac:dyDescent="0.2"/>
    <row r="43526" s="107" customFormat="1" x14ac:dyDescent="0.2"/>
    <row r="43527" s="107" customFormat="1" x14ac:dyDescent="0.2"/>
    <row r="43528" s="107" customFormat="1" x14ac:dyDescent="0.2"/>
    <row r="43529" s="107" customFormat="1" x14ac:dyDescent="0.2"/>
    <row r="43530" s="107" customFormat="1" x14ac:dyDescent="0.2"/>
    <row r="43531" s="107" customFormat="1" x14ac:dyDescent="0.2"/>
    <row r="43532" s="107" customFormat="1" x14ac:dyDescent="0.2"/>
    <row r="43533" s="107" customFormat="1" x14ac:dyDescent="0.2"/>
    <row r="43534" s="107" customFormat="1" x14ac:dyDescent="0.2"/>
    <row r="43535" s="107" customFormat="1" x14ac:dyDescent="0.2"/>
    <row r="43536" s="107" customFormat="1" x14ac:dyDescent="0.2"/>
    <row r="43537" s="107" customFormat="1" x14ac:dyDescent="0.2"/>
    <row r="43538" s="107" customFormat="1" x14ac:dyDescent="0.2"/>
    <row r="43539" s="107" customFormat="1" x14ac:dyDescent="0.2"/>
    <row r="43540" s="107" customFormat="1" x14ac:dyDescent="0.2"/>
    <row r="43541" s="107" customFormat="1" x14ac:dyDescent="0.2"/>
    <row r="43542" s="107" customFormat="1" x14ac:dyDescent="0.2"/>
    <row r="43543" s="107" customFormat="1" x14ac:dyDescent="0.2"/>
    <row r="43544" s="107" customFormat="1" x14ac:dyDescent="0.2"/>
    <row r="43545" s="107" customFormat="1" x14ac:dyDescent="0.2"/>
    <row r="43546" s="107" customFormat="1" x14ac:dyDescent="0.2"/>
    <row r="43547" s="107" customFormat="1" x14ac:dyDescent="0.2"/>
    <row r="43548" s="107" customFormat="1" x14ac:dyDescent="0.2"/>
    <row r="43549" s="107" customFormat="1" x14ac:dyDescent="0.2"/>
    <row r="43550" s="107" customFormat="1" x14ac:dyDescent="0.2"/>
    <row r="43551" s="107" customFormat="1" x14ac:dyDescent="0.2"/>
    <row r="43552" s="107" customFormat="1" x14ac:dyDescent="0.2"/>
    <row r="43553" s="107" customFormat="1" x14ac:dyDescent="0.2"/>
    <row r="43554" s="107" customFormat="1" x14ac:dyDescent="0.2"/>
    <row r="43555" s="107" customFormat="1" x14ac:dyDescent="0.2"/>
    <row r="43556" s="107" customFormat="1" x14ac:dyDescent="0.2"/>
    <row r="43557" s="107" customFormat="1" x14ac:dyDescent="0.2"/>
    <row r="43558" s="107" customFormat="1" x14ac:dyDescent="0.2"/>
    <row r="43559" s="107" customFormat="1" x14ac:dyDescent="0.2"/>
    <row r="43560" s="107" customFormat="1" x14ac:dyDescent="0.2"/>
    <row r="43561" s="107" customFormat="1" x14ac:dyDescent="0.2"/>
    <row r="43562" s="107" customFormat="1" x14ac:dyDescent="0.2"/>
    <row r="43563" s="107" customFormat="1" x14ac:dyDescent="0.2"/>
    <row r="43564" s="107" customFormat="1" x14ac:dyDescent="0.2"/>
    <row r="43565" s="107" customFormat="1" x14ac:dyDescent="0.2"/>
    <row r="43566" s="107" customFormat="1" x14ac:dyDescent="0.2"/>
    <row r="43567" s="107" customFormat="1" x14ac:dyDescent="0.2"/>
    <row r="43568" s="107" customFormat="1" x14ac:dyDescent="0.2"/>
    <row r="43569" s="107" customFormat="1" x14ac:dyDescent="0.2"/>
    <row r="43570" s="107" customFormat="1" x14ac:dyDescent="0.2"/>
    <row r="43571" s="107" customFormat="1" x14ac:dyDescent="0.2"/>
    <row r="43572" s="107" customFormat="1" x14ac:dyDescent="0.2"/>
    <row r="43573" s="107" customFormat="1" x14ac:dyDescent="0.2"/>
    <row r="43574" s="107" customFormat="1" x14ac:dyDescent="0.2"/>
    <row r="43575" s="107" customFormat="1" x14ac:dyDescent="0.2"/>
    <row r="43576" s="107" customFormat="1" x14ac:dyDescent="0.2"/>
    <row r="43577" s="107" customFormat="1" x14ac:dyDescent="0.2"/>
    <row r="43578" s="107" customFormat="1" x14ac:dyDescent="0.2"/>
    <row r="43579" s="107" customFormat="1" x14ac:dyDescent="0.2"/>
    <row r="43580" s="107" customFormat="1" x14ac:dyDescent="0.2"/>
    <row r="43581" s="107" customFormat="1" x14ac:dyDescent="0.2"/>
    <row r="43582" s="107" customFormat="1" x14ac:dyDescent="0.2"/>
    <row r="43583" s="107" customFormat="1" x14ac:dyDescent="0.2"/>
    <row r="43584" s="107" customFormat="1" x14ac:dyDescent="0.2"/>
    <row r="43585" s="107" customFormat="1" x14ac:dyDescent="0.2"/>
    <row r="43586" s="107" customFormat="1" x14ac:dyDescent="0.2"/>
    <row r="43587" s="107" customFormat="1" x14ac:dyDescent="0.2"/>
    <row r="43588" s="107" customFormat="1" x14ac:dyDescent="0.2"/>
    <row r="43589" s="107" customFormat="1" x14ac:dyDescent="0.2"/>
    <row r="43590" s="107" customFormat="1" x14ac:dyDescent="0.2"/>
    <row r="43591" s="107" customFormat="1" x14ac:dyDescent="0.2"/>
    <row r="43592" s="107" customFormat="1" x14ac:dyDescent="0.2"/>
    <row r="43593" s="107" customFormat="1" x14ac:dyDescent="0.2"/>
    <row r="43594" s="107" customFormat="1" x14ac:dyDescent="0.2"/>
    <row r="43595" s="107" customFormat="1" x14ac:dyDescent="0.2"/>
    <row r="43596" s="107" customFormat="1" x14ac:dyDescent="0.2"/>
    <row r="43597" s="107" customFormat="1" x14ac:dyDescent="0.2"/>
    <row r="43598" s="107" customFormat="1" x14ac:dyDescent="0.2"/>
    <row r="43599" s="107" customFormat="1" x14ac:dyDescent="0.2"/>
    <row r="43600" s="107" customFormat="1" x14ac:dyDescent="0.2"/>
    <row r="43601" s="107" customFormat="1" x14ac:dyDescent="0.2"/>
    <row r="43602" s="107" customFormat="1" x14ac:dyDescent="0.2"/>
    <row r="43603" s="107" customFormat="1" x14ac:dyDescent="0.2"/>
    <row r="43604" s="107" customFormat="1" x14ac:dyDescent="0.2"/>
    <row r="43605" s="107" customFormat="1" x14ac:dyDescent="0.2"/>
    <row r="43606" s="107" customFormat="1" x14ac:dyDescent="0.2"/>
    <row r="43607" s="107" customFormat="1" x14ac:dyDescent="0.2"/>
    <row r="43608" s="107" customFormat="1" x14ac:dyDescent="0.2"/>
    <row r="43609" s="107" customFormat="1" x14ac:dyDescent="0.2"/>
    <row r="43610" s="107" customFormat="1" x14ac:dyDescent="0.2"/>
    <row r="43611" s="107" customFormat="1" x14ac:dyDescent="0.2"/>
    <row r="43612" s="107" customFormat="1" x14ac:dyDescent="0.2"/>
    <row r="43613" s="107" customFormat="1" x14ac:dyDescent="0.2"/>
    <row r="43614" s="107" customFormat="1" x14ac:dyDescent="0.2"/>
    <row r="43615" s="107" customFormat="1" x14ac:dyDescent="0.2"/>
    <row r="43616" s="107" customFormat="1" x14ac:dyDescent="0.2"/>
    <row r="43617" s="107" customFormat="1" x14ac:dyDescent="0.2"/>
    <row r="43618" s="107" customFormat="1" x14ac:dyDescent="0.2"/>
    <row r="43619" s="107" customFormat="1" x14ac:dyDescent="0.2"/>
    <row r="43620" s="107" customFormat="1" x14ac:dyDescent="0.2"/>
    <row r="43621" s="107" customFormat="1" x14ac:dyDescent="0.2"/>
    <row r="43622" s="107" customFormat="1" x14ac:dyDescent="0.2"/>
    <row r="43623" s="107" customFormat="1" x14ac:dyDescent="0.2"/>
    <row r="43624" s="107" customFormat="1" x14ac:dyDescent="0.2"/>
    <row r="43625" s="107" customFormat="1" x14ac:dyDescent="0.2"/>
    <row r="43626" s="107" customFormat="1" x14ac:dyDescent="0.2"/>
    <row r="43627" s="107" customFormat="1" x14ac:dyDescent="0.2"/>
    <row r="43628" s="107" customFormat="1" x14ac:dyDescent="0.2"/>
    <row r="43629" s="107" customFormat="1" x14ac:dyDescent="0.2"/>
    <row r="43630" s="107" customFormat="1" x14ac:dyDescent="0.2"/>
    <row r="43631" s="107" customFormat="1" x14ac:dyDescent="0.2"/>
    <row r="43632" s="107" customFormat="1" x14ac:dyDescent="0.2"/>
    <row r="43633" s="107" customFormat="1" x14ac:dyDescent="0.2"/>
    <row r="43634" s="107" customFormat="1" x14ac:dyDescent="0.2"/>
    <row r="43635" s="107" customFormat="1" x14ac:dyDescent="0.2"/>
    <row r="43636" s="107" customFormat="1" x14ac:dyDescent="0.2"/>
    <row r="43637" s="107" customFormat="1" x14ac:dyDescent="0.2"/>
    <row r="43638" s="107" customFormat="1" x14ac:dyDescent="0.2"/>
    <row r="43639" s="107" customFormat="1" x14ac:dyDescent="0.2"/>
    <row r="43640" s="107" customFormat="1" x14ac:dyDescent="0.2"/>
    <row r="43641" s="107" customFormat="1" x14ac:dyDescent="0.2"/>
    <row r="43642" s="107" customFormat="1" x14ac:dyDescent="0.2"/>
    <row r="43643" s="107" customFormat="1" x14ac:dyDescent="0.2"/>
    <row r="43644" s="107" customFormat="1" x14ac:dyDescent="0.2"/>
    <row r="43645" s="107" customFormat="1" x14ac:dyDescent="0.2"/>
    <row r="43646" s="107" customFormat="1" x14ac:dyDescent="0.2"/>
    <row r="43647" s="107" customFormat="1" x14ac:dyDescent="0.2"/>
    <row r="43648" s="107" customFormat="1" x14ac:dyDescent="0.2"/>
    <row r="43649" s="107" customFormat="1" x14ac:dyDescent="0.2"/>
    <row r="43650" s="107" customFormat="1" x14ac:dyDescent="0.2"/>
    <row r="43651" s="107" customFormat="1" x14ac:dyDescent="0.2"/>
    <row r="43652" s="107" customFormat="1" x14ac:dyDescent="0.2"/>
    <row r="43653" s="107" customFormat="1" x14ac:dyDescent="0.2"/>
    <row r="43654" s="107" customFormat="1" x14ac:dyDescent="0.2"/>
    <row r="43655" s="107" customFormat="1" x14ac:dyDescent="0.2"/>
    <row r="43656" s="107" customFormat="1" x14ac:dyDescent="0.2"/>
    <row r="43657" s="107" customFormat="1" x14ac:dyDescent="0.2"/>
    <row r="43658" s="107" customFormat="1" x14ac:dyDescent="0.2"/>
    <row r="43659" s="107" customFormat="1" x14ac:dyDescent="0.2"/>
    <row r="43660" s="107" customFormat="1" x14ac:dyDescent="0.2"/>
    <row r="43661" s="107" customFormat="1" x14ac:dyDescent="0.2"/>
    <row r="43662" s="107" customFormat="1" x14ac:dyDescent="0.2"/>
    <row r="43663" s="107" customFormat="1" x14ac:dyDescent="0.2"/>
    <row r="43664" s="107" customFormat="1" x14ac:dyDescent="0.2"/>
    <row r="43665" s="107" customFormat="1" x14ac:dyDescent="0.2"/>
    <row r="43666" s="107" customFormat="1" x14ac:dyDescent="0.2"/>
    <row r="43667" s="107" customFormat="1" x14ac:dyDescent="0.2"/>
    <row r="43668" s="107" customFormat="1" x14ac:dyDescent="0.2"/>
    <row r="43669" s="107" customFormat="1" x14ac:dyDescent="0.2"/>
    <row r="43670" s="107" customFormat="1" x14ac:dyDescent="0.2"/>
    <row r="43671" s="107" customFormat="1" x14ac:dyDescent="0.2"/>
    <row r="43672" s="107" customFormat="1" x14ac:dyDescent="0.2"/>
    <row r="43673" s="107" customFormat="1" x14ac:dyDescent="0.2"/>
    <row r="43674" s="107" customFormat="1" x14ac:dyDescent="0.2"/>
    <row r="43675" s="107" customFormat="1" x14ac:dyDescent="0.2"/>
    <row r="43676" s="107" customFormat="1" x14ac:dyDescent="0.2"/>
    <row r="43677" s="107" customFormat="1" x14ac:dyDescent="0.2"/>
    <row r="43678" s="107" customFormat="1" x14ac:dyDescent="0.2"/>
    <row r="43679" s="107" customFormat="1" x14ac:dyDescent="0.2"/>
    <row r="43680" s="107" customFormat="1" x14ac:dyDescent="0.2"/>
    <row r="43681" s="107" customFormat="1" x14ac:dyDescent="0.2"/>
    <row r="43682" s="107" customFormat="1" x14ac:dyDescent="0.2"/>
    <row r="43683" s="107" customFormat="1" x14ac:dyDescent="0.2"/>
    <row r="43684" s="107" customFormat="1" x14ac:dyDescent="0.2"/>
    <row r="43685" s="107" customFormat="1" x14ac:dyDescent="0.2"/>
    <row r="43686" s="107" customFormat="1" x14ac:dyDescent="0.2"/>
    <row r="43687" s="107" customFormat="1" x14ac:dyDescent="0.2"/>
    <row r="43688" s="107" customFormat="1" x14ac:dyDescent="0.2"/>
    <row r="43689" s="107" customFormat="1" x14ac:dyDescent="0.2"/>
    <row r="43690" s="107" customFormat="1" x14ac:dyDescent="0.2"/>
    <row r="43691" s="107" customFormat="1" x14ac:dyDescent="0.2"/>
    <row r="43692" s="107" customFormat="1" x14ac:dyDescent="0.2"/>
    <row r="43693" s="107" customFormat="1" x14ac:dyDescent="0.2"/>
    <row r="43694" s="107" customFormat="1" x14ac:dyDescent="0.2"/>
    <row r="43695" s="107" customFormat="1" x14ac:dyDescent="0.2"/>
    <row r="43696" s="107" customFormat="1" x14ac:dyDescent="0.2"/>
    <row r="43697" s="107" customFormat="1" x14ac:dyDescent="0.2"/>
    <row r="43698" s="107" customFormat="1" x14ac:dyDescent="0.2"/>
    <row r="43699" s="107" customFormat="1" x14ac:dyDescent="0.2"/>
    <row r="43700" s="107" customFormat="1" x14ac:dyDescent="0.2"/>
    <row r="43701" s="107" customFormat="1" x14ac:dyDescent="0.2"/>
    <row r="43702" s="107" customFormat="1" x14ac:dyDescent="0.2"/>
    <row r="43703" s="107" customFormat="1" x14ac:dyDescent="0.2"/>
    <row r="43704" s="107" customFormat="1" x14ac:dyDescent="0.2"/>
    <row r="43705" s="107" customFormat="1" x14ac:dyDescent="0.2"/>
    <row r="43706" s="107" customFormat="1" x14ac:dyDescent="0.2"/>
    <row r="43707" s="107" customFormat="1" x14ac:dyDescent="0.2"/>
    <row r="43708" s="107" customFormat="1" x14ac:dyDescent="0.2"/>
    <row r="43709" s="107" customFormat="1" x14ac:dyDescent="0.2"/>
    <row r="43710" s="107" customFormat="1" x14ac:dyDescent="0.2"/>
    <row r="43711" s="107" customFormat="1" x14ac:dyDescent="0.2"/>
    <row r="43712" s="107" customFormat="1" x14ac:dyDescent="0.2"/>
    <row r="43713" s="107" customFormat="1" x14ac:dyDescent="0.2"/>
    <row r="43714" s="107" customFormat="1" x14ac:dyDescent="0.2"/>
    <row r="43715" s="107" customFormat="1" x14ac:dyDescent="0.2"/>
    <row r="43716" s="107" customFormat="1" x14ac:dyDescent="0.2"/>
    <row r="43717" s="107" customFormat="1" x14ac:dyDescent="0.2"/>
    <row r="43718" s="107" customFormat="1" x14ac:dyDescent="0.2"/>
    <row r="43719" s="107" customFormat="1" x14ac:dyDescent="0.2"/>
    <row r="43720" s="107" customFormat="1" x14ac:dyDescent="0.2"/>
    <row r="43721" s="107" customFormat="1" x14ac:dyDescent="0.2"/>
    <row r="43722" s="107" customFormat="1" x14ac:dyDescent="0.2"/>
    <row r="43723" s="107" customFormat="1" x14ac:dyDescent="0.2"/>
    <row r="43724" s="107" customFormat="1" x14ac:dyDescent="0.2"/>
    <row r="43725" s="107" customFormat="1" x14ac:dyDescent="0.2"/>
    <row r="43726" s="107" customFormat="1" x14ac:dyDescent="0.2"/>
    <row r="43727" s="107" customFormat="1" x14ac:dyDescent="0.2"/>
    <row r="43728" s="107" customFormat="1" x14ac:dyDescent="0.2"/>
    <row r="43729" s="107" customFormat="1" x14ac:dyDescent="0.2"/>
    <row r="43730" s="107" customFormat="1" x14ac:dyDescent="0.2"/>
    <row r="43731" s="107" customFormat="1" x14ac:dyDescent="0.2"/>
    <row r="43732" s="107" customFormat="1" x14ac:dyDescent="0.2"/>
    <row r="43733" s="107" customFormat="1" x14ac:dyDescent="0.2"/>
    <row r="43734" s="107" customFormat="1" x14ac:dyDescent="0.2"/>
    <row r="43735" s="107" customFormat="1" x14ac:dyDescent="0.2"/>
    <row r="43736" s="107" customFormat="1" x14ac:dyDescent="0.2"/>
    <row r="43737" s="107" customFormat="1" x14ac:dyDescent="0.2"/>
    <row r="43738" s="107" customFormat="1" x14ac:dyDescent="0.2"/>
    <row r="43739" s="107" customFormat="1" x14ac:dyDescent="0.2"/>
    <row r="43740" s="107" customFormat="1" x14ac:dyDescent="0.2"/>
    <row r="43741" s="107" customFormat="1" x14ac:dyDescent="0.2"/>
    <row r="43742" s="107" customFormat="1" x14ac:dyDescent="0.2"/>
    <row r="43743" s="107" customFormat="1" x14ac:dyDescent="0.2"/>
    <row r="43744" s="107" customFormat="1" x14ac:dyDescent="0.2"/>
    <row r="43745" s="107" customFormat="1" x14ac:dyDescent="0.2"/>
    <row r="43746" s="107" customFormat="1" x14ac:dyDescent="0.2"/>
    <row r="43747" s="107" customFormat="1" x14ac:dyDescent="0.2"/>
    <row r="43748" s="107" customFormat="1" x14ac:dyDescent="0.2"/>
    <row r="43749" s="107" customFormat="1" x14ac:dyDescent="0.2"/>
    <row r="43750" s="107" customFormat="1" x14ac:dyDescent="0.2"/>
    <row r="43751" s="107" customFormat="1" x14ac:dyDescent="0.2"/>
    <row r="43752" s="107" customFormat="1" x14ac:dyDescent="0.2"/>
    <row r="43753" s="107" customFormat="1" x14ac:dyDescent="0.2"/>
    <row r="43754" s="107" customFormat="1" x14ac:dyDescent="0.2"/>
    <row r="43755" s="107" customFormat="1" x14ac:dyDescent="0.2"/>
    <row r="43756" s="107" customFormat="1" x14ac:dyDescent="0.2"/>
    <row r="43757" s="107" customFormat="1" x14ac:dyDescent="0.2"/>
    <row r="43758" s="107" customFormat="1" x14ac:dyDescent="0.2"/>
    <row r="43759" s="107" customFormat="1" x14ac:dyDescent="0.2"/>
    <row r="43760" s="107" customFormat="1" x14ac:dyDescent="0.2"/>
    <row r="43761" s="107" customFormat="1" x14ac:dyDescent="0.2"/>
    <row r="43762" s="107" customFormat="1" x14ac:dyDescent="0.2"/>
    <row r="43763" s="107" customFormat="1" x14ac:dyDescent="0.2"/>
    <row r="43764" s="107" customFormat="1" x14ac:dyDescent="0.2"/>
    <row r="43765" s="107" customFormat="1" x14ac:dyDescent="0.2"/>
    <row r="43766" s="107" customFormat="1" x14ac:dyDescent="0.2"/>
    <row r="43767" s="107" customFormat="1" x14ac:dyDescent="0.2"/>
    <row r="43768" s="107" customFormat="1" x14ac:dyDescent="0.2"/>
    <row r="43769" s="107" customFormat="1" x14ac:dyDescent="0.2"/>
    <row r="43770" s="107" customFormat="1" x14ac:dyDescent="0.2"/>
    <row r="43771" s="107" customFormat="1" x14ac:dyDescent="0.2"/>
    <row r="43772" s="107" customFormat="1" x14ac:dyDescent="0.2"/>
    <row r="43773" s="107" customFormat="1" x14ac:dyDescent="0.2"/>
    <row r="43774" s="107" customFormat="1" x14ac:dyDescent="0.2"/>
    <row r="43775" s="107" customFormat="1" x14ac:dyDescent="0.2"/>
    <row r="43776" s="107" customFormat="1" x14ac:dyDescent="0.2"/>
    <row r="43777" s="107" customFormat="1" x14ac:dyDescent="0.2"/>
    <row r="43778" s="107" customFormat="1" x14ac:dyDescent="0.2"/>
    <row r="43779" s="107" customFormat="1" x14ac:dyDescent="0.2"/>
    <row r="43780" s="107" customFormat="1" x14ac:dyDescent="0.2"/>
    <row r="43781" s="107" customFormat="1" x14ac:dyDescent="0.2"/>
    <row r="43782" s="107" customFormat="1" x14ac:dyDescent="0.2"/>
    <row r="43783" s="107" customFormat="1" x14ac:dyDescent="0.2"/>
    <row r="43784" s="107" customFormat="1" x14ac:dyDescent="0.2"/>
    <row r="43785" s="107" customFormat="1" x14ac:dyDescent="0.2"/>
    <row r="43786" s="107" customFormat="1" x14ac:dyDescent="0.2"/>
    <row r="43787" s="107" customFormat="1" x14ac:dyDescent="0.2"/>
    <row r="43788" s="107" customFormat="1" x14ac:dyDescent="0.2"/>
    <row r="43789" s="107" customFormat="1" x14ac:dyDescent="0.2"/>
    <row r="43790" s="107" customFormat="1" x14ac:dyDescent="0.2"/>
    <row r="43791" s="107" customFormat="1" x14ac:dyDescent="0.2"/>
    <row r="43792" s="107" customFormat="1" x14ac:dyDescent="0.2"/>
    <row r="43793" s="107" customFormat="1" x14ac:dyDescent="0.2"/>
    <row r="43794" s="107" customFormat="1" x14ac:dyDescent="0.2"/>
    <row r="43795" s="107" customFormat="1" x14ac:dyDescent="0.2"/>
    <row r="43796" s="107" customFormat="1" x14ac:dyDescent="0.2"/>
    <row r="43797" s="107" customFormat="1" x14ac:dyDescent="0.2"/>
    <row r="43798" s="107" customFormat="1" x14ac:dyDescent="0.2"/>
    <row r="43799" s="107" customFormat="1" x14ac:dyDescent="0.2"/>
    <row r="43800" s="107" customFormat="1" x14ac:dyDescent="0.2"/>
    <row r="43801" s="107" customFormat="1" x14ac:dyDescent="0.2"/>
    <row r="43802" s="107" customFormat="1" x14ac:dyDescent="0.2"/>
    <row r="43803" s="107" customFormat="1" x14ac:dyDescent="0.2"/>
    <row r="43804" s="107" customFormat="1" x14ac:dyDescent="0.2"/>
    <row r="43805" s="107" customFormat="1" x14ac:dyDescent="0.2"/>
    <row r="43806" s="107" customFormat="1" x14ac:dyDescent="0.2"/>
    <row r="43807" s="107" customFormat="1" x14ac:dyDescent="0.2"/>
    <row r="43808" s="107" customFormat="1" x14ac:dyDescent="0.2"/>
    <row r="43809" s="107" customFormat="1" x14ac:dyDescent="0.2"/>
    <row r="43810" s="107" customFormat="1" x14ac:dyDescent="0.2"/>
    <row r="43811" s="107" customFormat="1" x14ac:dyDescent="0.2"/>
    <row r="43812" s="107" customFormat="1" x14ac:dyDescent="0.2"/>
    <row r="43813" s="107" customFormat="1" x14ac:dyDescent="0.2"/>
    <row r="43814" s="107" customFormat="1" x14ac:dyDescent="0.2"/>
    <row r="43815" s="107" customFormat="1" x14ac:dyDescent="0.2"/>
    <row r="43816" s="107" customFormat="1" x14ac:dyDescent="0.2"/>
    <row r="43817" s="107" customFormat="1" x14ac:dyDescent="0.2"/>
    <row r="43818" s="107" customFormat="1" x14ac:dyDescent="0.2"/>
    <row r="43819" s="107" customFormat="1" x14ac:dyDescent="0.2"/>
    <row r="43820" s="107" customFormat="1" x14ac:dyDescent="0.2"/>
    <row r="43821" s="107" customFormat="1" x14ac:dyDescent="0.2"/>
    <row r="43822" s="107" customFormat="1" x14ac:dyDescent="0.2"/>
    <row r="43823" s="107" customFormat="1" x14ac:dyDescent="0.2"/>
    <row r="43824" s="107" customFormat="1" x14ac:dyDescent="0.2"/>
    <row r="43825" s="107" customFormat="1" x14ac:dyDescent="0.2"/>
    <row r="43826" s="107" customFormat="1" x14ac:dyDescent="0.2"/>
    <row r="43827" s="107" customFormat="1" x14ac:dyDescent="0.2"/>
    <row r="43828" s="107" customFormat="1" x14ac:dyDescent="0.2"/>
    <row r="43829" s="107" customFormat="1" x14ac:dyDescent="0.2"/>
    <row r="43830" s="107" customFormat="1" x14ac:dyDescent="0.2"/>
    <row r="43831" s="107" customFormat="1" x14ac:dyDescent="0.2"/>
    <row r="43832" s="107" customFormat="1" x14ac:dyDescent="0.2"/>
    <row r="43833" s="107" customFormat="1" x14ac:dyDescent="0.2"/>
    <row r="43834" s="107" customFormat="1" x14ac:dyDescent="0.2"/>
    <row r="43835" s="107" customFormat="1" x14ac:dyDescent="0.2"/>
    <row r="43836" s="107" customFormat="1" x14ac:dyDescent="0.2"/>
    <row r="43837" s="107" customFormat="1" x14ac:dyDescent="0.2"/>
    <row r="43838" s="107" customFormat="1" x14ac:dyDescent="0.2"/>
    <row r="43839" s="107" customFormat="1" x14ac:dyDescent="0.2"/>
    <row r="43840" s="107" customFormat="1" x14ac:dyDescent="0.2"/>
    <row r="43841" s="107" customFormat="1" x14ac:dyDescent="0.2"/>
    <row r="43842" s="107" customFormat="1" x14ac:dyDescent="0.2"/>
    <row r="43843" s="107" customFormat="1" x14ac:dyDescent="0.2"/>
    <row r="43844" s="107" customFormat="1" x14ac:dyDescent="0.2"/>
    <row r="43845" s="107" customFormat="1" x14ac:dyDescent="0.2"/>
    <row r="43846" s="107" customFormat="1" x14ac:dyDescent="0.2"/>
    <row r="43847" s="107" customFormat="1" x14ac:dyDescent="0.2"/>
    <row r="43848" s="107" customFormat="1" x14ac:dyDescent="0.2"/>
    <row r="43849" s="107" customFormat="1" x14ac:dyDescent="0.2"/>
    <row r="43850" s="107" customFormat="1" x14ac:dyDescent="0.2"/>
    <row r="43851" s="107" customFormat="1" x14ac:dyDescent="0.2"/>
    <row r="43852" s="107" customFormat="1" x14ac:dyDescent="0.2"/>
    <row r="43853" s="107" customFormat="1" x14ac:dyDescent="0.2"/>
    <row r="43854" s="107" customFormat="1" x14ac:dyDescent="0.2"/>
    <row r="43855" s="107" customFormat="1" x14ac:dyDescent="0.2"/>
    <row r="43856" s="107" customFormat="1" x14ac:dyDescent="0.2"/>
    <row r="43857" s="107" customFormat="1" x14ac:dyDescent="0.2"/>
    <row r="43858" s="107" customFormat="1" x14ac:dyDescent="0.2"/>
    <row r="43859" s="107" customFormat="1" x14ac:dyDescent="0.2"/>
    <row r="43860" s="107" customFormat="1" x14ac:dyDescent="0.2"/>
    <row r="43861" s="107" customFormat="1" x14ac:dyDescent="0.2"/>
    <row r="43862" s="107" customFormat="1" x14ac:dyDescent="0.2"/>
    <row r="43863" s="107" customFormat="1" x14ac:dyDescent="0.2"/>
    <row r="43864" s="107" customFormat="1" x14ac:dyDescent="0.2"/>
    <row r="43865" s="107" customFormat="1" x14ac:dyDescent="0.2"/>
    <row r="43866" s="107" customFormat="1" x14ac:dyDescent="0.2"/>
    <row r="43867" s="107" customFormat="1" x14ac:dyDescent="0.2"/>
    <row r="43868" s="107" customFormat="1" x14ac:dyDescent="0.2"/>
    <row r="43869" s="107" customFormat="1" x14ac:dyDescent="0.2"/>
    <row r="43870" s="107" customFormat="1" x14ac:dyDescent="0.2"/>
    <row r="43871" s="107" customFormat="1" x14ac:dyDescent="0.2"/>
    <row r="43872" s="107" customFormat="1" x14ac:dyDescent="0.2"/>
    <row r="43873" s="107" customFormat="1" x14ac:dyDescent="0.2"/>
    <row r="43874" s="107" customFormat="1" x14ac:dyDescent="0.2"/>
    <row r="43875" s="107" customFormat="1" x14ac:dyDescent="0.2"/>
    <row r="43876" s="107" customFormat="1" x14ac:dyDescent="0.2"/>
    <row r="43877" s="107" customFormat="1" x14ac:dyDescent="0.2"/>
    <row r="43878" s="107" customFormat="1" x14ac:dyDescent="0.2"/>
    <row r="43879" s="107" customFormat="1" x14ac:dyDescent="0.2"/>
    <row r="43880" s="107" customFormat="1" x14ac:dyDescent="0.2"/>
    <row r="43881" s="107" customFormat="1" x14ac:dyDescent="0.2"/>
    <row r="43882" s="107" customFormat="1" x14ac:dyDescent="0.2"/>
    <row r="43883" s="107" customFormat="1" x14ac:dyDescent="0.2"/>
    <row r="43884" s="107" customFormat="1" x14ac:dyDescent="0.2"/>
    <row r="43885" s="107" customFormat="1" x14ac:dyDescent="0.2"/>
    <row r="43886" s="107" customFormat="1" x14ac:dyDescent="0.2"/>
    <row r="43887" s="107" customFormat="1" x14ac:dyDescent="0.2"/>
    <row r="43888" s="107" customFormat="1" x14ac:dyDescent="0.2"/>
    <row r="43889" s="107" customFormat="1" x14ac:dyDescent="0.2"/>
    <row r="43890" s="107" customFormat="1" x14ac:dyDescent="0.2"/>
    <row r="43891" s="107" customFormat="1" x14ac:dyDescent="0.2"/>
    <row r="43892" s="107" customFormat="1" x14ac:dyDescent="0.2"/>
    <row r="43893" s="107" customFormat="1" x14ac:dyDescent="0.2"/>
    <row r="43894" s="107" customFormat="1" x14ac:dyDescent="0.2"/>
    <row r="43895" s="107" customFormat="1" x14ac:dyDescent="0.2"/>
    <row r="43896" s="107" customFormat="1" x14ac:dyDescent="0.2"/>
    <row r="43897" s="107" customFormat="1" x14ac:dyDescent="0.2"/>
    <row r="43898" s="107" customFormat="1" x14ac:dyDescent="0.2"/>
    <row r="43899" s="107" customFormat="1" x14ac:dyDescent="0.2"/>
    <row r="43900" s="107" customFormat="1" x14ac:dyDescent="0.2"/>
    <row r="43901" s="107" customFormat="1" x14ac:dyDescent="0.2"/>
    <row r="43902" s="107" customFormat="1" x14ac:dyDescent="0.2"/>
    <row r="43903" s="107" customFormat="1" x14ac:dyDescent="0.2"/>
    <row r="43904" s="107" customFormat="1" x14ac:dyDescent="0.2"/>
    <row r="43905" s="107" customFormat="1" x14ac:dyDescent="0.2"/>
    <row r="43906" s="107" customFormat="1" x14ac:dyDescent="0.2"/>
    <row r="43907" s="107" customFormat="1" x14ac:dyDescent="0.2"/>
    <row r="43908" s="107" customFormat="1" x14ac:dyDescent="0.2"/>
    <row r="43909" s="107" customFormat="1" x14ac:dyDescent="0.2"/>
    <row r="43910" s="107" customFormat="1" x14ac:dyDescent="0.2"/>
    <row r="43911" s="107" customFormat="1" x14ac:dyDescent="0.2"/>
    <row r="43912" s="107" customFormat="1" x14ac:dyDescent="0.2"/>
    <row r="43913" s="107" customFormat="1" x14ac:dyDescent="0.2"/>
    <row r="43914" s="107" customFormat="1" x14ac:dyDescent="0.2"/>
    <row r="43915" s="107" customFormat="1" x14ac:dyDescent="0.2"/>
    <row r="43916" s="107" customFormat="1" x14ac:dyDescent="0.2"/>
    <row r="43917" s="107" customFormat="1" x14ac:dyDescent="0.2"/>
    <row r="43918" s="107" customFormat="1" x14ac:dyDescent="0.2"/>
    <row r="43919" s="107" customFormat="1" x14ac:dyDescent="0.2"/>
    <row r="43920" s="107" customFormat="1" x14ac:dyDescent="0.2"/>
    <row r="43921" s="107" customFormat="1" x14ac:dyDescent="0.2"/>
    <row r="43922" s="107" customFormat="1" x14ac:dyDescent="0.2"/>
    <row r="43923" s="107" customFormat="1" x14ac:dyDescent="0.2"/>
    <row r="43924" s="107" customFormat="1" x14ac:dyDescent="0.2"/>
    <row r="43925" s="107" customFormat="1" x14ac:dyDescent="0.2"/>
    <row r="43926" s="107" customFormat="1" x14ac:dyDescent="0.2"/>
    <row r="43927" s="107" customFormat="1" x14ac:dyDescent="0.2"/>
    <row r="43928" s="107" customFormat="1" x14ac:dyDescent="0.2"/>
    <row r="43929" s="107" customFormat="1" x14ac:dyDescent="0.2"/>
    <row r="43930" s="107" customFormat="1" x14ac:dyDescent="0.2"/>
    <row r="43931" s="107" customFormat="1" x14ac:dyDescent="0.2"/>
    <row r="43932" s="107" customFormat="1" x14ac:dyDescent="0.2"/>
    <row r="43933" s="107" customFormat="1" x14ac:dyDescent="0.2"/>
    <row r="43934" s="107" customFormat="1" x14ac:dyDescent="0.2"/>
    <row r="43935" s="107" customFormat="1" x14ac:dyDescent="0.2"/>
    <row r="43936" s="107" customFormat="1" x14ac:dyDescent="0.2"/>
    <row r="43937" s="107" customFormat="1" x14ac:dyDescent="0.2"/>
    <row r="43938" s="107" customFormat="1" x14ac:dyDescent="0.2"/>
    <row r="43939" s="107" customFormat="1" x14ac:dyDescent="0.2"/>
    <row r="43940" s="107" customFormat="1" x14ac:dyDescent="0.2"/>
    <row r="43941" s="107" customFormat="1" x14ac:dyDescent="0.2"/>
    <row r="43942" s="107" customFormat="1" x14ac:dyDescent="0.2"/>
    <row r="43943" s="107" customFormat="1" x14ac:dyDescent="0.2"/>
    <row r="43944" s="107" customFormat="1" x14ac:dyDescent="0.2"/>
    <row r="43945" s="107" customFormat="1" x14ac:dyDescent="0.2"/>
    <row r="43946" s="107" customFormat="1" x14ac:dyDescent="0.2"/>
    <row r="43947" s="107" customFormat="1" x14ac:dyDescent="0.2"/>
    <row r="43948" s="107" customFormat="1" x14ac:dyDescent="0.2"/>
    <row r="43949" s="107" customFormat="1" x14ac:dyDescent="0.2"/>
    <row r="43950" s="107" customFormat="1" x14ac:dyDescent="0.2"/>
    <row r="43951" s="107" customFormat="1" x14ac:dyDescent="0.2"/>
    <row r="43952" s="107" customFormat="1" x14ac:dyDescent="0.2"/>
    <row r="43953" s="107" customFormat="1" x14ac:dyDescent="0.2"/>
    <row r="43954" s="107" customFormat="1" x14ac:dyDescent="0.2"/>
    <row r="43955" s="107" customFormat="1" x14ac:dyDescent="0.2"/>
    <row r="43956" s="107" customFormat="1" x14ac:dyDescent="0.2"/>
    <row r="43957" s="107" customFormat="1" x14ac:dyDescent="0.2"/>
    <row r="43958" s="107" customFormat="1" x14ac:dyDescent="0.2"/>
    <row r="43959" s="107" customFormat="1" x14ac:dyDescent="0.2"/>
    <row r="43960" s="107" customFormat="1" x14ac:dyDescent="0.2"/>
    <row r="43961" s="107" customFormat="1" x14ac:dyDescent="0.2"/>
    <row r="43962" s="107" customFormat="1" x14ac:dyDescent="0.2"/>
    <row r="43963" s="107" customFormat="1" x14ac:dyDescent="0.2"/>
    <row r="43964" s="107" customFormat="1" x14ac:dyDescent="0.2"/>
    <row r="43965" s="107" customFormat="1" x14ac:dyDescent="0.2"/>
    <row r="43966" s="107" customFormat="1" x14ac:dyDescent="0.2"/>
    <row r="43967" s="107" customFormat="1" x14ac:dyDescent="0.2"/>
    <row r="43968" s="107" customFormat="1" x14ac:dyDescent="0.2"/>
    <row r="43969" s="107" customFormat="1" x14ac:dyDescent="0.2"/>
    <row r="43970" s="107" customFormat="1" x14ac:dyDescent="0.2"/>
    <row r="43971" s="107" customFormat="1" x14ac:dyDescent="0.2"/>
    <row r="43972" s="107" customFormat="1" x14ac:dyDescent="0.2"/>
    <row r="43973" s="107" customFormat="1" x14ac:dyDescent="0.2"/>
    <row r="43974" s="107" customFormat="1" x14ac:dyDescent="0.2"/>
    <row r="43975" s="107" customFormat="1" x14ac:dyDescent="0.2"/>
    <row r="43976" s="107" customFormat="1" x14ac:dyDescent="0.2"/>
    <row r="43977" s="107" customFormat="1" x14ac:dyDescent="0.2"/>
    <row r="43978" s="107" customFormat="1" x14ac:dyDescent="0.2"/>
    <row r="43979" s="107" customFormat="1" x14ac:dyDescent="0.2"/>
    <row r="43980" s="107" customFormat="1" x14ac:dyDescent="0.2"/>
    <row r="43981" s="107" customFormat="1" x14ac:dyDescent="0.2"/>
    <row r="43982" s="107" customFormat="1" x14ac:dyDescent="0.2"/>
    <row r="43983" s="107" customFormat="1" x14ac:dyDescent="0.2"/>
    <row r="43984" s="107" customFormat="1" x14ac:dyDescent="0.2"/>
    <row r="43985" s="107" customFormat="1" x14ac:dyDescent="0.2"/>
    <row r="43986" s="107" customFormat="1" x14ac:dyDescent="0.2"/>
    <row r="43987" s="107" customFormat="1" x14ac:dyDescent="0.2"/>
    <row r="43988" s="107" customFormat="1" x14ac:dyDescent="0.2"/>
    <row r="43989" s="107" customFormat="1" x14ac:dyDescent="0.2"/>
    <row r="43990" s="107" customFormat="1" x14ac:dyDescent="0.2"/>
    <row r="43991" s="107" customFormat="1" x14ac:dyDescent="0.2"/>
    <row r="43992" s="107" customFormat="1" x14ac:dyDescent="0.2"/>
    <row r="43993" s="107" customFormat="1" x14ac:dyDescent="0.2"/>
    <row r="43994" s="107" customFormat="1" x14ac:dyDescent="0.2"/>
    <row r="43995" s="107" customFormat="1" x14ac:dyDescent="0.2"/>
    <row r="43996" s="107" customFormat="1" x14ac:dyDescent="0.2"/>
    <row r="43997" s="107" customFormat="1" x14ac:dyDescent="0.2"/>
    <row r="43998" s="107" customFormat="1" x14ac:dyDescent="0.2"/>
    <row r="43999" s="107" customFormat="1" x14ac:dyDescent="0.2"/>
    <row r="44000" s="107" customFormat="1" x14ac:dyDescent="0.2"/>
    <row r="44001" s="107" customFormat="1" x14ac:dyDescent="0.2"/>
    <row r="44002" s="107" customFormat="1" x14ac:dyDescent="0.2"/>
    <row r="44003" s="107" customFormat="1" x14ac:dyDescent="0.2"/>
    <row r="44004" s="107" customFormat="1" x14ac:dyDescent="0.2"/>
    <row r="44005" s="107" customFormat="1" x14ac:dyDescent="0.2"/>
    <row r="44006" s="107" customFormat="1" x14ac:dyDescent="0.2"/>
    <row r="44007" s="107" customFormat="1" x14ac:dyDescent="0.2"/>
    <row r="44008" s="107" customFormat="1" x14ac:dyDescent="0.2"/>
    <row r="44009" s="107" customFormat="1" x14ac:dyDescent="0.2"/>
    <row r="44010" s="107" customFormat="1" x14ac:dyDescent="0.2"/>
    <row r="44011" s="107" customFormat="1" x14ac:dyDescent="0.2"/>
    <row r="44012" s="107" customFormat="1" x14ac:dyDescent="0.2"/>
    <row r="44013" s="107" customFormat="1" x14ac:dyDescent="0.2"/>
    <row r="44014" s="107" customFormat="1" x14ac:dyDescent="0.2"/>
    <row r="44015" s="107" customFormat="1" x14ac:dyDescent="0.2"/>
    <row r="44016" s="107" customFormat="1" x14ac:dyDescent="0.2"/>
    <row r="44017" s="107" customFormat="1" x14ac:dyDescent="0.2"/>
    <row r="44018" s="107" customFormat="1" x14ac:dyDescent="0.2"/>
    <row r="44019" s="107" customFormat="1" x14ac:dyDescent="0.2"/>
    <row r="44020" s="107" customFormat="1" x14ac:dyDescent="0.2"/>
    <row r="44021" s="107" customFormat="1" x14ac:dyDescent="0.2"/>
    <row r="44022" s="107" customFormat="1" x14ac:dyDescent="0.2"/>
    <row r="44023" s="107" customFormat="1" x14ac:dyDescent="0.2"/>
    <row r="44024" s="107" customFormat="1" x14ac:dyDescent="0.2"/>
    <row r="44025" s="107" customFormat="1" x14ac:dyDescent="0.2"/>
    <row r="44026" s="107" customFormat="1" x14ac:dyDescent="0.2"/>
    <row r="44027" s="107" customFormat="1" x14ac:dyDescent="0.2"/>
    <row r="44028" s="107" customFormat="1" x14ac:dyDescent="0.2"/>
    <row r="44029" s="107" customFormat="1" x14ac:dyDescent="0.2"/>
    <row r="44030" s="107" customFormat="1" x14ac:dyDescent="0.2"/>
    <row r="44031" s="107" customFormat="1" x14ac:dyDescent="0.2"/>
    <row r="44032" s="107" customFormat="1" x14ac:dyDescent="0.2"/>
    <row r="44033" s="107" customFormat="1" x14ac:dyDescent="0.2"/>
    <row r="44034" s="107" customFormat="1" x14ac:dyDescent="0.2"/>
    <row r="44035" s="107" customFormat="1" x14ac:dyDescent="0.2"/>
    <row r="44036" s="107" customFormat="1" x14ac:dyDescent="0.2"/>
    <row r="44037" s="107" customFormat="1" x14ac:dyDescent="0.2"/>
    <row r="44038" s="107" customFormat="1" x14ac:dyDescent="0.2"/>
    <row r="44039" s="107" customFormat="1" x14ac:dyDescent="0.2"/>
    <row r="44040" s="107" customFormat="1" x14ac:dyDescent="0.2"/>
    <row r="44041" s="107" customFormat="1" x14ac:dyDescent="0.2"/>
    <row r="44042" s="107" customFormat="1" x14ac:dyDescent="0.2"/>
    <row r="44043" s="107" customFormat="1" x14ac:dyDescent="0.2"/>
    <row r="44044" s="107" customFormat="1" x14ac:dyDescent="0.2"/>
    <row r="44045" s="107" customFormat="1" x14ac:dyDescent="0.2"/>
    <row r="44046" s="107" customFormat="1" x14ac:dyDescent="0.2"/>
    <row r="44047" s="107" customFormat="1" x14ac:dyDescent="0.2"/>
    <row r="44048" s="107" customFormat="1" x14ac:dyDescent="0.2"/>
    <row r="44049" s="107" customFormat="1" x14ac:dyDescent="0.2"/>
    <row r="44050" s="107" customFormat="1" x14ac:dyDescent="0.2"/>
    <row r="44051" s="107" customFormat="1" x14ac:dyDescent="0.2"/>
    <row r="44052" s="107" customFormat="1" x14ac:dyDescent="0.2"/>
    <row r="44053" s="107" customFormat="1" x14ac:dyDescent="0.2"/>
    <row r="44054" s="107" customFormat="1" x14ac:dyDescent="0.2"/>
    <row r="44055" s="107" customFormat="1" x14ac:dyDescent="0.2"/>
    <row r="44056" s="107" customFormat="1" x14ac:dyDescent="0.2"/>
    <row r="44057" s="107" customFormat="1" x14ac:dyDescent="0.2"/>
    <row r="44058" s="107" customFormat="1" x14ac:dyDescent="0.2"/>
    <row r="44059" s="107" customFormat="1" x14ac:dyDescent="0.2"/>
    <row r="44060" s="107" customFormat="1" x14ac:dyDescent="0.2"/>
    <row r="44061" s="107" customFormat="1" x14ac:dyDescent="0.2"/>
    <row r="44062" s="107" customFormat="1" x14ac:dyDescent="0.2"/>
    <row r="44063" s="107" customFormat="1" x14ac:dyDescent="0.2"/>
    <row r="44064" s="107" customFormat="1" x14ac:dyDescent="0.2"/>
    <row r="44065" s="107" customFormat="1" x14ac:dyDescent="0.2"/>
    <row r="44066" s="107" customFormat="1" x14ac:dyDescent="0.2"/>
    <row r="44067" s="107" customFormat="1" x14ac:dyDescent="0.2"/>
    <row r="44068" s="107" customFormat="1" x14ac:dyDescent="0.2"/>
    <row r="44069" s="107" customFormat="1" x14ac:dyDescent="0.2"/>
    <row r="44070" s="107" customFormat="1" x14ac:dyDescent="0.2"/>
    <row r="44071" s="107" customFormat="1" x14ac:dyDescent="0.2"/>
    <row r="44072" s="107" customFormat="1" x14ac:dyDescent="0.2"/>
    <row r="44073" s="107" customFormat="1" x14ac:dyDescent="0.2"/>
    <row r="44074" s="107" customFormat="1" x14ac:dyDescent="0.2"/>
    <row r="44075" s="107" customFormat="1" x14ac:dyDescent="0.2"/>
    <row r="44076" s="107" customFormat="1" x14ac:dyDescent="0.2"/>
    <row r="44077" s="107" customFormat="1" x14ac:dyDescent="0.2"/>
    <row r="44078" s="107" customFormat="1" x14ac:dyDescent="0.2"/>
    <row r="44079" s="107" customFormat="1" x14ac:dyDescent="0.2"/>
    <row r="44080" s="107" customFormat="1" x14ac:dyDescent="0.2"/>
    <row r="44081" s="107" customFormat="1" x14ac:dyDescent="0.2"/>
    <row r="44082" s="107" customFormat="1" x14ac:dyDescent="0.2"/>
    <row r="44083" s="107" customFormat="1" x14ac:dyDescent="0.2"/>
    <row r="44084" s="107" customFormat="1" x14ac:dyDescent="0.2"/>
    <row r="44085" s="107" customFormat="1" x14ac:dyDescent="0.2"/>
    <row r="44086" s="107" customFormat="1" x14ac:dyDescent="0.2"/>
    <row r="44087" s="107" customFormat="1" x14ac:dyDescent="0.2"/>
    <row r="44088" s="107" customFormat="1" x14ac:dyDescent="0.2"/>
    <row r="44089" s="107" customFormat="1" x14ac:dyDescent="0.2"/>
    <row r="44090" s="107" customFormat="1" x14ac:dyDescent="0.2"/>
    <row r="44091" s="107" customFormat="1" x14ac:dyDescent="0.2"/>
    <row r="44092" s="107" customFormat="1" x14ac:dyDescent="0.2"/>
    <row r="44093" s="107" customFormat="1" x14ac:dyDescent="0.2"/>
    <row r="44094" s="107" customFormat="1" x14ac:dyDescent="0.2"/>
    <row r="44095" s="107" customFormat="1" x14ac:dyDescent="0.2"/>
    <row r="44096" s="107" customFormat="1" x14ac:dyDescent="0.2"/>
    <row r="44097" s="107" customFormat="1" x14ac:dyDescent="0.2"/>
    <row r="44098" s="107" customFormat="1" x14ac:dyDescent="0.2"/>
    <row r="44099" s="107" customFormat="1" x14ac:dyDescent="0.2"/>
    <row r="44100" s="107" customFormat="1" x14ac:dyDescent="0.2"/>
    <row r="44101" s="107" customFormat="1" x14ac:dyDescent="0.2"/>
    <row r="44102" s="107" customFormat="1" x14ac:dyDescent="0.2"/>
    <row r="44103" s="107" customFormat="1" x14ac:dyDescent="0.2"/>
    <row r="44104" s="107" customFormat="1" x14ac:dyDescent="0.2"/>
    <row r="44105" s="107" customFormat="1" x14ac:dyDescent="0.2"/>
    <row r="44106" s="107" customFormat="1" x14ac:dyDescent="0.2"/>
    <row r="44107" s="107" customFormat="1" x14ac:dyDescent="0.2"/>
    <row r="44108" s="107" customFormat="1" x14ac:dyDescent="0.2"/>
    <row r="44109" s="107" customFormat="1" x14ac:dyDescent="0.2"/>
    <row r="44110" s="107" customFormat="1" x14ac:dyDescent="0.2"/>
    <row r="44111" s="107" customFormat="1" x14ac:dyDescent="0.2"/>
    <row r="44112" s="107" customFormat="1" x14ac:dyDescent="0.2"/>
    <row r="44113" s="107" customFormat="1" x14ac:dyDescent="0.2"/>
    <row r="44114" s="107" customFormat="1" x14ac:dyDescent="0.2"/>
    <row r="44115" s="107" customFormat="1" x14ac:dyDescent="0.2"/>
    <row r="44116" s="107" customFormat="1" x14ac:dyDescent="0.2"/>
    <row r="44117" s="107" customFormat="1" x14ac:dyDescent="0.2"/>
    <row r="44118" s="107" customFormat="1" x14ac:dyDescent="0.2"/>
    <row r="44119" s="107" customFormat="1" x14ac:dyDescent="0.2"/>
    <row r="44120" s="107" customFormat="1" x14ac:dyDescent="0.2"/>
    <row r="44121" s="107" customFormat="1" x14ac:dyDescent="0.2"/>
    <row r="44122" s="107" customFormat="1" x14ac:dyDescent="0.2"/>
    <row r="44123" s="107" customFormat="1" x14ac:dyDescent="0.2"/>
    <row r="44124" s="107" customFormat="1" x14ac:dyDescent="0.2"/>
    <row r="44125" s="107" customFormat="1" x14ac:dyDescent="0.2"/>
    <row r="44126" s="107" customFormat="1" x14ac:dyDescent="0.2"/>
    <row r="44127" s="107" customFormat="1" x14ac:dyDescent="0.2"/>
    <row r="44128" s="107" customFormat="1" x14ac:dyDescent="0.2"/>
    <row r="44129" s="107" customFormat="1" x14ac:dyDescent="0.2"/>
    <row r="44130" s="107" customFormat="1" x14ac:dyDescent="0.2"/>
    <row r="44131" s="107" customFormat="1" x14ac:dyDescent="0.2"/>
    <row r="44132" s="107" customFormat="1" x14ac:dyDescent="0.2"/>
    <row r="44133" s="107" customFormat="1" x14ac:dyDescent="0.2"/>
    <row r="44134" s="107" customFormat="1" x14ac:dyDescent="0.2"/>
    <row r="44135" s="107" customFormat="1" x14ac:dyDescent="0.2"/>
    <row r="44136" s="107" customFormat="1" x14ac:dyDescent="0.2"/>
    <row r="44137" s="107" customFormat="1" x14ac:dyDescent="0.2"/>
    <row r="44138" s="107" customFormat="1" x14ac:dyDescent="0.2"/>
    <row r="44139" s="107" customFormat="1" x14ac:dyDescent="0.2"/>
    <row r="44140" s="107" customFormat="1" x14ac:dyDescent="0.2"/>
    <row r="44141" s="107" customFormat="1" x14ac:dyDescent="0.2"/>
    <row r="44142" s="107" customFormat="1" x14ac:dyDescent="0.2"/>
    <row r="44143" s="107" customFormat="1" x14ac:dyDescent="0.2"/>
    <row r="44144" s="107" customFormat="1" x14ac:dyDescent="0.2"/>
    <row r="44145" s="107" customFormat="1" x14ac:dyDescent="0.2"/>
    <row r="44146" s="107" customFormat="1" x14ac:dyDescent="0.2"/>
    <row r="44147" s="107" customFormat="1" x14ac:dyDescent="0.2"/>
    <row r="44148" s="107" customFormat="1" x14ac:dyDescent="0.2"/>
    <row r="44149" s="107" customFormat="1" x14ac:dyDescent="0.2"/>
    <row r="44150" s="107" customFormat="1" x14ac:dyDescent="0.2"/>
    <row r="44151" s="107" customFormat="1" x14ac:dyDescent="0.2"/>
    <row r="44152" s="107" customFormat="1" x14ac:dyDescent="0.2"/>
    <row r="44153" s="107" customFormat="1" x14ac:dyDescent="0.2"/>
    <row r="44154" s="107" customFormat="1" x14ac:dyDescent="0.2"/>
    <row r="44155" s="107" customFormat="1" x14ac:dyDescent="0.2"/>
    <row r="44156" s="107" customFormat="1" x14ac:dyDescent="0.2"/>
    <row r="44157" s="107" customFormat="1" x14ac:dyDescent="0.2"/>
    <row r="44158" s="107" customFormat="1" x14ac:dyDescent="0.2"/>
    <row r="44159" s="107" customFormat="1" x14ac:dyDescent="0.2"/>
    <row r="44160" s="107" customFormat="1" x14ac:dyDescent="0.2"/>
    <row r="44161" s="107" customFormat="1" x14ac:dyDescent="0.2"/>
    <row r="44162" s="107" customFormat="1" x14ac:dyDescent="0.2"/>
    <row r="44163" s="107" customFormat="1" x14ac:dyDescent="0.2"/>
    <row r="44164" s="107" customFormat="1" x14ac:dyDescent="0.2"/>
    <row r="44165" s="107" customFormat="1" x14ac:dyDescent="0.2"/>
    <row r="44166" s="107" customFormat="1" x14ac:dyDescent="0.2"/>
    <row r="44167" s="107" customFormat="1" x14ac:dyDescent="0.2"/>
    <row r="44168" s="107" customFormat="1" x14ac:dyDescent="0.2"/>
    <row r="44169" s="107" customFormat="1" x14ac:dyDescent="0.2"/>
    <row r="44170" s="107" customFormat="1" x14ac:dyDescent="0.2"/>
    <row r="44171" s="107" customFormat="1" x14ac:dyDescent="0.2"/>
    <row r="44172" s="107" customFormat="1" x14ac:dyDescent="0.2"/>
    <row r="44173" s="107" customFormat="1" x14ac:dyDescent="0.2"/>
    <row r="44174" s="107" customFormat="1" x14ac:dyDescent="0.2"/>
    <row r="44175" s="107" customFormat="1" x14ac:dyDescent="0.2"/>
    <row r="44176" s="107" customFormat="1" x14ac:dyDescent="0.2"/>
    <row r="44177" s="107" customFormat="1" x14ac:dyDescent="0.2"/>
    <row r="44178" s="107" customFormat="1" x14ac:dyDescent="0.2"/>
    <row r="44179" s="107" customFormat="1" x14ac:dyDescent="0.2"/>
    <row r="44180" s="107" customFormat="1" x14ac:dyDescent="0.2"/>
    <row r="44181" s="107" customFormat="1" x14ac:dyDescent="0.2"/>
    <row r="44182" s="107" customFormat="1" x14ac:dyDescent="0.2"/>
    <row r="44183" s="107" customFormat="1" x14ac:dyDescent="0.2"/>
    <row r="44184" s="107" customFormat="1" x14ac:dyDescent="0.2"/>
    <row r="44185" s="107" customFormat="1" x14ac:dyDescent="0.2"/>
    <row r="44186" s="107" customFormat="1" x14ac:dyDescent="0.2"/>
    <row r="44187" s="107" customFormat="1" x14ac:dyDescent="0.2"/>
    <row r="44188" s="107" customFormat="1" x14ac:dyDescent="0.2"/>
    <row r="44189" s="107" customFormat="1" x14ac:dyDescent="0.2"/>
    <row r="44190" s="107" customFormat="1" x14ac:dyDescent="0.2"/>
    <row r="44191" s="107" customFormat="1" x14ac:dyDescent="0.2"/>
    <row r="44192" s="107" customFormat="1" x14ac:dyDescent="0.2"/>
    <row r="44193" s="107" customFormat="1" x14ac:dyDescent="0.2"/>
    <row r="44194" s="107" customFormat="1" x14ac:dyDescent="0.2"/>
    <row r="44195" s="107" customFormat="1" x14ac:dyDescent="0.2"/>
    <row r="44196" s="107" customFormat="1" x14ac:dyDescent="0.2"/>
    <row r="44197" s="107" customFormat="1" x14ac:dyDescent="0.2"/>
    <row r="44198" s="107" customFormat="1" x14ac:dyDescent="0.2"/>
    <row r="44199" s="107" customFormat="1" x14ac:dyDescent="0.2"/>
    <row r="44200" s="107" customFormat="1" x14ac:dyDescent="0.2"/>
    <row r="44201" s="107" customFormat="1" x14ac:dyDescent="0.2"/>
    <row r="44202" s="107" customFormat="1" x14ac:dyDescent="0.2"/>
    <row r="44203" s="107" customFormat="1" x14ac:dyDescent="0.2"/>
    <row r="44204" s="107" customFormat="1" x14ac:dyDescent="0.2"/>
    <row r="44205" s="107" customFormat="1" x14ac:dyDescent="0.2"/>
    <row r="44206" s="107" customFormat="1" x14ac:dyDescent="0.2"/>
    <row r="44207" s="107" customFormat="1" x14ac:dyDescent="0.2"/>
    <row r="44208" s="107" customFormat="1" x14ac:dyDescent="0.2"/>
    <row r="44209" s="107" customFormat="1" x14ac:dyDescent="0.2"/>
    <row r="44210" s="107" customFormat="1" x14ac:dyDescent="0.2"/>
    <row r="44211" s="107" customFormat="1" x14ac:dyDescent="0.2"/>
    <row r="44212" s="107" customFormat="1" x14ac:dyDescent="0.2"/>
    <row r="44213" s="107" customFormat="1" x14ac:dyDescent="0.2"/>
    <row r="44214" s="107" customFormat="1" x14ac:dyDescent="0.2"/>
    <row r="44215" s="107" customFormat="1" x14ac:dyDescent="0.2"/>
    <row r="44216" s="107" customFormat="1" x14ac:dyDescent="0.2"/>
    <row r="44217" s="107" customFormat="1" x14ac:dyDescent="0.2"/>
    <row r="44218" s="107" customFormat="1" x14ac:dyDescent="0.2"/>
    <row r="44219" s="107" customFormat="1" x14ac:dyDescent="0.2"/>
    <row r="44220" s="107" customFormat="1" x14ac:dyDescent="0.2"/>
    <row r="44221" s="107" customFormat="1" x14ac:dyDescent="0.2"/>
    <row r="44222" s="107" customFormat="1" x14ac:dyDescent="0.2"/>
    <row r="44223" s="107" customFormat="1" x14ac:dyDescent="0.2"/>
    <row r="44224" s="107" customFormat="1" x14ac:dyDescent="0.2"/>
    <row r="44225" s="107" customFormat="1" x14ac:dyDescent="0.2"/>
    <row r="44226" s="107" customFormat="1" x14ac:dyDescent="0.2"/>
    <row r="44227" s="107" customFormat="1" x14ac:dyDescent="0.2"/>
    <row r="44228" s="107" customFormat="1" x14ac:dyDescent="0.2"/>
    <row r="44229" s="107" customFormat="1" x14ac:dyDescent="0.2"/>
    <row r="44230" s="107" customFormat="1" x14ac:dyDescent="0.2"/>
    <row r="44231" s="107" customFormat="1" x14ac:dyDescent="0.2"/>
    <row r="44232" s="107" customFormat="1" x14ac:dyDescent="0.2"/>
    <row r="44233" s="107" customFormat="1" x14ac:dyDescent="0.2"/>
    <row r="44234" s="107" customFormat="1" x14ac:dyDescent="0.2"/>
    <row r="44235" s="107" customFormat="1" x14ac:dyDescent="0.2"/>
    <row r="44236" s="107" customFormat="1" x14ac:dyDescent="0.2"/>
    <row r="44237" s="107" customFormat="1" x14ac:dyDescent="0.2"/>
    <row r="44238" s="107" customFormat="1" x14ac:dyDescent="0.2"/>
    <row r="44239" s="107" customFormat="1" x14ac:dyDescent="0.2"/>
    <row r="44240" s="107" customFormat="1" x14ac:dyDescent="0.2"/>
    <row r="44241" s="107" customFormat="1" x14ac:dyDescent="0.2"/>
    <row r="44242" s="107" customFormat="1" x14ac:dyDescent="0.2"/>
    <row r="44243" s="107" customFormat="1" x14ac:dyDescent="0.2"/>
    <row r="44244" s="107" customFormat="1" x14ac:dyDescent="0.2"/>
    <row r="44245" s="107" customFormat="1" x14ac:dyDescent="0.2"/>
    <row r="44246" s="107" customFormat="1" x14ac:dyDescent="0.2"/>
    <row r="44247" s="107" customFormat="1" x14ac:dyDescent="0.2"/>
    <row r="44248" s="107" customFormat="1" x14ac:dyDescent="0.2"/>
    <row r="44249" s="107" customFormat="1" x14ac:dyDescent="0.2"/>
    <row r="44250" s="107" customFormat="1" x14ac:dyDescent="0.2"/>
    <row r="44251" s="107" customFormat="1" x14ac:dyDescent="0.2"/>
    <row r="44252" s="107" customFormat="1" x14ac:dyDescent="0.2"/>
    <row r="44253" s="107" customFormat="1" x14ac:dyDescent="0.2"/>
    <row r="44254" s="107" customFormat="1" x14ac:dyDescent="0.2"/>
    <row r="44255" s="107" customFormat="1" x14ac:dyDescent="0.2"/>
    <row r="44256" s="107" customFormat="1" x14ac:dyDescent="0.2"/>
    <row r="44257" s="107" customFormat="1" x14ac:dyDescent="0.2"/>
    <row r="44258" s="107" customFormat="1" x14ac:dyDescent="0.2"/>
    <row r="44259" s="107" customFormat="1" x14ac:dyDescent="0.2"/>
    <row r="44260" s="107" customFormat="1" x14ac:dyDescent="0.2"/>
    <row r="44261" s="107" customFormat="1" x14ac:dyDescent="0.2"/>
    <row r="44262" s="107" customFormat="1" x14ac:dyDescent="0.2"/>
    <row r="44263" s="107" customFormat="1" x14ac:dyDescent="0.2"/>
    <row r="44264" s="107" customFormat="1" x14ac:dyDescent="0.2"/>
    <row r="44265" s="107" customFormat="1" x14ac:dyDescent="0.2"/>
    <row r="44266" s="107" customFormat="1" x14ac:dyDescent="0.2"/>
    <row r="44267" s="107" customFormat="1" x14ac:dyDescent="0.2"/>
    <row r="44268" s="107" customFormat="1" x14ac:dyDescent="0.2"/>
    <row r="44269" s="107" customFormat="1" x14ac:dyDescent="0.2"/>
    <row r="44270" s="107" customFormat="1" x14ac:dyDescent="0.2"/>
    <row r="44271" s="107" customFormat="1" x14ac:dyDescent="0.2"/>
    <row r="44272" s="107" customFormat="1" x14ac:dyDescent="0.2"/>
    <row r="44273" s="107" customFormat="1" x14ac:dyDescent="0.2"/>
    <row r="44274" s="107" customFormat="1" x14ac:dyDescent="0.2"/>
    <row r="44275" s="107" customFormat="1" x14ac:dyDescent="0.2"/>
    <row r="44276" s="107" customFormat="1" x14ac:dyDescent="0.2"/>
    <row r="44277" s="107" customFormat="1" x14ac:dyDescent="0.2"/>
    <row r="44278" s="107" customFormat="1" x14ac:dyDescent="0.2"/>
    <row r="44279" s="107" customFormat="1" x14ac:dyDescent="0.2"/>
    <row r="44280" s="107" customFormat="1" x14ac:dyDescent="0.2"/>
    <row r="44281" s="107" customFormat="1" x14ac:dyDescent="0.2"/>
    <row r="44282" s="107" customFormat="1" x14ac:dyDescent="0.2"/>
    <row r="44283" s="107" customFormat="1" x14ac:dyDescent="0.2"/>
    <row r="44284" s="107" customFormat="1" x14ac:dyDescent="0.2"/>
    <row r="44285" s="107" customFormat="1" x14ac:dyDescent="0.2"/>
    <row r="44286" s="107" customFormat="1" x14ac:dyDescent="0.2"/>
    <row r="44287" s="107" customFormat="1" x14ac:dyDescent="0.2"/>
    <row r="44288" s="107" customFormat="1" x14ac:dyDescent="0.2"/>
    <row r="44289" s="107" customFormat="1" x14ac:dyDescent="0.2"/>
    <row r="44290" s="107" customFormat="1" x14ac:dyDescent="0.2"/>
    <row r="44291" s="107" customFormat="1" x14ac:dyDescent="0.2"/>
    <row r="44292" s="107" customFormat="1" x14ac:dyDescent="0.2"/>
    <row r="44293" s="107" customFormat="1" x14ac:dyDescent="0.2"/>
    <row r="44294" s="107" customFormat="1" x14ac:dyDescent="0.2"/>
    <row r="44295" s="107" customFormat="1" x14ac:dyDescent="0.2"/>
    <row r="44296" s="107" customFormat="1" x14ac:dyDescent="0.2"/>
    <row r="44297" s="107" customFormat="1" x14ac:dyDescent="0.2"/>
    <row r="44298" s="107" customFormat="1" x14ac:dyDescent="0.2"/>
    <row r="44299" s="107" customFormat="1" x14ac:dyDescent="0.2"/>
    <row r="44300" s="107" customFormat="1" x14ac:dyDescent="0.2"/>
    <row r="44301" s="107" customFormat="1" x14ac:dyDescent="0.2"/>
    <row r="44302" s="107" customFormat="1" x14ac:dyDescent="0.2"/>
    <row r="44303" s="107" customFormat="1" x14ac:dyDescent="0.2"/>
    <row r="44304" s="107" customFormat="1" x14ac:dyDescent="0.2"/>
    <row r="44305" s="107" customFormat="1" x14ac:dyDescent="0.2"/>
    <row r="44306" s="107" customFormat="1" x14ac:dyDescent="0.2"/>
    <row r="44307" s="107" customFormat="1" x14ac:dyDescent="0.2"/>
    <row r="44308" s="107" customFormat="1" x14ac:dyDescent="0.2"/>
    <row r="44309" s="107" customFormat="1" x14ac:dyDescent="0.2"/>
    <row r="44310" s="107" customFormat="1" x14ac:dyDescent="0.2"/>
    <row r="44311" s="107" customFormat="1" x14ac:dyDescent="0.2"/>
    <row r="44312" s="107" customFormat="1" x14ac:dyDescent="0.2"/>
    <row r="44313" s="107" customFormat="1" x14ac:dyDescent="0.2"/>
    <row r="44314" s="107" customFormat="1" x14ac:dyDescent="0.2"/>
    <row r="44315" s="107" customFormat="1" x14ac:dyDescent="0.2"/>
    <row r="44316" s="107" customFormat="1" x14ac:dyDescent="0.2"/>
    <row r="44317" s="107" customFormat="1" x14ac:dyDescent="0.2"/>
    <row r="44318" s="107" customFormat="1" x14ac:dyDescent="0.2"/>
    <row r="44319" s="107" customFormat="1" x14ac:dyDescent="0.2"/>
    <row r="44320" s="107" customFormat="1" x14ac:dyDescent="0.2"/>
    <row r="44321" s="107" customFormat="1" x14ac:dyDescent="0.2"/>
    <row r="44322" s="107" customFormat="1" x14ac:dyDescent="0.2"/>
    <row r="44323" s="107" customFormat="1" x14ac:dyDescent="0.2"/>
    <row r="44324" s="107" customFormat="1" x14ac:dyDescent="0.2"/>
    <row r="44325" s="107" customFormat="1" x14ac:dyDescent="0.2"/>
    <row r="44326" s="107" customFormat="1" x14ac:dyDescent="0.2"/>
    <row r="44327" s="107" customFormat="1" x14ac:dyDescent="0.2"/>
    <row r="44328" s="107" customFormat="1" x14ac:dyDescent="0.2"/>
    <row r="44329" s="107" customFormat="1" x14ac:dyDescent="0.2"/>
    <row r="44330" s="107" customFormat="1" x14ac:dyDescent="0.2"/>
    <row r="44331" s="107" customFormat="1" x14ac:dyDescent="0.2"/>
    <row r="44332" s="107" customFormat="1" x14ac:dyDescent="0.2"/>
    <row r="44333" s="107" customFormat="1" x14ac:dyDescent="0.2"/>
    <row r="44334" s="107" customFormat="1" x14ac:dyDescent="0.2"/>
    <row r="44335" s="107" customFormat="1" x14ac:dyDescent="0.2"/>
    <row r="44336" s="107" customFormat="1" x14ac:dyDescent="0.2"/>
    <row r="44337" s="107" customFormat="1" x14ac:dyDescent="0.2"/>
    <row r="44338" s="107" customFormat="1" x14ac:dyDescent="0.2"/>
    <row r="44339" s="107" customFormat="1" x14ac:dyDescent="0.2"/>
    <row r="44340" s="107" customFormat="1" x14ac:dyDescent="0.2"/>
    <row r="44341" s="107" customFormat="1" x14ac:dyDescent="0.2"/>
    <row r="44342" s="107" customFormat="1" x14ac:dyDescent="0.2"/>
    <row r="44343" s="107" customFormat="1" x14ac:dyDescent="0.2"/>
    <row r="44344" s="107" customFormat="1" x14ac:dyDescent="0.2"/>
    <row r="44345" s="107" customFormat="1" x14ac:dyDescent="0.2"/>
    <row r="44346" s="107" customFormat="1" x14ac:dyDescent="0.2"/>
    <row r="44347" s="107" customFormat="1" x14ac:dyDescent="0.2"/>
    <row r="44348" s="107" customFormat="1" x14ac:dyDescent="0.2"/>
    <row r="44349" s="107" customFormat="1" x14ac:dyDescent="0.2"/>
    <row r="44350" s="107" customFormat="1" x14ac:dyDescent="0.2"/>
    <row r="44351" s="107" customFormat="1" x14ac:dyDescent="0.2"/>
    <row r="44352" s="107" customFormat="1" x14ac:dyDescent="0.2"/>
    <row r="44353" s="107" customFormat="1" x14ac:dyDescent="0.2"/>
    <row r="44354" s="107" customFormat="1" x14ac:dyDescent="0.2"/>
    <row r="44355" s="107" customFormat="1" x14ac:dyDescent="0.2"/>
    <row r="44356" s="107" customFormat="1" x14ac:dyDescent="0.2"/>
    <row r="44357" s="107" customFormat="1" x14ac:dyDescent="0.2"/>
    <row r="44358" s="107" customFormat="1" x14ac:dyDescent="0.2"/>
    <row r="44359" s="107" customFormat="1" x14ac:dyDescent="0.2"/>
    <row r="44360" s="107" customFormat="1" x14ac:dyDescent="0.2"/>
    <row r="44361" s="107" customFormat="1" x14ac:dyDescent="0.2"/>
    <row r="44362" s="107" customFormat="1" x14ac:dyDescent="0.2"/>
    <row r="44363" s="107" customFormat="1" x14ac:dyDescent="0.2"/>
    <row r="44364" s="107" customFormat="1" x14ac:dyDescent="0.2"/>
    <row r="44365" s="107" customFormat="1" x14ac:dyDescent="0.2"/>
    <row r="44366" s="107" customFormat="1" x14ac:dyDescent="0.2"/>
    <row r="44367" s="107" customFormat="1" x14ac:dyDescent="0.2"/>
    <row r="44368" s="107" customFormat="1" x14ac:dyDescent="0.2"/>
    <row r="44369" s="107" customFormat="1" x14ac:dyDescent="0.2"/>
    <row r="44370" s="107" customFormat="1" x14ac:dyDescent="0.2"/>
    <row r="44371" s="107" customFormat="1" x14ac:dyDescent="0.2"/>
    <row r="44372" s="107" customFormat="1" x14ac:dyDescent="0.2"/>
    <row r="44373" s="107" customFormat="1" x14ac:dyDescent="0.2"/>
    <row r="44374" s="107" customFormat="1" x14ac:dyDescent="0.2"/>
    <row r="44375" s="107" customFormat="1" x14ac:dyDescent="0.2"/>
    <row r="44376" s="107" customFormat="1" x14ac:dyDescent="0.2"/>
    <row r="44377" s="107" customFormat="1" x14ac:dyDescent="0.2"/>
    <row r="44378" s="107" customFormat="1" x14ac:dyDescent="0.2"/>
    <row r="44379" s="107" customFormat="1" x14ac:dyDescent="0.2"/>
    <row r="44380" s="107" customFormat="1" x14ac:dyDescent="0.2"/>
    <row r="44381" s="107" customFormat="1" x14ac:dyDescent="0.2"/>
    <row r="44382" s="107" customFormat="1" x14ac:dyDescent="0.2"/>
    <row r="44383" s="107" customFormat="1" x14ac:dyDescent="0.2"/>
    <row r="44384" s="107" customFormat="1" x14ac:dyDescent="0.2"/>
    <row r="44385" s="107" customFormat="1" x14ac:dyDescent="0.2"/>
    <row r="44386" s="107" customFormat="1" x14ac:dyDescent="0.2"/>
    <row r="44387" s="107" customFormat="1" x14ac:dyDescent="0.2"/>
    <row r="44388" s="107" customFormat="1" x14ac:dyDescent="0.2"/>
    <row r="44389" s="107" customFormat="1" x14ac:dyDescent="0.2"/>
    <row r="44390" s="107" customFormat="1" x14ac:dyDescent="0.2"/>
    <row r="44391" s="107" customFormat="1" x14ac:dyDescent="0.2"/>
    <row r="44392" s="107" customFormat="1" x14ac:dyDescent="0.2"/>
    <row r="44393" s="107" customFormat="1" x14ac:dyDescent="0.2"/>
    <row r="44394" s="107" customFormat="1" x14ac:dyDescent="0.2"/>
    <row r="44395" s="107" customFormat="1" x14ac:dyDescent="0.2"/>
    <row r="44396" s="107" customFormat="1" x14ac:dyDescent="0.2"/>
    <row r="44397" s="107" customFormat="1" x14ac:dyDescent="0.2"/>
    <row r="44398" s="107" customFormat="1" x14ac:dyDescent="0.2"/>
    <row r="44399" s="107" customFormat="1" x14ac:dyDescent="0.2"/>
    <row r="44400" s="107" customFormat="1" x14ac:dyDescent="0.2"/>
    <row r="44401" s="107" customFormat="1" x14ac:dyDescent="0.2"/>
    <row r="44402" s="107" customFormat="1" x14ac:dyDescent="0.2"/>
    <row r="44403" s="107" customFormat="1" x14ac:dyDescent="0.2"/>
    <row r="44404" s="107" customFormat="1" x14ac:dyDescent="0.2"/>
    <row r="44405" s="107" customFormat="1" x14ac:dyDescent="0.2"/>
    <row r="44406" s="107" customFormat="1" x14ac:dyDescent="0.2"/>
    <row r="44407" s="107" customFormat="1" x14ac:dyDescent="0.2"/>
    <row r="44408" s="107" customFormat="1" x14ac:dyDescent="0.2"/>
    <row r="44409" s="107" customFormat="1" x14ac:dyDescent="0.2"/>
    <row r="44410" s="107" customFormat="1" x14ac:dyDescent="0.2"/>
    <row r="44411" s="107" customFormat="1" x14ac:dyDescent="0.2"/>
    <row r="44412" s="107" customFormat="1" x14ac:dyDescent="0.2"/>
    <row r="44413" s="107" customFormat="1" x14ac:dyDescent="0.2"/>
    <row r="44414" s="107" customFormat="1" x14ac:dyDescent="0.2"/>
    <row r="44415" s="107" customFormat="1" x14ac:dyDescent="0.2"/>
    <row r="44416" s="107" customFormat="1" x14ac:dyDescent="0.2"/>
    <row r="44417" s="107" customFormat="1" x14ac:dyDescent="0.2"/>
    <row r="44418" s="107" customFormat="1" x14ac:dyDescent="0.2"/>
    <row r="44419" s="107" customFormat="1" x14ac:dyDescent="0.2"/>
    <row r="44420" s="107" customFormat="1" x14ac:dyDescent="0.2"/>
    <row r="44421" s="107" customFormat="1" x14ac:dyDescent="0.2"/>
    <row r="44422" s="107" customFormat="1" x14ac:dyDescent="0.2"/>
    <row r="44423" s="107" customFormat="1" x14ac:dyDescent="0.2"/>
    <row r="44424" s="107" customFormat="1" x14ac:dyDescent="0.2"/>
    <row r="44425" s="107" customFormat="1" x14ac:dyDescent="0.2"/>
    <row r="44426" s="107" customFormat="1" x14ac:dyDescent="0.2"/>
    <row r="44427" s="107" customFormat="1" x14ac:dyDescent="0.2"/>
    <row r="44428" s="107" customFormat="1" x14ac:dyDescent="0.2"/>
    <row r="44429" s="107" customFormat="1" x14ac:dyDescent="0.2"/>
    <row r="44430" s="107" customFormat="1" x14ac:dyDescent="0.2"/>
    <row r="44431" s="107" customFormat="1" x14ac:dyDescent="0.2"/>
    <row r="44432" s="107" customFormat="1" x14ac:dyDescent="0.2"/>
    <row r="44433" s="107" customFormat="1" x14ac:dyDescent="0.2"/>
    <row r="44434" s="107" customFormat="1" x14ac:dyDescent="0.2"/>
    <row r="44435" s="107" customFormat="1" x14ac:dyDescent="0.2"/>
    <row r="44436" s="107" customFormat="1" x14ac:dyDescent="0.2"/>
    <row r="44437" s="107" customFormat="1" x14ac:dyDescent="0.2"/>
    <row r="44438" s="107" customFormat="1" x14ac:dyDescent="0.2"/>
    <row r="44439" s="107" customFormat="1" x14ac:dyDescent="0.2"/>
    <row r="44440" s="107" customFormat="1" x14ac:dyDescent="0.2"/>
    <row r="44441" s="107" customFormat="1" x14ac:dyDescent="0.2"/>
    <row r="44442" s="107" customFormat="1" x14ac:dyDescent="0.2"/>
    <row r="44443" s="107" customFormat="1" x14ac:dyDescent="0.2"/>
    <row r="44444" s="107" customFormat="1" x14ac:dyDescent="0.2"/>
    <row r="44445" s="107" customFormat="1" x14ac:dyDescent="0.2"/>
    <row r="44446" s="107" customFormat="1" x14ac:dyDescent="0.2"/>
    <row r="44447" s="107" customFormat="1" x14ac:dyDescent="0.2"/>
    <row r="44448" s="107" customFormat="1" x14ac:dyDescent="0.2"/>
    <row r="44449" s="107" customFormat="1" x14ac:dyDescent="0.2"/>
    <row r="44450" s="107" customFormat="1" x14ac:dyDescent="0.2"/>
    <row r="44451" s="107" customFormat="1" x14ac:dyDescent="0.2"/>
    <row r="44452" s="107" customFormat="1" x14ac:dyDescent="0.2"/>
    <row r="44453" s="107" customFormat="1" x14ac:dyDescent="0.2"/>
    <row r="44454" s="107" customFormat="1" x14ac:dyDescent="0.2"/>
    <row r="44455" s="107" customFormat="1" x14ac:dyDescent="0.2"/>
    <row r="44456" s="107" customFormat="1" x14ac:dyDescent="0.2"/>
    <row r="44457" s="107" customFormat="1" x14ac:dyDescent="0.2"/>
    <row r="44458" s="107" customFormat="1" x14ac:dyDescent="0.2"/>
    <row r="44459" s="107" customFormat="1" x14ac:dyDescent="0.2"/>
    <row r="44460" s="107" customFormat="1" x14ac:dyDescent="0.2"/>
    <row r="44461" s="107" customFormat="1" x14ac:dyDescent="0.2"/>
    <row r="44462" s="107" customFormat="1" x14ac:dyDescent="0.2"/>
    <row r="44463" s="107" customFormat="1" x14ac:dyDescent="0.2"/>
    <row r="44464" s="107" customFormat="1" x14ac:dyDescent="0.2"/>
    <row r="44465" s="107" customFormat="1" x14ac:dyDescent="0.2"/>
    <row r="44466" s="107" customFormat="1" x14ac:dyDescent="0.2"/>
    <row r="44467" s="107" customFormat="1" x14ac:dyDescent="0.2"/>
    <row r="44468" s="107" customFormat="1" x14ac:dyDescent="0.2"/>
    <row r="44469" s="107" customFormat="1" x14ac:dyDescent="0.2"/>
    <row r="44470" s="107" customFormat="1" x14ac:dyDescent="0.2"/>
    <row r="44471" s="107" customFormat="1" x14ac:dyDescent="0.2"/>
    <row r="44472" s="107" customFormat="1" x14ac:dyDescent="0.2"/>
    <row r="44473" s="107" customFormat="1" x14ac:dyDescent="0.2"/>
    <row r="44474" s="107" customFormat="1" x14ac:dyDescent="0.2"/>
    <row r="44475" s="107" customFormat="1" x14ac:dyDescent="0.2"/>
    <row r="44476" s="107" customFormat="1" x14ac:dyDescent="0.2"/>
    <row r="44477" s="107" customFormat="1" x14ac:dyDescent="0.2"/>
    <row r="44478" s="107" customFormat="1" x14ac:dyDescent="0.2"/>
    <row r="44479" s="107" customFormat="1" x14ac:dyDescent="0.2"/>
    <row r="44480" s="107" customFormat="1" x14ac:dyDescent="0.2"/>
    <row r="44481" s="107" customFormat="1" x14ac:dyDescent="0.2"/>
    <row r="44482" s="107" customFormat="1" x14ac:dyDescent="0.2"/>
    <row r="44483" s="107" customFormat="1" x14ac:dyDescent="0.2"/>
    <row r="44484" s="107" customFormat="1" x14ac:dyDescent="0.2"/>
    <row r="44485" s="107" customFormat="1" x14ac:dyDescent="0.2"/>
    <row r="44486" s="107" customFormat="1" x14ac:dyDescent="0.2"/>
    <row r="44487" s="107" customFormat="1" x14ac:dyDescent="0.2"/>
    <row r="44488" s="107" customFormat="1" x14ac:dyDescent="0.2"/>
    <row r="44489" s="107" customFormat="1" x14ac:dyDescent="0.2"/>
    <row r="44490" s="107" customFormat="1" x14ac:dyDescent="0.2"/>
    <row r="44491" s="107" customFormat="1" x14ac:dyDescent="0.2"/>
    <row r="44492" s="107" customFormat="1" x14ac:dyDescent="0.2"/>
    <row r="44493" s="107" customFormat="1" x14ac:dyDescent="0.2"/>
    <row r="44494" s="107" customFormat="1" x14ac:dyDescent="0.2"/>
    <row r="44495" s="107" customFormat="1" x14ac:dyDescent="0.2"/>
    <row r="44496" s="107" customFormat="1" x14ac:dyDescent="0.2"/>
    <row r="44497" s="107" customFormat="1" x14ac:dyDescent="0.2"/>
    <row r="44498" s="107" customFormat="1" x14ac:dyDescent="0.2"/>
    <row r="44499" s="107" customFormat="1" x14ac:dyDescent="0.2"/>
    <row r="44500" s="107" customFormat="1" x14ac:dyDescent="0.2"/>
    <row r="44501" s="107" customFormat="1" x14ac:dyDescent="0.2"/>
    <row r="44502" s="107" customFormat="1" x14ac:dyDescent="0.2"/>
    <row r="44503" s="107" customFormat="1" x14ac:dyDescent="0.2"/>
    <row r="44504" s="107" customFormat="1" x14ac:dyDescent="0.2"/>
    <row r="44505" s="107" customFormat="1" x14ac:dyDescent="0.2"/>
    <row r="44506" s="107" customFormat="1" x14ac:dyDescent="0.2"/>
    <row r="44507" s="107" customFormat="1" x14ac:dyDescent="0.2"/>
    <row r="44508" s="107" customFormat="1" x14ac:dyDescent="0.2"/>
    <row r="44509" s="107" customFormat="1" x14ac:dyDescent="0.2"/>
    <row r="44510" s="107" customFormat="1" x14ac:dyDescent="0.2"/>
    <row r="44511" s="107" customFormat="1" x14ac:dyDescent="0.2"/>
    <row r="44512" s="107" customFormat="1" x14ac:dyDescent="0.2"/>
    <row r="44513" s="107" customFormat="1" x14ac:dyDescent="0.2"/>
    <row r="44514" s="107" customFormat="1" x14ac:dyDescent="0.2"/>
    <row r="44515" s="107" customFormat="1" x14ac:dyDescent="0.2"/>
    <row r="44516" s="107" customFormat="1" x14ac:dyDescent="0.2"/>
    <row r="44517" s="107" customFormat="1" x14ac:dyDescent="0.2"/>
    <row r="44518" s="107" customFormat="1" x14ac:dyDescent="0.2"/>
    <row r="44519" s="107" customFormat="1" x14ac:dyDescent="0.2"/>
    <row r="44520" s="107" customFormat="1" x14ac:dyDescent="0.2"/>
    <row r="44521" s="107" customFormat="1" x14ac:dyDescent="0.2"/>
    <row r="44522" s="107" customFormat="1" x14ac:dyDescent="0.2"/>
    <row r="44523" s="107" customFormat="1" x14ac:dyDescent="0.2"/>
    <row r="44524" s="107" customFormat="1" x14ac:dyDescent="0.2"/>
    <row r="44525" s="107" customFormat="1" x14ac:dyDescent="0.2"/>
    <row r="44526" s="107" customFormat="1" x14ac:dyDescent="0.2"/>
    <row r="44527" s="107" customFormat="1" x14ac:dyDescent="0.2"/>
    <row r="44528" s="107" customFormat="1" x14ac:dyDescent="0.2"/>
    <row r="44529" s="107" customFormat="1" x14ac:dyDescent="0.2"/>
    <row r="44530" s="107" customFormat="1" x14ac:dyDescent="0.2"/>
    <row r="44531" s="107" customFormat="1" x14ac:dyDescent="0.2"/>
    <row r="44532" s="107" customFormat="1" x14ac:dyDescent="0.2"/>
    <row r="44533" s="107" customFormat="1" x14ac:dyDescent="0.2"/>
    <row r="44534" s="107" customFormat="1" x14ac:dyDescent="0.2"/>
    <row r="44535" s="107" customFormat="1" x14ac:dyDescent="0.2"/>
    <row r="44536" s="107" customFormat="1" x14ac:dyDescent="0.2"/>
    <row r="44537" s="107" customFormat="1" x14ac:dyDescent="0.2"/>
    <row r="44538" s="107" customFormat="1" x14ac:dyDescent="0.2"/>
    <row r="44539" s="107" customFormat="1" x14ac:dyDescent="0.2"/>
    <row r="44540" s="107" customFormat="1" x14ac:dyDescent="0.2"/>
    <row r="44541" s="107" customFormat="1" x14ac:dyDescent="0.2"/>
    <row r="44542" s="107" customFormat="1" x14ac:dyDescent="0.2"/>
    <row r="44543" s="107" customFormat="1" x14ac:dyDescent="0.2"/>
    <row r="44544" s="107" customFormat="1" x14ac:dyDescent="0.2"/>
    <row r="44545" s="107" customFormat="1" x14ac:dyDescent="0.2"/>
    <row r="44546" s="107" customFormat="1" x14ac:dyDescent="0.2"/>
    <row r="44547" s="107" customFormat="1" x14ac:dyDescent="0.2"/>
    <row r="44548" s="107" customFormat="1" x14ac:dyDescent="0.2"/>
    <row r="44549" s="107" customFormat="1" x14ac:dyDescent="0.2"/>
    <row r="44550" s="107" customFormat="1" x14ac:dyDescent="0.2"/>
    <row r="44551" s="107" customFormat="1" x14ac:dyDescent="0.2"/>
    <row r="44552" s="107" customFormat="1" x14ac:dyDescent="0.2"/>
    <row r="44553" s="107" customFormat="1" x14ac:dyDescent="0.2"/>
    <row r="44554" s="107" customFormat="1" x14ac:dyDescent="0.2"/>
    <row r="44555" s="107" customFormat="1" x14ac:dyDescent="0.2"/>
    <row r="44556" s="107" customFormat="1" x14ac:dyDescent="0.2"/>
    <row r="44557" s="107" customFormat="1" x14ac:dyDescent="0.2"/>
    <row r="44558" s="107" customFormat="1" x14ac:dyDescent="0.2"/>
    <row r="44559" s="107" customFormat="1" x14ac:dyDescent="0.2"/>
    <row r="44560" s="107" customFormat="1" x14ac:dyDescent="0.2"/>
    <row r="44561" s="107" customFormat="1" x14ac:dyDescent="0.2"/>
    <row r="44562" s="107" customFormat="1" x14ac:dyDescent="0.2"/>
    <row r="44563" s="107" customFormat="1" x14ac:dyDescent="0.2"/>
    <row r="44564" s="107" customFormat="1" x14ac:dyDescent="0.2"/>
    <row r="44565" s="107" customFormat="1" x14ac:dyDescent="0.2"/>
    <row r="44566" s="107" customFormat="1" x14ac:dyDescent="0.2"/>
    <row r="44567" s="107" customFormat="1" x14ac:dyDescent="0.2"/>
    <row r="44568" s="107" customFormat="1" x14ac:dyDescent="0.2"/>
    <row r="44569" s="107" customFormat="1" x14ac:dyDescent="0.2"/>
    <row r="44570" s="107" customFormat="1" x14ac:dyDescent="0.2"/>
    <row r="44571" s="107" customFormat="1" x14ac:dyDescent="0.2"/>
    <row r="44572" s="107" customFormat="1" x14ac:dyDescent="0.2"/>
    <row r="44573" s="107" customFormat="1" x14ac:dyDescent="0.2"/>
    <row r="44574" s="107" customFormat="1" x14ac:dyDescent="0.2"/>
    <row r="44575" s="107" customFormat="1" x14ac:dyDescent="0.2"/>
    <row r="44576" s="107" customFormat="1" x14ac:dyDescent="0.2"/>
    <row r="44577" s="107" customFormat="1" x14ac:dyDescent="0.2"/>
    <row r="44578" s="107" customFormat="1" x14ac:dyDescent="0.2"/>
    <row r="44579" s="107" customFormat="1" x14ac:dyDescent="0.2"/>
    <row r="44580" s="107" customFormat="1" x14ac:dyDescent="0.2"/>
    <row r="44581" s="107" customFormat="1" x14ac:dyDescent="0.2"/>
    <row r="44582" s="107" customFormat="1" x14ac:dyDescent="0.2"/>
    <row r="44583" s="107" customFormat="1" x14ac:dyDescent="0.2"/>
    <row r="44584" s="107" customFormat="1" x14ac:dyDescent="0.2"/>
    <row r="44585" s="107" customFormat="1" x14ac:dyDescent="0.2"/>
    <row r="44586" s="107" customFormat="1" x14ac:dyDescent="0.2"/>
    <row r="44587" s="107" customFormat="1" x14ac:dyDescent="0.2"/>
    <row r="44588" s="107" customFormat="1" x14ac:dyDescent="0.2"/>
    <row r="44589" s="107" customFormat="1" x14ac:dyDescent="0.2"/>
    <row r="44590" s="107" customFormat="1" x14ac:dyDescent="0.2"/>
    <row r="44591" s="107" customFormat="1" x14ac:dyDescent="0.2"/>
    <row r="44592" s="107" customFormat="1" x14ac:dyDescent="0.2"/>
    <row r="44593" s="107" customFormat="1" x14ac:dyDescent="0.2"/>
    <row r="44594" s="107" customFormat="1" x14ac:dyDescent="0.2"/>
    <row r="44595" s="107" customFormat="1" x14ac:dyDescent="0.2"/>
    <row r="44596" s="107" customFormat="1" x14ac:dyDescent="0.2"/>
    <row r="44597" s="107" customFormat="1" x14ac:dyDescent="0.2"/>
    <row r="44598" s="107" customFormat="1" x14ac:dyDescent="0.2"/>
    <row r="44599" s="107" customFormat="1" x14ac:dyDescent="0.2"/>
    <row r="44600" s="107" customFormat="1" x14ac:dyDescent="0.2"/>
    <row r="44601" s="107" customFormat="1" x14ac:dyDescent="0.2"/>
    <row r="44602" s="107" customFormat="1" x14ac:dyDescent="0.2"/>
    <row r="44603" s="107" customFormat="1" x14ac:dyDescent="0.2"/>
    <row r="44604" s="107" customFormat="1" x14ac:dyDescent="0.2"/>
    <row r="44605" s="107" customFormat="1" x14ac:dyDescent="0.2"/>
    <row r="44606" s="107" customFormat="1" x14ac:dyDescent="0.2"/>
    <row r="44607" s="107" customFormat="1" x14ac:dyDescent="0.2"/>
    <row r="44608" s="107" customFormat="1" x14ac:dyDescent="0.2"/>
    <row r="44609" s="107" customFormat="1" x14ac:dyDescent="0.2"/>
    <row r="44610" s="107" customFormat="1" x14ac:dyDescent="0.2"/>
    <row r="44611" s="107" customFormat="1" x14ac:dyDescent="0.2"/>
    <row r="44612" s="107" customFormat="1" x14ac:dyDescent="0.2"/>
    <row r="44613" s="107" customFormat="1" x14ac:dyDescent="0.2"/>
    <row r="44614" s="107" customFormat="1" x14ac:dyDescent="0.2"/>
    <row r="44615" s="107" customFormat="1" x14ac:dyDescent="0.2"/>
    <row r="44616" s="107" customFormat="1" x14ac:dyDescent="0.2"/>
    <row r="44617" s="107" customFormat="1" x14ac:dyDescent="0.2"/>
    <row r="44618" s="107" customFormat="1" x14ac:dyDescent="0.2"/>
    <row r="44619" s="107" customFormat="1" x14ac:dyDescent="0.2"/>
    <row r="44620" s="107" customFormat="1" x14ac:dyDescent="0.2"/>
    <row r="44621" s="107" customFormat="1" x14ac:dyDescent="0.2"/>
    <row r="44622" s="107" customFormat="1" x14ac:dyDescent="0.2"/>
    <row r="44623" s="107" customFormat="1" x14ac:dyDescent="0.2"/>
    <row r="44624" s="107" customFormat="1" x14ac:dyDescent="0.2"/>
    <row r="44625" s="107" customFormat="1" x14ac:dyDescent="0.2"/>
    <row r="44626" s="107" customFormat="1" x14ac:dyDescent="0.2"/>
    <row r="44627" s="107" customFormat="1" x14ac:dyDescent="0.2"/>
    <row r="44628" s="107" customFormat="1" x14ac:dyDescent="0.2"/>
    <row r="44629" s="107" customFormat="1" x14ac:dyDescent="0.2"/>
    <row r="44630" s="107" customFormat="1" x14ac:dyDescent="0.2"/>
    <row r="44631" s="107" customFormat="1" x14ac:dyDescent="0.2"/>
    <row r="44632" s="107" customFormat="1" x14ac:dyDescent="0.2"/>
    <row r="44633" s="107" customFormat="1" x14ac:dyDescent="0.2"/>
    <row r="44634" s="107" customFormat="1" x14ac:dyDescent="0.2"/>
    <row r="44635" s="107" customFormat="1" x14ac:dyDescent="0.2"/>
    <row r="44636" s="107" customFormat="1" x14ac:dyDescent="0.2"/>
    <row r="44637" s="107" customFormat="1" x14ac:dyDescent="0.2"/>
    <row r="44638" s="107" customFormat="1" x14ac:dyDescent="0.2"/>
    <row r="44639" s="107" customFormat="1" x14ac:dyDescent="0.2"/>
    <row r="44640" s="107" customFormat="1" x14ac:dyDescent="0.2"/>
    <row r="44641" s="107" customFormat="1" x14ac:dyDescent="0.2"/>
    <row r="44642" s="107" customFormat="1" x14ac:dyDescent="0.2"/>
    <row r="44643" s="107" customFormat="1" x14ac:dyDescent="0.2"/>
    <row r="44644" s="107" customFormat="1" x14ac:dyDescent="0.2"/>
    <row r="44645" s="107" customFormat="1" x14ac:dyDescent="0.2"/>
    <row r="44646" s="107" customFormat="1" x14ac:dyDescent="0.2"/>
    <row r="44647" s="107" customFormat="1" x14ac:dyDescent="0.2"/>
    <row r="44648" s="107" customFormat="1" x14ac:dyDescent="0.2"/>
    <row r="44649" s="107" customFormat="1" x14ac:dyDescent="0.2"/>
    <row r="44650" s="107" customFormat="1" x14ac:dyDescent="0.2"/>
    <row r="44651" s="107" customFormat="1" x14ac:dyDescent="0.2"/>
    <row r="44652" s="107" customFormat="1" x14ac:dyDescent="0.2"/>
    <row r="44653" s="107" customFormat="1" x14ac:dyDescent="0.2"/>
    <row r="44654" s="107" customFormat="1" x14ac:dyDescent="0.2"/>
    <row r="44655" s="107" customFormat="1" x14ac:dyDescent="0.2"/>
    <row r="44656" s="107" customFormat="1" x14ac:dyDescent="0.2"/>
    <row r="44657" s="107" customFormat="1" x14ac:dyDescent="0.2"/>
    <row r="44658" s="107" customFormat="1" x14ac:dyDescent="0.2"/>
    <row r="44659" s="107" customFormat="1" x14ac:dyDescent="0.2"/>
    <row r="44660" s="107" customFormat="1" x14ac:dyDescent="0.2"/>
    <row r="44661" s="107" customFormat="1" x14ac:dyDescent="0.2"/>
    <row r="44662" s="107" customFormat="1" x14ac:dyDescent="0.2"/>
    <row r="44663" s="107" customFormat="1" x14ac:dyDescent="0.2"/>
    <row r="44664" s="107" customFormat="1" x14ac:dyDescent="0.2"/>
    <row r="44665" s="107" customFormat="1" x14ac:dyDescent="0.2"/>
    <row r="44666" s="107" customFormat="1" x14ac:dyDescent="0.2"/>
    <row r="44667" s="107" customFormat="1" x14ac:dyDescent="0.2"/>
    <row r="44668" s="107" customFormat="1" x14ac:dyDescent="0.2"/>
    <row r="44669" s="107" customFormat="1" x14ac:dyDescent="0.2"/>
    <row r="44670" s="107" customFormat="1" x14ac:dyDescent="0.2"/>
    <row r="44671" s="107" customFormat="1" x14ac:dyDescent="0.2"/>
    <row r="44672" s="107" customFormat="1" x14ac:dyDescent="0.2"/>
    <row r="44673" s="107" customFormat="1" x14ac:dyDescent="0.2"/>
    <row r="44674" s="107" customFormat="1" x14ac:dyDescent="0.2"/>
    <row r="44675" s="107" customFormat="1" x14ac:dyDescent="0.2"/>
    <row r="44676" s="107" customFormat="1" x14ac:dyDescent="0.2"/>
    <row r="44677" s="107" customFormat="1" x14ac:dyDescent="0.2"/>
    <row r="44678" s="107" customFormat="1" x14ac:dyDescent="0.2"/>
    <row r="44679" s="107" customFormat="1" x14ac:dyDescent="0.2"/>
    <row r="44680" s="107" customFormat="1" x14ac:dyDescent="0.2"/>
    <row r="44681" s="107" customFormat="1" x14ac:dyDescent="0.2"/>
    <row r="44682" s="107" customFormat="1" x14ac:dyDescent="0.2"/>
    <row r="44683" s="107" customFormat="1" x14ac:dyDescent="0.2"/>
    <row r="44684" s="107" customFormat="1" x14ac:dyDescent="0.2"/>
    <row r="44685" s="107" customFormat="1" x14ac:dyDescent="0.2"/>
    <row r="44686" s="107" customFormat="1" x14ac:dyDescent="0.2"/>
    <row r="44687" s="107" customFormat="1" x14ac:dyDescent="0.2"/>
    <row r="44688" s="107" customFormat="1" x14ac:dyDescent="0.2"/>
    <row r="44689" s="107" customFormat="1" x14ac:dyDescent="0.2"/>
    <row r="44690" s="107" customFormat="1" x14ac:dyDescent="0.2"/>
    <row r="44691" s="107" customFormat="1" x14ac:dyDescent="0.2"/>
    <row r="44692" s="107" customFormat="1" x14ac:dyDescent="0.2"/>
    <row r="44693" s="107" customFormat="1" x14ac:dyDescent="0.2"/>
    <row r="44694" s="107" customFormat="1" x14ac:dyDescent="0.2"/>
    <row r="44695" s="107" customFormat="1" x14ac:dyDescent="0.2"/>
    <row r="44696" s="107" customFormat="1" x14ac:dyDescent="0.2"/>
    <row r="44697" s="107" customFormat="1" x14ac:dyDescent="0.2"/>
    <row r="44698" s="107" customFormat="1" x14ac:dyDescent="0.2"/>
    <row r="44699" s="107" customFormat="1" x14ac:dyDescent="0.2"/>
    <row r="44700" s="107" customFormat="1" x14ac:dyDescent="0.2"/>
    <row r="44701" s="107" customFormat="1" x14ac:dyDescent="0.2"/>
    <row r="44702" s="107" customFormat="1" x14ac:dyDescent="0.2"/>
    <row r="44703" s="107" customFormat="1" x14ac:dyDescent="0.2"/>
    <row r="44704" s="107" customFormat="1" x14ac:dyDescent="0.2"/>
    <row r="44705" s="107" customFormat="1" x14ac:dyDescent="0.2"/>
    <row r="44706" s="107" customFormat="1" x14ac:dyDescent="0.2"/>
    <row r="44707" s="107" customFormat="1" x14ac:dyDescent="0.2"/>
    <row r="44708" s="107" customFormat="1" x14ac:dyDescent="0.2"/>
    <row r="44709" s="107" customFormat="1" x14ac:dyDescent="0.2"/>
    <row r="44710" s="107" customFormat="1" x14ac:dyDescent="0.2"/>
    <row r="44711" s="107" customFormat="1" x14ac:dyDescent="0.2"/>
    <row r="44712" s="107" customFormat="1" x14ac:dyDescent="0.2"/>
    <row r="44713" s="107" customFormat="1" x14ac:dyDescent="0.2"/>
    <row r="44714" s="107" customFormat="1" x14ac:dyDescent="0.2"/>
    <row r="44715" s="107" customFormat="1" x14ac:dyDescent="0.2"/>
    <row r="44716" s="107" customFormat="1" x14ac:dyDescent="0.2"/>
    <row r="44717" s="107" customFormat="1" x14ac:dyDescent="0.2"/>
    <row r="44718" s="107" customFormat="1" x14ac:dyDescent="0.2"/>
    <row r="44719" s="107" customFormat="1" x14ac:dyDescent="0.2"/>
    <row r="44720" s="107" customFormat="1" x14ac:dyDescent="0.2"/>
    <row r="44721" s="107" customFormat="1" x14ac:dyDescent="0.2"/>
    <row r="44722" s="107" customFormat="1" x14ac:dyDescent="0.2"/>
    <row r="44723" s="107" customFormat="1" x14ac:dyDescent="0.2"/>
    <row r="44724" s="107" customFormat="1" x14ac:dyDescent="0.2"/>
    <row r="44725" s="107" customFormat="1" x14ac:dyDescent="0.2"/>
    <row r="44726" s="107" customFormat="1" x14ac:dyDescent="0.2"/>
    <row r="44727" s="107" customFormat="1" x14ac:dyDescent="0.2"/>
    <row r="44728" s="107" customFormat="1" x14ac:dyDescent="0.2"/>
    <row r="44729" s="107" customFormat="1" x14ac:dyDescent="0.2"/>
    <row r="44730" s="107" customFormat="1" x14ac:dyDescent="0.2"/>
    <row r="44731" s="107" customFormat="1" x14ac:dyDescent="0.2"/>
    <row r="44732" s="107" customFormat="1" x14ac:dyDescent="0.2"/>
    <row r="44733" s="107" customFormat="1" x14ac:dyDescent="0.2"/>
    <row r="44734" s="107" customFormat="1" x14ac:dyDescent="0.2"/>
    <row r="44735" s="107" customFormat="1" x14ac:dyDescent="0.2"/>
    <row r="44736" s="107" customFormat="1" x14ac:dyDescent="0.2"/>
    <row r="44737" s="107" customFormat="1" x14ac:dyDescent="0.2"/>
    <row r="44738" s="107" customFormat="1" x14ac:dyDescent="0.2"/>
    <row r="44739" s="107" customFormat="1" x14ac:dyDescent="0.2"/>
    <row r="44740" s="107" customFormat="1" x14ac:dyDescent="0.2"/>
    <row r="44741" s="107" customFormat="1" x14ac:dyDescent="0.2"/>
    <row r="44742" s="107" customFormat="1" x14ac:dyDescent="0.2"/>
    <row r="44743" s="107" customFormat="1" x14ac:dyDescent="0.2"/>
    <row r="44744" s="107" customFormat="1" x14ac:dyDescent="0.2"/>
    <row r="44745" s="107" customFormat="1" x14ac:dyDescent="0.2"/>
    <row r="44746" s="107" customFormat="1" x14ac:dyDescent="0.2"/>
    <row r="44747" s="107" customFormat="1" x14ac:dyDescent="0.2"/>
    <row r="44748" s="107" customFormat="1" x14ac:dyDescent="0.2"/>
    <row r="44749" s="107" customFormat="1" x14ac:dyDescent="0.2"/>
    <row r="44750" s="107" customFormat="1" x14ac:dyDescent="0.2"/>
    <row r="44751" s="107" customFormat="1" x14ac:dyDescent="0.2"/>
    <row r="44752" s="107" customFormat="1" x14ac:dyDescent="0.2"/>
    <row r="44753" s="107" customFormat="1" x14ac:dyDescent="0.2"/>
    <row r="44754" s="107" customFormat="1" x14ac:dyDescent="0.2"/>
    <row r="44755" s="107" customFormat="1" x14ac:dyDescent="0.2"/>
    <row r="44756" s="107" customFormat="1" x14ac:dyDescent="0.2"/>
    <row r="44757" s="107" customFormat="1" x14ac:dyDescent="0.2"/>
    <row r="44758" s="107" customFormat="1" x14ac:dyDescent="0.2"/>
    <row r="44759" s="107" customFormat="1" x14ac:dyDescent="0.2"/>
    <row r="44760" s="107" customFormat="1" x14ac:dyDescent="0.2"/>
    <row r="44761" s="107" customFormat="1" x14ac:dyDescent="0.2"/>
    <row r="44762" s="107" customFormat="1" x14ac:dyDescent="0.2"/>
    <row r="44763" s="107" customFormat="1" x14ac:dyDescent="0.2"/>
    <row r="44764" s="107" customFormat="1" x14ac:dyDescent="0.2"/>
    <row r="44765" s="107" customFormat="1" x14ac:dyDescent="0.2"/>
    <row r="44766" s="107" customFormat="1" x14ac:dyDescent="0.2"/>
    <row r="44767" s="107" customFormat="1" x14ac:dyDescent="0.2"/>
    <row r="44768" s="107" customFormat="1" x14ac:dyDescent="0.2"/>
    <row r="44769" s="107" customFormat="1" x14ac:dyDescent="0.2"/>
    <row r="44770" s="107" customFormat="1" x14ac:dyDescent="0.2"/>
    <row r="44771" s="107" customFormat="1" x14ac:dyDescent="0.2"/>
    <row r="44772" s="107" customFormat="1" x14ac:dyDescent="0.2"/>
    <row r="44773" s="107" customFormat="1" x14ac:dyDescent="0.2"/>
    <row r="44774" s="107" customFormat="1" x14ac:dyDescent="0.2"/>
    <row r="44775" s="107" customFormat="1" x14ac:dyDescent="0.2"/>
    <row r="44776" s="107" customFormat="1" x14ac:dyDescent="0.2"/>
    <row r="44777" s="107" customFormat="1" x14ac:dyDescent="0.2"/>
    <row r="44778" s="107" customFormat="1" x14ac:dyDescent="0.2"/>
    <row r="44779" s="107" customFormat="1" x14ac:dyDescent="0.2"/>
    <row r="44780" s="107" customFormat="1" x14ac:dyDescent="0.2"/>
    <row r="44781" s="107" customFormat="1" x14ac:dyDescent="0.2"/>
    <row r="44782" s="107" customFormat="1" x14ac:dyDescent="0.2"/>
    <row r="44783" s="107" customFormat="1" x14ac:dyDescent="0.2"/>
    <row r="44784" s="107" customFormat="1" x14ac:dyDescent="0.2"/>
    <row r="44785" s="107" customFormat="1" x14ac:dyDescent="0.2"/>
    <row r="44786" s="107" customFormat="1" x14ac:dyDescent="0.2"/>
    <row r="44787" s="107" customFormat="1" x14ac:dyDescent="0.2"/>
    <row r="44788" s="107" customFormat="1" x14ac:dyDescent="0.2"/>
    <row r="44789" s="107" customFormat="1" x14ac:dyDescent="0.2"/>
    <row r="44790" s="107" customFormat="1" x14ac:dyDescent="0.2"/>
    <row r="44791" s="107" customFormat="1" x14ac:dyDescent="0.2"/>
    <row r="44792" s="107" customFormat="1" x14ac:dyDescent="0.2"/>
    <row r="44793" s="107" customFormat="1" x14ac:dyDescent="0.2"/>
    <row r="44794" s="107" customFormat="1" x14ac:dyDescent="0.2"/>
    <row r="44795" s="107" customFormat="1" x14ac:dyDescent="0.2"/>
    <row r="44796" s="107" customFormat="1" x14ac:dyDescent="0.2"/>
    <row r="44797" s="107" customFormat="1" x14ac:dyDescent="0.2"/>
    <row r="44798" s="107" customFormat="1" x14ac:dyDescent="0.2"/>
    <row r="44799" s="107" customFormat="1" x14ac:dyDescent="0.2"/>
    <row r="44800" s="107" customFormat="1" x14ac:dyDescent="0.2"/>
    <row r="44801" s="107" customFormat="1" x14ac:dyDescent="0.2"/>
    <row r="44802" s="107" customFormat="1" x14ac:dyDescent="0.2"/>
    <row r="44803" s="107" customFormat="1" x14ac:dyDescent="0.2"/>
    <row r="44804" s="107" customFormat="1" x14ac:dyDescent="0.2"/>
    <row r="44805" s="107" customFormat="1" x14ac:dyDescent="0.2"/>
    <row r="44806" s="107" customFormat="1" x14ac:dyDescent="0.2"/>
    <row r="44807" s="107" customFormat="1" x14ac:dyDescent="0.2"/>
    <row r="44808" s="107" customFormat="1" x14ac:dyDescent="0.2"/>
    <row r="44809" s="107" customFormat="1" x14ac:dyDescent="0.2"/>
    <row r="44810" s="107" customFormat="1" x14ac:dyDescent="0.2"/>
    <row r="44811" s="107" customFormat="1" x14ac:dyDescent="0.2"/>
    <row r="44812" s="107" customFormat="1" x14ac:dyDescent="0.2"/>
    <row r="44813" s="107" customFormat="1" x14ac:dyDescent="0.2"/>
    <row r="44814" s="107" customFormat="1" x14ac:dyDescent="0.2"/>
    <row r="44815" s="107" customFormat="1" x14ac:dyDescent="0.2"/>
    <row r="44816" s="107" customFormat="1" x14ac:dyDescent="0.2"/>
    <row r="44817" s="107" customFormat="1" x14ac:dyDescent="0.2"/>
    <row r="44818" s="107" customFormat="1" x14ac:dyDescent="0.2"/>
    <row r="44819" s="107" customFormat="1" x14ac:dyDescent="0.2"/>
    <row r="44820" s="107" customFormat="1" x14ac:dyDescent="0.2"/>
    <row r="44821" s="107" customFormat="1" x14ac:dyDescent="0.2"/>
    <row r="44822" s="107" customFormat="1" x14ac:dyDescent="0.2"/>
    <row r="44823" s="107" customFormat="1" x14ac:dyDescent="0.2"/>
    <row r="44824" s="107" customFormat="1" x14ac:dyDescent="0.2"/>
    <row r="44825" s="107" customFormat="1" x14ac:dyDescent="0.2"/>
    <row r="44826" s="107" customFormat="1" x14ac:dyDescent="0.2"/>
    <row r="44827" s="107" customFormat="1" x14ac:dyDescent="0.2"/>
    <row r="44828" s="107" customFormat="1" x14ac:dyDescent="0.2"/>
    <row r="44829" s="107" customFormat="1" x14ac:dyDescent="0.2"/>
    <row r="44830" s="107" customFormat="1" x14ac:dyDescent="0.2"/>
    <row r="44831" s="107" customFormat="1" x14ac:dyDescent="0.2"/>
    <row r="44832" s="107" customFormat="1" x14ac:dyDescent="0.2"/>
    <row r="44833" s="107" customFormat="1" x14ac:dyDescent="0.2"/>
    <row r="44834" s="107" customFormat="1" x14ac:dyDescent="0.2"/>
    <row r="44835" s="107" customFormat="1" x14ac:dyDescent="0.2"/>
    <row r="44836" s="107" customFormat="1" x14ac:dyDescent="0.2"/>
    <row r="44837" s="107" customFormat="1" x14ac:dyDescent="0.2"/>
    <row r="44838" s="107" customFormat="1" x14ac:dyDescent="0.2"/>
    <row r="44839" s="107" customFormat="1" x14ac:dyDescent="0.2"/>
    <row r="44840" s="107" customFormat="1" x14ac:dyDescent="0.2"/>
    <row r="44841" s="107" customFormat="1" x14ac:dyDescent="0.2"/>
    <row r="44842" s="107" customFormat="1" x14ac:dyDescent="0.2"/>
    <row r="44843" s="107" customFormat="1" x14ac:dyDescent="0.2"/>
    <row r="44844" s="107" customFormat="1" x14ac:dyDescent="0.2"/>
    <row r="44845" s="107" customFormat="1" x14ac:dyDescent="0.2"/>
    <row r="44846" s="107" customFormat="1" x14ac:dyDescent="0.2"/>
    <row r="44847" s="107" customFormat="1" x14ac:dyDescent="0.2"/>
    <row r="44848" s="107" customFormat="1" x14ac:dyDescent="0.2"/>
    <row r="44849" s="107" customFormat="1" x14ac:dyDescent="0.2"/>
    <row r="44850" s="107" customFormat="1" x14ac:dyDescent="0.2"/>
    <row r="44851" s="107" customFormat="1" x14ac:dyDescent="0.2"/>
    <row r="44852" s="107" customFormat="1" x14ac:dyDescent="0.2"/>
    <row r="44853" s="107" customFormat="1" x14ac:dyDescent="0.2"/>
    <row r="44854" s="107" customFormat="1" x14ac:dyDescent="0.2"/>
    <row r="44855" s="107" customFormat="1" x14ac:dyDescent="0.2"/>
    <row r="44856" s="107" customFormat="1" x14ac:dyDescent="0.2"/>
    <row r="44857" s="107" customFormat="1" x14ac:dyDescent="0.2"/>
    <row r="44858" s="107" customFormat="1" x14ac:dyDescent="0.2"/>
    <row r="44859" s="107" customFormat="1" x14ac:dyDescent="0.2"/>
    <row r="44860" s="107" customFormat="1" x14ac:dyDescent="0.2"/>
    <row r="44861" s="107" customFormat="1" x14ac:dyDescent="0.2"/>
    <row r="44862" s="107" customFormat="1" x14ac:dyDescent="0.2"/>
    <row r="44863" s="107" customFormat="1" x14ac:dyDescent="0.2"/>
    <row r="44864" s="107" customFormat="1" x14ac:dyDescent="0.2"/>
    <row r="44865" s="107" customFormat="1" x14ac:dyDescent="0.2"/>
    <row r="44866" s="107" customFormat="1" x14ac:dyDescent="0.2"/>
    <row r="44867" s="107" customFormat="1" x14ac:dyDescent="0.2"/>
    <row r="44868" s="107" customFormat="1" x14ac:dyDescent="0.2"/>
    <row r="44869" s="107" customFormat="1" x14ac:dyDescent="0.2"/>
    <row r="44870" s="107" customFormat="1" x14ac:dyDescent="0.2"/>
    <row r="44871" s="107" customFormat="1" x14ac:dyDescent="0.2"/>
    <row r="44872" s="107" customFormat="1" x14ac:dyDescent="0.2"/>
    <row r="44873" s="107" customFormat="1" x14ac:dyDescent="0.2"/>
    <row r="44874" s="107" customFormat="1" x14ac:dyDescent="0.2"/>
    <row r="44875" s="107" customFormat="1" x14ac:dyDescent="0.2"/>
    <row r="44876" s="107" customFormat="1" x14ac:dyDescent="0.2"/>
    <row r="44877" s="107" customFormat="1" x14ac:dyDescent="0.2"/>
    <row r="44878" s="107" customFormat="1" x14ac:dyDescent="0.2"/>
    <row r="44879" s="107" customFormat="1" x14ac:dyDescent="0.2"/>
    <row r="44880" s="107" customFormat="1" x14ac:dyDescent="0.2"/>
    <row r="44881" s="107" customFormat="1" x14ac:dyDescent="0.2"/>
    <row r="44882" s="107" customFormat="1" x14ac:dyDescent="0.2"/>
    <row r="44883" s="107" customFormat="1" x14ac:dyDescent="0.2"/>
    <row r="44884" s="107" customFormat="1" x14ac:dyDescent="0.2"/>
    <row r="44885" s="107" customFormat="1" x14ac:dyDescent="0.2"/>
    <row r="44886" s="107" customFormat="1" x14ac:dyDescent="0.2"/>
    <row r="44887" s="107" customFormat="1" x14ac:dyDescent="0.2"/>
    <row r="44888" s="107" customFormat="1" x14ac:dyDescent="0.2"/>
    <row r="44889" s="107" customFormat="1" x14ac:dyDescent="0.2"/>
    <row r="44890" s="107" customFormat="1" x14ac:dyDescent="0.2"/>
    <row r="44891" s="107" customFormat="1" x14ac:dyDescent="0.2"/>
    <row r="44892" s="107" customFormat="1" x14ac:dyDescent="0.2"/>
    <row r="44893" s="107" customFormat="1" x14ac:dyDescent="0.2"/>
    <row r="44894" s="107" customFormat="1" x14ac:dyDescent="0.2"/>
    <row r="44895" s="107" customFormat="1" x14ac:dyDescent="0.2"/>
    <row r="44896" s="107" customFormat="1" x14ac:dyDescent="0.2"/>
    <row r="44897" s="107" customFormat="1" x14ac:dyDescent="0.2"/>
    <row r="44898" s="107" customFormat="1" x14ac:dyDescent="0.2"/>
    <row r="44899" s="107" customFormat="1" x14ac:dyDescent="0.2"/>
    <row r="44900" s="107" customFormat="1" x14ac:dyDescent="0.2"/>
    <row r="44901" s="107" customFormat="1" x14ac:dyDescent="0.2"/>
    <row r="44902" s="107" customFormat="1" x14ac:dyDescent="0.2"/>
    <row r="44903" s="107" customFormat="1" x14ac:dyDescent="0.2"/>
    <row r="44904" s="107" customFormat="1" x14ac:dyDescent="0.2"/>
    <row r="44905" s="107" customFormat="1" x14ac:dyDescent="0.2"/>
    <row r="44906" s="107" customFormat="1" x14ac:dyDescent="0.2"/>
    <row r="44907" s="107" customFormat="1" x14ac:dyDescent="0.2"/>
    <row r="44908" s="107" customFormat="1" x14ac:dyDescent="0.2"/>
    <row r="44909" s="107" customFormat="1" x14ac:dyDescent="0.2"/>
    <row r="44910" s="107" customFormat="1" x14ac:dyDescent="0.2"/>
    <row r="44911" s="107" customFormat="1" x14ac:dyDescent="0.2"/>
    <row r="44912" s="107" customFormat="1" x14ac:dyDescent="0.2"/>
    <row r="44913" s="107" customFormat="1" x14ac:dyDescent="0.2"/>
    <row r="44914" s="107" customFormat="1" x14ac:dyDescent="0.2"/>
    <row r="44915" s="107" customFormat="1" x14ac:dyDescent="0.2"/>
    <row r="44916" s="107" customFormat="1" x14ac:dyDescent="0.2"/>
    <row r="44917" s="107" customFormat="1" x14ac:dyDescent="0.2"/>
    <row r="44918" s="107" customFormat="1" x14ac:dyDescent="0.2"/>
    <row r="44919" s="107" customFormat="1" x14ac:dyDescent="0.2"/>
    <row r="44920" s="107" customFormat="1" x14ac:dyDescent="0.2"/>
    <row r="44921" s="107" customFormat="1" x14ac:dyDescent="0.2"/>
    <row r="44922" s="107" customFormat="1" x14ac:dyDescent="0.2"/>
    <row r="44923" s="107" customFormat="1" x14ac:dyDescent="0.2"/>
    <row r="44924" s="107" customFormat="1" x14ac:dyDescent="0.2"/>
    <row r="44925" s="107" customFormat="1" x14ac:dyDescent="0.2"/>
    <row r="44926" s="107" customFormat="1" x14ac:dyDescent="0.2"/>
    <row r="44927" s="107" customFormat="1" x14ac:dyDescent="0.2"/>
    <row r="44928" s="107" customFormat="1" x14ac:dyDescent="0.2"/>
    <row r="44929" s="107" customFormat="1" x14ac:dyDescent="0.2"/>
    <row r="44930" s="107" customFormat="1" x14ac:dyDescent="0.2"/>
    <row r="44931" s="107" customFormat="1" x14ac:dyDescent="0.2"/>
    <row r="44932" s="107" customFormat="1" x14ac:dyDescent="0.2"/>
    <row r="44933" s="107" customFormat="1" x14ac:dyDescent="0.2"/>
    <row r="44934" s="107" customFormat="1" x14ac:dyDescent="0.2"/>
    <row r="44935" s="107" customFormat="1" x14ac:dyDescent="0.2"/>
    <row r="44936" s="107" customFormat="1" x14ac:dyDescent="0.2"/>
    <row r="44937" s="107" customFormat="1" x14ac:dyDescent="0.2"/>
    <row r="44938" s="107" customFormat="1" x14ac:dyDescent="0.2"/>
    <row r="44939" s="107" customFormat="1" x14ac:dyDescent="0.2"/>
    <row r="44940" s="107" customFormat="1" x14ac:dyDescent="0.2"/>
    <row r="44941" s="107" customFormat="1" x14ac:dyDescent="0.2"/>
    <row r="44942" s="107" customFormat="1" x14ac:dyDescent="0.2"/>
    <row r="44943" s="107" customFormat="1" x14ac:dyDescent="0.2"/>
    <row r="44944" s="107" customFormat="1" x14ac:dyDescent="0.2"/>
    <row r="44945" s="107" customFormat="1" x14ac:dyDescent="0.2"/>
    <row r="44946" s="107" customFormat="1" x14ac:dyDescent="0.2"/>
    <row r="44947" s="107" customFormat="1" x14ac:dyDescent="0.2"/>
    <row r="44948" s="107" customFormat="1" x14ac:dyDescent="0.2"/>
    <row r="44949" s="107" customFormat="1" x14ac:dyDescent="0.2"/>
    <row r="44950" s="107" customFormat="1" x14ac:dyDescent="0.2"/>
    <row r="44951" s="107" customFormat="1" x14ac:dyDescent="0.2"/>
    <row r="44952" s="107" customFormat="1" x14ac:dyDescent="0.2"/>
    <row r="44953" s="107" customFormat="1" x14ac:dyDescent="0.2"/>
    <row r="44954" s="107" customFormat="1" x14ac:dyDescent="0.2"/>
    <row r="44955" s="107" customFormat="1" x14ac:dyDescent="0.2"/>
    <row r="44956" s="107" customFormat="1" x14ac:dyDescent="0.2"/>
    <row r="44957" s="107" customFormat="1" x14ac:dyDescent="0.2"/>
    <row r="44958" s="107" customFormat="1" x14ac:dyDescent="0.2"/>
    <row r="44959" s="107" customFormat="1" x14ac:dyDescent="0.2"/>
    <row r="44960" s="107" customFormat="1" x14ac:dyDescent="0.2"/>
    <row r="44961" s="107" customFormat="1" x14ac:dyDescent="0.2"/>
    <row r="44962" s="107" customFormat="1" x14ac:dyDescent="0.2"/>
    <row r="44963" s="107" customFormat="1" x14ac:dyDescent="0.2"/>
    <row r="44964" s="107" customFormat="1" x14ac:dyDescent="0.2"/>
    <row r="44965" s="107" customFormat="1" x14ac:dyDescent="0.2"/>
    <row r="44966" s="107" customFormat="1" x14ac:dyDescent="0.2"/>
    <row r="44967" s="107" customFormat="1" x14ac:dyDescent="0.2"/>
    <row r="44968" s="107" customFormat="1" x14ac:dyDescent="0.2"/>
    <row r="44969" s="107" customFormat="1" x14ac:dyDescent="0.2"/>
    <row r="44970" s="107" customFormat="1" x14ac:dyDescent="0.2"/>
    <row r="44971" s="107" customFormat="1" x14ac:dyDescent="0.2"/>
    <row r="44972" s="107" customFormat="1" x14ac:dyDescent="0.2"/>
    <row r="44973" s="107" customFormat="1" x14ac:dyDescent="0.2"/>
    <row r="44974" s="107" customFormat="1" x14ac:dyDescent="0.2"/>
    <row r="44975" s="107" customFormat="1" x14ac:dyDescent="0.2"/>
    <row r="44976" s="107" customFormat="1" x14ac:dyDescent="0.2"/>
    <row r="44977" s="107" customFormat="1" x14ac:dyDescent="0.2"/>
    <row r="44978" s="107" customFormat="1" x14ac:dyDescent="0.2"/>
    <row r="44979" s="107" customFormat="1" x14ac:dyDescent="0.2"/>
    <row r="44980" s="107" customFormat="1" x14ac:dyDescent="0.2"/>
    <row r="44981" s="107" customFormat="1" x14ac:dyDescent="0.2"/>
    <row r="44982" s="107" customFormat="1" x14ac:dyDescent="0.2"/>
    <row r="44983" s="107" customFormat="1" x14ac:dyDescent="0.2"/>
    <row r="44984" s="107" customFormat="1" x14ac:dyDescent="0.2"/>
    <row r="44985" s="107" customFormat="1" x14ac:dyDescent="0.2"/>
    <row r="44986" s="107" customFormat="1" x14ac:dyDescent="0.2"/>
    <row r="44987" s="107" customFormat="1" x14ac:dyDescent="0.2"/>
    <row r="44988" s="107" customFormat="1" x14ac:dyDescent="0.2"/>
    <row r="44989" s="107" customFormat="1" x14ac:dyDescent="0.2"/>
    <row r="44990" s="107" customFormat="1" x14ac:dyDescent="0.2"/>
    <row r="44991" s="107" customFormat="1" x14ac:dyDescent="0.2"/>
    <row r="44992" s="107" customFormat="1" x14ac:dyDescent="0.2"/>
    <row r="44993" s="107" customFormat="1" x14ac:dyDescent="0.2"/>
    <row r="44994" s="107" customFormat="1" x14ac:dyDescent="0.2"/>
    <row r="44995" s="107" customFormat="1" x14ac:dyDescent="0.2"/>
    <row r="44996" s="107" customFormat="1" x14ac:dyDescent="0.2"/>
    <row r="44997" s="107" customFormat="1" x14ac:dyDescent="0.2"/>
    <row r="44998" s="107" customFormat="1" x14ac:dyDescent="0.2"/>
    <row r="44999" s="107" customFormat="1" x14ac:dyDescent="0.2"/>
    <row r="45000" s="107" customFormat="1" x14ac:dyDescent="0.2"/>
    <row r="45001" s="107" customFormat="1" x14ac:dyDescent="0.2"/>
    <row r="45002" s="107" customFormat="1" x14ac:dyDescent="0.2"/>
    <row r="45003" s="107" customFormat="1" x14ac:dyDescent="0.2"/>
    <row r="45004" s="107" customFormat="1" x14ac:dyDescent="0.2"/>
    <row r="45005" s="107" customFormat="1" x14ac:dyDescent="0.2"/>
    <row r="45006" s="107" customFormat="1" x14ac:dyDescent="0.2"/>
    <row r="45007" s="107" customFormat="1" x14ac:dyDescent="0.2"/>
    <row r="45008" s="107" customFormat="1" x14ac:dyDescent="0.2"/>
    <row r="45009" s="107" customFormat="1" x14ac:dyDescent="0.2"/>
    <row r="45010" s="107" customFormat="1" x14ac:dyDescent="0.2"/>
    <row r="45011" s="107" customFormat="1" x14ac:dyDescent="0.2"/>
    <row r="45012" s="107" customFormat="1" x14ac:dyDescent="0.2"/>
    <row r="45013" s="107" customFormat="1" x14ac:dyDescent="0.2"/>
    <row r="45014" s="107" customFormat="1" x14ac:dyDescent="0.2"/>
    <row r="45015" s="107" customFormat="1" x14ac:dyDescent="0.2"/>
    <row r="45016" s="107" customFormat="1" x14ac:dyDescent="0.2"/>
    <row r="45017" s="107" customFormat="1" x14ac:dyDescent="0.2"/>
    <row r="45018" s="107" customFormat="1" x14ac:dyDescent="0.2"/>
    <row r="45019" s="107" customFormat="1" x14ac:dyDescent="0.2"/>
    <row r="45020" s="107" customFormat="1" x14ac:dyDescent="0.2"/>
    <row r="45021" s="107" customFormat="1" x14ac:dyDescent="0.2"/>
    <row r="45022" s="107" customFormat="1" x14ac:dyDescent="0.2"/>
    <row r="45023" s="107" customFormat="1" x14ac:dyDescent="0.2"/>
    <row r="45024" s="107" customFormat="1" x14ac:dyDescent="0.2"/>
    <row r="45025" s="107" customFormat="1" x14ac:dyDescent="0.2"/>
    <row r="45026" s="107" customFormat="1" x14ac:dyDescent="0.2"/>
    <row r="45027" s="107" customFormat="1" x14ac:dyDescent="0.2"/>
    <row r="45028" s="107" customFormat="1" x14ac:dyDescent="0.2"/>
    <row r="45029" s="107" customFormat="1" x14ac:dyDescent="0.2"/>
    <row r="45030" s="107" customFormat="1" x14ac:dyDescent="0.2"/>
    <row r="45031" s="107" customFormat="1" x14ac:dyDescent="0.2"/>
    <row r="45032" s="107" customFormat="1" x14ac:dyDescent="0.2"/>
    <row r="45033" s="107" customFormat="1" x14ac:dyDescent="0.2"/>
    <row r="45034" s="107" customFormat="1" x14ac:dyDescent="0.2"/>
    <row r="45035" s="107" customFormat="1" x14ac:dyDescent="0.2"/>
    <row r="45036" s="107" customFormat="1" x14ac:dyDescent="0.2"/>
    <row r="45037" s="107" customFormat="1" x14ac:dyDescent="0.2"/>
    <row r="45038" s="107" customFormat="1" x14ac:dyDescent="0.2"/>
    <row r="45039" s="107" customFormat="1" x14ac:dyDescent="0.2"/>
    <row r="45040" s="107" customFormat="1" x14ac:dyDescent="0.2"/>
    <row r="45041" s="107" customFormat="1" x14ac:dyDescent="0.2"/>
    <row r="45042" s="107" customFormat="1" x14ac:dyDescent="0.2"/>
    <row r="45043" s="107" customFormat="1" x14ac:dyDescent="0.2"/>
    <row r="45044" s="107" customFormat="1" x14ac:dyDescent="0.2"/>
    <row r="45045" s="107" customFormat="1" x14ac:dyDescent="0.2"/>
    <row r="45046" s="107" customFormat="1" x14ac:dyDescent="0.2"/>
    <row r="45047" s="107" customFormat="1" x14ac:dyDescent="0.2"/>
    <row r="45048" s="107" customFormat="1" x14ac:dyDescent="0.2"/>
    <row r="45049" s="107" customFormat="1" x14ac:dyDescent="0.2"/>
    <row r="45050" s="107" customFormat="1" x14ac:dyDescent="0.2"/>
    <row r="45051" s="107" customFormat="1" x14ac:dyDescent="0.2"/>
    <row r="45052" s="107" customFormat="1" x14ac:dyDescent="0.2"/>
    <row r="45053" s="107" customFormat="1" x14ac:dyDescent="0.2"/>
    <row r="45054" s="107" customFormat="1" x14ac:dyDescent="0.2"/>
    <row r="45055" s="107" customFormat="1" x14ac:dyDescent="0.2"/>
    <row r="45056" s="107" customFormat="1" x14ac:dyDescent="0.2"/>
    <row r="45057" s="107" customFormat="1" x14ac:dyDescent="0.2"/>
    <row r="45058" s="107" customFormat="1" x14ac:dyDescent="0.2"/>
    <row r="45059" s="107" customFormat="1" x14ac:dyDescent="0.2"/>
    <row r="45060" s="107" customFormat="1" x14ac:dyDescent="0.2"/>
    <row r="45061" s="107" customFormat="1" x14ac:dyDescent="0.2"/>
    <row r="45062" s="107" customFormat="1" x14ac:dyDescent="0.2"/>
    <row r="45063" s="107" customFormat="1" x14ac:dyDescent="0.2"/>
    <row r="45064" s="107" customFormat="1" x14ac:dyDescent="0.2"/>
    <row r="45065" s="107" customFormat="1" x14ac:dyDescent="0.2"/>
    <row r="45066" s="107" customFormat="1" x14ac:dyDescent="0.2"/>
    <row r="45067" s="107" customFormat="1" x14ac:dyDescent="0.2"/>
    <row r="45068" s="107" customFormat="1" x14ac:dyDescent="0.2"/>
    <row r="45069" s="107" customFormat="1" x14ac:dyDescent="0.2"/>
    <row r="45070" s="107" customFormat="1" x14ac:dyDescent="0.2"/>
    <row r="45071" s="107" customFormat="1" x14ac:dyDescent="0.2"/>
    <row r="45072" s="107" customFormat="1" x14ac:dyDescent="0.2"/>
    <row r="45073" s="107" customFormat="1" x14ac:dyDescent="0.2"/>
    <row r="45074" s="107" customFormat="1" x14ac:dyDescent="0.2"/>
    <row r="45075" s="107" customFormat="1" x14ac:dyDescent="0.2"/>
    <row r="45076" s="107" customFormat="1" x14ac:dyDescent="0.2"/>
    <row r="45077" s="107" customFormat="1" x14ac:dyDescent="0.2"/>
    <row r="45078" s="107" customFormat="1" x14ac:dyDescent="0.2"/>
    <row r="45079" s="107" customFormat="1" x14ac:dyDescent="0.2"/>
    <row r="45080" s="107" customFormat="1" x14ac:dyDescent="0.2"/>
    <row r="45081" s="107" customFormat="1" x14ac:dyDescent="0.2"/>
    <row r="45082" s="107" customFormat="1" x14ac:dyDescent="0.2"/>
    <row r="45083" s="107" customFormat="1" x14ac:dyDescent="0.2"/>
    <row r="45084" s="107" customFormat="1" x14ac:dyDescent="0.2"/>
    <row r="45085" s="107" customFormat="1" x14ac:dyDescent="0.2"/>
    <row r="45086" s="107" customFormat="1" x14ac:dyDescent="0.2"/>
    <row r="45087" s="107" customFormat="1" x14ac:dyDescent="0.2"/>
    <row r="45088" s="107" customFormat="1" x14ac:dyDescent="0.2"/>
    <row r="45089" s="107" customFormat="1" x14ac:dyDescent="0.2"/>
    <row r="45090" s="107" customFormat="1" x14ac:dyDescent="0.2"/>
    <row r="45091" s="107" customFormat="1" x14ac:dyDescent="0.2"/>
    <row r="45092" s="107" customFormat="1" x14ac:dyDescent="0.2"/>
    <row r="45093" s="107" customFormat="1" x14ac:dyDescent="0.2"/>
    <row r="45094" s="107" customFormat="1" x14ac:dyDescent="0.2"/>
    <row r="45095" s="107" customFormat="1" x14ac:dyDescent="0.2"/>
    <row r="45096" s="107" customFormat="1" x14ac:dyDescent="0.2"/>
    <row r="45097" s="107" customFormat="1" x14ac:dyDescent="0.2"/>
    <row r="45098" s="107" customFormat="1" x14ac:dyDescent="0.2"/>
    <row r="45099" s="107" customFormat="1" x14ac:dyDescent="0.2"/>
    <row r="45100" s="107" customFormat="1" x14ac:dyDescent="0.2"/>
    <row r="45101" s="107" customFormat="1" x14ac:dyDescent="0.2"/>
    <row r="45102" s="107" customFormat="1" x14ac:dyDescent="0.2"/>
    <row r="45103" s="107" customFormat="1" x14ac:dyDescent="0.2"/>
    <row r="45104" s="107" customFormat="1" x14ac:dyDescent="0.2"/>
    <row r="45105" s="107" customFormat="1" x14ac:dyDescent="0.2"/>
    <row r="45106" s="107" customFormat="1" x14ac:dyDescent="0.2"/>
    <row r="45107" s="107" customFormat="1" x14ac:dyDescent="0.2"/>
    <row r="45108" s="107" customFormat="1" x14ac:dyDescent="0.2"/>
    <row r="45109" s="107" customFormat="1" x14ac:dyDescent="0.2"/>
    <row r="45110" s="107" customFormat="1" x14ac:dyDescent="0.2"/>
    <row r="45111" s="107" customFormat="1" x14ac:dyDescent="0.2"/>
    <row r="45112" s="107" customFormat="1" x14ac:dyDescent="0.2"/>
    <row r="45113" s="107" customFormat="1" x14ac:dyDescent="0.2"/>
    <row r="45114" s="107" customFormat="1" x14ac:dyDescent="0.2"/>
    <row r="45115" s="107" customFormat="1" x14ac:dyDescent="0.2"/>
    <row r="45116" s="107" customFormat="1" x14ac:dyDescent="0.2"/>
    <row r="45117" s="107" customFormat="1" x14ac:dyDescent="0.2"/>
    <row r="45118" s="107" customFormat="1" x14ac:dyDescent="0.2"/>
    <row r="45119" s="107" customFormat="1" x14ac:dyDescent="0.2"/>
    <row r="45120" s="107" customFormat="1" x14ac:dyDescent="0.2"/>
    <row r="45121" s="107" customFormat="1" x14ac:dyDescent="0.2"/>
    <row r="45122" s="107" customFormat="1" x14ac:dyDescent="0.2"/>
    <row r="45123" s="107" customFormat="1" x14ac:dyDescent="0.2"/>
    <row r="45124" s="107" customFormat="1" x14ac:dyDescent="0.2"/>
    <row r="45125" s="107" customFormat="1" x14ac:dyDescent="0.2"/>
    <row r="45126" s="107" customFormat="1" x14ac:dyDescent="0.2"/>
    <row r="45127" s="107" customFormat="1" x14ac:dyDescent="0.2"/>
    <row r="45128" s="107" customFormat="1" x14ac:dyDescent="0.2"/>
    <row r="45129" s="107" customFormat="1" x14ac:dyDescent="0.2"/>
    <row r="45130" s="107" customFormat="1" x14ac:dyDescent="0.2"/>
    <row r="45131" s="107" customFormat="1" x14ac:dyDescent="0.2"/>
    <row r="45132" s="107" customFormat="1" x14ac:dyDescent="0.2"/>
    <row r="45133" s="107" customFormat="1" x14ac:dyDescent="0.2"/>
    <row r="45134" s="107" customFormat="1" x14ac:dyDescent="0.2"/>
    <row r="45135" s="107" customFormat="1" x14ac:dyDescent="0.2"/>
    <row r="45136" s="107" customFormat="1" x14ac:dyDescent="0.2"/>
    <row r="45137" s="107" customFormat="1" x14ac:dyDescent="0.2"/>
    <row r="45138" s="107" customFormat="1" x14ac:dyDescent="0.2"/>
    <row r="45139" s="107" customFormat="1" x14ac:dyDescent="0.2"/>
    <row r="45140" s="107" customFormat="1" x14ac:dyDescent="0.2"/>
    <row r="45141" s="107" customFormat="1" x14ac:dyDescent="0.2"/>
    <row r="45142" s="107" customFormat="1" x14ac:dyDescent="0.2"/>
    <row r="45143" s="107" customFormat="1" x14ac:dyDescent="0.2"/>
    <row r="45144" s="107" customFormat="1" x14ac:dyDescent="0.2"/>
    <row r="45145" s="107" customFormat="1" x14ac:dyDescent="0.2"/>
    <row r="45146" s="107" customFormat="1" x14ac:dyDescent="0.2"/>
    <row r="45147" s="107" customFormat="1" x14ac:dyDescent="0.2"/>
    <row r="45148" s="107" customFormat="1" x14ac:dyDescent="0.2"/>
    <row r="45149" s="107" customFormat="1" x14ac:dyDescent="0.2"/>
    <row r="45150" s="107" customFormat="1" x14ac:dyDescent="0.2"/>
    <row r="45151" s="107" customFormat="1" x14ac:dyDescent="0.2"/>
    <row r="45152" s="107" customFormat="1" x14ac:dyDescent="0.2"/>
    <row r="45153" s="107" customFormat="1" x14ac:dyDescent="0.2"/>
    <row r="45154" s="107" customFormat="1" x14ac:dyDescent="0.2"/>
    <row r="45155" s="107" customFormat="1" x14ac:dyDescent="0.2"/>
    <row r="45156" s="107" customFormat="1" x14ac:dyDescent="0.2"/>
    <row r="45157" s="107" customFormat="1" x14ac:dyDescent="0.2"/>
    <row r="45158" s="107" customFormat="1" x14ac:dyDescent="0.2"/>
    <row r="45159" s="107" customFormat="1" x14ac:dyDescent="0.2"/>
    <row r="45160" s="107" customFormat="1" x14ac:dyDescent="0.2"/>
    <row r="45161" s="107" customFormat="1" x14ac:dyDescent="0.2"/>
    <row r="45162" s="107" customFormat="1" x14ac:dyDescent="0.2"/>
    <row r="45163" s="107" customFormat="1" x14ac:dyDescent="0.2"/>
    <row r="45164" s="107" customFormat="1" x14ac:dyDescent="0.2"/>
    <row r="45165" s="107" customFormat="1" x14ac:dyDescent="0.2"/>
    <row r="45166" s="107" customFormat="1" x14ac:dyDescent="0.2"/>
    <row r="45167" s="107" customFormat="1" x14ac:dyDescent="0.2"/>
    <row r="45168" s="107" customFormat="1" x14ac:dyDescent="0.2"/>
    <row r="45169" s="107" customFormat="1" x14ac:dyDescent="0.2"/>
    <row r="45170" s="107" customFormat="1" x14ac:dyDescent="0.2"/>
    <row r="45171" s="107" customFormat="1" x14ac:dyDescent="0.2"/>
    <row r="45172" s="107" customFormat="1" x14ac:dyDescent="0.2"/>
    <row r="45173" s="107" customFormat="1" x14ac:dyDescent="0.2"/>
    <row r="45174" s="107" customFormat="1" x14ac:dyDescent="0.2"/>
    <row r="45175" s="107" customFormat="1" x14ac:dyDescent="0.2"/>
    <row r="45176" s="107" customFormat="1" x14ac:dyDescent="0.2"/>
    <row r="45177" s="107" customFormat="1" x14ac:dyDescent="0.2"/>
    <row r="45178" s="107" customFormat="1" x14ac:dyDescent="0.2"/>
    <row r="45179" s="107" customFormat="1" x14ac:dyDescent="0.2"/>
    <row r="45180" s="107" customFormat="1" x14ac:dyDescent="0.2"/>
    <row r="45181" s="107" customFormat="1" x14ac:dyDescent="0.2"/>
    <row r="45182" s="107" customFormat="1" x14ac:dyDescent="0.2"/>
    <row r="45183" s="107" customFormat="1" x14ac:dyDescent="0.2"/>
    <row r="45184" s="107" customFormat="1" x14ac:dyDescent="0.2"/>
    <row r="45185" s="107" customFormat="1" x14ac:dyDescent="0.2"/>
    <row r="45186" s="107" customFormat="1" x14ac:dyDescent="0.2"/>
    <row r="45187" s="107" customFormat="1" x14ac:dyDescent="0.2"/>
    <row r="45188" s="107" customFormat="1" x14ac:dyDescent="0.2"/>
    <row r="45189" s="107" customFormat="1" x14ac:dyDescent="0.2"/>
    <row r="45190" s="107" customFormat="1" x14ac:dyDescent="0.2"/>
    <row r="45191" s="107" customFormat="1" x14ac:dyDescent="0.2"/>
    <row r="45192" s="107" customFormat="1" x14ac:dyDescent="0.2"/>
    <row r="45193" s="107" customFormat="1" x14ac:dyDescent="0.2"/>
    <row r="45194" s="107" customFormat="1" x14ac:dyDescent="0.2"/>
    <row r="45195" s="107" customFormat="1" x14ac:dyDescent="0.2"/>
    <row r="45196" s="107" customFormat="1" x14ac:dyDescent="0.2"/>
    <row r="45197" s="107" customFormat="1" x14ac:dyDescent="0.2"/>
    <row r="45198" s="107" customFormat="1" x14ac:dyDescent="0.2"/>
    <row r="45199" s="107" customFormat="1" x14ac:dyDescent="0.2"/>
    <row r="45200" s="107" customFormat="1" x14ac:dyDescent="0.2"/>
    <row r="45201" s="107" customFormat="1" x14ac:dyDescent="0.2"/>
    <row r="45202" s="107" customFormat="1" x14ac:dyDescent="0.2"/>
    <row r="45203" s="107" customFormat="1" x14ac:dyDescent="0.2"/>
    <row r="45204" s="107" customFormat="1" x14ac:dyDescent="0.2"/>
    <row r="45205" s="107" customFormat="1" x14ac:dyDescent="0.2"/>
    <row r="45206" s="107" customFormat="1" x14ac:dyDescent="0.2"/>
    <row r="45207" s="107" customFormat="1" x14ac:dyDescent="0.2"/>
    <row r="45208" s="107" customFormat="1" x14ac:dyDescent="0.2"/>
    <row r="45209" s="107" customFormat="1" x14ac:dyDescent="0.2"/>
    <row r="45210" s="107" customFormat="1" x14ac:dyDescent="0.2"/>
    <row r="45211" s="107" customFormat="1" x14ac:dyDescent="0.2"/>
    <row r="45212" s="107" customFormat="1" x14ac:dyDescent="0.2"/>
    <row r="45213" s="107" customFormat="1" x14ac:dyDescent="0.2"/>
    <row r="45214" s="107" customFormat="1" x14ac:dyDescent="0.2"/>
    <row r="45215" s="107" customFormat="1" x14ac:dyDescent="0.2"/>
    <row r="45216" s="107" customFormat="1" x14ac:dyDescent="0.2"/>
    <row r="45217" s="107" customFormat="1" x14ac:dyDescent="0.2"/>
    <row r="45218" s="107" customFormat="1" x14ac:dyDescent="0.2"/>
    <row r="45219" s="107" customFormat="1" x14ac:dyDescent="0.2"/>
    <row r="45220" s="107" customFormat="1" x14ac:dyDescent="0.2"/>
    <row r="45221" s="107" customFormat="1" x14ac:dyDescent="0.2"/>
    <row r="45222" s="107" customFormat="1" x14ac:dyDescent="0.2"/>
    <row r="45223" s="107" customFormat="1" x14ac:dyDescent="0.2"/>
    <row r="45224" s="107" customFormat="1" x14ac:dyDescent="0.2"/>
    <row r="45225" s="107" customFormat="1" x14ac:dyDescent="0.2"/>
    <row r="45226" s="107" customFormat="1" x14ac:dyDescent="0.2"/>
    <row r="45227" s="107" customFormat="1" x14ac:dyDescent="0.2"/>
    <row r="45228" s="107" customFormat="1" x14ac:dyDescent="0.2"/>
    <row r="45229" s="107" customFormat="1" x14ac:dyDescent="0.2"/>
    <row r="45230" s="107" customFormat="1" x14ac:dyDescent="0.2"/>
    <row r="45231" s="107" customFormat="1" x14ac:dyDescent="0.2"/>
    <row r="45232" s="107" customFormat="1" x14ac:dyDescent="0.2"/>
    <row r="45233" s="107" customFormat="1" x14ac:dyDescent="0.2"/>
    <row r="45234" s="107" customFormat="1" x14ac:dyDescent="0.2"/>
    <row r="45235" s="107" customFormat="1" x14ac:dyDescent="0.2"/>
    <row r="45236" s="107" customFormat="1" x14ac:dyDescent="0.2"/>
    <row r="45237" s="107" customFormat="1" x14ac:dyDescent="0.2"/>
    <row r="45238" s="107" customFormat="1" x14ac:dyDescent="0.2"/>
    <row r="45239" s="107" customFormat="1" x14ac:dyDescent="0.2"/>
    <row r="45240" s="107" customFormat="1" x14ac:dyDescent="0.2"/>
    <row r="45241" s="107" customFormat="1" x14ac:dyDescent="0.2"/>
    <row r="45242" s="107" customFormat="1" x14ac:dyDescent="0.2"/>
    <row r="45243" s="107" customFormat="1" x14ac:dyDescent="0.2"/>
    <row r="45244" s="107" customFormat="1" x14ac:dyDescent="0.2"/>
    <row r="45245" s="107" customFormat="1" x14ac:dyDescent="0.2"/>
    <row r="45246" s="107" customFormat="1" x14ac:dyDescent="0.2"/>
    <row r="45247" s="107" customFormat="1" x14ac:dyDescent="0.2"/>
    <row r="45248" s="107" customFormat="1" x14ac:dyDescent="0.2"/>
    <row r="45249" s="107" customFormat="1" x14ac:dyDescent="0.2"/>
    <row r="45250" s="107" customFormat="1" x14ac:dyDescent="0.2"/>
    <row r="45251" s="107" customFormat="1" x14ac:dyDescent="0.2"/>
    <row r="45252" s="107" customFormat="1" x14ac:dyDescent="0.2"/>
    <row r="45253" s="107" customFormat="1" x14ac:dyDescent="0.2"/>
    <row r="45254" s="107" customFormat="1" x14ac:dyDescent="0.2"/>
    <row r="45255" s="107" customFormat="1" x14ac:dyDescent="0.2"/>
    <row r="45256" s="107" customFormat="1" x14ac:dyDescent="0.2"/>
    <row r="45257" s="107" customFormat="1" x14ac:dyDescent="0.2"/>
    <row r="45258" s="107" customFormat="1" x14ac:dyDescent="0.2"/>
    <row r="45259" s="107" customFormat="1" x14ac:dyDescent="0.2"/>
    <row r="45260" s="107" customFormat="1" x14ac:dyDescent="0.2"/>
    <row r="45261" s="107" customFormat="1" x14ac:dyDescent="0.2"/>
    <row r="45262" s="107" customFormat="1" x14ac:dyDescent="0.2"/>
    <row r="45263" s="107" customFormat="1" x14ac:dyDescent="0.2"/>
    <row r="45264" s="107" customFormat="1" x14ac:dyDescent="0.2"/>
    <row r="45265" s="107" customFormat="1" x14ac:dyDescent="0.2"/>
    <row r="45266" s="107" customFormat="1" x14ac:dyDescent="0.2"/>
    <row r="45267" s="107" customFormat="1" x14ac:dyDescent="0.2"/>
    <row r="45268" s="107" customFormat="1" x14ac:dyDescent="0.2"/>
    <row r="45269" s="107" customFormat="1" x14ac:dyDescent="0.2"/>
    <row r="45270" s="107" customFormat="1" x14ac:dyDescent="0.2"/>
    <row r="45271" s="107" customFormat="1" x14ac:dyDescent="0.2"/>
    <row r="45272" s="107" customFormat="1" x14ac:dyDescent="0.2"/>
    <row r="45273" s="107" customFormat="1" x14ac:dyDescent="0.2"/>
    <row r="45274" s="107" customFormat="1" x14ac:dyDescent="0.2"/>
    <row r="45275" s="107" customFormat="1" x14ac:dyDescent="0.2"/>
    <row r="45276" s="107" customFormat="1" x14ac:dyDescent="0.2"/>
    <row r="45277" s="107" customFormat="1" x14ac:dyDescent="0.2"/>
    <row r="45278" s="107" customFormat="1" x14ac:dyDescent="0.2"/>
    <row r="45279" s="107" customFormat="1" x14ac:dyDescent="0.2"/>
    <row r="45280" s="107" customFormat="1" x14ac:dyDescent="0.2"/>
    <row r="45281" s="107" customFormat="1" x14ac:dyDescent="0.2"/>
    <row r="45282" s="107" customFormat="1" x14ac:dyDescent="0.2"/>
    <row r="45283" s="107" customFormat="1" x14ac:dyDescent="0.2"/>
    <row r="45284" s="107" customFormat="1" x14ac:dyDescent="0.2"/>
    <row r="45285" s="107" customFormat="1" x14ac:dyDescent="0.2"/>
    <row r="45286" s="107" customFormat="1" x14ac:dyDescent="0.2"/>
    <row r="45287" s="107" customFormat="1" x14ac:dyDescent="0.2"/>
    <row r="45288" s="107" customFormat="1" x14ac:dyDescent="0.2"/>
    <row r="45289" s="107" customFormat="1" x14ac:dyDescent="0.2"/>
    <row r="45290" s="107" customFormat="1" x14ac:dyDescent="0.2"/>
    <row r="45291" s="107" customFormat="1" x14ac:dyDescent="0.2"/>
    <row r="45292" s="107" customFormat="1" x14ac:dyDescent="0.2"/>
    <row r="45293" s="107" customFormat="1" x14ac:dyDescent="0.2"/>
    <row r="45294" s="107" customFormat="1" x14ac:dyDescent="0.2"/>
    <row r="45295" s="107" customFormat="1" x14ac:dyDescent="0.2"/>
    <row r="45296" s="107" customFormat="1" x14ac:dyDescent="0.2"/>
    <row r="45297" s="107" customFormat="1" x14ac:dyDescent="0.2"/>
    <row r="45298" s="107" customFormat="1" x14ac:dyDescent="0.2"/>
    <row r="45299" s="107" customFormat="1" x14ac:dyDescent="0.2"/>
    <row r="45300" s="107" customFormat="1" x14ac:dyDescent="0.2"/>
    <row r="45301" s="107" customFormat="1" x14ac:dyDescent="0.2"/>
    <row r="45302" s="107" customFormat="1" x14ac:dyDescent="0.2"/>
    <row r="45303" s="107" customFormat="1" x14ac:dyDescent="0.2"/>
    <row r="45304" s="107" customFormat="1" x14ac:dyDescent="0.2"/>
    <row r="45305" s="107" customFormat="1" x14ac:dyDescent="0.2"/>
    <row r="45306" s="107" customFormat="1" x14ac:dyDescent="0.2"/>
    <row r="45307" s="107" customFormat="1" x14ac:dyDescent="0.2"/>
    <row r="45308" s="107" customFormat="1" x14ac:dyDescent="0.2"/>
    <row r="45309" s="107" customFormat="1" x14ac:dyDescent="0.2"/>
    <row r="45310" s="107" customFormat="1" x14ac:dyDescent="0.2"/>
    <row r="45311" s="107" customFormat="1" x14ac:dyDescent="0.2"/>
    <row r="45312" s="107" customFormat="1" x14ac:dyDescent="0.2"/>
    <row r="45313" s="107" customFormat="1" x14ac:dyDescent="0.2"/>
    <row r="45314" s="107" customFormat="1" x14ac:dyDescent="0.2"/>
    <row r="45315" s="107" customFormat="1" x14ac:dyDescent="0.2"/>
    <row r="45316" s="107" customFormat="1" x14ac:dyDescent="0.2"/>
    <row r="45317" s="107" customFormat="1" x14ac:dyDescent="0.2"/>
    <row r="45318" s="107" customFormat="1" x14ac:dyDescent="0.2"/>
    <row r="45319" s="107" customFormat="1" x14ac:dyDescent="0.2"/>
    <row r="45320" s="107" customFormat="1" x14ac:dyDescent="0.2"/>
    <row r="45321" s="107" customFormat="1" x14ac:dyDescent="0.2"/>
    <row r="45322" s="107" customFormat="1" x14ac:dyDescent="0.2"/>
    <row r="45323" s="107" customFormat="1" x14ac:dyDescent="0.2"/>
    <row r="45324" s="107" customFormat="1" x14ac:dyDescent="0.2"/>
    <row r="45325" s="107" customFormat="1" x14ac:dyDescent="0.2"/>
    <row r="45326" s="107" customFormat="1" x14ac:dyDescent="0.2"/>
    <row r="45327" s="107" customFormat="1" x14ac:dyDescent="0.2"/>
    <row r="45328" s="107" customFormat="1" x14ac:dyDescent="0.2"/>
    <row r="45329" s="107" customFormat="1" x14ac:dyDescent="0.2"/>
    <row r="45330" s="107" customFormat="1" x14ac:dyDescent="0.2"/>
    <row r="45331" s="107" customFormat="1" x14ac:dyDescent="0.2"/>
    <row r="45332" s="107" customFormat="1" x14ac:dyDescent="0.2"/>
    <row r="45333" s="107" customFormat="1" x14ac:dyDescent="0.2"/>
    <row r="45334" s="107" customFormat="1" x14ac:dyDescent="0.2"/>
    <row r="45335" s="107" customFormat="1" x14ac:dyDescent="0.2"/>
    <row r="45336" s="107" customFormat="1" x14ac:dyDescent="0.2"/>
    <row r="45337" s="107" customFormat="1" x14ac:dyDescent="0.2"/>
    <row r="45338" s="107" customFormat="1" x14ac:dyDescent="0.2"/>
    <row r="45339" s="107" customFormat="1" x14ac:dyDescent="0.2"/>
    <row r="45340" s="107" customFormat="1" x14ac:dyDescent="0.2"/>
    <row r="45341" s="107" customFormat="1" x14ac:dyDescent="0.2"/>
    <row r="45342" s="107" customFormat="1" x14ac:dyDescent="0.2"/>
    <row r="45343" s="107" customFormat="1" x14ac:dyDescent="0.2"/>
    <row r="45344" s="107" customFormat="1" x14ac:dyDescent="0.2"/>
    <row r="45345" s="107" customFormat="1" x14ac:dyDescent="0.2"/>
    <row r="45346" s="107" customFormat="1" x14ac:dyDescent="0.2"/>
    <row r="45347" s="107" customFormat="1" x14ac:dyDescent="0.2"/>
    <row r="45348" s="107" customFormat="1" x14ac:dyDescent="0.2"/>
    <row r="45349" s="107" customFormat="1" x14ac:dyDescent="0.2"/>
    <row r="45350" s="107" customFormat="1" x14ac:dyDescent="0.2"/>
    <row r="45351" s="107" customFormat="1" x14ac:dyDescent="0.2"/>
    <row r="45352" s="107" customFormat="1" x14ac:dyDescent="0.2"/>
    <row r="45353" s="107" customFormat="1" x14ac:dyDescent="0.2"/>
    <row r="45354" s="107" customFormat="1" x14ac:dyDescent="0.2"/>
    <row r="45355" s="107" customFormat="1" x14ac:dyDescent="0.2"/>
    <row r="45356" s="107" customFormat="1" x14ac:dyDescent="0.2"/>
    <row r="45357" s="107" customFormat="1" x14ac:dyDescent="0.2"/>
    <row r="45358" s="107" customFormat="1" x14ac:dyDescent="0.2"/>
    <row r="45359" s="107" customFormat="1" x14ac:dyDescent="0.2"/>
    <row r="45360" s="107" customFormat="1" x14ac:dyDescent="0.2"/>
    <row r="45361" s="107" customFormat="1" x14ac:dyDescent="0.2"/>
    <row r="45362" s="107" customFormat="1" x14ac:dyDescent="0.2"/>
    <row r="45363" s="107" customFormat="1" x14ac:dyDescent="0.2"/>
    <row r="45364" s="107" customFormat="1" x14ac:dyDescent="0.2"/>
    <row r="45365" s="107" customFormat="1" x14ac:dyDescent="0.2"/>
    <row r="45366" s="107" customFormat="1" x14ac:dyDescent="0.2"/>
    <row r="45367" s="107" customFormat="1" x14ac:dyDescent="0.2"/>
    <row r="45368" s="107" customFormat="1" x14ac:dyDescent="0.2"/>
    <row r="45369" s="107" customFormat="1" x14ac:dyDescent="0.2"/>
    <row r="45370" s="107" customFormat="1" x14ac:dyDescent="0.2"/>
    <row r="45371" s="107" customFormat="1" x14ac:dyDescent="0.2"/>
    <row r="45372" s="107" customFormat="1" x14ac:dyDescent="0.2"/>
    <row r="45373" s="107" customFormat="1" x14ac:dyDescent="0.2"/>
    <row r="45374" s="107" customFormat="1" x14ac:dyDescent="0.2"/>
    <row r="45375" s="107" customFormat="1" x14ac:dyDescent="0.2"/>
    <row r="45376" s="107" customFormat="1" x14ac:dyDescent="0.2"/>
    <row r="45377" s="107" customFormat="1" x14ac:dyDescent="0.2"/>
    <row r="45378" s="107" customFormat="1" x14ac:dyDescent="0.2"/>
    <row r="45379" s="107" customFormat="1" x14ac:dyDescent="0.2"/>
    <row r="45380" s="107" customFormat="1" x14ac:dyDescent="0.2"/>
    <row r="45381" s="107" customFormat="1" x14ac:dyDescent="0.2"/>
    <row r="45382" s="107" customFormat="1" x14ac:dyDescent="0.2"/>
    <row r="45383" s="107" customFormat="1" x14ac:dyDescent="0.2"/>
    <row r="45384" s="107" customFormat="1" x14ac:dyDescent="0.2"/>
    <row r="45385" s="107" customFormat="1" x14ac:dyDescent="0.2"/>
    <row r="45386" s="107" customFormat="1" x14ac:dyDescent="0.2"/>
    <row r="45387" s="107" customFormat="1" x14ac:dyDescent="0.2"/>
    <row r="45388" s="107" customFormat="1" x14ac:dyDescent="0.2"/>
    <row r="45389" s="107" customFormat="1" x14ac:dyDescent="0.2"/>
    <row r="45390" s="107" customFormat="1" x14ac:dyDescent="0.2"/>
    <row r="45391" s="107" customFormat="1" x14ac:dyDescent="0.2"/>
    <row r="45392" s="107" customFormat="1" x14ac:dyDescent="0.2"/>
    <row r="45393" s="107" customFormat="1" x14ac:dyDescent="0.2"/>
    <row r="45394" s="107" customFormat="1" x14ac:dyDescent="0.2"/>
    <row r="45395" s="107" customFormat="1" x14ac:dyDescent="0.2"/>
    <row r="45396" s="107" customFormat="1" x14ac:dyDescent="0.2"/>
    <row r="45397" s="107" customFormat="1" x14ac:dyDescent="0.2"/>
    <row r="45398" s="107" customFormat="1" x14ac:dyDescent="0.2"/>
    <row r="45399" s="107" customFormat="1" x14ac:dyDescent="0.2"/>
    <row r="45400" s="107" customFormat="1" x14ac:dyDescent="0.2"/>
    <row r="45401" s="107" customFormat="1" x14ac:dyDescent="0.2"/>
    <row r="45402" s="107" customFormat="1" x14ac:dyDescent="0.2"/>
    <row r="45403" s="107" customFormat="1" x14ac:dyDescent="0.2"/>
    <row r="45404" s="107" customFormat="1" x14ac:dyDescent="0.2"/>
    <row r="45405" s="107" customFormat="1" x14ac:dyDescent="0.2"/>
    <row r="45406" s="107" customFormat="1" x14ac:dyDescent="0.2"/>
    <row r="45407" s="107" customFormat="1" x14ac:dyDescent="0.2"/>
    <row r="45408" s="107" customFormat="1" x14ac:dyDescent="0.2"/>
    <row r="45409" s="107" customFormat="1" x14ac:dyDescent="0.2"/>
    <row r="45410" s="107" customFormat="1" x14ac:dyDescent="0.2"/>
    <row r="45411" s="107" customFormat="1" x14ac:dyDescent="0.2"/>
    <row r="45412" s="107" customFormat="1" x14ac:dyDescent="0.2"/>
    <row r="45413" s="107" customFormat="1" x14ac:dyDescent="0.2"/>
    <row r="45414" s="107" customFormat="1" x14ac:dyDescent="0.2"/>
    <row r="45415" s="107" customFormat="1" x14ac:dyDescent="0.2"/>
    <row r="45416" s="107" customFormat="1" x14ac:dyDescent="0.2"/>
    <row r="45417" s="107" customFormat="1" x14ac:dyDescent="0.2"/>
    <row r="45418" s="107" customFormat="1" x14ac:dyDescent="0.2"/>
    <row r="45419" s="107" customFormat="1" x14ac:dyDescent="0.2"/>
    <row r="45420" s="107" customFormat="1" x14ac:dyDescent="0.2"/>
    <row r="45421" s="107" customFormat="1" x14ac:dyDescent="0.2"/>
    <row r="45422" s="107" customFormat="1" x14ac:dyDescent="0.2"/>
    <row r="45423" s="107" customFormat="1" x14ac:dyDescent="0.2"/>
    <row r="45424" s="107" customFormat="1" x14ac:dyDescent="0.2"/>
    <row r="45425" s="107" customFormat="1" x14ac:dyDescent="0.2"/>
    <row r="45426" s="107" customFormat="1" x14ac:dyDescent="0.2"/>
    <row r="45427" s="107" customFormat="1" x14ac:dyDescent="0.2"/>
    <row r="45428" s="107" customFormat="1" x14ac:dyDescent="0.2"/>
    <row r="45429" s="107" customFormat="1" x14ac:dyDescent="0.2"/>
    <row r="45430" s="107" customFormat="1" x14ac:dyDescent="0.2"/>
    <row r="45431" s="107" customFormat="1" x14ac:dyDescent="0.2"/>
    <row r="45432" s="107" customFormat="1" x14ac:dyDescent="0.2"/>
    <row r="45433" s="107" customFormat="1" x14ac:dyDescent="0.2"/>
    <row r="45434" s="107" customFormat="1" x14ac:dyDescent="0.2"/>
    <row r="45435" s="107" customFormat="1" x14ac:dyDescent="0.2"/>
    <row r="45436" s="107" customFormat="1" x14ac:dyDescent="0.2"/>
    <row r="45437" s="107" customFormat="1" x14ac:dyDescent="0.2"/>
    <row r="45438" s="107" customFormat="1" x14ac:dyDescent="0.2"/>
    <row r="45439" s="107" customFormat="1" x14ac:dyDescent="0.2"/>
    <row r="45440" s="107" customFormat="1" x14ac:dyDescent="0.2"/>
    <row r="45441" s="107" customFormat="1" x14ac:dyDescent="0.2"/>
    <row r="45442" s="107" customFormat="1" x14ac:dyDescent="0.2"/>
    <row r="45443" s="107" customFormat="1" x14ac:dyDescent="0.2"/>
    <row r="45444" s="107" customFormat="1" x14ac:dyDescent="0.2"/>
    <row r="45445" s="107" customFormat="1" x14ac:dyDescent="0.2"/>
    <row r="45446" s="107" customFormat="1" x14ac:dyDescent="0.2"/>
    <row r="45447" s="107" customFormat="1" x14ac:dyDescent="0.2"/>
    <row r="45448" s="107" customFormat="1" x14ac:dyDescent="0.2"/>
    <row r="45449" s="107" customFormat="1" x14ac:dyDescent="0.2"/>
    <row r="45450" s="107" customFormat="1" x14ac:dyDescent="0.2"/>
    <row r="45451" s="107" customFormat="1" x14ac:dyDescent="0.2"/>
    <row r="45452" s="107" customFormat="1" x14ac:dyDescent="0.2"/>
    <row r="45453" s="107" customFormat="1" x14ac:dyDescent="0.2"/>
    <row r="45454" s="107" customFormat="1" x14ac:dyDescent="0.2"/>
    <row r="45455" s="107" customFormat="1" x14ac:dyDescent="0.2"/>
    <row r="45456" s="107" customFormat="1" x14ac:dyDescent="0.2"/>
    <row r="45457" s="107" customFormat="1" x14ac:dyDescent="0.2"/>
    <row r="45458" s="107" customFormat="1" x14ac:dyDescent="0.2"/>
    <row r="45459" s="107" customFormat="1" x14ac:dyDescent="0.2"/>
    <row r="45460" s="107" customFormat="1" x14ac:dyDescent="0.2"/>
    <row r="45461" s="107" customFormat="1" x14ac:dyDescent="0.2"/>
    <row r="45462" s="107" customFormat="1" x14ac:dyDescent="0.2"/>
    <row r="45463" s="107" customFormat="1" x14ac:dyDescent="0.2"/>
    <row r="45464" s="107" customFormat="1" x14ac:dyDescent="0.2"/>
    <row r="45465" s="107" customFormat="1" x14ac:dyDescent="0.2"/>
    <row r="45466" s="107" customFormat="1" x14ac:dyDescent="0.2"/>
    <row r="45467" s="107" customFormat="1" x14ac:dyDescent="0.2"/>
    <row r="45468" s="107" customFormat="1" x14ac:dyDescent="0.2"/>
    <row r="45469" s="107" customFormat="1" x14ac:dyDescent="0.2"/>
    <row r="45470" s="107" customFormat="1" x14ac:dyDescent="0.2"/>
    <row r="45471" s="107" customFormat="1" x14ac:dyDescent="0.2"/>
    <row r="45472" s="107" customFormat="1" x14ac:dyDescent="0.2"/>
    <row r="45473" s="107" customFormat="1" x14ac:dyDescent="0.2"/>
    <row r="45474" s="107" customFormat="1" x14ac:dyDescent="0.2"/>
    <row r="45475" s="107" customFormat="1" x14ac:dyDescent="0.2"/>
    <row r="45476" s="107" customFormat="1" x14ac:dyDescent="0.2"/>
    <row r="45477" s="107" customFormat="1" x14ac:dyDescent="0.2"/>
    <row r="45478" s="107" customFormat="1" x14ac:dyDescent="0.2"/>
    <row r="45479" s="107" customFormat="1" x14ac:dyDescent="0.2"/>
    <row r="45480" s="107" customFormat="1" x14ac:dyDescent="0.2"/>
    <row r="45481" s="107" customFormat="1" x14ac:dyDescent="0.2"/>
    <row r="45482" s="107" customFormat="1" x14ac:dyDescent="0.2"/>
    <row r="45483" s="107" customFormat="1" x14ac:dyDescent="0.2"/>
    <row r="45484" s="107" customFormat="1" x14ac:dyDescent="0.2"/>
    <row r="45485" s="107" customFormat="1" x14ac:dyDescent="0.2"/>
    <row r="45486" s="107" customFormat="1" x14ac:dyDescent="0.2"/>
    <row r="45487" s="107" customFormat="1" x14ac:dyDescent="0.2"/>
    <row r="45488" s="107" customFormat="1" x14ac:dyDescent="0.2"/>
    <row r="45489" s="107" customFormat="1" x14ac:dyDescent="0.2"/>
    <row r="45490" s="107" customFormat="1" x14ac:dyDescent="0.2"/>
    <row r="45491" s="107" customFormat="1" x14ac:dyDescent="0.2"/>
    <row r="45492" s="107" customFormat="1" x14ac:dyDescent="0.2"/>
    <row r="45493" s="107" customFormat="1" x14ac:dyDescent="0.2"/>
    <row r="45494" s="107" customFormat="1" x14ac:dyDescent="0.2"/>
    <row r="45495" s="107" customFormat="1" x14ac:dyDescent="0.2"/>
    <row r="45496" s="107" customFormat="1" x14ac:dyDescent="0.2"/>
    <row r="45497" s="107" customFormat="1" x14ac:dyDescent="0.2"/>
    <row r="45498" s="107" customFormat="1" x14ac:dyDescent="0.2"/>
    <row r="45499" s="107" customFormat="1" x14ac:dyDescent="0.2"/>
    <row r="45500" s="107" customFormat="1" x14ac:dyDescent="0.2"/>
    <row r="45501" s="107" customFormat="1" x14ac:dyDescent="0.2"/>
    <row r="45502" s="107" customFormat="1" x14ac:dyDescent="0.2"/>
    <row r="45503" s="107" customFormat="1" x14ac:dyDescent="0.2"/>
    <row r="45504" s="107" customFormat="1" x14ac:dyDescent="0.2"/>
    <row r="45505" s="107" customFormat="1" x14ac:dyDescent="0.2"/>
    <row r="45506" s="107" customFormat="1" x14ac:dyDescent="0.2"/>
    <row r="45507" s="107" customFormat="1" x14ac:dyDescent="0.2"/>
    <row r="45508" s="107" customFormat="1" x14ac:dyDescent="0.2"/>
    <row r="45509" s="107" customFormat="1" x14ac:dyDescent="0.2"/>
    <row r="45510" s="107" customFormat="1" x14ac:dyDescent="0.2"/>
    <row r="45511" s="107" customFormat="1" x14ac:dyDescent="0.2"/>
    <row r="45512" s="107" customFormat="1" x14ac:dyDescent="0.2"/>
    <row r="45513" s="107" customFormat="1" x14ac:dyDescent="0.2"/>
    <row r="45514" s="107" customFormat="1" x14ac:dyDescent="0.2"/>
    <row r="45515" s="107" customFormat="1" x14ac:dyDescent="0.2"/>
    <row r="45516" s="107" customFormat="1" x14ac:dyDescent="0.2"/>
    <row r="45517" s="107" customFormat="1" x14ac:dyDescent="0.2"/>
    <row r="45518" s="107" customFormat="1" x14ac:dyDescent="0.2"/>
    <row r="45519" s="107" customFormat="1" x14ac:dyDescent="0.2"/>
    <row r="45520" s="107" customFormat="1" x14ac:dyDescent="0.2"/>
    <row r="45521" s="107" customFormat="1" x14ac:dyDescent="0.2"/>
    <row r="45522" s="107" customFormat="1" x14ac:dyDescent="0.2"/>
    <row r="45523" s="107" customFormat="1" x14ac:dyDescent="0.2"/>
    <row r="45524" s="107" customFormat="1" x14ac:dyDescent="0.2"/>
    <row r="45525" s="107" customFormat="1" x14ac:dyDescent="0.2"/>
    <row r="45526" s="107" customFormat="1" x14ac:dyDescent="0.2"/>
    <row r="45527" s="107" customFormat="1" x14ac:dyDescent="0.2"/>
    <row r="45528" s="107" customFormat="1" x14ac:dyDescent="0.2"/>
    <row r="45529" s="107" customFormat="1" x14ac:dyDescent="0.2"/>
    <row r="45530" s="107" customFormat="1" x14ac:dyDescent="0.2"/>
    <row r="45531" s="107" customFormat="1" x14ac:dyDescent="0.2"/>
    <row r="45532" s="107" customFormat="1" x14ac:dyDescent="0.2"/>
    <row r="45533" s="107" customFormat="1" x14ac:dyDescent="0.2"/>
    <row r="45534" s="107" customFormat="1" x14ac:dyDescent="0.2"/>
    <row r="45535" s="107" customFormat="1" x14ac:dyDescent="0.2"/>
    <row r="45536" s="107" customFormat="1" x14ac:dyDescent="0.2"/>
    <row r="45537" s="107" customFormat="1" x14ac:dyDescent="0.2"/>
    <row r="45538" s="107" customFormat="1" x14ac:dyDescent="0.2"/>
    <row r="45539" s="107" customFormat="1" x14ac:dyDescent="0.2"/>
    <row r="45540" s="107" customFormat="1" x14ac:dyDescent="0.2"/>
    <row r="45541" s="107" customFormat="1" x14ac:dyDescent="0.2"/>
    <row r="45542" s="107" customFormat="1" x14ac:dyDescent="0.2"/>
    <row r="45543" s="107" customFormat="1" x14ac:dyDescent="0.2"/>
    <row r="45544" s="107" customFormat="1" x14ac:dyDescent="0.2"/>
    <row r="45545" s="107" customFormat="1" x14ac:dyDescent="0.2"/>
    <row r="45546" s="107" customFormat="1" x14ac:dyDescent="0.2"/>
    <row r="45547" s="107" customFormat="1" x14ac:dyDescent="0.2"/>
    <row r="45548" s="107" customFormat="1" x14ac:dyDescent="0.2"/>
    <row r="45549" s="107" customFormat="1" x14ac:dyDescent="0.2"/>
    <row r="45550" s="107" customFormat="1" x14ac:dyDescent="0.2"/>
    <row r="45551" s="107" customFormat="1" x14ac:dyDescent="0.2"/>
    <row r="45552" s="107" customFormat="1" x14ac:dyDescent="0.2"/>
    <row r="45553" s="107" customFormat="1" x14ac:dyDescent="0.2"/>
    <row r="45554" s="107" customFormat="1" x14ac:dyDescent="0.2"/>
    <row r="45555" s="107" customFormat="1" x14ac:dyDescent="0.2"/>
    <row r="45556" s="107" customFormat="1" x14ac:dyDescent="0.2"/>
    <row r="45557" s="107" customFormat="1" x14ac:dyDescent="0.2"/>
    <row r="45558" s="107" customFormat="1" x14ac:dyDescent="0.2"/>
    <row r="45559" s="107" customFormat="1" x14ac:dyDescent="0.2"/>
    <row r="45560" s="107" customFormat="1" x14ac:dyDescent="0.2"/>
    <row r="45561" s="107" customFormat="1" x14ac:dyDescent="0.2"/>
    <row r="45562" s="107" customFormat="1" x14ac:dyDescent="0.2"/>
    <row r="45563" s="107" customFormat="1" x14ac:dyDescent="0.2"/>
    <row r="45564" s="107" customFormat="1" x14ac:dyDescent="0.2"/>
    <row r="45565" s="107" customFormat="1" x14ac:dyDescent="0.2"/>
    <row r="45566" s="107" customFormat="1" x14ac:dyDescent="0.2"/>
    <row r="45567" s="107" customFormat="1" x14ac:dyDescent="0.2"/>
    <row r="45568" s="107" customFormat="1" x14ac:dyDescent="0.2"/>
    <row r="45569" s="107" customFormat="1" x14ac:dyDescent="0.2"/>
    <row r="45570" s="107" customFormat="1" x14ac:dyDescent="0.2"/>
    <row r="45571" s="107" customFormat="1" x14ac:dyDescent="0.2"/>
    <row r="45572" s="107" customFormat="1" x14ac:dyDescent="0.2"/>
    <row r="45573" s="107" customFormat="1" x14ac:dyDescent="0.2"/>
    <row r="45574" s="107" customFormat="1" x14ac:dyDescent="0.2"/>
    <row r="45575" s="107" customFormat="1" x14ac:dyDescent="0.2"/>
    <row r="45576" s="107" customFormat="1" x14ac:dyDescent="0.2"/>
    <row r="45577" s="107" customFormat="1" x14ac:dyDescent="0.2"/>
    <row r="45578" s="107" customFormat="1" x14ac:dyDescent="0.2"/>
    <row r="45579" s="107" customFormat="1" x14ac:dyDescent="0.2"/>
    <row r="45580" s="107" customFormat="1" x14ac:dyDescent="0.2"/>
    <row r="45581" s="107" customFormat="1" x14ac:dyDescent="0.2"/>
    <row r="45582" s="107" customFormat="1" x14ac:dyDescent="0.2"/>
    <row r="45583" s="107" customFormat="1" x14ac:dyDescent="0.2"/>
    <row r="45584" s="107" customFormat="1" x14ac:dyDescent="0.2"/>
    <row r="45585" s="107" customFormat="1" x14ac:dyDescent="0.2"/>
    <row r="45586" s="107" customFormat="1" x14ac:dyDescent="0.2"/>
    <row r="45587" s="107" customFormat="1" x14ac:dyDescent="0.2"/>
    <row r="45588" s="107" customFormat="1" x14ac:dyDescent="0.2"/>
    <row r="45589" s="107" customFormat="1" x14ac:dyDescent="0.2"/>
    <row r="45590" s="107" customFormat="1" x14ac:dyDescent="0.2"/>
    <row r="45591" s="107" customFormat="1" x14ac:dyDescent="0.2"/>
    <row r="45592" s="107" customFormat="1" x14ac:dyDescent="0.2"/>
    <row r="45593" s="107" customFormat="1" x14ac:dyDescent="0.2"/>
    <row r="45594" s="107" customFormat="1" x14ac:dyDescent="0.2"/>
    <row r="45595" s="107" customFormat="1" x14ac:dyDescent="0.2"/>
    <row r="45596" s="107" customFormat="1" x14ac:dyDescent="0.2"/>
    <row r="45597" s="107" customFormat="1" x14ac:dyDescent="0.2"/>
    <row r="45598" s="107" customFormat="1" x14ac:dyDescent="0.2"/>
    <row r="45599" s="107" customFormat="1" x14ac:dyDescent="0.2"/>
    <row r="45600" s="107" customFormat="1" x14ac:dyDescent="0.2"/>
    <row r="45601" s="107" customFormat="1" x14ac:dyDescent="0.2"/>
    <row r="45602" s="107" customFormat="1" x14ac:dyDescent="0.2"/>
    <row r="45603" s="107" customFormat="1" x14ac:dyDescent="0.2"/>
    <row r="45604" s="107" customFormat="1" x14ac:dyDescent="0.2"/>
    <row r="45605" s="107" customFormat="1" x14ac:dyDescent="0.2"/>
    <row r="45606" s="107" customFormat="1" x14ac:dyDescent="0.2"/>
    <row r="45607" s="107" customFormat="1" x14ac:dyDescent="0.2"/>
    <row r="45608" s="107" customFormat="1" x14ac:dyDescent="0.2"/>
    <row r="45609" s="107" customFormat="1" x14ac:dyDescent="0.2"/>
    <row r="45610" s="107" customFormat="1" x14ac:dyDescent="0.2"/>
    <row r="45611" s="107" customFormat="1" x14ac:dyDescent="0.2"/>
    <row r="45612" s="107" customFormat="1" x14ac:dyDescent="0.2"/>
    <row r="45613" s="107" customFormat="1" x14ac:dyDescent="0.2"/>
    <row r="45614" s="107" customFormat="1" x14ac:dyDescent="0.2"/>
    <row r="45615" s="107" customFormat="1" x14ac:dyDescent="0.2"/>
    <row r="45616" s="107" customFormat="1" x14ac:dyDescent="0.2"/>
    <row r="45617" s="107" customFormat="1" x14ac:dyDescent="0.2"/>
    <row r="45618" s="107" customFormat="1" x14ac:dyDescent="0.2"/>
    <row r="45619" s="107" customFormat="1" x14ac:dyDescent="0.2"/>
    <row r="45620" s="107" customFormat="1" x14ac:dyDescent="0.2"/>
    <row r="45621" s="107" customFormat="1" x14ac:dyDescent="0.2"/>
    <row r="45622" s="107" customFormat="1" x14ac:dyDescent="0.2"/>
    <row r="45623" s="107" customFormat="1" x14ac:dyDescent="0.2"/>
    <row r="45624" s="107" customFormat="1" x14ac:dyDescent="0.2"/>
    <row r="45625" s="107" customFormat="1" x14ac:dyDescent="0.2"/>
    <row r="45626" s="107" customFormat="1" x14ac:dyDescent="0.2"/>
    <row r="45627" s="107" customFormat="1" x14ac:dyDescent="0.2"/>
    <row r="45628" s="107" customFormat="1" x14ac:dyDescent="0.2"/>
    <row r="45629" s="107" customFormat="1" x14ac:dyDescent="0.2"/>
    <row r="45630" s="107" customFormat="1" x14ac:dyDescent="0.2"/>
    <row r="45631" s="107" customFormat="1" x14ac:dyDescent="0.2"/>
    <row r="45632" s="107" customFormat="1" x14ac:dyDescent="0.2"/>
    <row r="45633" s="107" customFormat="1" x14ac:dyDescent="0.2"/>
    <row r="45634" s="107" customFormat="1" x14ac:dyDescent="0.2"/>
    <row r="45635" s="107" customFormat="1" x14ac:dyDescent="0.2"/>
    <row r="45636" s="107" customFormat="1" x14ac:dyDescent="0.2"/>
    <row r="45637" s="107" customFormat="1" x14ac:dyDescent="0.2"/>
    <row r="45638" s="107" customFormat="1" x14ac:dyDescent="0.2"/>
    <row r="45639" s="107" customFormat="1" x14ac:dyDescent="0.2"/>
    <row r="45640" s="107" customFormat="1" x14ac:dyDescent="0.2"/>
    <row r="45641" s="107" customFormat="1" x14ac:dyDescent="0.2"/>
    <row r="45642" s="107" customFormat="1" x14ac:dyDescent="0.2"/>
    <row r="45643" s="107" customFormat="1" x14ac:dyDescent="0.2"/>
    <row r="45644" s="107" customFormat="1" x14ac:dyDescent="0.2"/>
    <row r="45645" s="107" customFormat="1" x14ac:dyDescent="0.2"/>
    <row r="45646" s="107" customFormat="1" x14ac:dyDescent="0.2"/>
    <row r="45647" s="107" customFormat="1" x14ac:dyDescent="0.2"/>
    <row r="45648" s="107" customFormat="1" x14ac:dyDescent="0.2"/>
    <row r="45649" s="107" customFormat="1" x14ac:dyDescent="0.2"/>
    <row r="45650" s="107" customFormat="1" x14ac:dyDescent="0.2"/>
    <row r="45651" s="107" customFormat="1" x14ac:dyDescent="0.2"/>
    <row r="45652" s="107" customFormat="1" x14ac:dyDescent="0.2"/>
    <row r="45653" s="107" customFormat="1" x14ac:dyDescent="0.2"/>
    <row r="45654" s="107" customFormat="1" x14ac:dyDescent="0.2"/>
    <row r="45655" s="107" customFormat="1" x14ac:dyDescent="0.2"/>
    <row r="45656" s="107" customFormat="1" x14ac:dyDescent="0.2"/>
    <row r="45657" s="107" customFormat="1" x14ac:dyDescent="0.2"/>
    <row r="45658" s="107" customFormat="1" x14ac:dyDescent="0.2"/>
    <row r="45659" s="107" customFormat="1" x14ac:dyDescent="0.2"/>
    <row r="45660" s="107" customFormat="1" x14ac:dyDescent="0.2"/>
    <row r="45661" s="107" customFormat="1" x14ac:dyDescent="0.2"/>
    <row r="45662" s="107" customFormat="1" x14ac:dyDescent="0.2"/>
    <row r="45663" s="107" customFormat="1" x14ac:dyDescent="0.2"/>
    <row r="45664" s="107" customFormat="1" x14ac:dyDescent="0.2"/>
    <row r="45665" s="107" customFormat="1" x14ac:dyDescent="0.2"/>
    <row r="45666" s="107" customFormat="1" x14ac:dyDescent="0.2"/>
    <row r="45667" s="107" customFormat="1" x14ac:dyDescent="0.2"/>
    <row r="45668" s="107" customFormat="1" x14ac:dyDescent="0.2"/>
    <row r="45669" s="107" customFormat="1" x14ac:dyDescent="0.2"/>
    <row r="45670" s="107" customFormat="1" x14ac:dyDescent="0.2"/>
    <row r="45671" s="107" customFormat="1" x14ac:dyDescent="0.2"/>
    <row r="45672" s="107" customFormat="1" x14ac:dyDescent="0.2"/>
    <row r="45673" s="107" customFormat="1" x14ac:dyDescent="0.2"/>
    <row r="45674" s="107" customFormat="1" x14ac:dyDescent="0.2"/>
    <row r="45675" s="107" customFormat="1" x14ac:dyDescent="0.2"/>
    <row r="45676" s="107" customFormat="1" x14ac:dyDescent="0.2"/>
    <row r="45677" s="107" customFormat="1" x14ac:dyDescent="0.2"/>
    <row r="45678" s="107" customFormat="1" x14ac:dyDescent="0.2"/>
    <row r="45679" s="107" customFormat="1" x14ac:dyDescent="0.2"/>
    <row r="45680" s="107" customFormat="1" x14ac:dyDescent="0.2"/>
    <row r="45681" s="107" customFormat="1" x14ac:dyDescent="0.2"/>
    <row r="45682" s="107" customFormat="1" x14ac:dyDescent="0.2"/>
    <row r="45683" s="107" customFormat="1" x14ac:dyDescent="0.2"/>
    <row r="45684" s="107" customFormat="1" x14ac:dyDescent="0.2"/>
    <row r="45685" s="107" customFormat="1" x14ac:dyDescent="0.2"/>
    <row r="45686" s="107" customFormat="1" x14ac:dyDescent="0.2"/>
    <row r="45687" s="107" customFormat="1" x14ac:dyDescent="0.2"/>
    <row r="45688" s="107" customFormat="1" x14ac:dyDescent="0.2"/>
    <row r="45689" s="107" customFormat="1" x14ac:dyDescent="0.2"/>
    <row r="45690" s="107" customFormat="1" x14ac:dyDescent="0.2"/>
    <row r="45691" s="107" customFormat="1" x14ac:dyDescent="0.2"/>
    <row r="45692" s="107" customFormat="1" x14ac:dyDescent="0.2"/>
    <row r="45693" s="107" customFormat="1" x14ac:dyDescent="0.2"/>
    <row r="45694" s="107" customFormat="1" x14ac:dyDescent="0.2"/>
    <row r="45695" s="107" customFormat="1" x14ac:dyDescent="0.2"/>
    <row r="45696" s="107" customFormat="1" x14ac:dyDescent="0.2"/>
    <row r="45697" s="107" customFormat="1" x14ac:dyDescent="0.2"/>
    <row r="45698" s="107" customFormat="1" x14ac:dyDescent="0.2"/>
    <row r="45699" s="107" customFormat="1" x14ac:dyDescent="0.2"/>
    <row r="45700" s="107" customFormat="1" x14ac:dyDescent="0.2"/>
    <row r="45701" s="107" customFormat="1" x14ac:dyDescent="0.2"/>
    <row r="45702" s="107" customFormat="1" x14ac:dyDescent="0.2"/>
    <row r="45703" s="107" customFormat="1" x14ac:dyDescent="0.2"/>
    <row r="45704" s="107" customFormat="1" x14ac:dyDescent="0.2"/>
    <row r="45705" s="107" customFormat="1" x14ac:dyDescent="0.2"/>
    <row r="45706" s="107" customFormat="1" x14ac:dyDescent="0.2"/>
    <row r="45707" s="107" customFormat="1" x14ac:dyDescent="0.2"/>
    <row r="45708" s="107" customFormat="1" x14ac:dyDescent="0.2"/>
    <row r="45709" s="107" customFormat="1" x14ac:dyDescent="0.2"/>
    <row r="45710" s="107" customFormat="1" x14ac:dyDescent="0.2"/>
    <row r="45711" s="107" customFormat="1" x14ac:dyDescent="0.2"/>
    <row r="45712" s="107" customFormat="1" x14ac:dyDescent="0.2"/>
    <row r="45713" s="107" customFormat="1" x14ac:dyDescent="0.2"/>
    <row r="45714" s="107" customFormat="1" x14ac:dyDescent="0.2"/>
    <row r="45715" s="107" customFormat="1" x14ac:dyDescent="0.2"/>
    <row r="45716" s="107" customFormat="1" x14ac:dyDescent="0.2"/>
    <row r="45717" s="107" customFormat="1" x14ac:dyDescent="0.2"/>
    <row r="45718" s="107" customFormat="1" x14ac:dyDescent="0.2"/>
    <row r="45719" s="107" customFormat="1" x14ac:dyDescent="0.2"/>
    <row r="45720" s="107" customFormat="1" x14ac:dyDescent="0.2"/>
    <row r="45721" s="107" customFormat="1" x14ac:dyDescent="0.2"/>
    <row r="45722" s="107" customFormat="1" x14ac:dyDescent="0.2"/>
    <row r="45723" s="107" customFormat="1" x14ac:dyDescent="0.2"/>
    <row r="45724" s="107" customFormat="1" x14ac:dyDescent="0.2"/>
    <row r="45725" s="107" customFormat="1" x14ac:dyDescent="0.2"/>
    <row r="45726" s="107" customFormat="1" x14ac:dyDescent="0.2"/>
    <row r="45727" s="107" customFormat="1" x14ac:dyDescent="0.2"/>
    <row r="45728" s="107" customFormat="1" x14ac:dyDescent="0.2"/>
    <row r="45729" s="107" customFormat="1" x14ac:dyDescent="0.2"/>
    <row r="45730" s="107" customFormat="1" x14ac:dyDescent="0.2"/>
    <row r="45731" s="107" customFormat="1" x14ac:dyDescent="0.2"/>
    <row r="45732" s="107" customFormat="1" x14ac:dyDescent="0.2"/>
    <row r="45733" s="107" customFormat="1" x14ac:dyDescent="0.2"/>
    <row r="45734" s="107" customFormat="1" x14ac:dyDescent="0.2"/>
    <row r="45735" s="107" customFormat="1" x14ac:dyDescent="0.2"/>
    <row r="45736" s="107" customFormat="1" x14ac:dyDescent="0.2"/>
    <row r="45737" s="107" customFormat="1" x14ac:dyDescent="0.2"/>
    <row r="45738" s="107" customFormat="1" x14ac:dyDescent="0.2"/>
    <row r="45739" s="107" customFormat="1" x14ac:dyDescent="0.2"/>
    <row r="45740" s="107" customFormat="1" x14ac:dyDescent="0.2"/>
    <row r="45741" s="107" customFormat="1" x14ac:dyDescent="0.2"/>
    <row r="45742" s="107" customFormat="1" x14ac:dyDescent="0.2"/>
    <row r="45743" s="107" customFormat="1" x14ac:dyDescent="0.2"/>
    <row r="45744" s="107" customFormat="1" x14ac:dyDescent="0.2"/>
    <row r="45745" s="107" customFormat="1" x14ac:dyDescent="0.2"/>
    <row r="45746" s="107" customFormat="1" x14ac:dyDescent="0.2"/>
    <row r="45747" s="107" customFormat="1" x14ac:dyDescent="0.2"/>
    <row r="45748" s="107" customFormat="1" x14ac:dyDescent="0.2"/>
    <row r="45749" s="107" customFormat="1" x14ac:dyDescent="0.2"/>
    <row r="45750" s="107" customFormat="1" x14ac:dyDescent="0.2"/>
    <row r="45751" s="107" customFormat="1" x14ac:dyDescent="0.2"/>
    <row r="45752" s="107" customFormat="1" x14ac:dyDescent="0.2"/>
    <row r="45753" s="107" customFormat="1" x14ac:dyDescent="0.2"/>
    <row r="45754" s="107" customFormat="1" x14ac:dyDescent="0.2"/>
    <row r="45755" s="107" customFormat="1" x14ac:dyDescent="0.2"/>
    <row r="45756" s="107" customFormat="1" x14ac:dyDescent="0.2"/>
    <row r="45757" s="107" customFormat="1" x14ac:dyDescent="0.2"/>
    <row r="45758" s="107" customFormat="1" x14ac:dyDescent="0.2"/>
    <row r="45759" s="107" customFormat="1" x14ac:dyDescent="0.2"/>
    <row r="45760" s="107" customFormat="1" x14ac:dyDescent="0.2"/>
    <row r="45761" s="107" customFormat="1" x14ac:dyDescent="0.2"/>
    <row r="45762" s="107" customFormat="1" x14ac:dyDescent="0.2"/>
    <row r="45763" s="107" customFormat="1" x14ac:dyDescent="0.2"/>
    <row r="45764" s="107" customFormat="1" x14ac:dyDescent="0.2"/>
    <row r="45765" s="107" customFormat="1" x14ac:dyDescent="0.2"/>
    <row r="45766" s="107" customFormat="1" x14ac:dyDescent="0.2"/>
    <row r="45767" s="107" customFormat="1" x14ac:dyDescent="0.2"/>
    <row r="45768" s="107" customFormat="1" x14ac:dyDescent="0.2"/>
    <row r="45769" s="107" customFormat="1" x14ac:dyDescent="0.2"/>
    <row r="45770" s="107" customFormat="1" x14ac:dyDescent="0.2"/>
    <row r="45771" s="107" customFormat="1" x14ac:dyDescent="0.2"/>
    <row r="45772" s="107" customFormat="1" x14ac:dyDescent="0.2"/>
    <row r="45773" s="107" customFormat="1" x14ac:dyDescent="0.2"/>
    <row r="45774" s="107" customFormat="1" x14ac:dyDescent="0.2"/>
    <row r="45775" s="107" customFormat="1" x14ac:dyDescent="0.2"/>
    <row r="45776" s="107" customFormat="1" x14ac:dyDescent="0.2"/>
    <row r="45777" s="107" customFormat="1" x14ac:dyDescent="0.2"/>
    <row r="45778" s="107" customFormat="1" x14ac:dyDescent="0.2"/>
    <row r="45779" s="107" customFormat="1" x14ac:dyDescent="0.2"/>
    <row r="45780" s="107" customFormat="1" x14ac:dyDescent="0.2"/>
    <row r="45781" s="107" customFormat="1" x14ac:dyDescent="0.2"/>
    <row r="45782" s="107" customFormat="1" x14ac:dyDescent="0.2"/>
    <row r="45783" s="107" customFormat="1" x14ac:dyDescent="0.2"/>
    <row r="45784" s="107" customFormat="1" x14ac:dyDescent="0.2"/>
    <row r="45785" s="107" customFormat="1" x14ac:dyDescent="0.2"/>
    <row r="45786" s="107" customFormat="1" x14ac:dyDescent="0.2"/>
    <row r="45787" s="107" customFormat="1" x14ac:dyDescent="0.2"/>
    <row r="45788" s="107" customFormat="1" x14ac:dyDescent="0.2"/>
    <row r="45789" s="107" customFormat="1" x14ac:dyDescent="0.2"/>
    <row r="45790" s="107" customFormat="1" x14ac:dyDescent="0.2"/>
    <row r="45791" s="107" customFormat="1" x14ac:dyDescent="0.2"/>
    <row r="45792" s="107" customFormat="1" x14ac:dyDescent="0.2"/>
    <row r="45793" s="107" customFormat="1" x14ac:dyDescent="0.2"/>
    <row r="45794" s="107" customFormat="1" x14ac:dyDescent="0.2"/>
    <row r="45795" s="107" customFormat="1" x14ac:dyDescent="0.2"/>
    <row r="45796" s="107" customFormat="1" x14ac:dyDescent="0.2"/>
    <row r="45797" s="107" customFormat="1" x14ac:dyDescent="0.2"/>
    <row r="45798" s="107" customFormat="1" x14ac:dyDescent="0.2"/>
    <row r="45799" s="107" customFormat="1" x14ac:dyDescent="0.2"/>
    <row r="45800" s="107" customFormat="1" x14ac:dyDescent="0.2"/>
    <row r="45801" s="107" customFormat="1" x14ac:dyDescent="0.2"/>
    <row r="45802" s="107" customFormat="1" x14ac:dyDescent="0.2"/>
    <row r="45803" s="107" customFormat="1" x14ac:dyDescent="0.2"/>
    <row r="45804" s="107" customFormat="1" x14ac:dyDescent="0.2"/>
    <row r="45805" s="107" customFormat="1" x14ac:dyDescent="0.2"/>
    <row r="45806" s="107" customFormat="1" x14ac:dyDescent="0.2"/>
    <row r="45807" s="107" customFormat="1" x14ac:dyDescent="0.2"/>
    <row r="45808" s="107" customFormat="1" x14ac:dyDescent="0.2"/>
    <row r="45809" s="107" customFormat="1" x14ac:dyDescent="0.2"/>
    <row r="45810" s="107" customFormat="1" x14ac:dyDescent="0.2"/>
    <row r="45811" s="107" customFormat="1" x14ac:dyDescent="0.2"/>
    <row r="45812" s="107" customFormat="1" x14ac:dyDescent="0.2"/>
    <row r="45813" s="107" customFormat="1" x14ac:dyDescent="0.2"/>
    <row r="45814" s="107" customFormat="1" x14ac:dyDescent="0.2"/>
    <row r="45815" s="107" customFormat="1" x14ac:dyDescent="0.2"/>
    <row r="45816" s="107" customFormat="1" x14ac:dyDescent="0.2"/>
    <row r="45817" s="107" customFormat="1" x14ac:dyDescent="0.2"/>
    <row r="45818" s="107" customFormat="1" x14ac:dyDescent="0.2"/>
    <row r="45819" s="107" customFormat="1" x14ac:dyDescent="0.2"/>
    <row r="45820" s="107" customFormat="1" x14ac:dyDescent="0.2"/>
    <row r="45821" s="107" customFormat="1" x14ac:dyDescent="0.2"/>
    <row r="45822" s="107" customFormat="1" x14ac:dyDescent="0.2"/>
    <row r="45823" s="107" customFormat="1" x14ac:dyDescent="0.2"/>
    <row r="45824" s="107" customFormat="1" x14ac:dyDescent="0.2"/>
    <row r="45825" s="107" customFormat="1" x14ac:dyDescent="0.2"/>
    <row r="45826" s="107" customFormat="1" x14ac:dyDescent="0.2"/>
    <row r="45827" s="107" customFormat="1" x14ac:dyDescent="0.2"/>
    <row r="45828" s="107" customFormat="1" x14ac:dyDescent="0.2"/>
    <row r="45829" s="107" customFormat="1" x14ac:dyDescent="0.2"/>
    <row r="45830" s="107" customFormat="1" x14ac:dyDescent="0.2"/>
    <row r="45831" s="107" customFormat="1" x14ac:dyDescent="0.2"/>
    <row r="45832" s="107" customFormat="1" x14ac:dyDescent="0.2"/>
    <row r="45833" s="107" customFormat="1" x14ac:dyDescent="0.2"/>
    <row r="45834" s="107" customFormat="1" x14ac:dyDescent="0.2"/>
    <row r="45835" s="107" customFormat="1" x14ac:dyDescent="0.2"/>
    <row r="45836" s="107" customFormat="1" x14ac:dyDescent="0.2"/>
    <row r="45837" s="107" customFormat="1" x14ac:dyDescent="0.2"/>
    <row r="45838" s="107" customFormat="1" x14ac:dyDescent="0.2"/>
    <row r="45839" s="107" customFormat="1" x14ac:dyDescent="0.2"/>
    <row r="45840" s="107" customFormat="1" x14ac:dyDescent="0.2"/>
    <row r="45841" s="107" customFormat="1" x14ac:dyDescent="0.2"/>
    <row r="45842" s="107" customFormat="1" x14ac:dyDescent="0.2"/>
    <row r="45843" s="107" customFormat="1" x14ac:dyDescent="0.2"/>
    <row r="45844" s="107" customFormat="1" x14ac:dyDescent="0.2"/>
    <row r="45845" s="107" customFormat="1" x14ac:dyDescent="0.2"/>
    <row r="45846" s="107" customFormat="1" x14ac:dyDescent="0.2"/>
    <row r="45847" s="107" customFormat="1" x14ac:dyDescent="0.2"/>
    <row r="45848" s="107" customFormat="1" x14ac:dyDescent="0.2"/>
    <row r="45849" s="107" customFormat="1" x14ac:dyDescent="0.2"/>
    <row r="45850" s="107" customFormat="1" x14ac:dyDescent="0.2"/>
    <row r="45851" s="107" customFormat="1" x14ac:dyDescent="0.2"/>
    <row r="45852" s="107" customFormat="1" x14ac:dyDescent="0.2"/>
    <row r="45853" s="107" customFormat="1" x14ac:dyDescent="0.2"/>
    <row r="45854" s="107" customFormat="1" x14ac:dyDescent="0.2"/>
    <row r="45855" s="107" customFormat="1" x14ac:dyDescent="0.2"/>
    <row r="45856" s="107" customFormat="1" x14ac:dyDescent="0.2"/>
    <row r="45857" s="107" customFormat="1" x14ac:dyDescent="0.2"/>
    <row r="45858" s="107" customFormat="1" x14ac:dyDescent="0.2"/>
    <row r="45859" s="107" customFormat="1" x14ac:dyDescent="0.2"/>
    <row r="45860" s="107" customFormat="1" x14ac:dyDescent="0.2"/>
    <row r="45861" s="107" customFormat="1" x14ac:dyDescent="0.2"/>
    <row r="45862" s="107" customFormat="1" x14ac:dyDescent="0.2"/>
    <row r="45863" s="107" customFormat="1" x14ac:dyDescent="0.2"/>
    <row r="45864" s="107" customFormat="1" x14ac:dyDescent="0.2"/>
    <row r="45865" s="107" customFormat="1" x14ac:dyDescent="0.2"/>
    <row r="45866" s="107" customFormat="1" x14ac:dyDescent="0.2"/>
    <row r="45867" s="107" customFormat="1" x14ac:dyDescent="0.2"/>
    <row r="45868" s="107" customFormat="1" x14ac:dyDescent="0.2"/>
    <row r="45869" s="107" customFormat="1" x14ac:dyDescent="0.2"/>
    <row r="45870" s="107" customFormat="1" x14ac:dyDescent="0.2"/>
    <row r="45871" s="107" customFormat="1" x14ac:dyDescent="0.2"/>
    <row r="45872" s="107" customFormat="1" x14ac:dyDescent="0.2"/>
    <row r="45873" s="107" customFormat="1" x14ac:dyDescent="0.2"/>
    <row r="45874" s="107" customFormat="1" x14ac:dyDescent="0.2"/>
    <row r="45875" s="107" customFormat="1" x14ac:dyDescent="0.2"/>
    <row r="45876" s="107" customFormat="1" x14ac:dyDescent="0.2"/>
    <row r="45877" s="107" customFormat="1" x14ac:dyDescent="0.2"/>
    <row r="45878" s="107" customFormat="1" x14ac:dyDescent="0.2"/>
    <row r="45879" s="107" customFormat="1" x14ac:dyDescent="0.2"/>
    <row r="45880" s="107" customFormat="1" x14ac:dyDescent="0.2"/>
    <row r="45881" s="107" customFormat="1" x14ac:dyDescent="0.2"/>
    <row r="45882" s="107" customFormat="1" x14ac:dyDescent="0.2"/>
    <row r="45883" s="107" customFormat="1" x14ac:dyDescent="0.2"/>
    <row r="45884" s="107" customFormat="1" x14ac:dyDescent="0.2"/>
    <row r="45885" s="107" customFormat="1" x14ac:dyDescent="0.2"/>
    <row r="45886" s="107" customFormat="1" x14ac:dyDescent="0.2"/>
    <row r="45887" s="107" customFormat="1" x14ac:dyDescent="0.2"/>
    <row r="45888" s="107" customFormat="1" x14ac:dyDescent="0.2"/>
    <row r="45889" s="107" customFormat="1" x14ac:dyDescent="0.2"/>
    <row r="45890" s="107" customFormat="1" x14ac:dyDescent="0.2"/>
    <row r="45891" s="107" customFormat="1" x14ac:dyDescent="0.2"/>
    <row r="45892" s="107" customFormat="1" x14ac:dyDescent="0.2"/>
    <row r="45893" s="107" customFormat="1" x14ac:dyDescent="0.2"/>
    <row r="45894" s="107" customFormat="1" x14ac:dyDescent="0.2"/>
    <row r="45895" s="107" customFormat="1" x14ac:dyDescent="0.2"/>
    <row r="45896" s="107" customFormat="1" x14ac:dyDescent="0.2"/>
    <row r="45897" s="107" customFormat="1" x14ac:dyDescent="0.2"/>
    <row r="45898" s="107" customFormat="1" x14ac:dyDescent="0.2"/>
    <row r="45899" s="107" customFormat="1" x14ac:dyDescent="0.2"/>
    <row r="45900" s="107" customFormat="1" x14ac:dyDescent="0.2"/>
    <row r="45901" s="107" customFormat="1" x14ac:dyDescent="0.2"/>
    <row r="45902" s="107" customFormat="1" x14ac:dyDescent="0.2"/>
    <row r="45903" s="107" customFormat="1" x14ac:dyDescent="0.2"/>
    <row r="45904" s="107" customFormat="1" x14ac:dyDescent="0.2"/>
    <row r="45905" s="107" customFormat="1" x14ac:dyDescent="0.2"/>
    <row r="45906" s="107" customFormat="1" x14ac:dyDescent="0.2"/>
    <row r="45907" s="107" customFormat="1" x14ac:dyDescent="0.2"/>
    <row r="45908" s="107" customFormat="1" x14ac:dyDescent="0.2"/>
    <row r="45909" s="107" customFormat="1" x14ac:dyDescent="0.2"/>
    <row r="45910" s="107" customFormat="1" x14ac:dyDescent="0.2"/>
    <row r="45911" s="107" customFormat="1" x14ac:dyDescent="0.2"/>
    <row r="45912" s="107" customFormat="1" x14ac:dyDescent="0.2"/>
    <row r="45913" s="107" customFormat="1" x14ac:dyDescent="0.2"/>
    <row r="45914" s="107" customFormat="1" x14ac:dyDescent="0.2"/>
    <row r="45915" s="107" customFormat="1" x14ac:dyDescent="0.2"/>
    <row r="45916" s="107" customFormat="1" x14ac:dyDescent="0.2"/>
    <row r="45917" s="107" customFormat="1" x14ac:dyDescent="0.2"/>
    <row r="45918" s="107" customFormat="1" x14ac:dyDescent="0.2"/>
    <row r="45919" s="107" customFormat="1" x14ac:dyDescent="0.2"/>
    <row r="45920" s="107" customFormat="1" x14ac:dyDescent="0.2"/>
    <row r="45921" s="107" customFormat="1" x14ac:dyDescent="0.2"/>
    <row r="45922" s="107" customFormat="1" x14ac:dyDescent="0.2"/>
    <row r="45923" s="107" customFormat="1" x14ac:dyDescent="0.2"/>
    <row r="45924" s="107" customFormat="1" x14ac:dyDescent="0.2"/>
    <row r="45925" s="107" customFormat="1" x14ac:dyDescent="0.2"/>
    <row r="45926" s="107" customFormat="1" x14ac:dyDescent="0.2"/>
    <row r="45927" s="107" customFormat="1" x14ac:dyDescent="0.2"/>
    <row r="45928" s="107" customFormat="1" x14ac:dyDescent="0.2"/>
    <row r="45929" s="107" customFormat="1" x14ac:dyDescent="0.2"/>
    <row r="45930" s="107" customFormat="1" x14ac:dyDescent="0.2"/>
    <row r="45931" s="107" customFormat="1" x14ac:dyDescent="0.2"/>
    <row r="45932" s="107" customFormat="1" x14ac:dyDescent="0.2"/>
    <row r="45933" s="107" customFormat="1" x14ac:dyDescent="0.2"/>
    <row r="45934" s="107" customFormat="1" x14ac:dyDescent="0.2"/>
    <row r="45935" s="107" customFormat="1" x14ac:dyDescent="0.2"/>
    <row r="45936" s="107" customFormat="1" x14ac:dyDescent="0.2"/>
    <row r="45937" s="107" customFormat="1" x14ac:dyDescent="0.2"/>
    <row r="45938" s="107" customFormat="1" x14ac:dyDescent="0.2"/>
    <row r="45939" s="107" customFormat="1" x14ac:dyDescent="0.2"/>
    <row r="45940" s="107" customFormat="1" x14ac:dyDescent="0.2"/>
    <row r="45941" s="107" customFormat="1" x14ac:dyDescent="0.2"/>
    <row r="45942" s="107" customFormat="1" x14ac:dyDescent="0.2"/>
    <row r="45943" s="107" customFormat="1" x14ac:dyDescent="0.2"/>
    <row r="45944" s="107" customFormat="1" x14ac:dyDescent="0.2"/>
    <row r="45945" s="107" customFormat="1" x14ac:dyDescent="0.2"/>
    <row r="45946" s="107" customFormat="1" x14ac:dyDescent="0.2"/>
    <row r="45947" s="107" customFormat="1" x14ac:dyDescent="0.2"/>
    <row r="45948" s="107" customFormat="1" x14ac:dyDescent="0.2"/>
    <row r="45949" s="107" customFormat="1" x14ac:dyDescent="0.2"/>
    <row r="45950" s="107" customFormat="1" x14ac:dyDescent="0.2"/>
    <row r="45951" s="107" customFormat="1" x14ac:dyDescent="0.2"/>
    <row r="45952" s="107" customFormat="1" x14ac:dyDescent="0.2"/>
    <row r="45953" s="107" customFormat="1" x14ac:dyDescent="0.2"/>
    <row r="45954" s="107" customFormat="1" x14ac:dyDescent="0.2"/>
    <row r="45955" s="107" customFormat="1" x14ac:dyDescent="0.2"/>
    <row r="45956" s="107" customFormat="1" x14ac:dyDescent="0.2"/>
    <row r="45957" s="107" customFormat="1" x14ac:dyDescent="0.2"/>
    <row r="45958" s="107" customFormat="1" x14ac:dyDescent="0.2"/>
    <row r="45959" s="107" customFormat="1" x14ac:dyDescent="0.2"/>
    <row r="45960" s="107" customFormat="1" x14ac:dyDescent="0.2"/>
    <row r="45961" s="107" customFormat="1" x14ac:dyDescent="0.2"/>
    <row r="45962" s="107" customFormat="1" x14ac:dyDescent="0.2"/>
    <row r="45963" s="107" customFormat="1" x14ac:dyDescent="0.2"/>
    <row r="45964" s="107" customFormat="1" x14ac:dyDescent="0.2"/>
    <row r="45965" s="107" customFormat="1" x14ac:dyDescent="0.2"/>
    <row r="45966" s="107" customFormat="1" x14ac:dyDescent="0.2"/>
    <row r="45967" s="107" customFormat="1" x14ac:dyDescent="0.2"/>
    <row r="45968" s="107" customFormat="1" x14ac:dyDescent="0.2"/>
    <row r="45969" s="107" customFormat="1" x14ac:dyDescent="0.2"/>
    <row r="45970" s="107" customFormat="1" x14ac:dyDescent="0.2"/>
    <row r="45971" s="107" customFormat="1" x14ac:dyDescent="0.2"/>
    <row r="45972" s="107" customFormat="1" x14ac:dyDescent="0.2"/>
    <row r="45973" s="107" customFormat="1" x14ac:dyDescent="0.2"/>
    <row r="45974" s="107" customFormat="1" x14ac:dyDescent="0.2"/>
    <row r="45975" s="107" customFormat="1" x14ac:dyDescent="0.2"/>
    <row r="45976" s="107" customFormat="1" x14ac:dyDescent="0.2"/>
    <row r="45977" s="107" customFormat="1" x14ac:dyDescent="0.2"/>
    <row r="45978" s="107" customFormat="1" x14ac:dyDescent="0.2"/>
    <row r="45979" s="107" customFormat="1" x14ac:dyDescent="0.2"/>
    <row r="45980" s="107" customFormat="1" x14ac:dyDescent="0.2"/>
    <row r="45981" s="107" customFormat="1" x14ac:dyDescent="0.2"/>
    <row r="45982" s="107" customFormat="1" x14ac:dyDescent="0.2"/>
    <row r="45983" s="107" customFormat="1" x14ac:dyDescent="0.2"/>
    <row r="45984" s="107" customFormat="1" x14ac:dyDescent="0.2"/>
    <row r="45985" s="107" customFormat="1" x14ac:dyDescent="0.2"/>
    <row r="45986" s="107" customFormat="1" x14ac:dyDescent="0.2"/>
    <row r="45987" s="107" customFormat="1" x14ac:dyDescent="0.2"/>
    <row r="45988" s="107" customFormat="1" x14ac:dyDescent="0.2"/>
    <row r="45989" s="107" customFormat="1" x14ac:dyDescent="0.2"/>
    <row r="45990" s="107" customFormat="1" x14ac:dyDescent="0.2"/>
    <row r="45991" s="107" customFormat="1" x14ac:dyDescent="0.2"/>
    <row r="45992" s="107" customFormat="1" x14ac:dyDescent="0.2"/>
    <row r="45993" s="107" customFormat="1" x14ac:dyDescent="0.2"/>
    <row r="45994" s="107" customFormat="1" x14ac:dyDescent="0.2"/>
    <row r="45995" s="107" customFormat="1" x14ac:dyDescent="0.2"/>
    <row r="45996" s="107" customFormat="1" x14ac:dyDescent="0.2"/>
    <row r="45997" s="107" customFormat="1" x14ac:dyDescent="0.2"/>
    <row r="45998" s="107" customFormat="1" x14ac:dyDescent="0.2"/>
    <row r="45999" s="107" customFormat="1" x14ac:dyDescent="0.2"/>
    <row r="46000" s="107" customFormat="1" x14ac:dyDescent="0.2"/>
    <row r="46001" s="107" customFormat="1" x14ac:dyDescent="0.2"/>
    <row r="46002" s="107" customFormat="1" x14ac:dyDescent="0.2"/>
    <row r="46003" s="107" customFormat="1" x14ac:dyDescent="0.2"/>
    <row r="46004" s="107" customFormat="1" x14ac:dyDescent="0.2"/>
    <row r="46005" s="107" customFormat="1" x14ac:dyDescent="0.2"/>
    <row r="46006" s="107" customFormat="1" x14ac:dyDescent="0.2"/>
    <row r="46007" s="107" customFormat="1" x14ac:dyDescent="0.2"/>
    <row r="46008" s="107" customFormat="1" x14ac:dyDescent="0.2"/>
    <row r="46009" s="107" customFormat="1" x14ac:dyDescent="0.2"/>
    <row r="46010" s="107" customFormat="1" x14ac:dyDescent="0.2"/>
    <row r="46011" s="107" customFormat="1" x14ac:dyDescent="0.2"/>
    <row r="46012" s="107" customFormat="1" x14ac:dyDescent="0.2"/>
    <row r="46013" s="107" customFormat="1" x14ac:dyDescent="0.2"/>
    <row r="46014" s="107" customFormat="1" x14ac:dyDescent="0.2"/>
    <row r="46015" s="107" customFormat="1" x14ac:dyDescent="0.2"/>
    <row r="46016" s="107" customFormat="1" x14ac:dyDescent="0.2"/>
    <row r="46017" s="107" customFormat="1" x14ac:dyDescent="0.2"/>
    <row r="46018" s="107" customFormat="1" x14ac:dyDescent="0.2"/>
    <row r="46019" s="107" customFormat="1" x14ac:dyDescent="0.2"/>
    <row r="46020" s="107" customFormat="1" x14ac:dyDescent="0.2"/>
    <row r="46021" s="107" customFormat="1" x14ac:dyDescent="0.2"/>
    <row r="46022" s="107" customFormat="1" x14ac:dyDescent="0.2"/>
    <row r="46023" s="107" customFormat="1" x14ac:dyDescent="0.2"/>
    <row r="46024" s="107" customFormat="1" x14ac:dyDescent="0.2"/>
    <row r="46025" s="107" customFormat="1" x14ac:dyDescent="0.2"/>
    <row r="46026" s="107" customFormat="1" x14ac:dyDescent="0.2"/>
    <row r="46027" s="107" customFormat="1" x14ac:dyDescent="0.2"/>
    <row r="46028" s="107" customFormat="1" x14ac:dyDescent="0.2"/>
    <row r="46029" s="107" customFormat="1" x14ac:dyDescent="0.2"/>
    <row r="46030" s="107" customFormat="1" x14ac:dyDescent="0.2"/>
    <row r="46031" s="107" customFormat="1" x14ac:dyDescent="0.2"/>
    <row r="46032" s="107" customFormat="1" x14ac:dyDescent="0.2"/>
    <row r="46033" s="107" customFormat="1" x14ac:dyDescent="0.2"/>
    <row r="46034" s="107" customFormat="1" x14ac:dyDescent="0.2"/>
    <row r="46035" s="107" customFormat="1" x14ac:dyDescent="0.2"/>
    <row r="46036" s="107" customFormat="1" x14ac:dyDescent="0.2"/>
    <row r="46037" s="107" customFormat="1" x14ac:dyDescent="0.2"/>
    <row r="46038" s="107" customFormat="1" x14ac:dyDescent="0.2"/>
    <row r="46039" s="107" customFormat="1" x14ac:dyDescent="0.2"/>
    <row r="46040" s="107" customFormat="1" x14ac:dyDescent="0.2"/>
    <row r="46041" s="107" customFormat="1" x14ac:dyDescent="0.2"/>
    <row r="46042" s="107" customFormat="1" x14ac:dyDescent="0.2"/>
    <row r="46043" s="107" customFormat="1" x14ac:dyDescent="0.2"/>
    <row r="46044" s="107" customFormat="1" x14ac:dyDescent="0.2"/>
    <row r="46045" s="107" customFormat="1" x14ac:dyDescent="0.2"/>
    <row r="46046" s="107" customFormat="1" x14ac:dyDescent="0.2"/>
    <row r="46047" s="107" customFormat="1" x14ac:dyDescent="0.2"/>
    <row r="46048" s="107" customFormat="1" x14ac:dyDescent="0.2"/>
    <row r="46049" s="107" customFormat="1" x14ac:dyDescent="0.2"/>
    <row r="46050" s="107" customFormat="1" x14ac:dyDescent="0.2"/>
    <row r="46051" s="107" customFormat="1" x14ac:dyDescent="0.2"/>
    <row r="46052" s="107" customFormat="1" x14ac:dyDescent="0.2"/>
    <row r="46053" s="107" customFormat="1" x14ac:dyDescent="0.2"/>
    <row r="46054" s="107" customFormat="1" x14ac:dyDescent="0.2"/>
    <row r="46055" s="107" customFormat="1" x14ac:dyDescent="0.2"/>
    <row r="46056" s="107" customFormat="1" x14ac:dyDescent="0.2"/>
    <row r="46057" s="107" customFormat="1" x14ac:dyDescent="0.2"/>
    <row r="46058" s="107" customFormat="1" x14ac:dyDescent="0.2"/>
    <row r="46059" s="107" customFormat="1" x14ac:dyDescent="0.2"/>
    <row r="46060" s="107" customFormat="1" x14ac:dyDescent="0.2"/>
    <row r="46061" s="107" customFormat="1" x14ac:dyDescent="0.2"/>
    <row r="46062" s="107" customFormat="1" x14ac:dyDescent="0.2"/>
    <row r="46063" s="107" customFormat="1" x14ac:dyDescent="0.2"/>
    <row r="46064" s="107" customFormat="1" x14ac:dyDescent="0.2"/>
    <row r="46065" s="107" customFormat="1" x14ac:dyDescent="0.2"/>
    <row r="46066" s="107" customFormat="1" x14ac:dyDescent="0.2"/>
    <row r="46067" s="107" customFormat="1" x14ac:dyDescent="0.2"/>
    <row r="46068" s="107" customFormat="1" x14ac:dyDescent="0.2"/>
    <row r="46069" s="107" customFormat="1" x14ac:dyDescent="0.2"/>
    <row r="46070" s="107" customFormat="1" x14ac:dyDescent="0.2"/>
    <row r="46071" s="107" customFormat="1" x14ac:dyDescent="0.2"/>
    <row r="46072" s="107" customFormat="1" x14ac:dyDescent="0.2"/>
    <row r="46073" s="107" customFormat="1" x14ac:dyDescent="0.2"/>
    <row r="46074" s="107" customFormat="1" x14ac:dyDescent="0.2"/>
    <row r="46075" s="107" customFormat="1" x14ac:dyDescent="0.2"/>
    <row r="46076" s="107" customFormat="1" x14ac:dyDescent="0.2"/>
    <row r="46077" s="107" customFormat="1" x14ac:dyDescent="0.2"/>
    <row r="46078" s="107" customFormat="1" x14ac:dyDescent="0.2"/>
    <row r="46079" s="107" customFormat="1" x14ac:dyDescent="0.2"/>
    <row r="46080" s="107" customFormat="1" x14ac:dyDescent="0.2"/>
    <row r="46081" s="107" customFormat="1" x14ac:dyDescent="0.2"/>
    <row r="46082" s="107" customFormat="1" x14ac:dyDescent="0.2"/>
    <row r="46083" s="107" customFormat="1" x14ac:dyDescent="0.2"/>
    <row r="46084" s="107" customFormat="1" x14ac:dyDescent="0.2"/>
    <row r="46085" s="107" customFormat="1" x14ac:dyDescent="0.2"/>
    <row r="46086" s="107" customFormat="1" x14ac:dyDescent="0.2"/>
    <row r="46087" s="107" customFormat="1" x14ac:dyDescent="0.2"/>
    <row r="46088" s="107" customFormat="1" x14ac:dyDescent="0.2"/>
    <row r="46089" s="107" customFormat="1" x14ac:dyDescent="0.2"/>
    <row r="46090" s="107" customFormat="1" x14ac:dyDescent="0.2"/>
    <row r="46091" s="107" customFormat="1" x14ac:dyDescent="0.2"/>
    <row r="46092" s="107" customFormat="1" x14ac:dyDescent="0.2"/>
    <row r="46093" s="107" customFormat="1" x14ac:dyDescent="0.2"/>
    <row r="46094" s="107" customFormat="1" x14ac:dyDescent="0.2"/>
    <row r="46095" s="107" customFormat="1" x14ac:dyDescent="0.2"/>
    <row r="46096" s="107" customFormat="1" x14ac:dyDescent="0.2"/>
    <row r="46097" s="107" customFormat="1" x14ac:dyDescent="0.2"/>
    <row r="46098" s="107" customFormat="1" x14ac:dyDescent="0.2"/>
    <row r="46099" s="107" customFormat="1" x14ac:dyDescent="0.2"/>
    <row r="46100" s="107" customFormat="1" x14ac:dyDescent="0.2"/>
    <row r="46101" s="107" customFormat="1" x14ac:dyDescent="0.2"/>
    <row r="46102" s="107" customFormat="1" x14ac:dyDescent="0.2"/>
    <row r="46103" s="107" customFormat="1" x14ac:dyDescent="0.2"/>
    <row r="46104" s="107" customFormat="1" x14ac:dyDescent="0.2"/>
    <row r="46105" s="107" customFormat="1" x14ac:dyDescent="0.2"/>
    <row r="46106" s="107" customFormat="1" x14ac:dyDescent="0.2"/>
    <row r="46107" s="107" customFormat="1" x14ac:dyDescent="0.2"/>
    <row r="46108" s="107" customFormat="1" x14ac:dyDescent="0.2"/>
    <row r="46109" s="107" customFormat="1" x14ac:dyDescent="0.2"/>
    <row r="46110" s="107" customFormat="1" x14ac:dyDescent="0.2"/>
    <row r="46111" s="107" customFormat="1" x14ac:dyDescent="0.2"/>
    <row r="46112" s="107" customFormat="1" x14ac:dyDescent="0.2"/>
    <row r="46113" s="107" customFormat="1" x14ac:dyDescent="0.2"/>
    <row r="46114" s="107" customFormat="1" x14ac:dyDescent="0.2"/>
    <row r="46115" s="107" customFormat="1" x14ac:dyDescent="0.2"/>
    <row r="46116" s="107" customFormat="1" x14ac:dyDescent="0.2"/>
    <row r="46117" s="107" customFormat="1" x14ac:dyDescent="0.2"/>
    <row r="46118" s="107" customFormat="1" x14ac:dyDescent="0.2"/>
    <row r="46119" s="107" customFormat="1" x14ac:dyDescent="0.2"/>
    <row r="46120" s="107" customFormat="1" x14ac:dyDescent="0.2"/>
    <row r="46121" s="107" customFormat="1" x14ac:dyDescent="0.2"/>
    <row r="46122" s="107" customFormat="1" x14ac:dyDescent="0.2"/>
    <row r="46123" s="107" customFormat="1" x14ac:dyDescent="0.2"/>
    <row r="46124" s="107" customFormat="1" x14ac:dyDescent="0.2"/>
    <row r="46125" s="107" customFormat="1" x14ac:dyDescent="0.2"/>
    <row r="46126" s="107" customFormat="1" x14ac:dyDescent="0.2"/>
    <row r="46127" s="107" customFormat="1" x14ac:dyDescent="0.2"/>
    <row r="46128" s="107" customFormat="1" x14ac:dyDescent="0.2"/>
    <row r="46129" s="107" customFormat="1" x14ac:dyDescent="0.2"/>
    <row r="46130" s="107" customFormat="1" x14ac:dyDescent="0.2"/>
    <row r="46131" s="107" customFormat="1" x14ac:dyDescent="0.2"/>
    <row r="46132" s="107" customFormat="1" x14ac:dyDescent="0.2"/>
    <row r="46133" s="107" customFormat="1" x14ac:dyDescent="0.2"/>
    <row r="46134" s="107" customFormat="1" x14ac:dyDescent="0.2"/>
    <row r="46135" s="107" customFormat="1" x14ac:dyDescent="0.2"/>
    <row r="46136" s="107" customFormat="1" x14ac:dyDescent="0.2"/>
    <row r="46137" s="107" customFormat="1" x14ac:dyDescent="0.2"/>
    <row r="46138" s="107" customFormat="1" x14ac:dyDescent="0.2"/>
    <row r="46139" s="107" customFormat="1" x14ac:dyDescent="0.2"/>
    <row r="46140" s="107" customFormat="1" x14ac:dyDescent="0.2"/>
    <row r="46141" s="107" customFormat="1" x14ac:dyDescent="0.2"/>
    <row r="46142" s="107" customFormat="1" x14ac:dyDescent="0.2"/>
    <row r="46143" s="107" customFormat="1" x14ac:dyDescent="0.2"/>
    <row r="46144" s="107" customFormat="1" x14ac:dyDescent="0.2"/>
    <row r="46145" s="107" customFormat="1" x14ac:dyDescent="0.2"/>
    <row r="46146" s="107" customFormat="1" x14ac:dyDescent="0.2"/>
    <row r="46147" s="107" customFormat="1" x14ac:dyDescent="0.2"/>
    <row r="46148" s="107" customFormat="1" x14ac:dyDescent="0.2"/>
    <row r="46149" s="107" customFormat="1" x14ac:dyDescent="0.2"/>
    <row r="46150" s="107" customFormat="1" x14ac:dyDescent="0.2"/>
    <row r="46151" s="107" customFormat="1" x14ac:dyDescent="0.2"/>
    <row r="46152" s="107" customFormat="1" x14ac:dyDescent="0.2"/>
    <row r="46153" s="107" customFormat="1" x14ac:dyDescent="0.2"/>
    <row r="46154" s="107" customFormat="1" x14ac:dyDescent="0.2"/>
    <row r="46155" s="107" customFormat="1" x14ac:dyDescent="0.2"/>
    <row r="46156" s="107" customFormat="1" x14ac:dyDescent="0.2"/>
    <row r="46157" s="107" customFormat="1" x14ac:dyDescent="0.2"/>
    <row r="46158" s="107" customFormat="1" x14ac:dyDescent="0.2"/>
    <row r="46159" s="107" customFormat="1" x14ac:dyDescent="0.2"/>
    <row r="46160" s="107" customFormat="1" x14ac:dyDescent="0.2"/>
    <row r="46161" s="107" customFormat="1" x14ac:dyDescent="0.2"/>
    <row r="46162" s="107" customFormat="1" x14ac:dyDescent="0.2"/>
    <row r="46163" s="107" customFormat="1" x14ac:dyDescent="0.2"/>
    <row r="46164" s="107" customFormat="1" x14ac:dyDescent="0.2"/>
    <row r="46165" s="107" customFormat="1" x14ac:dyDescent="0.2"/>
    <row r="46166" s="107" customFormat="1" x14ac:dyDescent="0.2"/>
    <row r="46167" s="107" customFormat="1" x14ac:dyDescent="0.2"/>
    <row r="46168" s="107" customFormat="1" x14ac:dyDescent="0.2"/>
    <row r="46169" s="107" customFormat="1" x14ac:dyDescent="0.2"/>
    <row r="46170" s="107" customFormat="1" x14ac:dyDescent="0.2"/>
    <row r="46171" s="107" customFormat="1" x14ac:dyDescent="0.2"/>
    <row r="46172" s="107" customFormat="1" x14ac:dyDescent="0.2"/>
    <row r="46173" s="107" customFormat="1" x14ac:dyDescent="0.2"/>
    <row r="46174" s="107" customFormat="1" x14ac:dyDescent="0.2"/>
    <row r="46175" s="107" customFormat="1" x14ac:dyDescent="0.2"/>
    <row r="46176" s="107" customFormat="1" x14ac:dyDescent="0.2"/>
    <row r="46177" s="107" customFormat="1" x14ac:dyDescent="0.2"/>
    <row r="46178" s="107" customFormat="1" x14ac:dyDescent="0.2"/>
    <row r="46179" s="107" customFormat="1" x14ac:dyDescent="0.2"/>
    <row r="46180" s="107" customFormat="1" x14ac:dyDescent="0.2"/>
    <row r="46181" s="107" customFormat="1" x14ac:dyDescent="0.2"/>
    <row r="46182" s="107" customFormat="1" x14ac:dyDescent="0.2"/>
    <row r="46183" s="107" customFormat="1" x14ac:dyDescent="0.2"/>
    <row r="46184" s="107" customFormat="1" x14ac:dyDescent="0.2"/>
    <row r="46185" s="107" customFormat="1" x14ac:dyDescent="0.2"/>
    <row r="46186" s="107" customFormat="1" x14ac:dyDescent="0.2"/>
    <row r="46187" s="107" customFormat="1" x14ac:dyDescent="0.2"/>
    <row r="46188" s="107" customFormat="1" x14ac:dyDescent="0.2"/>
    <row r="46189" s="107" customFormat="1" x14ac:dyDescent="0.2"/>
    <row r="46190" s="107" customFormat="1" x14ac:dyDescent="0.2"/>
    <row r="46191" s="107" customFormat="1" x14ac:dyDescent="0.2"/>
    <row r="46192" s="107" customFormat="1" x14ac:dyDescent="0.2"/>
    <row r="46193" s="107" customFormat="1" x14ac:dyDescent="0.2"/>
    <row r="46194" s="107" customFormat="1" x14ac:dyDescent="0.2"/>
    <row r="46195" s="107" customFormat="1" x14ac:dyDescent="0.2"/>
    <row r="46196" s="107" customFormat="1" x14ac:dyDescent="0.2"/>
    <row r="46197" s="107" customFormat="1" x14ac:dyDescent="0.2"/>
    <row r="46198" s="107" customFormat="1" x14ac:dyDescent="0.2"/>
    <row r="46199" s="107" customFormat="1" x14ac:dyDescent="0.2"/>
    <row r="46200" s="107" customFormat="1" x14ac:dyDescent="0.2"/>
    <row r="46201" s="107" customFormat="1" x14ac:dyDescent="0.2"/>
    <row r="46202" s="107" customFormat="1" x14ac:dyDescent="0.2"/>
    <row r="46203" s="107" customFormat="1" x14ac:dyDescent="0.2"/>
    <row r="46204" s="107" customFormat="1" x14ac:dyDescent="0.2"/>
    <row r="46205" s="107" customFormat="1" x14ac:dyDescent="0.2"/>
    <row r="46206" s="107" customFormat="1" x14ac:dyDescent="0.2"/>
    <row r="46207" s="107" customFormat="1" x14ac:dyDescent="0.2"/>
    <row r="46208" s="107" customFormat="1" x14ac:dyDescent="0.2"/>
    <row r="46209" s="107" customFormat="1" x14ac:dyDescent="0.2"/>
    <row r="46210" s="107" customFormat="1" x14ac:dyDescent="0.2"/>
    <row r="46211" s="107" customFormat="1" x14ac:dyDescent="0.2"/>
    <row r="46212" s="107" customFormat="1" x14ac:dyDescent="0.2"/>
    <row r="46213" s="107" customFormat="1" x14ac:dyDescent="0.2"/>
    <row r="46214" s="107" customFormat="1" x14ac:dyDescent="0.2"/>
    <row r="46215" s="107" customFormat="1" x14ac:dyDescent="0.2"/>
    <row r="46216" s="107" customFormat="1" x14ac:dyDescent="0.2"/>
    <row r="46217" s="107" customFormat="1" x14ac:dyDescent="0.2"/>
    <row r="46218" s="107" customFormat="1" x14ac:dyDescent="0.2"/>
    <row r="46219" s="107" customFormat="1" x14ac:dyDescent="0.2"/>
    <row r="46220" s="107" customFormat="1" x14ac:dyDescent="0.2"/>
    <row r="46221" s="107" customFormat="1" x14ac:dyDescent="0.2"/>
    <row r="46222" s="107" customFormat="1" x14ac:dyDescent="0.2"/>
    <row r="46223" s="107" customFormat="1" x14ac:dyDescent="0.2"/>
    <row r="46224" s="107" customFormat="1" x14ac:dyDescent="0.2"/>
    <row r="46225" s="107" customFormat="1" x14ac:dyDescent="0.2"/>
    <row r="46226" s="107" customFormat="1" x14ac:dyDescent="0.2"/>
    <row r="46227" s="107" customFormat="1" x14ac:dyDescent="0.2"/>
    <row r="46228" s="107" customFormat="1" x14ac:dyDescent="0.2"/>
    <row r="46229" s="107" customFormat="1" x14ac:dyDescent="0.2"/>
    <row r="46230" s="107" customFormat="1" x14ac:dyDescent="0.2"/>
    <row r="46231" s="107" customFormat="1" x14ac:dyDescent="0.2"/>
    <row r="46232" s="107" customFormat="1" x14ac:dyDescent="0.2"/>
    <row r="46233" s="107" customFormat="1" x14ac:dyDescent="0.2"/>
    <row r="46234" s="107" customFormat="1" x14ac:dyDescent="0.2"/>
    <row r="46235" s="107" customFormat="1" x14ac:dyDescent="0.2"/>
    <row r="46236" s="107" customFormat="1" x14ac:dyDescent="0.2"/>
    <row r="46237" s="107" customFormat="1" x14ac:dyDescent="0.2"/>
    <row r="46238" s="107" customFormat="1" x14ac:dyDescent="0.2"/>
    <row r="46239" s="107" customFormat="1" x14ac:dyDescent="0.2"/>
    <row r="46240" s="107" customFormat="1" x14ac:dyDescent="0.2"/>
    <row r="46241" s="107" customFormat="1" x14ac:dyDescent="0.2"/>
    <row r="46242" s="107" customFormat="1" x14ac:dyDescent="0.2"/>
    <row r="46243" s="107" customFormat="1" x14ac:dyDescent="0.2"/>
    <row r="46244" s="107" customFormat="1" x14ac:dyDescent="0.2"/>
    <row r="46245" s="107" customFormat="1" x14ac:dyDescent="0.2"/>
    <row r="46246" s="107" customFormat="1" x14ac:dyDescent="0.2"/>
    <row r="46247" s="107" customFormat="1" x14ac:dyDescent="0.2"/>
    <row r="46248" s="107" customFormat="1" x14ac:dyDescent="0.2"/>
    <row r="46249" s="107" customFormat="1" x14ac:dyDescent="0.2"/>
    <row r="46250" s="107" customFormat="1" x14ac:dyDescent="0.2"/>
    <row r="46251" s="107" customFormat="1" x14ac:dyDescent="0.2"/>
    <row r="46252" s="107" customFormat="1" x14ac:dyDescent="0.2"/>
    <row r="46253" s="107" customFormat="1" x14ac:dyDescent="0.2"/>
    <row r="46254" s="107" customFormat="1" x14ac:dyDescent="0.2"/>
    <row r="46255" s="107" customFormat="1" x14ac:dyDescent="0.2"/>
    <row r="46256" s="107" customFormat="1" x14ac:dyDescent="0.2"/>
    <row r="46257" s="107" customFormat="1" x14ac:dyDescent="0.2"/>
    <row r="46258" s="107" customFormat="1" x14ac:dyDescent="0.2"/>
    <row r="46259" s="107" customFormat="1" x14ac:dyDescent="0.2"/>
    <row r="46260" s="107" customFormat="1" x14ac:dyDescent="0.2"/>
    <row r="46261" s="107" customFormat="1" x14ac:dyDescent="0.2"/>
    <row r="46262" s="107" customFormat="1" x14ac:dyDescent="0.2"/>
    <row r="46263" s="107" customFormat="1" x14ac:dyDescent="0.2"/>
    <row r="46264" s="107" customFormat="1" x14ac:dyDescent="0.2"/>
    <row r="46265" s="107" customFormat="1" x14ac:dyDescent="0.2"/>
    <row r="46266" s="107" customFormat="1" x14ac:dyDescent="0.2"/>
    <row r="46267" s="107" customFormat="1" x14ac:dyDescent="0.2"/>
    <row r="46268" s="107" customFormat="1" x14ac:dyDescent="0.2"/>
    <row r="46269" s="107" customFormat="1" x14ac:dyDescent="0.2"/>
    <row r="46270" s="107" customFormat="1" x14ac:dyDescent="0.2"/>
    <row r="46271" s="107" customFormat="1" x14ac:dyDescent="0.2"/>
    <row r="46272" s="107" customFormat="1" x14ac:dyDescent="0.2"/>
    <row r="46273" s="107" customFormat="1" x14ac:dyDescent="0.2"/>
    <row r="46274" s="107" customFormat="1" x14ac:dyDescent="0.2"/>
    <row r="46275" s="107" customFormat="1" x14ac:dyDescent="0.2"/>
    <row r="46276" s="107" customFormat="1" x14ac:dyDescent="0.2"/>
    <row r="46277" s="107" customFormat="1" x14ac:dyDescent="0.2"/>
    <row r="46278" s="107" customFormat="1" x14ac:dyDescent="0.2"/>
    <row r="46279" s="107" customFormat="1" x14ac:dyDescent="0.2"/>
    <row r="46280" s="107" customFormat="1" x14ac:dyDescent="0.2"/>
    <row r="46281" s="107" customFormat="1" x14ac:dyDescent="0.2"/>
    <row r="46282" s="107" customFormat="1" x14ac:dyDescent="0.2"/>
    <row r="46283" s="107" customFormat="1" x14ac:dyDescent="0.2"/>
    <row r="46284" s="107" customFormat="1" x14ac:dyDescent="0.2"/>
    <row r="46285" s="107" customFormat="1" x14ac:dyDescent="0.2"/>
    <row r="46286" s="107" customFormat="1" x14ac:dyDescent="0.2"/>
    <row r="46287" s="107" customFormat="1" x14ac:dyDescent="0.2"/>
    <row r="46288" s="107" customFormat="1" x14ac:dyDescent="0.2"/>
    <row r="46289" s="107" customFormat="1" x14ac:dyDescent="0.2"/>
    <row r="46290" s="107" customFormat="1" x14ac:dyDescent="0.2"/>
    <row r="46291" s="107" customFormat="1" x14ac:dyDescent="0.2"/>
    <row r="46292" s="107" customFormat="1" x14ac:dyDescent="0.2"/>
    <row r="46293" s="107" customFormat="1" x14ac:dyDescent="0.2"/>
    <row r="46294" s="107" customFormat="1" x14ac:dyDescent="0.2"/>
    <row r="46295" s="107" customFormat="1" x14ac:dyDescent="0.2"/>
    <row r="46296" s="107" customFormat="1" x14ac:dyDescent="0.2"/>
    <row r="46297" s="107" customFormat="1" x14ac:dyDescent="0.2"/>
    <row r="46298" s="107" customFormat="1" x14ac:dyDescent="0.2"/>
    <row r="46299" s="107" customFormat="1" x14ac:dyDescent="0.2"/>
    <row r="46300" s="107" customFormat="1" x14ac:dyDescent="0.2"/>
    <row r="46301" s="107" customFormat="1" x14ac:dyDescent="0.2"/>
    <row r="46302" s="107" customFormat="1" x14ac:dyDescent="0.2"/>
    <row r="46303" s="107" customFormat="1" x14ac:dyDescent="0.2"/>
    <row r="46304" s="107" customFormat="1" x14ac:dyDescent="0.2"/>
    <row r="46305" s="107" customFormat="1" x14ac:dyDescent="0.2"/>
    <row r="46306" s="107" customFormat="1" x14ac:dyDescent="0.2"/>
    <row r="46307" s="107" customFormat="1" x14ac:dyDescent="0.2"/>
    <row r="46308" s="107" customFormat="1" x14ac:dyDescent="0.2"/>
    <row r="46309" s="107" customFormat="1" x14ac:dyDescent="0.2"/>
    <row r="46310" s="107" customFormat="1" x14ac:dyDescent="0.2"/>
    <row r="46311" s="107" customFormat="1" x14ac:dyDescent="0.2"/>
    <row r="46312" s="107" customFormat="1" x14ac:dyDescent="0.2"/>
    <row r="46313" s="107" customFormat="1" x14ac:dyDescent="0.2"/>
    <row r="46314" s="107" customFormat="1" x14ac:dyDescent="0.2"/>
    <row r="46315" s="107" customFormat="1" x14ac:dyDescent="0.2"/>
    <row r="46316" s="107" customFormat="1" x14ac:dyDescent="0.2"/>
    <row r="46317" s="107" customFormat="1" x14ac:dyDescent="0.2"/>
    <row r="46318" s="107" customFormat="1" x14ac:dyDescent="0.2"/>
    <row r="46319" s="107" customFormat="1" x14ac:dyDescent="0.2"/>
    <row r="46320" s="107" customFormat="1" x14ac:dyDescent="0.2"/>
    <row r="46321" s="107" customFormat="1" x14ac:dyDescent="0.2"/>
    <row r="46322" s="107" customFormat="1" x14ac:dyDescent="0.2"/>
    <row r="46323" s="107" customFormat="1" x14ac:dyDescent="0.2"/>
    <row r="46324" s="107" customFormat="1" x14ac:dyDescent="0.2"/>
    <row r="46325" s="107" customFormat="1" x14ac:dyDescent="0.2"/>
    <row r="46326" s="107" customFormat="1" x14ac:dyDescent="0.2"/>
    <row r="46327" s="107" customFormat="1" x14ac:dyDescent="0.2"/>
    <row r="46328" s="107" customFormat="1" x14ac:dyDescent="0.2"/>
    <row r="46329" s="107" customFormat="1" x14ac:dyDescent="0.2"/>
    <row r="46330" s="107" customFormat="1" x14ac:dyDescent="0.2"/>
    <row r="46331" s="107" customFormat="1" x14ac:dyDescent="0.2"/>
    <row r="46332" s="107" customFormat="1" x14ac:dyDescent="0.2"/>
    <row r="46333" s="107" customFormat="1" x14ac:dyDescent="0.2"/>
    <row r="46334" s="107" customFormat="1" x14ac:dyDescent="0.2"/>
    <row r="46335" s="107" customFormat="1" x14ac:dyDescent="0.2"/>
    <row r="46336" s="107" customFormat="1" x14ac:dyDescent="0.2"/>
    <row r="46337" s="107" customFormat="1" x14ac:dyDescent="0.2"/>
    <row r="46338" s="107" customFormat="1" x14ac:dyDescent="0.2"/>
    <row r="46339" s="107" customFormat="1" x14ac:dyDescent="0.2"/>
    <row r="46340" s="107" customFormat="1" x14ac:dyDescent="0.2"/>
    <row r="46341" s="107" customFormat="1" x14ac:dyDescent="0.2"/>
    <row r="46342" s="107" customFormat="1" x14ac:dyDescent="0.2"/>
    <row r="46343" s="107" customFormat="1" x14ac:dyDescent="0.2"/>
    <row r="46344" s="107" customFormat="1" x14ac:dyDescent="0.2"/>
    <row r="46345" s="107" customFormat="1" x14ac:dyDescent="0.2"/>
    <row r="46346" s="107" customFormat="1" x14ac:dyDescent="0.2"/>
    <row r="46347" s="107" customFormat="1" x14ac:dyDescent="0.2"/>
    <row r="46348" s="107" customFormat="1" x14ac:dyDescent="0.2"/>
    <row r="46349" s="107" customFormat="1" x14ac:dyDescent="0.2"/>
    <row r="46350" s="107" customFormat="1" x14ac:dyDescent="0.2"/>
    <row r="46351" s="107" customFormat="1" x14ac:dyDescent="0.2"/>
    <row r="46352" s="107" customFormat="1" x14ac:dyDescent="0.2"/>
    <row r="46353" s="107" customFormat="1" x14ac:dyDescent="0.2"/>
    <row r="46354" s="107" customFormat="1" x14ac:dyDescent="0.2"/>
    <row r="46355" s="107" customFormat="1" x14ac:dyDescent="0.2"/>
    <row r="46356" s="107" customFormat="1" x14ac:dyDescent="0.2"/>
    <row r="46357" s="107" customFormat="1" x14ac:dyDescent="0.2"/>
    <row r="46358" s="107" customFormat="1" x14ac:dyDescent="0.2"/>
    <row r="46359" s="107" customFormat="1" x14ac:dyDescent="0.2"/>
    <row r="46360" s="107" customFormat="1" x14ac:dyDescent="0.2"/>
    <row r="46361" s="107" customFormat="1" x14ac:dyDescent="0.2"/>
    <row r="46362" s="107" customFormat="1" x14ac:dyDescent="0.2"/>
    <row r="46363" s="107" customFormat="1" x14ac:dyDescent="0.2"/>
    <row r="46364" s="107" customFormat="1" x14ac:dyDescent="0.2"/>
    <row r="46365" s="107" customFormat="1" x14ac:dyDescent="0.2"/>
    <row r="46366" s="107" customFormat="1" x14ac:dyDescent="0.2"/>
    <row r="46367" s="107" customFormat="1" x14ac:dyDescent="0.2"/>
    <row r="46368" s="107" customFormat="1" x14ac:dyDescent="0.2"/>
    <row r="46369" s="107" customFormat="1" x14ac:dyDescent="0.2"/>
    <row r="46370" s="107" customFormat="1" x14ac:dyDescent="0.2"/>
    <row r="46371" s="107" customFormat="1" x14ac:dyDescent="0.2"/>
    <row r="46372" s="107" customFormat="1" x14ac:dyDescent="0.2"/>
    <row r="46373" s="107" customFormat="1" x14ac:dyDescent="0.2"/>
    <row r="46374" s="107" customFormat="1" x14ac:dyDescent="0.2"/>
    <row r="46375" s="107" customFormat="1" x14ac:dyDescent="0.2"/>
    <row r="46376" s="107" customFormat="1" x14ac:dyDescent="0.2"/>
    <row r="46377" s="107" customFormat="1" x14ac:dyDescent="0.2"/>
    <row r="46378" s="107" customFormat="1" x14ac:dyDescent="0.2"/>
    <row r="46379" s="107" customFormat="1" x14ac:dyDescent="0.2"/>
    <row r="46380" s="107" customFormat="1" x14ac:dyDescent="0.2"/>
    <row r="46381" s="107" customFormat="1" x14ac:dyDescent="0.2"/>
    <row r="46382" s="107" customFormat="1" x14ac:dyDescent="0.2"/>
    <row r="46383" s="107" customFormat="1" x14ac:dyDescent="0.2"/>
    <row r="46384" s="107" customFormat="1" x14ac:dyDescent="0.2"/>
    <row r="46385" s="107" customFormat="1" x14ac:dyDescent="0.2"/>
    <row r="46386" s="107" customFormat="1" x14ac:dyDescent="0.2"/>
    <row r="46387" s="107" customFormat="1" x14ac:dyDescent="0.2"/>
    <row r="46388" s="107" customFormat="1" x14ac:dyDescent="0.2"/>
    <row r="46389" s="107" customFormat="1" x14ac:dyDescent="0.2"/>
    <row r="46390" s="107" customFormat="1" x14ac:dyDescent="0.2"/>
    <row r="46391" s="107" customFormat="1" x14ac:dyDescent="0.2"/>
    <row r="46392" s="107" customFormat="1" x14ac:dyDescent="0.2"/>
    <row r="46393" s="107" customFormat="1" x14ac:dyDescent="0.2"/>
    <row r="46394" s="107" customFormat="1" x14ac:dyDescent="0.2"/>
    <row r="46395" s="107" customFormat="1" x14ac:dyDescent="0.2"/>
    <row r="46396" s="107" customFormat="1" x14ac:dyDescent="0.2"/>
    <row r="46397" s="107" customFormat="1" x14ac:dyDescent="0.2"/>
    <row r="46398" s="107" customFormat="1" x14ac:dyDescent="0.2"/>
    <row r="46399" s="107" customFormat="1" x14ac:dyDescent="0.2"/>
    <row r="46400" s="107" customFormat="1" x14ac:dyDescent="0.2"/>
    <row r="46401" s="107" customFormat="1" x14ac:dyDescent="0.2"/>
    <row r="46402" s="107" customFormat="1" x14ac:dyDescent="0.2"/>
    <row r="46403" s="107" customFormat="1" x14ac:dyDescent="0.2"/>
    <row r="46404" s="107" customFormat="1" x14ac:dyDescent="0.2"/>
    <row r="46405" s="107" customFormat="1" x14ac:dyDescent="0.2"/>
    <row r="46406" s="107" customFormat="1" x14ac:dyDescent="0.2"/>
    <row r="46407" s="107" customFormat="1" x14ac:dyDescent="0.2"/>
    <row r="46408" s="107" customFormat="1" x14ac:dyDescent="0.2"/>
    <row r="46409" s="107" customFormat="1" x14ac:dyDescent="0.2"/>
    <row r="46410" s="107" customFormat="1" x14ac:dyDescent="0.2"/>
    <row r="46411" s="107" customFormat="1" x14ac:dyDescent="0.2"/>
    <row r="46412" s="107" customFormat="1" x14ac:dyDescent="0.2"/>
    <row r="46413" s="107" customFormat="1" x14ac:dyDescent="0.2"/>
    <row r="46414" s="107" customFormat="1" x14ac:dyDescent="0.2"/>
    <row r="46415" s="107" customFormat="1" x14ac:dyDescent="0.2"/>
    <row r="46416" s="107" customFormat="1" x14ac:dyDescent="0.2"/>
    <row r="46417" s="107" customFormat="1" x14ac:dyDescent="0.2"/>
    <row r="46418" s="107" customFormat="1" x14ac:dyDescent="0.2"/>
    <row r="46419" s="107" customFormat="1" x14ac:dyDescent="0.2"/>
    <row r="46420" s="107" customFormat="1" x14ac:dyDescent="0.2"/>
    <row r="46421" s="107" customFormat="1" x14ac:dyDescent="0.2"/>
    <row r="46422" s="107" customFormat="1" x14ac:dyDescent="0.2"/>
    <row r="46423" s="107" customFormat="1" x14ac:dyDescent="0.2"/>
    <row r="46424" s="107" customFormat="1" x14ac:dyDescent="0.2"/>
    <row r="46425" s="107" customFormat="1" x14ac:dyDescent="0.2"/>
    <row r="46426" s="107" customFormat="1" x14ac:dyDescent="0.2"/>
    <row r="46427" s="107" customFormat="1" x14ac:dyDescent="0.2"/>
    <row r="46428" s="107" customFormat="1" x14ac:dyDescent="0.2"/>
    <row r="46429" s="107" customFormat="1" x14ac:dyDescent="0.2"/>
    <row r="46430" s="107" customFormat="1" x14ac:dyDescent="0.2"/>
    <row r="46431" s="107" customFormat="1" x14ac:dyDescent="0.2"/>
    <row r="46432" s="107" customFormat="1" x14ac:dyDescent="0.2"/>
    <row r="46433" s="107" customFormat="1" x14ac:dyDescent="0.2"/>
    <row r="46434" s="107" customFormat="1" x14ac:dyDescent="0.2"/>
    <row r="46435" s="107" customFormat="1" x14ac:dyDescent="0.2"/>
    <row r="46436" s="107" customFormat="1" x14ac:dyDescent="0.2"/>
    <row r="46437" s="107" customFormat="1" x14ac:dyDescent="0.2"/>
    <row r="46438" s="107" customFormat="1" x14ac:dyDescent="0.2"/>
    <row r="46439" s="107" customFormat="1" x14ac:dyDescent="0.2"/>
    <row r="46440" s="107" customFormat="1" x14ac:dyDescent="0.2"/>
    <row r="46441" s="107" customFormat="1" x14ac:dyDescent="0.2"/>
    <row r="46442" s="107" customFormat="1" x14ac:dyDescent="0.2"/>
    <row r="46443" s="107" customFormat="1" x14ac:dyDescent="0.2"/>
    <row r="46444" s="107" customFormat="1" x14ac:dyDescent="0.2"/>
    <row r="46445" s="107" customFormat="1" x14ac:dyDescent="0.2"/>
    <row r="46446" s="107" customFormat="1" x14ac:dyDescent="0.2"/>
    <row r="46447" s="107" customFormat="1" x14ac:dyDescent="0.2"/>
    <row r="46448" s="107" customFormat="1" x14ac:dyDescent="0.2"/>
    <row r="46449" s="107" customFormat="1" x14ac:dyDescent="0.2"/>
    <row r="46450" s="107" customFormat="1" x14ac:dyDescent="0.2"/>
    <row r="46451" s="107" customFormat="1" x14ac:dyDescent="0.2"/>
    <row r="46452" s="107" customFormat="1" x14ac:dyDescent="0.2"/>
    <row r="46453" s="107" customFormat="1" x14ac:dyDescent="0.2"/>
    <row r="46454" s="107" customFormat="1" x14ac:dyDescent="0.2"/>
    <row r="46455" s="107" customFormat="1" x14ac:dyDescent="0.2"/>
    <row r="46456" s="107" customFormat="1" x14ac:dyDescent="0.2"/>
    <row r="46457" s="107" customFormat="1" x14ac:dyDescent="0.2"/>
    <row r="46458" s="107" customFormat="1" x14ac:dyDescent="0.2"/>
    <row r="46459" s="107" customFormat="1" x14ac:dyDescent="0.2"/>
    <row r="46460" s="107" customFormat="1" x14ac:dyDescent="0.2"/>
    <row r="46461" s="107" customFormat="1" x14ac:dyDescent="0.2"/>
    <row r="46462" s="107" customFormat="1" x14ac:dyDescent="0.2"/>
    <row r="46463" s="107" customFormat="1" x14ac:dyDescent="0.2"/>
    <row r="46464" s="107" customFormat="1" x14ac:dyDescent="0.2"/>
    <row r="46465" s="107" customFormat="1" x14ac:dyDescent="0.2"/>
    <row r="46466" s="107" customFormat="1" x14ac:dyDescent="0.2"/>
    <row r="46467" s="107" customFormat="1" x14ac:dyDescent="0.2"/>
    <row r="46468" s="107" customFormat="1" x14ac:dyDescent="0.2"/>
    <row r="46469" s="107" customFormat="1" x14ac:dyDescent="0.2"/>
    <row r="46470" s="107" customFormat="1" x14ac:dyDescent="0.2"/>
    <row r="46471" s="107" customFormat="1" x14ac:dyDescent="0.2"/>
    <row r="46472" s="107" customFormat="1" x14ac:dyDescent="0.2"/>
    <row r="46473" s="107" customFormat="1" x14ac:dyDescent="0.2"/>
    <row r="46474" s="107" customFormat="1" x14ac:dyDescent="0.2"/>
    <row r="46475" s="107" customFormat="1" x14ac:dyDescent="0.2"/>
    <row r="46476" s="107" customFormat="1" x14ac:dyDescent="0.2"/>
    <row r="46477" s="107" customFormat="1" x14ac:dyDescent="0.2"/>
    <row r="46478" s="107" customFormat="1" x14ac:dyDescent="0.2"/>
    <row r="46479" s="107" customFormat="1" x14ac:dyDescent="0.2"/>
    <row r="46480" s="107" customFormat="1" x14ac:dyDescent="0.2"/>
    <row r="46481" s="107" customFormat="1" x14ac:dyDescent="0.2"/>
    <row r="46482" s="107" customFormat="1" x14ac:dyDescent="0.2"/>
    <row r="46483" s="107" customFormat="1" x14ac:dyDescent="0.2"/>
    <row r="46484" s="107" customFormat="1" x14ac:dyDescent="0.2"/>
    <row r="46485" s="107" customFormat="1" x14ac:dyDescent="0.2"/>
    <row r="46486" s="107" customFormat="1" x14ac:dyDescent="0.2"/>
    <row r="46487" s="107" customFormat="1" x14ac:dyDescent="0.2"/>
    <row r="46488" s="107" customFormat="1" x14ac:dyDescent="0.2"/>
    <row r="46489" s="107" customFormat="1" x14ac:dyDescent="0.2"/>
    <row r="46490" s="107" customFormat="1" x14ac:dyDescent="0.2"/>
    <row r="46491" s="107" customFormat="1" x14ac:dyDescent="0.2"/>
    <row r="46492" s="107" customFormat="1" x14ac:dyDescent="0.2"/>
    <row r="46493" s="107" customFormat="1" x14ac:dyDescent="0.2"/>
    <row r="46494" s="107" customFormat="1" x14ac:dyDescent="0.2"/>
    <row r="46495" s="107" customFormat="1" x14ac:dyDescent="0.2"/>
    <row r="46496" s="107" customFormat="1" x14ac:dyDescent="0.2"/>
    <row r="46497" s="107" customFormat="1" x14ac:dyDescent="0.2"/>
    <row r="46498" s="107" customFormat="1" x14ac:dyDescent="0.2"/>
    <row r="46499" s="107" customFormat="1" x14ac:dyDescent="0.2"/>
    <row r="46500" s="107" customFormat="1" x14ac:dyDescent="0.2"/>
    <row r="46501" s="107" customFormat="1" x14ac:dyDescent="0.2"/>
    <row r="46502" s="107" customFormat="1" x14ac:dyDescent="0.2"/>
    <row r="46503" s="107" customFormat="1" x14ac:dyDescent="0.2"/>
    <row r="46504" s="107" customFormat="1" x14ac:dyDescent="0.2"/>
    <row r="46505" s="107" customFormat="1" x14ac:dyDescent="0.2"/>
    <row r="46506" s="107" customFormat="1" x14ac:dyDescent="0.2"/>
    <row r="46507" s="107" customFormat="1" x14ac:dyDescent="0.2"/>
    <row r="46508" s="107" customFormat="1" x14ac:dyDescent="0.2"/>
    <row r="46509" s="107" customFormat="1" x14ac:dyDescent="0.2"/>
    <row r="46510" s="107" customFormat="1" x14ac:dyDescent="0.2"/>
    <row r="46511" s="107" customFormat="1" x14ac:dyDescent="0.2"/>
    <row r="46512" s="107" customFormat="1" x14ac:dyDescent="0.2"/>
    <row r="46513" s="107" customFormat="1" x14ac:dyDescent="0.2"/>
    <row r="46514" s="107" customFormat="1" x14ac:dyDescent="0.2"/>
    <row r="46515" s="107" customFormat="1" x14ac:dyDescent="0.2"/>
    <row r="46516" s="107" customFormat="1" x14ac:dyDescent="0.2"/>
    <row r="46517" s="107" customFormat="1" x14ac:dyDescent="0.2"/>
    <row r="46518" s="107" customFormat="1" x14ac:dyDescent="0.2"/>
    <row r="46519" s="107" customFormat="1" x14ac:dyDescent="0.2"/>
    <row r="46520" s="107" customFormat="1" x14ac:dyDescent="0.2"/>
    <row r="46521" s="107" customFormat="1" x14ac:dyDescent="0.2"/>
    <row r="46522" s="107" customFormat="1" x14ac:dyDescent="0.2"/>
    <row r="46523" s="107" customFormat="1" x14ac:dyDescent="0.2"/>
    <row r="46524" s="107" customFormat="1" x14ac:dyDescent="0.2"/>
    <row r="46525" s="107" customFormat="1" x14ac:dyDescent="0.2"/>
    <row r="46526" s="107" customFormat="1" x14ac:dyDescent="0.2"/>
    <row r="46527" s="107" customFormat="1" x14ac:dyDescent="0.2"/>
    <row r="46528" s="107" customFormat="1" x14ac:dyDescent="0.2"/>
    <row r="46529" s="107" customFormat="1" x14ac:dyDescent="0.2"/>
    <row r="46530" s="107" customFormat="1" x14ac:dyDescent="0.2"/>
    <row r="46531" s="107" customFormat="1" x14ac:dyDescent="0.2"/>
    <row r="46532" s="107" customFormat="1" x14ac:dyDescent="0.2"/>
    <row r="46533" s="107" customFormat="1" x14ac:dyDescent="0.2"/>
    <row r="46534" s="107" customFormat="1" x14ac:dyDescent="0.2"/>
    <row r="46535" s="107" customFormat="1" x14ac:dyDescent="0.2"/>
    <row r="46536" s="107" customFormat="1" x14ac:dyDescent="0.2"/>
    <row r="46537" s="107" customFormat="1" x14ac:dyDescent="0.2"/>
    <row r="46538" s="107" customFormat="1" x14ac:dyDescent="0.2"/>
    <row r="46539" s="107" customFormat="1" x14ac:dyDescent="0.2"/>
    <row r="46540" s="107" customFormat="1" x14ac:dyDescent="0.2"/>
    <row r="46541" s="107" customFormat="1" x14ac:dyDescent="0.2"/>
    <row r="46542" s="107" customFormat="1" x14ac:dyDescent="0.2"/>
    <row r="46543" s="107" customFormat="1" x14ac:dyDescent="0.2"/>
    <row r="46544" s="107" customFormat="1" x14ac:dyDescent="0.2"/>
    <row r="46545" s="107" customFormat="1" x14ac:dyDescent="0.2"/>
    <row r="46546" s="107" customFormat="1" x14ac:dyDescent="0.2"/>
    <row r="46547" s="107" customFormat="1" x14ac:dyDescent="0.2"/>
    <row r="46548" s="107" customFormat="1" x14ac:dyDescent="0.2"/>
    <row r="46549" s="107" customFormat="1" x14ac:dyDescent="0.2"/>
    <row r="46550" s="107" customFormat="1" x14ac:dyDescent="0.2"/>
    <row r="46551" s="107" customFormat="1" x14ac:dyDescent="0.2"/>
    <row r="46552" s="107" customFormat="1" x14ac:dyDescent="0.2"/>
    <row r="46553" s="107" customFormat="1" x14ac:dyDescent="0.2"/>
    <row r="46554" s="107" customFormat="1" x14ac:dyDescent="0.2"/>
    <row r="46555" s="107" customFormat="1" x14ac:dyDescent="0.2"/>
    <row r="46556" s="107" customFormat="1" x14ac:dyDescent="0.2"/>
    <row r="46557" s="107" customFormat="1" x14ac:dyDescent="0.2"/>
    <row r="46558" s="107" customFormat="1" x14ac:dyDescent="0.2"/>
    <row r="46559" s="107" customFormat="1" x14ac:dyDescent="0.2"/>
    <row r="46560" s="107" customFormat="1" x14ac:dyDescent="0.2"/>
    <row r="46561" s="107" customFormat="1" x14ac:dyDescent="0.2"/>
    <row r="46562" s="107" customFormat="1" x14ac:dyDescent="0.2"/>
    <row r="46563" s="107" customFormat="1" x14ac:dyDescent="0.2"/>
    <row r="46564" s="107" customFormat="1" x14ac:dyDescent="0.2"/>
    <row r="46565" s="107" customFormat="1" x14ac:dyDescent="0.2"/>
    <row r="46566" s="107" customFormat="1" x14ac:dyDescent="0.2"/>
    <row r="46567" s="107" customFormat="1" x14ac:dyDescent="0.2"/>
    <row r="46568" s="107" customFormat="1" x14ac:dyDescent="0.2"/>
    <row r="46569" s="107" customFormat="1" x14ac:dyDescent="0.2"/>
    <row r="46570" s="107" customFormat="1" x14ac:dyDescent="0.2"/>
    <row r="46571" s="107" customFormat="1" x14ac:dyDescent="0.2"/>
    <row r="46572" s="107" customFormat="1" x14ac:dyDescent="0.2"/>
    <row r="46573" s="107" customFormat="1" x14ac:dyDescent="0.2"/>
    <row r="46574" s="107" customFormat="1" x14ac:dyDescent="0.2"/>
    <row r="46575" s="107" customFormat="1" x14ac:dyDescent="0.2"/>
    <row r="46576" s="107" customFormat="1" x14ac:dyDescent="0.2"/>
    <row r="46577" s="107" customFormat="1" x14ac:dyDescent="0.2"/>
    <row r="46578" s="107" customFormat="1" x14ac:dyDescent="0.2"/>
    <row r="46579" s="107" customFormat="1" x14ac:dyDescent="0.2"/>
    <row r="46580" s="107" customFormat="1" x14ac:dyDescent="0.2"/>
    <row r="46581" s="107" customFormat="1" x14ac:dyDescent="0.2"/>
    <row r="46582" s="107" customFormat="1" x14ac:dyDescent="0.2"/>
    <row r="46583" s="107" customFormat="1" x14ac:dyDescent="0.2"/>
    <row r="46584" s="107" customFormat="1" x14ac:dyDescent="0.2"/>
    <row r="46585" s="107" customFormat="1" x14ac:dyDescent="0.2"/>
    <row r="46586" s="107" customFormat="1" x14ac:dyDescent="0.2"/>
    <row r="46587" s="107" customFormat="1" x14ac:dyDescent="0.2"/>
    <row r="46588" s="107" customFormat="1" x14ac:dyDescent="0.2"/>
    <row r="46589" s="107" customFormat="1" x14ac:dyDescent="0.2"/>
    <row r="46590" s="107" customFormat="1" x14ac:dyDescent="0.2"/>
    <row r="46591" s="107" customFormat="1" x14ac:dyDescent="0.2"/>
    <row r="46592" s="107" customFormat="1" x14ac:dyDescent="0.2"/>
    <row r="46593" s="107" customFormat="1" x14ac:dyDescent="0.2"/>
    <row r="46594" s="107" customFormat="1" x14ac:dyDescent="0.2"/>
    <row r="46595" s="107" customFormat="1" x14ac:dyDescent="0.2"/>
    <row r="46596" s="107" customFormat="1" x14ac:dyDescent="0.2"/>
    <row r="46597" s="107" customFormat="1" x14ac:dyDescent="0.2"/>
    <row r="46598" s="107" customFormat="1" x14ac:dyDescent="0.2"/>
    <row r="46599" s="107" customFormat="1" x14ac:dyDescent="0.2"/>
    <row r="46600" s="107" customFormat="1" x14ac:dyDescent="0.2"/>
    <row r="46601" s="107" customFormat="1" x14ac:dyDescent="0.2"/>
    <row r="46602" s="107" customFormat="1" x14ac:dyDescent="0.2"/>
    <row r="46603" s="107" customFormat="1" x14ac:dyDescent="0.2"/>
    <row r="46604" s="107" customFormat="1" x14ac:dyDescent="0.2"/>
    <row r="46605" s="107" customFormat="1" x14ac:dyDescent="0.2"/>
    <row r="46606" s="107" customFormat="1" x14ac:dyDescent="0.2"/>
    <row r="46607" s="107" customFormat="1" x14ac:dyDescent="0.2"/>
    <row r="46608" s="107" customFormat="1" x14ac:dyDescent="0.2"/>
    <row r="46609" s="107" customFormat="1" x14ac:dyDescent="0.2"/>
    <row r="46610" s="107" customFormat="1" x14ac:dyDescent="0.2"/>
    <row r="46611" s="107" customFormat="1" x14ac:dyDescent="0.2"/>
    <row r="46612" s="107" customFormat="1" x14ac:dyDescent="0.2"/>
    <row r="46613" s="107" customFormat="1" x14ac:dyDescent="0.2"/>
    <row r="46614" s="107" customFormat="1" x14ac:dyDescent="0.2"/>
    <row r="46615" s="107" customFormat="1" x14ac:dyDescent="0.2"/>
    <row r="46616" s="107" customFormat="1" x14ac:dyDescent="0.2"/>
    <row r="46617" s="107" customFormat="1" x14ac:dyDescent="0.2"/>
    <row r="46618" s="107" customFormat="1" x14ac:dyDescent="0.2"/>
    <row r="46619" s="107" customFormat="1" x14ac:dyDescent="0.2"/>
    <row r="46620" s="107" customFormat="1" x14ac:dyDescent="0.2"/>
    <row r="46621" s="107" customFormat="1" x14ac:dyDescent="0.2"/>
    <row r="46622" s="107" customFormat="1" x14ac:dyDescent="0.2"/>
    <row r="46623" s="107" customFormat="1" x14ac:dyDescent="0.2"/>
    <row r="46624" s="107" customFormat="1" x14ac:dyDescent="0.2"/>
    <row r="46625" s="107" customFormat="1" x14ac:dyDescent="0.2"/>
    <row r="46626" s="107" customFormat="1" x14ac:dyDescent="0.2"/>
    <row r="46627" s="107" customFormat="1" x14ac:dyDescent="0.2"/>
    <row r="46628" s="107" customFormat="1" x14ac:dyDescent="0.2"/>
    <row r="46629" s="107" customFormat="1" x14ac:dyDescent="0.2"/>
    <row r="46630" s="107" customFormat="1" x14ac:dyDescent="0.2"/>
    <row r="46631" s="107" customFormat="1" x14ac:dyDescent="0.2"/>
    <row r="46632" s="107" customFormat="1" x14ac:dyDescent="0.2"/>
    <row r="46633" s="107" customFormat="1" x14ac:dyDescent="0.2"/>
    <row r="46634" s="107" customFormat="1" x14ac:dyDescent="0.2"/>
    <row r="46635" s="107" customFormat="1" x14ac:dyDescent="0.2"/>
    <row r="46636" s="107" customFormat="1" x14ac:dyDescent="0.2"/>
    <row r="46637" s="107" customFormat="1" x14ac:dyDescent="0.2"/>
    <row r="46638" s="107" customFormat="1" x14ac:dyDescent="0.2"/>
    <row r="46639" s="107" customFormat="1" x14ac:dyDescent="0.2"/>
    <row r="46640" s="107" customFormat="1" x14ac:dyDescent="0.2"/>
    <row r="46641" s="107" customFormat="1" x14ac:dyDescent="0.2"/>
    <row r="46642" s="107" customFormat="1" x14ac:dyDescent="0.2"/>
    <row r="46643" s="107" customFormat="1" x14ac:dyDescent="0.2"/>
    <row r="46644" s="107" customFormat="1" x14ac:dyDescent="0.2"/>
    <row r="46645" s="107" customFormat="1" x14ac:dyDescent="0.2"/>
    <row r="46646" s="107" customFormat="1" x14ac:dyDescent="0.2"/>
    <row r="46647" s="107" customFormat="1" x14ac:dyDescent="0.2"/>
    <row r="46648" s="107" customFormat="1" x14ac:dyDescent="0.2"/>
    <row r="46649" s="107" customFormat="1" x14ac:dyDescent="0.2"/>
    <row r="46650" s="107" customFormat="1" x14ac:dyDescent="0.2"/>
    <row r="46651" s="107" customFormat="1" x14ac:dyDescent="0.2"/>
    <row r="46652" s="107" customFormat="1" x14ac:dyDescent="0.2"/>
    <row r="46653" s="107" customFormat="1" x14ac:dyDescent="0.2"/>
    <row r="46654" s="107" customFormat="1" x14ac:dyDescent="0.2"/>
    <row r="46655" s="107" customFormat="1" x14ac:dyDescent="0.2"/>
    <row r="46656" s="107" customFormat="1" x14ac:dyDescent="0.2"/>
    <row r="46657" s="107" customFormat="1" x14ac:dyDescent="0.2"/>
    <row r="46658" s="107" customFormat="1" x14ac:dyDescent="0.2"/>
    <row r="46659" s="107" customFormat="1" x14ac:dyDescent="0.2"/>
    <row r="46660" s="107" customFormat="1" x14ac:dyDescent="0.2"/>
    <row r="46661" s="107" customFormat="1" x14ac:dyDescent="0.2"/>
    <row r="46662" s="107" customFormat="1" x14ac:dyDescent="0.2"/>
    <row r="46663" s="107" customFormat="1" x14ac:dyDescent="0.2"/>
    <row r="46664" s="107" customFormat="1" x14ac:dyDescent="0.2"/>
    <row r="46665" s="107" customFormat="1" x14ac:dyDescent="0.2"/>
    <row r="46666" s="107" customFormat="1" x14ac:dyDescent="0.2"/>
    <row r="46667" s="107" customFormat="1" x14ac:dyDescent="0.2"/>
    <row r="46668" s="107" customFormat="1" x14ac:dyDescent="0.2"/>
    <row r="46669" s="107" customFormat="1" x14ac:dyDescent="0.2"/>
    <row r="46670" s="107" customFormat="1" x14ac:dyDescent="0.2"/>
    <row r="46671" s="107" customFormat="1" x14ac:dyDescent="0.2"/>
    <row r="46672" s="107" customFormat="1" x14ac:dyDescent="0.2"/>
    <row r="46673" s="107" customFormat="1" x14ac:dyDescent="0.2"/>
    <row r="46674" s="107" customFormat="1" x14ac:dyDescent="0.2"/>
    <row r="46675" s="107" customFormat="1" x14ac:dyDescent="0.2"/>
    <row r="46676" s="107" customFormat="1" x14ac:dyDescent="0.2"/>
    <row r="46677" s="107" customFormat="1" x14ac:dyDescent="0.2"/>
    <row r="46678" s="107" customFormat="1" x14ac:dyDescent="0.2"/>
    <row r="46679" s="107" customFormat="1" x14ac:dyDescent="0.2"/>
    <row r="46680" s="107" customFormat="1" x14ac:dyDescent="0.2"/>
    <row r="46681" s="107" customFormat="1" x14ac:dyDescent="0.2"/>
    <row r="46682" s="107" customFormat="1" x14ac:dyDescent="0.2"/>
    <row r="46683" s="107" customFormat="1" x14ac:dyDescent="0.2"/>
    <row r="46684" s="107" customFormat="1" x14ac:dyDescent="0.2"/>
    <row r="46685" s="107" customFormat="1" x14ac:dyDescent="0.2"/>
    <row r="46686" s="107" customFormat="1" x14ac:dyDescent="0.2"/>
    <row r="46687" s="107" customFormat="1" x14ac:dyDescent="0.2"/>
    <row r="46688" s="107" customFormat="1" x14ac:dyDescent="0.2"/>
    <row r="46689" s="107" customFormat="1" x14ac:dyDescent="0.2"/>
    <row r="46690" s="107" customFormat="1" x14ac:dyDescent="0.2"/>
    <row r="46691" s="107" customFormat="1" x14ac:dyDescent="0.2"/>
    <row r="46692" s="107" customFormat="1" x14ac:dyDescent="0.2"/>
    <row r="46693" s="107" customFormat="1" x14ac:dyDescent="0.2"/>
    <row r="46694" s="107" customFormat="1" x14ac:dyDescent="0.2"/>
    <row r="46695" s="107" customFormat="1" x14ac:dyDescent="0.2"/>
    <row r="46696" s="107" customFormat="1" x14ac:dyDescent="0.2"/>
    <row r="46697" s="107" customFormat="1" x14ac:dyDescent="0.2"/>
    <row r="46698" s="107" customFormat="1" x14ac:dyDescent="0.2"/>
    <row r="46699" s="107" customFormat="1" x14ac:dyDescent="0.2"/>
    <row r="46700" s="107" customFormat="1" x14ac:dyDescent="0.2"/>
    <row r="46701" s="107" customFormat="1" x14ac:dyDescent="0.2"/>
    <row r="46702" s="107" customFormat="1" x14ac:dyDescent="0.2"/>
    <row r="46703" s="107" customFormat="1" x14ac:dyDescent="0.2"/>
    <row r="46704" s="107" customFormat="1" x14ac:dyDescent="0.2"/>
    <row r="46705" s="107" customFormat="1" x14ac:dyDescent="0.2"/>
    <row r="46706" s="107" customFormat="1" x14ac:dyDescent="0.2"/>
    <row r="46707" s="107" customFormat="1" x14ac:dyDescent="0.2"/>
    <row r="46708" s="107" customFormat="1" x14ac:dyDescent="0.2"/>
    <row r="46709" s="107" customFormat="1" x14ac:dyDescent="0.2"/>
    <row r="46710" s="107" customFormat="1" x14ac:dyDescent="0.2"/>
    <row r="46711" s="107" customFormat="1" x14ac:dyDescent="0.2"/>
    <row r="46712" s="107" customFormat="1" x14ac:dyDescent="0.2"/>
    <row r="46713" s="107" customFormat="1" x14ac:dyDescent="0.2"/>
    <row r="46714" s="107" customFormat="1" x14ac:dyDescent="0.2"/>
    <row r="46715" s="107" customFormat="1" x14ac:dyDescent="0.2"/>
    <row r="46716" s="107" customFormat="1" x14ac:dyDescent="0.2"/>
    <row r="46717" s="107" customFormat="1" x14ac:dyDescent="0.2"/>
    <row r="46718" s="107" customFormat="1" x14ac:dyDescent="0.2"/>
    <row r="46719" s="107" customFormat="1" x14ac:dyDescent="0.2"/>
    <row r="46720" s="107" customFormat="1" x14ac:dyDescent="0.2"/>
    <row r="46721" s="107" customFormat="1" x14ac:dyDescent="0.2"/>
    <row r="46722" s="107" customFormat="1" x14ac:dyDescent="0.2"/>
    <row r="46723" s="107" customFormat="1" x14ac:dyDescent="0.2"/>
    <row r="46724" s="107" customFormat="1" x14ac:dyDescent="0.2"/>
    <row r="46725" s="107" customFormat="1" x14ac:dyDescent="0.2"/>
    <row r="46726" s="107" customFormat="1" x14ac:dyDescent="0.2"/>
    <row r="46727" s="107" customFormat="1" x14ac:dyDescent="0.2"/>
    <row r="46728" s="107" customFormat="1" x14ac:dyDescent="0.2"/>
    <row r="46729" s="107" customFormat="1" x14ac:dyDescent="0.2"/>
    <row r="46730" s="107" customFormat="1" x14ac:dyDescent="0.2"/>
    <row r="46731" s="107" customFormat="1" x14ac:dyDescent="0.2"/>
    <row r="46732" s="107" customFormat="1" x14ac:dyDescent="0.2"/>
    <row r="46733" s="107" customFormat="1" x14ac:dyDescent="0.2"/>
    <row r="46734" s="107" customFormat="1" x14ac:dyDescent="0.2"/>
    <row r="46735" s="107" customFormat="1" x14ac:dyDescent="0.2"/>
    <row r="46736" s="107" customFormat="1" x14ac:dyDescent="0.2"/>
    <row r="46737" s="107" customFormat="1" x14ac:dyDescent="0.2"/>
    <row r="46738" s="107" customFormat="1" x14ac:dyDescent="0.2"/>
    <row r="46739" s="107" customFormat="1" x14ac:dyDescent="0.2"/>
    <row r="46740" s="107" customFormat="1" x14ac:dyDescent="0.2"/>
    <row r="46741" s="107" customFormat="1" x14ac:dyDescent="0.2"/>
    <row r="46742" s="107" customFormat="1" x14ac:dyDescent="0.2"/>
    <row r="46743" s="107" customFormat="1" x14ac:dyDescent="0.2"/>
    <row r="46744" s="107" customFormat="1" x14ac:dyDescent="0.2"/>
    <row r="46745" s="107" customFormat="1" x14ac:dyDescent="0.2"/>
    <row r="46746" s="107" customFormat="1" x14ac:dyDescent="0.2"/>
    <row r="46747" s="107" customFormat="1" x14ac:dyDescent="0.2"/>
    <row r="46748" s="107" customFormat="1" x14ac:dyDescent="0.2"/>
    <row r="46749" s="107" customFormat="1" x14ac:dyDescent="0.2"/>
    <row r="46750" s="107" customFormat="1" x14ac:dyDescent="0.2"/>
    <row r="46751" s="107" customFormat="1" x14ac:dyDescent="0.2"/>
    <row r="46752" s="107" customFormat="1" x14ac:dyDescent="0.2"/>
    <row r="46753" s="107" customFormat="1" x14ac:dyDescent="0.2"/>
    <row r="46754" s="107" customFormat="1" x14ac:dyDescent="0.2"/>
    <row r="46755" s="107" customFormat="1" x14ac:dyDescent="0.2"/>
    <row r="46756" s="107" customFormat="1" x14ac:dyDescent="0.2"/>
    <row r="46757" s="107" customFormat="1" x14ac:dyDescent="0.2"/>
    <row r="46758" s="107" customFormat="1" x14ac:dyDescent="0.2"/>
    <row r="46759" s="107" customFormat="1" x14ac:dyDescent="0.2"/>
    <row r="46760" s="107" customFormat="1" x14ac:dyDescent="0.2"/>
    <row r="46761" s="107" customFormat="1" x14ac:dyDescent="0.2"/>
    <row r="46762" s="107" customFormat="1" x14ac:dyDescent="0.2"/>
    <row r="46763" s="107" customFormat="1" x14ac:dyDescent="0.2"/>
    <row r="46764" s="107" customFormat="1" x14ac:dyDescent="0.2"/>
    <row r="46765" s="107" customFormat="1" x14ac:dyDescent="0.2"/>
    <row r="46766" s="107" customFormat="1" x14ac:dyDescent="0.2"/>
    <row r="46767" s="107" customFormat="1" x14ac:dyDescent="0.2"/>
    <row r="46768" s="107" customFormat="1" x14ac:dyDescent="0.2"/>
    <row r="46769" s="107" customFormat="1" x14ac:dyDescent="0.2"/>
    <row r="46770" s="107" customFormat="1" x14ac:dyDescent="0.2"/>
    <row r="46771" s="107" customFormat="1" x14ac:dyDescent="0.2"/>
    <row r="46772" s="107" customFormat="1" x14ac:dyDescent="0.2"/>
    <row r="46773" s="107" customFormat="1" x14ac:dyDescent="0.2"/>
    <row r="46774" s="107" customFormat="1" x14ac:dyDescent="0.2"/>
    <row r="46775" s="107" customFormat="1" x14ac:dyDescent="0.2"/>
    <row r="46776" s="107" customFormat="1" x14ac:dyDescent="0.2"/>
    <row r="46777" s="107" customFormat="1" x14ac:dyDescent="0.2"/>
    <row r="46778" s="107" customFormat="1" x14ac:dyDescent="0.2"/>
    <row r="46779" s="107" customFormat="1" x14ac:dyDescent="0.2"/>
    <row r="46780" s="107" customFormat="1" x14ac:dyDescent="0.2"/>
    <row r="46781" s="107" customFormat="1" x14ac:dyDescent="0.2"/>
    <row r="46782" s="107" customFormat="1" x14ac:dyDescent="0.2"/>
    <row r="46783" s="107" customFormat="1" x14ac:dyDescent="0.2"/>
    <row r="46784" s="107" customFormat="1" x14ac:dyDescent="0.2"/>
    <row r="46785" s="107" customFormat="1" x14ac:dyDescent="0.2"/>
    <row r="46786" s="107" customFormat="1" x14ac:dyDescent="0.2"/>
    <row r="46787" s="107" customFormat="1" x14ac:dyDescent="0.2"/>
    <row r="46788" s="107" customFormat="1" x14ac:dyDescent="0.2"/>
    <row r="46789" s="107" customFormat="1" x14ac:dyDescent="0.2"/>
    <row r="46790" s="107" customFormat="1" x14ac:dyDescent="0.2"/>
    <row r="46791" s="107" customFormat="1" x14ac:dyDescent="0.2"/>
    <row r="46792" s="107" customFormat="1" x14ac:dyDescent="0.2"/>
    <row r="46793" s="107" customFormat="1" x14ac:dyDescent="0.2"/>
    <row r="46794" s="107" customFormat="1" x14ac:dyDescent="0.2"/>
    <row r="46795" s="107" customFormat="1" x14ac:dyDescent="0.2"/>
    <row r="46796" s="107" customFormat="1" x14ac:dyDescent="0.2"/>
    <row r="46797" s="107" customFormat="1" x14ac:dyDescent="0.2"/>
    <row r="46798" s="107" customFormat="1" x14ac:dyDescent="0.2"/>
    <row r="46799" s="107" customFormat="1" x14ac:dyDescent="0.2"/>
    <row r="46800" s="107" customFormat="1" x14ac:dyDescent="0.2"/>
    <row r="46801" s="107" customFormat="1" x14ac:dyDescent="0.2"/>
    <row r="46802" s="107" customFormat="1" x14ac:dyDescent="0.2"/>
    <row r="46803" s="107" customFormat="1" x14ac:dyDescent="0.2"/>
    <row r="46804" s="107" customFormat="1" x14ac:dyDescent="0.2"/>
    <row r="46805" s="107" customFormat="1" x14ac:dyDescent="0.2"/>
    <row r="46806" s="107" customFormat="1" x14ac:dyDescent="0.2"/>
    <row r="46807" s="107" customFormat="1" x14ac:dyDescent="0.2"/>
    <row r="46808" s="107" customFormat="1" x14ac:dyDescent="0.2"/>
    <row r="46809" s="107" customFormat="1" x14ac:dyDescent="0.2"/>
    <row r="46810" s="107" customFormat="1" x14ac:dyDescent="0.2"/>
    <row r="46811" s="107" customFormat="1" x14ac:dyDescent="0.2"/>
    <row r="46812" s="107" customFormat="1" x14ac:dyDescent="0.2"/>
    <row r="46813" s="107" customFormat="1" x14ac:dyDescent="0.2"/>
    <row r="46814" s="107" customFormat="1" x14ac:dyDescent="0.2"/>
    <row r="46815" s="107" customFormat="1" x14ac:dyDescent="0.2"/>
    <row r="46816" s="107" customFormat="1" x14ac:dyDescent="0.2"/>
    <row r="46817" s="107" customFormat="1" x14ac:dyDescent="0.2"/>
    <row r="46818" s="107" customFormat="1" x14ac:dyDescent="0.2"/>
    <row r="46819" s="107" customFormat="1" x14ac:dyDescent="0.2"/>
    <row r="46820" s="107" customFormat="1" x14ac:dyDescent="0.2"/>
    <row r="46821" s="107" customFormat="1" x14ac:dyDescent="0.2"/>
    <row r="46822" s="107" customFormat="1" x14ac:dyDescent="0.2"/>
    <row r="46823" s="107" customFormat="1" x14ac:dyDescent="0.2"/>
    <row r="46824" s="107" customFormat="1" x14ac:dyDescent="0.2"/>
    <row r="46825" s="107" customFormat="1" x14ac:dyDescent="0.2"/>
    <row r="46826" s="107" customFormat="1" x14ac:dyDescent="0.2"/>
    <row r="46827" s="107" customFormat="1" x14ac:dyDescent="0.2"/>
    <row r="46828" s="107" customFormat="1" x14ac:dyDescent="0.2"/>
    <row r="46829" s="107" customFormat="1" x14ac:dyDescent="0.2"/>
    <row r="46830" s="107" customFormat="1" x14ac:dyDescent="0.2"/>
    <row r="46831" s="107" customFormat="1" x14ac:dyDescent="0.2"/>
    <row r="46832" s="107" customFormat="1" x14ac:dyDescent="0.2"/>
    <row r="46833" s="107" customFormat="1" x14ac:dyDescent="0.2"/>
    <row r="46834" s="107" customFormat="1" x14ac:dyDescent="0.2"/>
    <row r="46835" s="107" customFormat="1" x14ac:dyDescent="0.2"/>
    <row r="46836" s="107" customFormat="1" x14ac:dyDescent="0.2"/>
    <row r="46837" s="107" customFormat="1" x14ac:dyDescent="0.2"/>
    <row r="46838" s="107" customFormat="1" x14ac:dyDescent="0.2"/>
    <row r="46839" s="107" customFormat="1" x14ac:dyDescent="0.2"/>
    <row r="46840" s="107" customFormat="1" x14ac:dyDescent="0.2"/>
    <row r="46841" s="107" customFormat="1" x14ac:dyDescent="0.2"/>
    <row r="46842" s="107" customFormat="1" x14ac:dyDescent="0.2"/>
    <row r="46843" s="107" customFormat="1" x14ac:dyDescent="0.2"/>
    <row r="46844" s="107" customFormat="1" x14ac:dyDescent="0.2"/>
    <row r="46845" s="107" customFormat="1" x14ac:dyDescent="0.2"/>
    <row r="46846" s="107" customFormat="1" x14ac:dyDescent="0.2"/>
    <row r="46847" s="107" customFormat="1" x14ac:dyDescent="0.2"/>
    <row r="46848" s="107" customFormat="1" x14ac:dyDescent="0.2"/>
    <row r="46849" s="107" customFormat="1" x14ac:dyDescent="0.2"/>
    <row r="46850" s="107" customFormat="1" x14ac:dyDescent="0.2"/>
    <row r="46851" s="107" customFormat="1" x14ac:dyDescent="0.2"/>
    <row r="46852" s="107" customFormat="1" x14ac:dyDescent="0.2"/>
    <row r="46853" s="107" customFormat="1" x14ac:dyDescent="0.2"/>
    <row r="46854" s="107" customFormat="1" x14ac:dyDescent="0.2"/>
    <row r="46855" s="107" customFormat="1" x14ac:dyDescent="0.2"/>
    <row r="46856" s="107" customFormat="1" x14ac:dyDescent="0.2"/>
    <row r="46857" s="107" customFormat="1" x14ac:dyDescent="0.2"/>
    <row r="46858" s="107" customFormat="1" x14ac:dyDescent="0.2"/>
    <row r="46859" s="107" customFormat="1" x14ac:dyDescent="0.2"/>
    <row r="46860" s="107" customFormat="1" x14ac:dyDescent="0.2"/>
    <row r="46861" s="107" customFormat="1" x14ac:dyDescent="0.2"/>
    <row r="46862" s="107" customFormat="1" x14ac:dyDescent="0.2"/>
    <row r="46863" s="107" customFormat="1" x14ac:dyDescent="0.2"/>
    <row r="46864" s="107" customFormat="1" x14ac:dyDescent="0.2"/>
    <row r="46865" s="107" customFormat="1" x14ac:dyDescent="0.2"/>
    <row r="46866" s="107" customFormat="1" x14ac:dyDescent="0.2"/>
    <row r="46867" s="107" customFormat="1" x14ac:dyDescent="0.2"/>
    <row r="46868" s="107" customFormat="1" x14ac:dyDescent="0.2"/>
    <row r="46869" s="107" customFormat="1" x14ac:dyDescent="0.2"/>
    <row r="46870" s="107" customFormat="1" x14ac:dyDescent="0.2"/>
    <row r="46871" s="107" customFormat="1" x14ac:dyDescent="0.2"/>
    <row r="46872" s="107" customFormat="1" x14ac:dyDescent="0.2"/>
    <row r="46873" s="107" customFormat="1" x14ac:dyDescent="0.2"/>
    <row r="46874" s="107" customFormat="1" x14ac:dyDescent="0.2"/>
    <row r="46875" s="107" customFormat="1" x14ac:dyDescent="0.2"/>
    <row r="46876" s="107" customFormat="1" x14ac:dyDescent="0.2"/>
    <row r="46877" s="107" customFormat="1" x14ac:dyDescent="0.2"/>
    <row r="46878" s="107" customFormat="1" x14ac:dyDescent="0.2"/>
    <row r="46879" s="107" customFormat="1" x14ac:dyDescent="0.2"/>
    <row r="46880" s="107" customFormat="1" x14ac:dyDescent="0.2"/>
    <row r="46881" s="107" customFormat="1" x14ac:dyDescent="0.2"/>
    <row r="46882" s="107" customFormat="1" x14ac:dyDescent="0.2"/>
    <row r="46883" s="107" customFormat="1" x14ac:dyDescent="0.2"/>
    <row r="46884" s="107" customFormat="1" x14ac:dyDescent="0.2"/>
    <row r="46885" s="107" customFormat="1" x14ac:dyDescent="0.2"/>
    <row r="46886" s="107" customFormat="1" x14ac:dyDescent="0.2"/>
    <row r="46887" s="107" customFormat="1" x14ac:dyDescent="0.2"/>
    <row r="46888" s="107" customFormat="1" x14ac:dyDescent="0.2"/>
    <row r="46889" s="107" customFormat="1" x14ac:dyDescent="0.2"/>
    <row r="46890" s="107" customFormat="1" x14ac:dyDescent="0.2"/>
    <row r="46891" s="107" customFormat="1" x14ac:dyDescent="0.2"/>
    <row r="46892" s="107" customFormat="1" x14ac:dyDescent="0.2"/>
    <row r="46893" s="107" customFormat="1" x14ac:dyDescent="0.2"/>
    <row r="46894" s="107" customFormat="1" x14ac:dyDescent="0.2"/>
    <row r="46895" s="107" customFormat="1" x14ac:dyDescent="0.2"/>
    <row r="46896" s="107" customFormat="1" x14ac:dyDescent="0.2"/>
    <row r="46897" s="107" customFormat="1" x14ac:dyDescent="0.2"/>
    <row r="46898" s="107" customFormat="1" x14ac:dyDescent="0.2"/>
    <row r="46899" s="107" customFormat="1" x14ac:dyDescent="0.2"/>
    <row r="46900" s="107" customFormat="1" x14ac:dyDescent="0.2"/>
    <row r="46901" s="107" customFormat="1" x14ac:dyDescent="0.2"/>
    <row r="46902" s="107" customFormat="1" x14ac:dyDescent="0.2"/>
    <row r="46903" s="107" customFormat="1" x14ac:dyDescent="0.2"/>
    <row r="46904" s="107" customFormat="1" x14ac:dyDescent="0.2"/>
    <row r="46905" s="107" customFormat="1" x14ac:dyDescent="0.2"/>
    <row r="46906" s="107" customFormat="1" x14ac:dyDescent="0.2"/>
    <row r="46907" s="107" customFormat="1" x14ac:dyDescent="0.2"/>
    <row r="46908" s="107" customFormat="1" x14ac:dyDescent="0.2"/>
    <row r="46909" s="107" customFormat="1" x14ac:dyDescent="0.2"/>
    <row r="46910" s="107" customFormat="1" x14ac:dyDescent="0.2"/>
    <row r="46911" s="107" customFormat="1" x14ac:dyDescent="0.2"/>
    <row r="46912" s="107" customFormat="1" x14ac:dyDescent="0.2"/>
    <row r="46913" s="107" customFormat="1" x14ac:dyDescent="0.2"/>
    <row r="46914" s="107" customFormat="1" x14ac:dyDescent="0.2"/>
    <row r="46915" s="107" customFormat="1" x14ac:dyDescent="0.2"/>
    <row r="46916" s="107" customFormat="1" x14ac:dyDescent="0.2"/>
    <row r="46917" s="107" customFormat="1" x14ac:dyDescent="0.2"/>
    <row r="46918" s="107" customFormat="1" x14ac:dyDescent="0.2"/>
    <row r="46919" s="107" customFormat="1" x14ac:dyDescent="0.2"/>
    <row r="46920" s="107" customFormat="1" x14ac:dyDescent="0.2"/>
    <row r="46921" s="107" customFormat="1" x14ac:dyDescent="0.2"/>
    <row r="46922" s="107" customFormat="1" x14ac:dyDescent="0.2"/>
    <row r="46923" s="107" customFormat="1" x14ac:dyDescent="0.2"/>
    <row r="46924" s="107" customFormat="1" x14ac:dyDescent="0.2"/>
    <row r="46925" s="107" customFormat="1" x14ac:dyDescent="0.2"/>
    <row r="46926" s="107" customFormat="1" x14ac:dyDescent="0.2"/>
    <row r="46927" s="107" customFormat="1" x14ac:dyDescent="0.2"/>
    <row r="46928" s="107" customFormat="1" x14ac:dyDescent="0.2"/>
    <row r="46929" s="107" customFormat="1" x14ac:dyDescent="0.2"/>
    <row r="46930" s="107" customFormat="1" x14ac:dyDescent="0.2"/>
    <row r="46931" s="107" customFormat="1" x14ac:dyDescent="0.2"/>
    <row r="46932" s="107" customFormat="1" x14ac:dyDescent="0.2"/>
    <row r="46933" s="107" customFormat="1" x14ac:dyDescent="0.2"/>
    <row r="46934" s="107" customFormat="1" x14ac:dyDescent="0.2"/>
    <row r="46935" s="107" customFormat="1" x14ac:dyDescent="0.2"/>
    <row r="46936" s="107" customFormat="1" x14ac:dyDescent="0.2"/>
    <row r="46937" s="107" customFormat="1" x14ac:dyDescent="0.2"/>
    <row r="46938" s="107" customFormat="1" x14ac:dyDescent="0.2"/>
    <row r="46939" s="107" customFormat="1" x14ac:dyDescent="0.2"/>
    <row r="46940" s="107" customFormat="1" x14ac:dyDescent="0.2"/>
    <row r="46941" s="107" customFormat="1" x14ac:dyDescent="0.2"/>
    <row r="46942" s="107" customFormat="1" x14ac:dyDescent="0.2"/>
    <row r="46943" s="107" customFormat="1" x14ac:dyDescent="0.2"/>
    <row r="46944" s="107" customFormat="1" x14ac:dyDescent="0.2"/>
    <row r="46945" s="107" customFormat="1" x14ac:dyDescent="0.2"/>
    <row r="46946" s="107" customFormat="1" x14ac:dyDescent="0.2"/>
    <row r="46947" s="107" customFormat="1" x14ac:dyDescent="0.2"/>
    <row r="46948" s="107" customFormat="1" x14ac:dyDescent="0.2"/>
    <row r="46949" s="107" customFormat="1" x14ac:dyDescent="0.2"/>
    <row r="46950" s="107" customFormat="1" x14ac:dyDescent="0.2"/>
    <row r="46951" s="107" customFormat="1" x14ac:dyDescent="0.2"/>
    <row r="46952" s="107" customFormat="1" x14ac:dyDescent="0.2"/>
    <row r="46953" s="107" customFormat="1" x14ac:dyDescent="0.2"/>
    <row r="46954" s="107" customFormat="1" x14ac:dyDescent="0.2"/>
    <row r="46955" s="107" customFormat="1" x14ac:dyDescent="0.2"/>
    <row r="46956" s="107" customFormat="1" x14ac:dyDescent="0.2"/>
    <row r="46957" s="107" customFormat="1" x14ac:dyDescent="0.2"/>
    <row r="46958" s="107" customFormat="1" x14ac:dyDescent="0.2"/>
    <row r="46959" s="107" customFormat="1" x14ac:dyDescent="0.2"/>
    <row r="46960" s="107" customFormat="1" x14ac:dyDescent="0.2"/>
    <row r="46961" s="107" customFormat="1" x14ac:dyDescent="0.2"/>
    <row r="46962" s="107" customFormat="1" x14ac:dyDescent="0.2"/>
    <row r="46963" s="107" customFormat="1" x14ac:dyDescent="0.2"/>
    <row r="46964" s="107" customFormat="1" x14ac:dyDescent="0.2"/>
    <row r="46965" s="107" customFormat="1" x14ac:dyDescent="0.2"/>
    <row r="46966" s="107" customFormat="1" x14ac:dyDescent="0.2"/>
    <row r="46967" s="107" customFormat="1" x14ac:dyDescent="0.2"/>
    <row r="46968" s="107" customFormat="1" x14ac:dyDescent="0.2"/>
    <row r="46969" s="107" customFormat="1" x14ac:dyDescent="0.2"/>
    <row r="46970" s="107" customFormat="1" x14ac:dyDescent="0.2"/>
    <row r="46971" s="107" customFormat="1" x14ac:dyDescent="0.2"/>
    <row r="46972" s="107" customFormat="1" x14ac:dyDescent="0.2"/>
    <row r="46973" s="107" customFormat="1" x14ac:dyDescent="0.2"/>
    <row r="46974" s="107" customFormat="1" x14ac:dyDescent="0.2"/>
    <row r="46975" s="107" customFormat="1" x14ac:dyDescent="0.2"/>
    <row r="46976" s="107" customFormat="1" x14ac:dyDescent="0.2"/>
    <row r="46977" s="107" customFormat="1" x14ac:dyDescent="0.2"/>
    <row r="46978" s="107" customFormat="1" x14ac:dyDescent="0.2"/>
    <row r="46979" s="107" customFormat="1" x14ac:dyDescent="0.2"/>
    <row r="46980" s="107" customFormat="1" x14ac:dyDescent="0.2"/>
    <row r="46981" s="107" customFormat="1" x14ac:dyDescent="0.2"/>
    <row r="46982" s="107" customFormat="1" x14ac:dyDescent="0.2"/>
    <row r="46983" s="107" customFormat="1" x14ac:dyDescent="0.2"/>
    <row r="46984" s="107" customFormat="1" x14ac:dyDescent="0.2"/>
    <row r="46985" s="107" customFormat="1" x14ac:dyDescent="0.2"/>
    <row r="46986" s="107" customFormat="1" x14ac:dyDescent="0.2"/>
    <row r="46987" s="107" customFormat="1" x14ac:dyDescent="0.2"/>
    <row r="46988" s="107" customFormat="1" x14ac:dyDescent="0.2"/>
    <row r="46989" s="107" customFormat="1" x14ac:dyDescent="0.2"/>
    <row r="46990" s="107" customFormat="1" x14ac:dyDescent="0.2"/>
    <row r="46991" s="107" customFormat="1" x14ac:dyDescent="0.2"/>
    <row r="46992" s="107" customFormat="1" x14ac:dyDescent="0.2"/>
    <row r="46993" s="107" customFormat="1" x14ac:dyDescent="0.2"/>
    <row r="46994" s="107" customFormat="1" x14ac:dyDescent="0.2"/>
    <row r="46995" s="107" customFormat="1" x14ac:dyDescent="0.2"/>
    <row r="46996" s="107" customFormat="1" x14ac:dyDescent="0.2"/>
    <row r="46997" s="107" customFormat="1" x14ac:dyDescent="0.2"/>
    <row r="46998" s="107" customFormat="1" x14ac:dyDescent="0.2"/>
    <row r="46999" s="107" customFormat="1" x14ac:dyDescent="0.2"/>
    <row r="47000" s="107" customFormat="1" x14ac:dyDescent="0.2"/>
    <row r="47001" s="107" customFormat="1" x14ac:dyDescent="0.2"/>
    <row r="47002" s="107" customFormat="1" x14ac:dyDescent="0.2"/>
    <row r="47003" s="107" customFormat="1" x14ac:dyDescent="0.2"/>
    <row r="47004" s="107" customFormat="1" x14ac:dyDescent="0.2"/>
    <row r="47005" s="107" customFormat="1" x14ac:dyDescent="0.2"/>
    <row r="47006" s="107" customFormat="1" x14ac:dyDescent="0.2"/>
    <row r="47007" s="107" customFormat="1" x14ac:dyDescent="0.2"/>
    <row r="47008" s="107" customFormat="1" x14ac:dyDescent="0.2"/>
    <row r="47009" s="107" customFormat="1" x14ac:dyDescent="0.2"/>
    <row r="47010" s="107" customFormat="1" x14ac:dyDescent="0.2"/>
    <row r="47011" s="107" customFormat="1" x14ac:dyDescent="0.2"/>
    <row r="47012" s="107" customFormat="1" x14ac:dyDescent="0.2"/>
    <row r="47013" s="107" customFormat="1" x14ac:dyDescent="0.2"/>
    <row r="47014" s="107" customFormat="1" x14ac:dyDescent="0.2"/>
    <row r="47015" s="107" customFormat="1" x14ac:dyDescent="0.2"/>
    <row r="47016" s="107" customFormat="1" x14ac:dyDescent="0.2"/>
    <row r="47017" s="107" customFormat="1" x14ac:dyDescent="0.2"/>
    <row r="47018" s="107" customFormat="1" x14ac:dyDescent="0.2"/>
    <row r="47019" s="107" customFormat="1" x14ac:dyDescent="0.2"/>
    <row r="47020" s="107" customFormat="1" x14ac:dyDescent="0.2"/>
    <row r="47021" s="107" customFormat="1" x14ac:dyDescent="0.2"/>
    <row r="47022" s="107" customFormat="1" x14ac:dyDescent="0.2"/>
    <row r="47023" s="107" customFormat="1" x14ac:dyDescent="0.2"/>
    <row r="47024" s="107" customFormat="1" x14ac:dyDescent="0.2"/>
    <row r="47025" s="107" customFormat="1" x14ac:dyDescent="0.2"/>
    <row r="47026" s="107" customFormat="1" x14ac:dyDescent="0.2"/>
    <row r="47027" s="107" customFormat="1" x14ac:dyDescent="0.2"/>
    <row r="47028" s="107" customFormat="1" x14ac:dyDescent="0.2"/>
    <row r="47029" s="107" customFormat="1" x14ac:dyDescent="0.2"/>
    <row r="47030" s="107" customFormat="1" x14ac:dyDescent="0.2"/>
    <row r="47031" s="107" customFormat="1" x14ac:dyDescent="0.2"/>
    <row r="47032" s="107" customFormat="1" x14ac:dyDescent="0.2"/>
    <row r="47033" s="107" customFormat="1" x14ac:dyDescent="0.2"/>
    <row r="47034" s="107" customFormat="1" x14ac:dyDescent="0.2"/>
    <row r="47035" s="107" customFormat="1" x14ac:dyDescent="0.2"/>
    <row r="47036" s="107" customFormat="1" x14ac:dyDescent="0.2"/>
    <row r="47037" s="107" customFormat="1" x14ac:dyDescent="0.2"/>
    <row r="47038" s="107" customFormat="1" x14ac:dyDescent="0.2"/>
    <row r="47039" s="107" customFormat="1" x14ac:dyDescent="0.2"/>
    <row r="47040" s="107" customFormat="1" x14ac:dyDescent="0.2"/>
    <row r="47041" s="107" customFormat="1" x14ac:dyDescent="0.2"/>
    <row r="47042" s="107" customFormat="1" x14ac:dyDescent="0.2"/>
    <row r="47043" s="107" customFormat="1" x14ac:dyDescent="0.2"/>
    <row r="47044" s="107" customFormat="1" x14ac:dyDescent="0.2"/>
    <row r="47045" s="107" customFormat="1" x14ac:dyDescent="0.2"/>
    <row r="47046" s="107" customFormat="1" x14ac:dyDescent="0.2"/>
    <row r="47047" s="107" customFormat="1" x14ac:dyDescent="0.2"/>
    <row r="47048" s="107" customFormat="1" x14ac:dyDescent="0.2"/>
    <row r="47049" s="107" customFormat="1" x14ac:dyDescent="0.2"/>
    <row r="47050" s="107" customFormat="1" x14ac:dyDescent="0.2"/>
    <row r="47051" s="107" customFormat="1" x14ac:dyDescent="0.2"/>
    <row r="47052" s="107" customFormat="1" x14ac:dyDescent="0.2"/>
    <row r="47053" s="107" customFormat="1" x14ac:dyDescent="0.2"/>
    <row r="47054" s="107" customFormat="1" x14ac:dyDescent="0.2"/>
    <row r="47055" s="107" customFormat="1" x14ac:dyDescent="0.2"/>
    <row r="47056" s="107" customFormat="1" x14ac:dyDescent="0.2"/>
    <row r="47057" s="107" customFormat="1" x14ac:dyDescent="0.2"/>
    <row r="47058" s="107" customFormat="1" x14ac:dyDescent="0.2"/>
    <row r="47059" s="107" customFormat="1" x14ac:dyDescent="0.2"/>
    <row r="47060" s="107" customFormat="1" x14ac:dyDescent="0.2"/>
    <row r="47061" s="107" customFormat="1" x14ac:dyDescent="0.2"/>
    <row r="47062" s="107" customFormat="1" x14ac:dyDescent="0.2"/>
    <row r="47063" s="107" customFormat="1" x14ac:dyDescent="0.2"/>
    <row r="47064" s="107" customFormat="1" x14ac:dyDescent="0.2"/>
    <row r="47065" s="107" customFormat="1" x14ac:dyDescent="0.2"/>
    <row r="47066" s="107" customFormat="1" x14ac:dyDescent="0.2"/>
    <row r="47067" s="107" customFormat="1" x14ac:dyDescent="0.2"/>
    <row r="47068" s="107" customFormat="1" x14ac:dyDescent="0.2"/>
    <row r="47069" s="107" customFormat="1" x14ac:dyDescent="0.2"/>
    <row r="47070" s="107" customFormat="1" x14ac:dyDescent="0.2"/>
    <row r="47071" s="107" customFormat="1" x14ac:dyDescent="0.2"/>
    <row r="47072" s="107" customFormat="1" x14ac:dyDescent="0.2"/>
    <row r="47073" s="107" customFormat="1" x14ac:dyDescent="0.2"/>
    <row r="47074" s="107" customFormat="1" x14ac:dyDescent="0.2"/>
    <row r="47075" s="107" customFormat="1" x14ac:dyDescent="0.2"/>
    <row r="47076" s="107" customFormat="1" x14ac:dyDescent="0.2"/>
    <row r="47077" s="107" customFormat="1" x14ac:dyDescent="0.2"/>
    <row r="47078" s="107" customFormat="1" x14ac:dyDescent="0.2"/>
    <row r="47079" s="107" customFormat="1" x14ac:dyDescent="0.2"/>
    <row r="47080" s="107" customFormat="1" x14ac:dyDescent="0.2"/>
    <row r="47081" s="107" customFormat="1" x14ac:dyDescent="0.2"/>
    <row r="47082" s="107" customFormat="1" x14ac:dyDescent="0.2"/>
    <row r="47083" s="107" customFormat="1" x14ac:dyDescent="0.2"/>
    <row r="47084" s="107" customFormat="1" x14ac:dyDescent="0.2"/>
    <row r="47085" s="107" customFormat="1" x14ac:dyDescent="0.2"/>
    <row r="47086" s="107" customFormat="1" x14ac:dyDescent="0.2"/>
    <row r="47087" s="107" customFormat="1" x14ac:dyDescent="0.2"/>
    <row r="47088" s="107" customFormat="1" x14ac:dyDescent="0.2"/>
    <row r="47089" s="107" customFormat="1" x14ac:dyDescent="0.2"/>
    <row r="47090" s="107" customFormat="1" x14ac:dyDescent="0.2"/>
    <row r="47091" s="107" customFormat="1" x14ac:dyDescent="0.2"/>
    <row r="47092" s="107" customFormat="1" x14ac:dyDescent="0.2"/>
    <row r="47093" s="107" customFormat="1" x14ac:dyDescent="0.2"/>
    <row r="47094" s="107" customFormat="1" x14ac:dyDescent="0.2"/>
    <row r="47095" s="107" customFormat="1" x14ac:dyDescent="0.2"/>
    <row r="47096" s="107" customFormat="1" x14ac:dyDescent="0.2"/>
    <row r="47097" s="107" customFormat="1" x14ac:dyDescent="0.2"/>
    <row r="47098" s="107" customFormat="1" x14ac:dyDescent="0.2"/>
    <row r="47099" s="107" customFormat="1" x14ac:dyDescent="0.2"/>
    <row r="47100" s="107" customFormat="1" x14ac:dyDescent="0.2"/>
    <row r="47101" s="107" customFormat="1" x14ac:dyDescent="0.2"/>
    <row r="47102" s="107" customFormat="1" x14ac:dyDescent="0.2"/>
    <row r="47103" s="107" customFormat="1" x14ac:dyDescent="0.2"/>
    <row r="47104" s="107" customFormat="1" x14ac:dyDescent="0.2"/>
    <row r="47105" s="107" customFormat="1" x14ac:dyDescent="0.2"/>
    <row r="47106" s="107" customFormat="1" x14ac:dyDescent="0.2"/>
    <row r="47107" s="107" customFormat="1" x14ac:dyDescent="0.2"/>
    <row r="47108" s="107" customFormat="1" x14ac:dyDescent="0.2"/>
    <row r="47109" s="107" customFormat="1" x14ac:dyDescent="0.2"/>
    <row r="47110" s="107" customFormat="1" x14ac:dyDescent="0.2"/>
    <row r="47111" s="107" customFormat="1" x14ac:dyDescent="0.2"/>
    <row r="47112" s="107" customFormat="1" x14ac:dyDescent="0.2"/>
    <row r="47113" s="107" customFormat="1" x14ac:dyDescent="0.2"/>
    <row r="47114" s="107" customFormat="1" x14ac:dyDescent="0.2"/>
    <row r="47115" s="107" customFormat="1" x14ac:dyDescent="0.2"/>
    <row r="47116" s="107" customFormat="1" x14ac:dyDescent="0.2"/>
    <row r="47117" s="107" customFormat="1" x14ac:dyDescent="0.2"/>
    <row r="47118" s="107" customFormat="1" x14ac:dyDescent="0.2"/>
    <row r="47119" s="107" customFormat="1" x14ac:dyDescent="0.2"/>
    <row r="47120" s="107" customFormat="1" x14ac:dyDescent="0.2"/>
    <row r="47121" s="107" customFormat="1" x14ac:dyDescent="0.2"/>
    <row r="47122" s="107" customFormat="1" x14ac:dyDescent="0.2"/>
    <row r="47123" s="107" customFormat="1" x14ac:dyDescent="0.2"/>
    <row r="47124" s="107" customFormat="1" x14ac:dyDescent="0.2"/>
    <row r="47125" s="107" customFormat="1" x14ac:dyDescent="0.2"/>
    <row r="47126" s="107" customFormat="1" x14ac:dyDescent="0.2"/>
    <row r="47127" s="107" customFormat="1" x14ac:dyDescent="0.2"/>
    <row r="47128" s="107" customFormat="1" x14ac:dyDescent="0.2"/>
    <row r="47129" s="107" customFormat="1" x14ac:dyDescent="0.2"/>
    <row r="47130" s="107" customFormat="1" x14ac:dyDescent="0.2"/>
    <row r="47131" s="107" customFormat="1" x14ac:dyDescent="0.2"/>
    <row r="47132" s="107" customFormat="1" x14ac:dyDescent="0.2"/>
    <row r="47133" s="107" customFormat="1" x14ac:dyDescent="0.2"/>
    <row r="47134" s="107" customFormat="1" x14ac:dyDescent="0.2"/>
    <row r="47135" s="107" customFormat="1" x14ac:dyDescent="0.2"/>
    <row r="47136" s="107" customFormat="1" x14ac:dyDescent="0.2"/>
    <row r="47137" s="107" customFormat="1" x14ac:dyDescent="0.2"/>
    <row r="47138" s="107" customFormat="1" x14ac:dyDescent="0.2"/>
    <row r="47139" s="107" customFormat="1" x14ac:dyDescent="0.2"/>
    <row r="47140" s="107" customFormat="1" x14ac:dyDescent="0.2"/>
    <row r="47141" s="107" customFormat="1" x14ac:dyDescent="0.2"/>
    <row r="47142" s="107" customFormat="1" x14ac:dyDescent="0.2"/>
    <row r="47143" s="107" customFormat="1" x14ac:dyDescent="0.2"/>
    <row r="47144" s="107" customFormat="1" x14ac:dyDescent="0.2"/>
    <row r="47145" s="107" customFormat="1" x14ac:dyDescent="0.2"/>
    <row r="47146" s="107" customFormat="1" x14ac:dyDescent="0.2"/>
    <row r="47147" s="107" customFormat="1" x14ac:dyDescent="0.2"/>
    <row r="47148" s="107" customFormat="1" x14ac:dyDescent="0.2"/>
    <row r="47149" s="107" customFormat="1" x14ac:dyDescent="0.2"/>
    <row r="47150" s="107" customFormat="1" x14ac:dyDescent="0.2"/>
    <row r="47151" s="107" customFormat="1" x14ac:dyDescent="0.2"/>
    <row r="47152" s="107" customFormat="1" x14ac:dyDescent="0.2"/>
    <row r="47153" s="107" customFormat="1" x14ac:dyDescent="0.2"/>
    <row r="47154" s="107" customFormat="1" x14ac:dyDescent="0.2"/>
    <row r="47155" s="107" customFormat="1" x14ac:dyDescent="0.2"/>
    <row r="47156" s="107" customFormat="1" x14ac:dyDescent="0.2"/>
    <row r="47157" s="107" customFormat="1" x14ac:dyDescent="0.2"/>
    <row r="47158" s="107" customFormat="1" x14ac:dyDescent="0.2"/>
    <row r="47159" s="107" customFormat="1" x14ac:dyDescent="0.2"/>
    <row r="47160" s="107" customFormat="1" x14ac:dyDescent="0.2"/>
    <row r="47161" s="107" customFormat="1" x14ac:dyDescent="0.2"/>
    <row r="47162" s="107" customFormat="1" x14ac:dyDescent="0.2"/>
    <row r="47163" s="107" customFormat="1" x14ac:dyDescent="0.2"/>
    <row r="47164" s="107" customFormat="1" x14ac:dyDescent="0.2"/>
    <row r="47165" s="107" customFormat="1" x14ac:dyDescent="0.2"/>
    <row r="47166" s="107" customFormat="1" x14ac:dyDescent="0.2"/>
    <row r="47167" s="107" customFormat="1" x14ac:dyDescent="0.2"/>
    <row r="47168" s="107" customFormat="1" x14ac:dyDescent="0.2"/>
    <row r="47169" s="107" customFormat="1" x14ac:dyDescent="0.2"/>
    <row r="47170" s="107" customFormat="1" x14ac:dyDescent="0.2"/>
    <row r="47171" s="107" customFormat="1" x14ac:dyDescent="0.2"/>
    <row r="47172" s="107" customFormat="1" x14ac:dyDescent="0.2"/>
    <row r="47173" s="107" customFormat="1" x14ac:dyDescent="0.2"/>
    <row r="47174" s="107" customFormat="1" x14ac:dyDescent="0.2"/>
    <row r="47175" s="107" customFormat="1" x14ac:dyDescent="0.2"/>
    <row r="47176" s="107" customFormat="1" x14ac:dyDescent="0.2"/>
    <row r="47177" s="107" customFormat="1" x14ac:dyDescent="0.2"/>
    <row r="47178" s="107" customFormat="1" x14ac:dyDescent="0.2"/>
    <row r="47179" s="107" customFormat="1" x14ac:dyDescent="0.2"/>
    <row r="47180" s="107" customFormat="1" x14ac:dyDescent="0.2"/>
    <row r="47181" s="107" customFormat="1" x14ac:dyDescent="0.2"/>
    <row r="47182" s="107" customFormat="1" x14ac:dyDescent="0.2"/>
    <row r="47183" s="107" customFormat="1" x14ac:dyDescent="0.2"/>
    <row r="47184" s="107" customFormat="1" x14ac:dyDescent="0.2"/>
    <row r="47185" s="107" customFormat="1" x14ac:dyDescent="0.2"/>
    <row r="47186" s="107" customFormat="1" x14ac:dyDescent="0.2"/>
    <row r="47187" s="107" customFormat="1" x14ac:dyDescent="0.2"/>
    <row r="47188" s="107" customFormat="1" x14ac:dyDescent="0.2"/>
    <row r="47189" s="107" customFormat="1" x14ac:dyDescent="0.2"/>
    <row r="47190" s="107" customFormat="1" x14ac:dyDescent="0.2"/>
    <row r="47191" s="107" customFormat="1" x14ac:dyDescent="0.2"/>
    <row r="47192" s="107" customFormat="1" x14ac:dyDescent="0.2"/>
    <row r="47193" s="107" customFormat="1" x14ac:dyDescent="0.2"/>
    <row r="47194" s="107" customFormat="1" x14ac:dyDescent="0.2"/>
    <row r="47195" s="107" customFormat="1" x14ac:dyDescent="0.2"/>
    <row r="47196" s="107" customFormat="1" x14ac:dyDescent="0.2"/>
    <row r="47197" s="107" customFormat="1" x14ac:dyDescent="0.2"/>
    <row r="47198" s="107" customFormat="1" x14ac:dyDescent="0.2"/>
    <row r="47199" s="107" customFormat="1" x14ac:dyDescent="0.2"/>
    <row r="47200" s="107" customFormat="1" x14ac:dyDescent="0.2"/>
    <row r="47201" s="107" customFormat="1" x14ac:dyDescent="0.2"/>
    <row r="47202" s="107" customFormat="1" x14ac:dyDescent="0.2"/>
    <row r="47203" s="107" customFormat="1" x14ac:dyDescent="0.2"/>
    <row r="47204" s="107" customFormat="1" x14ac:dyDescent="0.2"/>
    <row r="47205" s="107" customFormat="1" x14ac:dyDescent="0.2"/>
    <row r="47206" s="107" customFormat="1" x14ac:dyDescent="0.2"/>
    <row r="47207" s="107" customFormat="1" x14ac:dyDescent="0.2"/>
    <row r="47208" s="107" customFormat="1" x14ac:dyDescent="0.2"/>
    <row r="47209" s="107" customFormat="1" x14ac:dyDescent="0.2"/>
    <row r="47210" s="107" customFormat="1" x14ac:dyDescent="0.2"/>
    <row r="47211" s="107" customFormat="1" x14ac:dyDescent="0.2"/>
    <row r="47212" s="107" customFormat="1" x14ac:dyDescent="0.2"/>
    <row r="47213" s="107" customFormat="1" x14ac:dyDescent="0.2"/>
    <row r="47214" s="107" customFormat="1" x14ac:dyDescent="0.2"/>
    <row r="47215" s="107" customFormat="1" x14ac:dyDescent="0.2"/>
    <row r="47216" s="107" customFormat="1" x14ac:dyDescent="0.2"/>
    <row r="47217" s="107" customFormat="1" x14ac:dyDescent="0.2"/>
    <row r="47218" s="107" customFormat="1" x14ac:dyDescent="0.2"/>
    <row r="47219" s="107" customFormat="1" x14ac:dyDescent="0.2"/>
    <row r="47220" s="107" customFormat="1" x14ac:dyDescent="0.2"/>
    <row r="47221" s="107" customFormat="1" x14ac:dyDescent="0.2"/>
    <row r="47222" s="107" customFormat="1" x14ac:dyDescent="0.2"/>
    <row r="47223" s="107" customFormat="1" x14ac:dyDescent="0.2"/>
    <row r="47224" s="107" customFormat="1" x14ac:dyDescent="0.2"/>
    <row r="47225" s="107" customFormat="1" x14ac:dyDescent="0.2"/>
    <row r="47226" s="107" customFormat="1" x14ac:dyDescent="0.2"/>
    <row r="47227" s="107" customFormat="1" x14ac:dyDescent="0.2"/>
    <row r="47228" s="107" customFormat="1" x14ac:dyDescent="0.2"/>
    <row r="47229" s="107" customFormat="1" x14ac:dyDescent="0.2"/>
    <row r="47230" s="107" customFormat="1" x14ac:dyDescent="0.2"/>
    <row r="47231" s="107" customFormat="1" x14ac:dyDescent="0.2"/>
    <row r="47232" s="107" customFormat="1" x14ac:dyDescent="0.2"/>
    <row r="47233" s="107" customFormat="1" x14ac:dyDescent="0.2"/>
    <row r="47234" s="107" customFormat="1" x14ac:dyDescent="0.2"/>
    <row r="47235" s="107" customFormat="1" x14ac:dyDescent="0.2"/>
    <row r="47236" s="107" customFormat="1" x14ac:dyDescent="0.2"/>
    <row r="47237" s="107" customFormat="1" x14ac:dyDescent="0.2"/>
    <row r="47238" s="107" customFormat="1" x14ac:dyDescent="0.2"/>
    <row r="47239" s="107" customFormat="1" x14ac:dyDescent="0.2"/>
    <row r="47240" s="107" customFormat="1" x14ac:dyDescent="0.2"/>
    <row r="47241" s="107" customFormat="1" x14ac:dyDescent="0.2"/>
    <row r="47242" s="107" customFormat="1" x14ac:dyDescent="0.2"/>
    <row r="47243" s="107" customFormat="1" x14ac:dyDescent="0.2"/>
    <row r="47244" s="107" customFormat="1" x14ac:dyDescent="0.2"/>
    <row r="47245" s="107" customFormat="1" x14ac:dyDescent="0.2"/>
    <row r="47246" s="107" customFormat="1" x14ac:dyDescent="0.2"/>
    <row r="47247" s="107" customFormat="1" x14ac:dyDescent="0.2"/>
    <row r="47248" s="107" customFormat="1" x14ac:dyDescent="0.2"/>
    <row r="47249" s="107" customFormat="1" x14ac:dyDescent="0.2"/>
    <row r="47250" s="107" customFormat="1" x14ac:dyDescent="0.2"/>
    <row r="47251" s="107" customFormat="1" x14ac:dyDescent="0.2"/>
    <row r="47252" s="107" customFormat="1" x14ac:dyDescent="0.2"/>
    <row r="47253" s="107" customFormat="1" x14ac:dyDescent="0.2"/>
    <row r="47254" s="107" customFormat="1" x14ac:dyDescent="0.2"/>
    <row r="47255" s="107" customFormat="1" x14ac:dyDescent="0.2"/>
    <row r="47256" s="107" customFormat="1" x14ac:dyDescent="0.2"/>
    <row r="47257" s="107" customFormat="1" x14ac:dyDescent="0.2"/>
    <row r="47258" s="107" customFormat="1" x14ac:dyDescent="0.2"/>
    <row r="47259" s="107" customFormat="1" x14ac:dyDescent="0.2"/>
    <row r="47260" s="107" customFormat="1" x14ac:dyDescent="0.2"/>
    <row r="47261" s="107" customFormat="1" x14ac:dyDescent="0.2"/>
    <row r="47262" s="107" customFormat="1" x14ac:dyDescent="0.2"/>
    <row r="47263" s="107" customFormat="1" x14ac:dyDescent="0.2"/>
    <row r="47264" s="107" customFormat="1" x14ac:dyDescent="0.2"/>
    <row r="47265" s="107" customFormat="1" x14ac:dyDescent="0.2"/>
    <row r="47266" s="107" customFormat="1" x14ac:dyDescent="0.2"/>
    <row r="47267" s="107" customFormat="1" x14ac:dyDescent="0.2"/>
    <row r="47268" s="107" customFormat="1" x14ac:dyDescent="0.2"/>
    <row r="47269" s="107" customFormat="1" x14ac:dyDescent="0.2"/>
    <row r="47270" s="107" customFormat="1" x14ac:dyDescent="0.2"/>
    <row r="47271" s="107" customFormat="1" x14ac:dyDescent="0.2"/>
    <row r="47272" s="107" customFormat="1" x14ac:dyDescent="0.2"/>
    <row r="47273" s="107" customFormat="1" x14ac:dyDescent="0.2"/>
    <row r="47274" s="107" customFormat="1" x14ac:dyDescent="0.2"/>
    <row r="47275" s="107" customFormat="1" x14ac:dyDescent="0.2"/>
    <row r="47276" s="107" customFormat="1" x14ac:dyDescent="0.2"/>
    <row r="47277" s="107" customFormat="1" x14ac:dyDescent="0.2"/>
    <row r="47278" s="107" customFormat="1" x14ac:dyDescent="0.2"/>
    <row r="47279" s="107" customFormat="1" x14ac:dyDescent="0.2"/>
    <row r="47280" s="107" customFormat="1" x14ac:dyDescent="0.2"/>
    <row r="47281" s="107" customFormat="1" x14ac:dyDescent="0.2"/>
    <row r="47282" s="107" customFormat="1" x14ac:dyDescent="0.2"/>
    <row r="47283" s="107" customFormat="1" x14ac:dyDescent="0.2"/>
    <row r="47284" s="107" customFormat="1" x14ac:dyDescent="0.2"/>
    <row r="47285" s="107" customFormat="1" x14ac:dyDescent="0.2"/>
    <row r="47286" s="107" customFormat="1" x14ac:dyDescent="0.2"/>
    <row r="47287" s="107" customFormat="1" x14ac:dyDescent="0.2"/>
    <row r="47288" s="107" customFormat="1" x14ac:dyDescent="0.2"/>
    <row r="47289" s="107" customFormat="1" x14ac:dyDescent="0.2"/>
    <row r="47290" s="107" customFormat="1" x14ac:dyDescent="0.2"/>
    <row r="47291" s="107" customFormat="1" x14ac:dyDescent="0.2"/>
    <row r="47292" s="107" customFormat="1" x14ac:dyDescent="0.2"/>
    <row r="47293" s="107" customFormat="1" x14ac:dyDescent="0.2"/>
    <row r="47294" s="107" customFormat="1" x14ac:dyDescent="0.2"/>
    <row r="47295" s="107" customFormat="1" x14ac:dyDescent="0.2"/>
    <row r="47296" s="107" customFormat="1" x14ac:dyDescent="0.2"/>
    <row r="47297" s="107" customFormat="1" x14ac:dyDescent="0.2"/>
    <row r="47298" s="107" customFormat="1" x14ac:dyDescent="0.2"/>
    <row r="47299" s="107" customFormat="1" x14ac:dyDescent="0.2"/>
    <row r="47300" s="107" customFormat="1" x14ac:dyDescent="0.2"/>
    <row r="47301" s="107" customFormat="1" x14ac:dyDescent="0.2"/>
    <row r="47302" s="107" customFormat="1" x14ac:dyDescent="0.2"/>
    <row r="47303" s="107" customFormat="1" x14ac:dyDescent="0.2"/>
    <row r="47304" s="107" customFormat="1" x14ac:dyDescent="0.2"/>
    <row r="47305" s="107" customFormat="1" x14ac:dyDescent="0.2"/>
    <row r="47306" s="107" customFormat="1" x14ac:dyDescent="0.2"/>
    <row r="47307" s="107" customFormat="1" x14ac:dyDescent="0.2"/>
    <row r="47308" s="107" customFormat="1" x14ac:dyDescent="0.2"/>
    <row r="47309" s="107" customFormat="1" x14ac:dyDescent="0.2"/>
    <row r="47310" s="107" customFormat="1" x14ac:dyDescent="0.2"/>
    <row r="47311" s="107" customFormat="1" x14ac:dyDescent="0.2"/>
    <row r="47312" s="107" customFormat="1" x14ac:dyDescent="0.2"/>
    <row r="47313" s="107" customFormat="1" x14ac:dyDescent="0.2"/>
    <row r="47314" s="107" customFormat="1" x14ac:dyDescent="0.2"/>
    <row r="47315" s="107" customFormat="1" x14ac:dyDescent="0.2"/>
    <row r="47316" s="107" customFormat="1" x14ac:dyDescent="0.2"/>
    <row r="47317" s="107" customFormat="1" x14ac:dyDescent="0.2"/>
    <row r="47318" s="107" customFormat="1" x14ac:dyDescent="0.2"/>
    <row r="47319" s="107" customFormat="1" x14ac:dyDescent="0.2"/>
    <row r="47320" s="107" customFormat="1" x14ac:dyDescent="0.2"/>
    <row r="47321" s="107" customFormat="1" x14ac:dyDescent="0.2"/>
    <row r="47322" s="107" customFormat="1" x14ac:dyDescent="0.2"/>
    <row r="47323" s="107" customFormat="1" x14ac:dyDescent="0.2"/>
    <row r="47324" s="107" customFormat="1" x14ac:dyDescent="0.2"/>
    <row r="47325" s="107" customFormat="1" x14ac:dyDescent="0.2"/>
    <row r="47326" s="107" customFormat="1" x14ac:dyDescent="0.2"/>
    <row r="47327" s="107" customFormat="1" x14ac:dyDescent="0.2"/>
    <row r="47328" s="107" customFormat="1" x14ac:dyDescent="0.2"/>
    <row r="47329" s="107" customFormat="1" x14ac:dyDescent="0.2"/>
    <row r="47330" s="107" customFormat="1" x14ac:dyDescent="0.2"/>
    <row r="47331" s="107" customFormat="1" x14ac:dyDescent="0.2"/>
    <row r="47332" s="107" customFormat="1" x14ac:dyDescent="0.2"/>
    <row r="47333" s="107" customFormat="1" x14ac:dyDescent="0.2"/>
    <row r="47334" s="107" customFormat="1" x14ac:dyDescent="0.2"/>
    <row r="47335" s="107" customFormat="1" x14ac:dyDescent="0.2"/>
    <row r="47336" s="107" customFormat="1" x14ac:dyDescent="0.2"/>
    <row r="47337" s="107" customFormat="1" x14ac:dyDescent="0.2"/>
    <row r="47338" s="107" customFormat="1" x14ac:dyDescent="0.2"/>
    <row r="47339" s="107" customFormat="1" x14ac:dyDescent="0.2"/>
    <row r="47340" s="107" customFormat="1" x14ac:dyDescent="0.2"/>
    <row r="47341" s="107" customFormat="1" x14ac:dyDescent="0.2"/>
    <row r="47342" s="107" customFormat="1" x14ac:dyDescent="0.2"/>
    <row r="47343" s="107" customFormat="1" x14ac:dyDescent="0.2"/>
    <row r="47344" s="107" customFormat="1" x14ac:dyDescent="0.2"/>
    <row r="47345" s="107" customFormat="1" x14ac:dyDescent="0.2"/>
    <row r="47346" s="107" customFormat="1" x14ac:dyDescent="0.2"/>
    <row r="47347" s="107" customFormat="1" x14ac:dyDescent="0.2"/>
    <row r="47348" s="107" customFormat="1" x14ac:dyDescent="0.2"/>
    <row r="47349" s="107" customFormat="1" x14ac:dyDescent="0.2"/>
    <row r="47350" s="107" customFormat="1" x14ac:dyDescent="0.2"/>
    <row r="47351" s="107" customFormat="1" x14ac:dyDescent="0.2"/>
    <row r="47352" s="107" customFormat="1" x14ac:dyDescent="0.2"/>
    <row r="47353" s="107" customFormat="1" x14ac:dyDescent="0.2"/>
    <row r="47354" s="107" customFormat="1" x14ac:dyDescent="0.2"/>
    <row r="47355" s="107" customFormat="1" x14ac:dyDescent="0.2"/>
    <row r="47356" s="107" customFormat="1" x14ac:dyDescent="0.2"/>
    <row r="47357" s="107" customFormat="1" x14ac:dyDescent="0.2"/>
    <row r="47358" s="107" customFormat="1" x14ac:dyDescent="0.2"/>
    <row r="47359" s="107" customFormat="1" x14ac:dyDescent="0.2"/>
    <row r="47360" s="107" customFormat="1" x14ac:dyDescent="0.2"/>
    <row r="47361" s="107" customFormat="1" x14ac:dyDescent="0.2"/>
    <row r="47362" s="107" customFormat="1" x14ac:dyDescent="0.2"/>
    <row r="47363" s="107" customFormat="1" x14ac:dyDescent="0.2"/>
    <row r="47364" s="107" customFormat="1" x14ac:dyDescent="0.2"/>
    <row r="47365" s="107" customFormat="1" x14ac:dyDescent="0.2"/>
    <row r="47366" s="107" customFormat="1" x14ac:dyDescent="0.2"/>
    <row r="47367" s="107" customFormat="1" x14ac:dyDescent="0.2"/>
    <row r="47368" s="107" customFormat="1" x14ac:dyDescent="0.2"/>
    <row r="47369" s="107" customFormat="1" x14ac:dyDescent="0.2"/>
    <row r="47370" s="107" customFormat="1" x14ac:dyDescent="0.2"/>
    <row r="47371" s="107" customFormat="1" x14ac:dyDescent="0.2"/>
    <row r="47372" s="107" customFormat="1" x14ac:dyDescent="0.2"/>
    <row r="47373" s="107" customFormat="1" x14ac:dyDescent="0.2"/>
    <row r="47374" s="107" customFormat="1" x14ac:dyDescent="0.2"/>
    <row r="47375" s="107" customFormat="1" x14ac:dyDescent="0.2"/>
    <row r="47376" s="107" customFormat="1" x14ac:dyDescent="0.2"/>
    <row r="47377" s="107" customFormat="1" x14ac:dyDescent="0.2"/>
    <row r="47378" s="107" customFormat="1" x14ac:dyDescent="0.2"/>
    <row r="47379" s="107" customFormat="1" x14ac:dyDescent="0.2"/>
    <row r="47380" s="107" customFormat="1" x14ac:dyDescent="0.2"/>
    <row r="47381" s="107" customFormat="1" x14ac:dyDescent="0.2"/>
    <row r="47382" s="107" customFormat="1" x14ac:dyDescent="0.2"/>
    <row r="47383" s="107" customFormat="1" x14ac:dyDescent="0.2"/>
    <row r="47384" s="107" customFormat="1" x14ac:dyDescent="0.2"/>
    <row r="47385" s="107" customFormat="1" x14ac:dyDescent="0.2"/>
    <row r="47386" s="107" customFormat="1" x14ac:dyDescent="0.2"/>
    <row r="47387" s="107" customFormat="1" x14ac:dyDescent="0.2"/>
    <row r="47388" s="107" customFormat="1" x14ac:dyDescent="0.2"/>
    <row r="47389" s="107" customFormat="1" x14ac:dyDescent="0.2"/>
    <row r="47390" s="107" customFormat="1" x14ac:dyDescent="0.2"/>
    <row r="47391" s="107" customFormat="1" x14ac:dyDescent="0.2"/>
    <row r="47392" s="107" customFormat="1" x14ac:dyDescent="0.2"/>
    <row r="47393" s="107" customFormat="1" x14ac:dyDescent="0.2"/>
    <row r="47394" s="107" customFormat="1" x14ac:dyDescent="0.2"/>
    <row r="47395" s="107" customFormat="1" x14ac:dyDescent="0.2"/>
    <row r="47396" s="107" customFormat="1" x14ac:dyDescent="0.2"/>
    <row r="47397" s="107" customFormat="1" x14ac:dyDescent="0.2"/>
    <row r="47398" s="107" customFormat="1" x14ac:dyDescent="0.2"/>
    <row r="47399" s="107" customFormat="1" x14ac:dyDescent="0.2"/>
    <row r="47400" s="107" customFormat="1" x14ac:dyDescent="0.2"/>
    <row r="47401" s="107" customFormat="1" x14ac:dyDescent="0.2"/>
    <row r="47402" s="107" customFormat="1" x14ac:dyDescent="0.2"/>
    <row r="47403" s="107" customFormat="1" x14ac:dyDescent="0.2"/>
    <row r="47404" s="107" customFormat="1" x14ac:dyDescent="0.2"/>
    <row r="47405" s="107" customFormat="1" x14ac:dyDescent="0.2"/>
    <row r="47406" s="107" customFormat="1" x14ac:dyDescent="0.2"/>
    <row r="47407" s="107" customFormat="1" x14ac:dyDescent="0.2"/>
    <row r="47408" s="107" customFormat="1" x14ac:dyDescent="0.2"/>
    <row r="47409" s="107" customFormat="1" x14ac:dyDescent="0.2"/>
    <row r="47410" s="107" customFormat="1" x14ac:dyDescent="0.2"/>
    <row r="47411" s="107" customFormat="1" x14ac:dyDescent="0.2"/>
    <row r="47412" s="107" customFormat="1" x14ac:dyDescent="0.2"/>
    <row r="47413" s="107" customFormat="1" x14ac:dyDescent="0.2"/>
    <row r="47414" s="107" customFormat="1" x14ac:dyDescent="0.2"/>
    <row r="47415" s="107" customFormat="1" x14ac:dyDescent="0.2"/>
    <row r="47416" s="107" customFormat="1" x14ac:dyDescent="0.2"/>
    <row r="47417" s="107" customFormat="1" x14ac:dyDescent="0.2"/>
    <row r="47418" s="107" customFormat="1" x14ac:dyDescent="0.2"/>
    <row r="47419" s="107" customFormat="1" x14ac:dyDescent="0.2"/>
    <row r="47420" s="107" customFormat="1" x14ac:dyDescent="0.2"/>
    <row r="47421" s="107" customFormat="1" x14ac:dyDescent="0.2"/>
    <row r="47422" s="107" customFormat="1" x14ac:dyDescent="0.2"/>
    <row r="47423" s="107" customFormat="1" x14ac:dyDescent="0.2"/>
    <row r="47424" s="107" customFormat="1" x14ac:dyDescent="0.2"/>
    <row r="47425" s="107" customFormat="1" x14ac:dyDescent="0.2"/>
    <row r="47426" s="107" customFormat="1" x14ac:dyDescent="0.2"/>
    <row r="47427" s="107" customFormat="1" x14ac:dyDescent="0.2"/>
    <row r="47428" s="107" customFormat="1" x14ac:dyDescent="0.2"/>
    <row r="47429" s="107" customFormat="1" x14ac:dyDescent="0.2"/>
    <row r="47430" s="107" customFormat="1" x14ac:dyDescent="0.2"/>
    <row r="47431" s="107" customFormat="1" x14ac:dyDescent="0.2"/>
    <row r="47432" s="107" customFormat="1" x14ac:dyDescent="0.2"/>
    <row r="47433" s="107" customFormat="1" x14ac:dyDescent="0.2"/>
    <row r="47434" s="107" customFormat="1" x14ac:dyDescent="0.2"/>
    <row r="47435" s="107" customFormat="1" x14ac:dyDescent="0.2"/>
    <row r="47436" s="107" customFormat="1" x14ac:dyDescent="0.2"/>
    <row r="47437" s="107" customFormat="1" x14ac:dyDescent="0.2"/>
    <row r="47438" s="107" customFormat="1" x14ac:dyDescent="0.2"/>
    <row r="47439" s="107" customFormat="1" x14ac:dyDescent="0.2"/>
    <row r="47440" s="107" customFormat="1" x14ac:dyDescent="0.2"/>
    <row r="47441" s="107" customFormat="1" x14ac:dyDescent="0.2"/>
    <row r="47442" s="107" customFormat="1" x14ac:dyDescent="0.2"/>
    <row r="47443" s="107" customFormat="1" x14ac:dyDescent="0.2"/>
    <row r="47444" s="107" customFormat="1" x14ac:dyDescent="0.2"/>
    <row r="47445" s="107" customFormat="1" x14ac:dyDescent="0.2"/>
    <row r="47446" s="107" customFormat="1" x14ac:dyDescent="0.2"/>
    <row r="47447" s="107" customFormat="1" x14ac:dyDescent="0.2"/>
    <row r="47448" s="107" customFormat="1" x14ac:dyDescent="0.2"/>
    <row r="47449" s="107" customFormat="1" x14ac:dyDescent="0.2"/>
    <row r="47450" s="107" customFormat="1" x14ac:dyDescent="0.2"/>
    <row r="47451" s="107" customFormat="1" x14ac:dyDescent="0.2"/>
    <row r="47452" s="107" customFormat="1" x14ac:dyDescent="0.2"/>
    <row r="47453" s="107" customFormat="1" x14ac:dyDescent="0.2"/>
    <row r="47454" s="107" customFormat="1" x14ac:dyDescent="0.2"/>
    <row r="47455" s="107" customFormat="1" x14ac:dyDescent="0.2"/>
    <row r="47456" s="107" customFormat="1" x14ac:dyDescent="0.2"/>
    <row r="47457" s="107" customFormat="1" x14ac:dyDescent="0.2"/>
    <row r="47458" s="107" customFormat="1" x14ac:dyDescent="0.2"/>
    <row r="47459" s="107" customFormat="1" x14ac:dyDescent="0.2"/>
    <row r="47460" s="107" customFormat="1" x14ac:dyDescent="0.2"/>
    <row r="47461" s="107" customFormat="1" x14ac:dyDescent="0.2"/>
    <row r="47462" s="107" customFormat="1" x14ac:dyDescent="0.2"/>
    <row r="47463" s="107" customFormat="1" x14ac:dyDescent="0.2"/>
    <row r="47464" s="107" customFormat="1" x14ac:dyDescent="0.2"/>
    <row r="47465" s="107" customFormat="1" x14ac:dyDescent="0.2"/>
    <row r="47466" s="107" customFormat="1" x14ac:dyDescent="0.2"/>
    <row r="47467" s="107" customFormat="1" x14ac:dyDescent="0.2"/>
    <row r="47468" s="107" customFormat="1" x14ac:dyDescent="0.2"/>
    <row r="47469" s="107" customFormat="1" x14ac:dyDescent="0.2"/>
    <row r="47470" s="107" customFormat="1" x14ac:dyDescent="0.2"/>
    <row r="47471" s="107" customFormat="1" x14ac:dyDescent="0.2"/>
    <row r="47472" s="107" customFormat="1" x14ac:dyDescent="0.2"/>
    <row r="47473" s="107" customFormat="1" x14ac:dyDescent="0.2"/>
    <row r="47474" s="107" customFormat="1" x14ac:dyDescent="0.2"/>
    <row r="47475" s="107" customFormat="1" x14ac:dyDescent="0.2"/>
    <row r="47476" s="107" customFormat="1" x14ac:dyDescent="0.2"/>
    <row r="47477" s="107" customFormat="1" x14ac:dyDescent="0.2"/>
    <row r="47478" s="107" customFormat="1" x14ac:dyDescent="0.2"/>
    <row r="47479" s="107" customFormat="1" x14ac:dyDescent="0.2"/>
    <row r="47480" s="107" customFormat="1" x14ac:dyDescent="0.2"/>
    <row r="47481" s="107" customFormat="1" x14ac:dyDescent="0.2"/>
    <row r="47482" s="107" customFormat="1" x14ac:dyDescent="0.2"/>
    <row r="47483" s="107" customFormat="1" x14ac:dyDescent="0.2"/>
    <row r="47484" s="107" customFormat="1" x14ac:dyDescent="0.2"/>
    <row r="47485" s="107" customFormat="1" x14ac:dyDescent="0.2"/>
    <row r="47486" s="107" customFormat="1" x14ac:dyDescent="0.2"/>
    <row r="47487" s="107" customFormat="1" x14ac:dyDescent="0.2"/>
    <row r="47488" s="107" customFormat="1" x14ac:dyDescent="0.2"/>
    <row r="47489" s="107" customFormat="1" x14ac:dyDescent="0.2"/>
    <row r="47490" s="107" customFormat="1" x14ac:dyDescent="0.2"/>
    <row r="47491" s="107" customFormat="1" x14ac:dyDescent="0.2"/>
    <row r="47492" s="107" customFormat="1" x14ac:dyDescent="0.2"/>
    <row r="47493" s="107" customFormat="1" x14ac:dyDescent="0.2"/>
    <row r="47494" s="107" customFormat="1" x14ac:dyDescent="0.2"/>
    <row r="47495" s="107" customFormat="1" x14ac:dyDescent="0.2"/>
    <row r="47496" s="107" customFormat="1" x14ac:dyDescent="0.2"/>
    <row r="47497" s="107" customFormat="1" x14ac:dyDescent="0.2"/>
    <row r="47498" s="107" customFormat="1" x14ac:dyDescent="0.2"/>
    <row r="47499" s="107" customFormat="1" x14ac:dyDescent="0.2"/>
    <row r="47500" s="107" customFormat="1" x14ac:dyDescent="0.2"/>
    <row r="47501" s="107" customFormat="1" x14ac:dyDescent="0.2"/>
    <row r="47502" s="107" customFormat="1" x14ac:dyDescent="0.2"/>
    <row r="47503" s="107" customFormat="1" x14ac:dyDescent="0.2"/>
    <row r="47504" s="107" customFormat="1" x14ac:dyDescent="0.2"/>
    <row r="47505" s="107" customFormat="1" x14ac:dyDescent="0.2"/>
    <row r="47506" s="107" customFormat="1" x14ac:dyDescent="0.2"/>
    <row r="47507" s="107" customFormat="1" x14ac:dyDescent="0.2"/>
    <row r="47508" s="107" customFormat="1" x14ac:dyDescent="0.2"/>
    <row r="47509" s="107" customFormat="1" x14ac:dyDescent="0.2"/>
    <row r="47510" s="107" customFormat="1" x14ac:dyDescent="0.2"/>
    <row r="47511" s="107" customFormat="1" x14ac:dyDescent="0.2"/>
    <row r="47512" s="107" customFormat="1" x14ac:dyDescent="0.2"/>
    <row r="47513" s="107" customFormat="1" x14ac:dyDescent="0.2"/>
    <row r="47514" s="107" customFormat="1" x14ac:dyDescent="0.2"/>
    <row r="47515" s="107" customFormat="1" x14ac:dyDescent="0.2"/>
  </sheetData>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2:E25"/>
  <sheetViews>
    <sheetView workbookViewId="0">
      <selection activeCell="I24" sqref="I24"/>
    </sheetView>
  </sheetViews>
  <sheetFormatPr defaultRowHeight="12.75" x14ac:dyDescent="0.2"/>
  <cols>
    <col min="1" max="1" width="7.5703125" bestFit="1" customWidth="1"/>
    <col min="2" max="2" width="30.7109375" bestFit="1" customWidth="1"/>
    <col min="3" max="4" width="12.85546875" bestFit="1" customWidth="1"/>
  </cols>
  <sheetData>
    <row r="2" spans="1:5" x14ac:dyDescent="0.2">
      <c r="A2" s="26" t="s">
        <v>781</v>
      </c>
      <c r="B2" s="26" t="s">
        <v>782</v>
      </c>
      <c r="C2" s="26" t="s">
        <v>285</v>
      </c>
      <c r="D2" s="26" t="s">
        <v>284</v>
      </c>
    </row>
    <row r="3" spans="1:5" s="384" customFormat="1" ht="23.25" customHeight="1" x14ac:dyDescent="0.2">
      <c r="A3" s="384">
        <v>1003</v>
      </c>
      <c r="B3" s="384" t="s">
        <v>783</v>
      </c>
      <c r="C3" s="385">
        <v>240.12</v>
      </c>
      <c r="D3" s="385">
        <v>2690.81</v>
      </c>
    </row>
    <row r="4" spans="1:5" x14ac:dyDescent="0.2">
      <c r="A4" s="386">
        <v>1004</v>
      </c>
      <c r="B4" s="386" t="s">
        <v>784</v>
      </c>
      <c r="C4" s="387">
        <v>0</v>
      </c>
      <c r="D4" s="387">
        <v>250049.13</v>
      </c>
    </row>
    <row r="5" spans="1:5" x14ac:dyDescent="0.2">
      <c r="A5" s="386">
        <v>1009</v>
      </c>
      <c r="B5" s="386" t="s">
        <v>785</v>
      </c>
      <c r="C5" s="387">
        <v>0</v>
      </c>
      <c r="D5" s="387">
        <v>93254.95</v>
      </c>
    </row>
    <row r="6" spans="1:5" s="388" customFormat="1" ht="23.25" customHeight="1" x14ac:dyDescent="0.2">
      <c r="A6" s="384" t="s">
        <v>365</v>
      </c>
      <c r="B6" s="384" t="s">
        <v>786</v>
      </c>
      <c r="C6" s="385">
        <f>SUM(C4:C5)</f>
        <v>0</v>
      </c>
      <c r="D6" s="385">
        <f>SUM(D4:D5)</f>
        <v>343304.08</v>
      </c>
    </row>
    <row r="7" spans="1:5" x14ac:dyDescent="0.2">
      <c r="A7" s="386">
        <v>1101</v>
      </c>
      <c r="B7" s="386" t="s">
        <v>787</v>
      </c>
      <c r="C7" s="387">
        <v>20458.09</v>
      </c>
      <c r="D7" s="387">
        <v>637933.81000000006</v>
      </c>
    </row>
    <row r="8" spans="1:5" x14ac:dyDescent="0.2">
      <c r="A8" s="386">
        <v>1103</v>
      </c>
      <c r="B8" s="386" t="s">
        <v>788</v>
      </c>
      <c r="C8" s="387">
        <v>0</v>
      </c>
      <c r="D8" s="387">
        <v>140138.62</v>
      </c>
    </row>
    <row r="9" spans="1:5" s="388" customFormat="1" ht="23.25" customHeight="1" x14ac:dyDescent="0.2">
      <c r="A9" s="384" t="s">
        <v>286</v>
      </c>
      <c r="B9" s="384" t="s">
        <v>789</v>
      </c>
      <c r="C9" s="385">
        <f>SUM(C7:C8)</f>
        <v>20458.09</v>
      </c>
      <c r="D9" s="385">
        <f>SUM(D7:D8)</f>
        <v>778072.43</v>
      </c>
    </row>
    <row r="10" spans="1:5" x14ac:dyDescent="0.2">
      <c r="A10" s="386">
        <v>1201</v>
      </c>
      <c r="B10" s="386" t="s">
        <v>790</v>
      </c>
      <c r="C10" s="387">
        <v>8757.2799999999988</v>
      </c>
      <c r="D10" s="387">
        <v>35399.149999999994</v>
      </c>
    </row>
    <row r="11" spans="1:5" x14ac:dyDescent="0.2">
      <c r="A11" s="386">
        <v>1202</v>
      </c>
      <c r="B11" s="386" t="s">
        <v>791</v>
      </c>
      <c r="C11" s="387">
        <v>33688.74</v>
      </c>
      <c r="D11" s="387">
        <v>42212.72</v>
      </c>
    </row>
    <row r="12" spans="1:5" s="388" customFormat="1" ht="23.25" customHeight="1" x14ac:dyDescent="0.2">
      <c r="A12" s="389" t="s">
        <v>365</v>
      </c>
      <c r="B12" s="384" t="s">
        <v>792</v>
      </c>
      <c r="C12" s="385">
        <f>SUM(C10:C11)</f>
        <v>42446.02</v>
      </c>
      <c r="D12" s="385">
        <f>SUM(D10:D11)</f>
        <v>77611.87</v>
      </c>
    </row>
    <row r="13" spans="1:5" s="388" customFormat="1" ht="23.25" customHeight="1" x14ac:dyDescent="0.2">
      <c r="A13" s="388">
        <v>2101</v>
      </c>
      <c r="B13" s="384" t="s">
        <v>793</v>
      </c>
      <c r="C13" s="385">
        <v>496052.72</v>
      </c>
      <c r="D13" s="385">
        <v>681322.29</v>
      </c>
    </row>
    <row r="14" spans="1:5" s="388" customFormat="1" ht="23.25" customHeight="1" x14ac:dyDescent="0.2">
      <c r="A14" s="388">
        <v>2201</v>
      </c>
      <c r="B14" s="384" t="s">
        <v>794</v>
      </c>
      <c r="C14" s="385">
        <f>532743.19+180</f>
        <v>532923.18999999994</v>
      </c>
      <c r="D14" s="385">
        <f>723037.79+220</f>
        <v>723257.79</v>
      </c>
    </row>
    <row r="15" spans="1:5" x14ac:dyDescent="0.2">
      <c r="A15" s="386">
        <v>1903</v>
      </c>
      <c r="B15" s="390" t="s">
        <v>795</v>
      </c>
      <c r="C15" s="387">
        <v>0</v>
      </c>
      <c r="D15" s="387">
        <v>1070.0999999999999</v>
      </c>
      <c r="E15" s="391" t="s">
        <v>796</v>
      </c>
    </row>
    <row r="16" spans="1:5" x14ac:dyDescent="0.2">
      <c r="A16" s="386">
        <v>1904</v>
      </c>
      <c r="B16" s="390" t="s">
        <v>797</v>
      </c>
      <c r="C16" s="387">
        <v>125.28</v>
      </c>
      <c r="D16" s="387">
        <v>29545.200000000001</v>
      </c>
      <c r="E16" s="391" t="s">
        <v>796</v>
      </c>
    </row>
    <row r="17" spans="1:5" x14ac:dyDescent="0.2">
      <c r="A17" s="386">
        <v>2903</v>
      </c>
      <c r="B17" s="390" t="s">
        <v>797</v>
      </c>
      <c r="C17" s="387">
        <v>10147.68</v>
      </c>
      <c r="D17" s="387">
        <v>13360.59</v>
      </c>
      <c r="E17" s="391" t="s">
        <v>798</v>
      </c>
    </row>
    <row r="18" spans="1:5" x14ac:dyDescent="0.2">
      <c r="A18" s="386">
        <v>2904</v>
      </c>
      <c r="B18" s="390" t="s">
        <v>797</v>
      </c>
      <c r="C18" s="387">
        <v>39854.699999999997</v>
      </c>
      <c r="D18" s="387">
        <v>57828.46</v>
      </c>
      <c r="E18" s="391" t="s">
        <v>798</v>
      </c>
    </row>
    <row r="19" spans="1:5" ht="23.25" customHeight="1" x14ac:dyDescent="0.2">
      <c r="B19" s="392" t="s">
        <v>799</v>
      </c>
      <c r="C19" s="393">
        <f>SUM(C15:C18)</f>
        <v>50127.659999999996</v>
      </c>
      <c r="D19" s="393">
        <f>SUM(D15:D18)</f>
        <v>101804.35</v>
      </c>
    </row>
    <row r="20" spans="1:5" ht="23.25" customHeight="1" x14ac:dyDescent="0.2">
      <c r="B20" s="392" t="s">
        <v>800</v>
      </c>
      <c r="C20" s="394">
        <f>16686.84+67735.7</f>
        <v>84422.54</v>
      </c>
      <c r="D20" s="393">
        <f>25709.88+247727.52</f>
        <v>273437.39999999997</v>
      </c>
      <c r="E20" s="391" t="s">
        <v>801</v>
      </c>
    </row>
    <row r="21" spans="1:5" ht="23.25" customHeight="1" x14ac:dyDescent="0.2">
      <c r="B21" s="392" t="s">
        <v>802</v>
      </c>
      <c r="C21" s="394">
        <f>93901.77+13105.14+14293.98+109.62</f>
        <v>121410.51</v>
      </c>
      <c r="D21" s="394">
        <f>186452.88+16641.73+24337.87+137.03</f>
        <v>227569.51</v>
      </c>
      <c r="E21" s="391" t="s">
        <v>803</v>
      </c>
    </row>
    <row r="22" spans="1:5" ht="23.25" customHeight="1" x14ac:dyDescent="0.2">
      <c r="B22" s="392" t="s">
        <v>804</v>
      </c>
      <c r="C22" s="394">
        <f>13855.76+5704.3</f>
        <v>19560.060000000001</v>
      </c>
      <c r="D22" s="394">
        <f>138002.11+13633.27</f>
        <v>151635.37999999998</v>
      </c>
    </row>
    <row r="23" spans="1:5" x14ac:dyDescent="0.2">
      <c r="C23" s="395">
        <f>C3+C6+C9+C12+C13+C14+C19+C20+C21+C22</f>
        <v>1367640.91</v>
      </c>
      <c r="D23" s="395">
        <f>D3+D6+D9+D12+D13+D14+D19+D20+D21+D22</f>
        <v>3360705.91</v>
      </c>
    </row>
    <row r="25" spans="1:5" x14ac:dyDescent="0.2">
      <c r="B25" s="396" t="s">
        <v>286</v>
      </c>
      <c r="C25" s="397">
        <f>C23+D23</f>
        <v>4728346.82</v>
      </c>
      <c r="D25" s="398"/>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39997558519241921"/>
  </sheetPr>
  <dimension ref="A1:S94"/>
  <sheetViews>
    <sheetView topLeftCell="B1" zoomScale="95" zoomScaleNormal="95" workbookViewId="0">
      <pane ySplit="5" topLeftCell="A57" activePane="bottomLeft" state="frozen"/>
      <selection pane="bottomLeft" activeCell="J87" sqref="J87"/>
    </sheetView>
  </sheetViews>
  <sheetFormatPr defaultRowHeight="12.75" outlineLevelRow="1" x14ac:dyDescent="0.2"/>
  <cols>
    <col min="1" max="1" width="6" style="405" bestFit="1" customWidth="1"/>
    <col min="2" max="2" width="6" style="405" customWidth="1"/>
    <col min="3" max="3" width="8.7109375" style="410" customWidth="1"/>
    <col min="4" max="4" width="3.140625" style="405" bestFit="1" customWidth="1"/>
    <col min="5" max="5" width="46.85546875" style="405" bestFit="1" customWidth="1"/>
    <col min="6" max="6" width="41.5703125" style="405" customWidth="1"/>
    <col min="7" max="7" width="19.85546875" style="405" bestFit="1" customWidth="1"/>
    <col min="8" max="8" width="15.7109375" style="403" bestFit="1" customWidth="1"/>
    <col min="9" max="9" width="11.85546875" style="404" bestFit="1" customWidth="1"/>
    <col min="10" max="10" width="16.5703125" style="404" customWidth="1"/>
    <col min="11" max="12" width="15.7109375" style="404" bestFit="1" customWidth="1"/>
    <col min="13" max="13" width="17.5703125" style="404" bestFit="1" customWidth="1"/>
    <col min="14" max="14" width="17.140625" style="404" bestFit="1" customWidth="1"/>
    <col min="15" max="15" width="12.85546875" style="405" customWidth="1"/>
    <col min="16" max="17" width="14.7109375" style="405" customWidth="1"/>
    <col min="18" max="18" width="26.42578125" style="405" bestFit="1" customWidth="1"/>
    <col min="19" max="19" width="18.28515625" style="405" bestFit="1" customWidth="1"/>
    <col min="20" max="16384" width="9.140625" style="405"/>
  </cols>
  <sheetData>
    <row r="1" spans="1:19" x14ac:dyDescent="0.2">
      <c r="A1" s="399"/>
      <c r="B1" s="400"/>
      <c r="C1" s="400"/>
      <c r="D1" s="400"/>
      <c r="E1" s="401" t="s">
        <v>805</v>
      </c>
      <c r="F1" s="401"/>
      <c r="G1" s="402"/>
    </row>
    <row r="2" spans="1:19" x14ac:dyDescent="0.2">
      <c r="A2" s="399"/>
      <c r="B2" s="400"/>
      <c r="C2" s="400"/>
      <c r="D2" s="400"/>
      <c r="E2" s="401" t="s">
        <v>806</v>
      </c>
      <c r="F2" s="401"/>
      <c r="G2" s="402"/>
    </row>
    <row r="3" spans="1:19" x14ac:dyDescent="0.2">
      <c r="A3" s="399"/>
      <c r="B3" s="400"/>
      <c r="C3" s="400"/>
      <c r="D3" s="400"/>
      <c r="E3" s="401" t="s">
        <v>807</v>
      </c>
      <c r="F3" s="401"/>
      <c r="G3" s="402"/>
    </row>
    <row r="4" spans="1:19" ht="25.5" x14ac:dyDescent="0.2">
      <c r="A4" s="399"/>
      <c r="B4" s="400"/>
      <c r="C4" s="400"/>
      <c r="D4" s="400"/>
      <c r="E4" s="406"/>
      <c r="F4" s="401"/>
      <c r="G4" s="401"/>
      <c r="N4" s="407" t="s">
        <v>808</v>
      </c>
      <c r="O4" s="408"/>
    </row>
    <row r="5" spans="1:19" ht="51" x14ac:dyDescent="0.2">
      <c r="A5" s="409"/>
      <c r="B5" s="410"/>
      <c r="D5" s="411"/>
      <c r="E5" s="412"/>
      <c r="F5" s="412"/>
      <c r="G5" s="412"/>
      <c r="H5" s="413" t="s">
        <v>809</v>
      </c>
      <c r="I5" s="413" t="s">
        <v>810</v>
      </c>
      <c r="J5" s="413" t="s">
        <v>811</v>
      </c>
      <c r="K5" s="413" t="s">
        <v>812</v>
      </c>
      <c r="L5" s="413" t="s">
        <v>813</v>
      </c>
      <c r="M5" s="413" t="s">
        <v>814</v>
      </c>
      <c r="N5" s="413" t="s">
        <v>815</v>
      </c>
      <c r="R5" s="405" t="s">
        <v>816</v>
      </c>
      <c r="S5" s="405" t="s">
        <v>817</v>
      </c>
    </row>
    <row r="6" spans="1:19" s="423" customFormat="1" ht="15" outlineLevel="1" x14ac:dyDescent="0.25">
      <c r="A6" s="414"/>
      <c r="B6" s="415"/>
      <c r="C6" s="416"/>
      <c r="D6" s="417"/>
      <c r="E6" s="418" t="s">
        <v>818</v>
      </c>
      <c r="F6" s="419"/>
      <c r="G6" s="420" t="s">
        <v>326</v>
      </c>
      <c r="H6" s="421"/>
      <c r="I6" s="422"/>
      <c r="J6" s="422"/>
      <c r="K6" s="422"/>
      <c r="L6" s="422"/>
      <c r="M6" s="422"/>
      <c r="N6" s="422"/>
    </row>
    <row r="7" spans="1:19" ht="15.75" outlineLevel="1" thickBot="1" x14ac:dyDescent="0.3">
      <c r="A7" s="409"/>
      <c r="B7" s="424" t="s">
        <v>819</v>
      </c>
      <c r="C7" s="410" t="s">
        <v>155</v>
      </c>
      <c r="D7" s="411">
        <v>1</v>
      </c>
      <c r="E7" s="425" t="s">
        <v>820</v>
      </c>
      <c r="F7" s="425" t="s">
        <v>821</v>
      </c>
      <c r="G7" s="425" t="s">
        <v>822</v>
      </c>
      <c r="H7" s="426">
        <f>'MHSA Journals 1213'!C3</f>
        <v>385604.92537280015</v>
      </c>
      <c r="I7" s="427">
        <v>0</v>
      </c>
      <c r="J7" s="427">
        <v>0</v>
      </c>
      <c r="K7" s="427">
        <v>0</v>
      </c>
      <c r="L7" s="427">
        <v>0</v>
      </c>
      <c r="M7" s="427">
        <v>0</v>
      </c>
      <c r="N7" s="427">
        <f>SUM(H7:M7)</f>
        <v>385604.92537280015</v>
      </c>
      <c r="O7" s="428"/>
      <c r="Q7" s="405" t="s">
        <v>823</v>
      </c>
      <c r="R7" s="429">
        <f>SUMIF('MHSA 1512 Exp All 1213'!K11:K365,"JE CSS",'MHSA 1512 Exp All 1213'!D11:D365)</f>
        <v>1058480.43</v>
      </c>
      <c r="S7" s="404">
        <f>R7-(H32-SUM(H24:H29)-SUM(H20:H21)-SUM(H15:H16)-SUM(H10:H11))</f>
        <v>295830.7903626801</v>
      </c>
    </row>
    <row r="8" spans="1:19" ht="15" outlineLevel="1" x14ac:dyDescent="0.25">
      <c r="A8" s="409"/>
      <c r="B8" s="430"/>
      <c r="D8" s="411"/>
      <c r="E8" s="425"/>
      <c r="F8" s="425"/>
      <c r="G8" s="431" t="s">
        <v>824</v>
      </c>
      <c r="H8" s="432">
        <f t="shared" ref="H8:M8" si="0">SUM(H7)</f>
        <v>385604.92537280015</v>
      </c>
      <c r="I8" s="432">
        <f t="shared" si="0"/>
        <v>0</v>
      </c>
      <c r="J8" s="432">
        <f t="shared" si="0"/>
        <v>0</v>
      </c>
      <c r="K8" s="432">
        <f t="shared" si="0"/>
        <v>0</v>
      </c>
      <c r="L8" s="432">
        <f t="shared" si="0"/>
        <v>0</v>
      </c>
      <c r="M8" s="432">
        <f t="shared" si="0"/>
        <v>0</v>
      </c>
      <c r="N8" s="432">
        <f>SUM(N7)</f>
        <v>385604.92537280015</v>
      </c>
      <c r="O8" s="428"/>
      <c r="Q8" s="404"/>
      <c r="R8" s="429"/>
    </row>
    <row r="9" spans="1:19" ht="15" outlineLevel="1" x14ac:dyDescent="0.25">
      <c r="A9" s="409"/>
      <c r="B9" s="430"/>
      <c r="D9" s="411"/>
      <c r="E9" s="425"/>
      <c r="F9" s="425"/>
      <c r="G9" s="433"/>
      <c r="H9" s="434"/>
      <c r="I9" s="435"/>
      <c r="J9" s="435"/>
      <c r="K9" s="435"/>
      <c r="L9" s="435"/>
      <c r="M9" s="435"/>
      <c r="N9" s="435"/>
      <c r="R9" s="429"/>
    </row>
    <row r="10" spans="1:19" ht="15" outlineLevel="1" x14ac:dyDescent="0.25">
      <c r="A10" s="409"/>
      <c r="B10" s="424" t="s">
        <v>819</v>
      </c>
      <c r="C10" s="410" t="s">
        <v>825</v>
      </c>
      <c r="D10" s="411">
        <v>2</v>
      </c>
      <c r="E10" s="425" t="s">
        <v>793</v>
      </c>
      <c r="F10" s="425"/>
      <c r="G10" s="425" t="s">
        <v>484</v>
      </c>
      <c r="H10" s="434">
        <f>'FSP Cost Settlement 1213'!F7-SUM('MHSA Exp Summary'!I10:M10)</f>
        <v>322685.03000000003</v>
      </c>
      <c r="I10" s="435">
        <v>0</v>
      </c>
      <c r="J10" s="435"/>
      <c r="K10" s="435">
        <f>SUMIF('Medi-cal &amp; EPSDT'!$B:$B,$E10,'Medi-cal &amp; EPSDT'!C:C)</f>
        <v>496052.72</v>
      </c>
      <c r="L10" s="435">
        <f>SUMIF('Medi-cal &amp; EPSDT'!$B:$B,$E10,'Medi-cal &amp; EPSDT'!D:D)</f>
        <v>681322.29</v>
      </c>
      <c r="M10" s="435">
        <v>21585.63</v>
      </c>
      <c r="N10" s="435">
        <f>SUM(H10:M10)</f>
        <v>1521645.67</v>
      </c>
      <c r="O10" s="428"/>
      <c r="R10" s="429">
        <f>SUMIF('MHSA 1512 Exp All 1213'!$G$11:$G$365,'MHSA Exp Summary'!G10,'MHSA 1512 Exp All 1213'!$D$11:$D$365)</f>
        <v>285877.99999999994</v>
      </c>
      <c r="S10" s="436">
        <f>R10-H10</f>
        <v>-36807.030000000086</v>
      </c>
    </row>
    <row r="11" spans="1:19" ht="15.75" outlineLevel="1" thickBot="1" x14ac:dyDescent="0.3">
      <c r="A11" s="409"/>
      <c r="B11" s="424" t="s">
        <v>819</v>
      </c>
      <c r="C11" s="410" t="s">
        <v>825</v>
      </c>
      <c r="D11" s="411">
        <v>3</v>
      </c>
      <c r="E11" s="425" t="s">
        <v>794</v>
      </c>
      <c r="F11" s="425"/>
      <c r="G11" s="425" t="s">
        <v>497</v>
      </c>
      <c r="H11" s="426">
        <f>'FSP Cost Settlement 1213'!F11-SUM(I11:M11)</f>
        <v>299463.70999999996</v>
      </c>
      <c r="I11" s="427">
        <v>0</v>
      </c>
      <c r="J11" s="427"/>
      <c r="K11" s="427">
        <f>SUMIF('Medi-cal &amp; EPSDT'!$B:$B,$E11,'Medi-cal &amp; EPSDT'!C:C)</f>
        <v>532923.18999999994</v>
      </c>
      <c r="L11" s="427">
        <f>SUMIF('Medi-cal &amp; EPSDT'!$B:$B,$E11,'Medi-cal &amp; EPSDT'!D:D)</f>
        <v>723257.79</v>
      </c>
      <c r="M11" s="427"/>
      <c r="N11" s="427">
        <f>SUM(H11:M11)</f>
        <v>1555644.69</v>
      </c>
      <c r="O11" s="428"/>
      <c r="P11" s="404">
        <f>N7+N14+N19+N22+N23</f>
        <v>2043421.2998457495</v>
      </c>
      <c r="Q11" s="436">
        <f>SUM('MHSA Journals 1213'!C3:C5)-'Payroll Rpt 1213 Adjusted'!AW20+'FSP Cost Settlement 1213'!F36+'MHSA Journals 1213'!K13</f>
        <v>2062260.5314394834</v>
      </c>
      <c r="R11" s="429">
        <f>SUMIF('MHSA 1512 Exp All 1213'!$G$11:$G$365,'MHSA Exp Summary'!G11,'MHSA 1512 Exp All 1213'!$D$11:$D$365)</f>
        <v>230470.72999999998</v>
      </c>
      <c r="S11" s="436">
        <f t="shared" ref="S11:S29" si="1">R11-H11</f>
        <v>-68992.979999999981</v>
      </c>
    </row>
    <row r="12" spans="1:19" ht="15" outlineLevel="1" x14ac:dyDescent="0.25">
      <c r="A12" s="409"/>
      <c r="B12" s="430"/>
      <c r="D12" s="411"/>
      <c r="E12" s="425"/>
      <c r="F12" s="425"/>
      <c r="G12" s="431" t="s">
        <v>826</v>
      </c>
      <c r="H12" s="432">
        <f t="shared" ref="H12:M12" si="2">SUM(H10:H11)</f>
        <v>622148.74</v>
      </c>
      <c r="I12" s="432">
        <f t="shared" si="2"/>
        <v>0</v>
      </c>
      <c r="J12" s="432">
        <f t="shared" si="2"/>
        <v>0</v>
      </c>
      <c r="K12" s="432">
        <f t="shared" si="2"/>
        <v>1028975.9099999999</v>
      </c>
      <c r="L12" s="432">
        <f t="shared" si="2"/>
        <v>1404580.08</v>
      </c>
      <c r="M12" s="432">
        <f t="shared" si="2"/>
        <v>21585.63</v>
      </c>
      <c r="N12" s="432">
        <f>SUM(N10:N11)</f>
        <v>3077290.36</v>
      </c>
      <c r="O12" s="428"/>
      <c r="P12" s="404"/>
      <c r="Q12" s="436"/>
      <c r="R12" s="429"/>
      <c r="S12" s="436"/>
    </row>
    <row r="13" spans="1:19" ht="15" outlineLevel="1" x14ac:dyDescent="0.25">
      <c r="A13" s="409"/>
      <c r="B13" s="430"/>
      <c r="D13" s="411"/>
      <c r="E13" s="425"/>
      <c r="F13" s="425"/>
      <c r="G13" s="425"/>
      <c r="H13" s="434"/>
      <c r="I13" s="435"/>
      <c r="J13" s="435"/>
      <c r="K13" s="435"/>
      <c r="L13" s="435"/>
      <c r="M13" s="435"/>
      <c r="N13" s="435"/>
      <c r="R13" s="429"/>
      <c r="S13" s="436"/>
    </row>
    <row r="14" spans="1:19" ht="15" outlineLevel="1" x14ac:dyDescent="0.25">
      <c r="A14" s="409"/>
      <c r="B14" s="424" t="s">
        <v>819</v>
      </c>
      <c r="C14" s="410" t="s">
        <v>827</v>
      </c>
      <c r="D14" s="411">
        <v>4</v>
      </c>
      <c r="E14" s="425" t="s">
        <v>786</v>
      </c>
      <c r="F14" s="425" t="s">
        <v>828</v>
      </c>
      <c r="G14" s="425" t="s">
        <v>829</v>
      </c>
      <c r="H14" s="434">
        <f>'MHSA Journals 1213'!E52+'MHSA Journals 1213'!E105+'MHSA Journals 1213'!E158-L14</f>
        <v>32346.650232326298</v>
      </c>
      <c r="I14" s="435">
        <v>0</v>
      </c>
      <c r="J14" s="435"/>
      <c r="K14" s="435">
        <f>SUMIF('Medi-cal &amp; EPSDT'!$B:$B,$E14,'Medi-cal &amp; EPSDT'!C:C)</f>
        <v>0</v>
      </c>
      <c r="L14" s="435">
        <f>SUMIF('Medi-cal &amp; EPSDT'!$B:$B,$E14,'Medi-cal &amp; EPSDT'!D:D)-L15</f>
        <v>323221.66000000003</v>
      </c>
      <c r="M14" s="435"/>
      <c r="N14" s="435">
        <f>SUM(H14:M14)</f>
        <v>355568.31023232633</v>
      </c>
      <c r="O14" s="428"/>
      <c r="R14" s="429"/>
      <c r="S14" s="436"/>
    </row>
    <row r="15" spans="1:19" ht="15" outlineLevel="1" x14ac:dyDescent="0.25">
      <c r="A15" s="409"/>
      <c r="B15" s="424" t="s">
        <v>819</v>
      </c>
      <c r="C15" s="410" t="s">
        <v>827</v>
      </c>
      <c r="D15" s="411">
        <v>11</v>
      </c>
      <c r="E15" s="425" t="s">
        <v>768</v>
      </c>
      <c r="F15" s="425" t="s">
        <v>830</v>
      </c>
      <c r="G15" s="425" t="s">
        <v>522</v>
      </c>
      <c r="H15" s="434">
        <f>'FSP Cost Settlement 1213'!F27</f>
        <v>15779.340000000004</v>
      </c>
      <c r="I15" s="435">
        <v>0</v>
      </c>
      <c r="J15" s="435"/>
      <c r="K15" s="435"/>
      <c r="L15" s="435">
        <f>'FSP Cost Settlement 1213'!G27</f>
        <v>20082.419999999998</v>
      </c>
      <c r="M15" s="435"/>
      <c r="N15" s="435">
        <f>SUM(H15:M15)</f>
        <v>35861.760000000002</v>
      </c>
      <c r="O15" s="428"/>
      <c r="R15" s="429">
        <f>SUMIF('MHSA 1512 Exp All 1213'!$G$11:$G$365,'MHSA Exp Summary'!G15,'MHSA 1512 Exp All 1213'!$D$11:$D$365)</f>
        <v>15779.340000000029</v>
      </c>
      <c r="S15" s="436">
        <f t="shared" si="1"/>
        <v>2.5465851649641991E-11</v>
      </c>
    </row>
    <row r="16" spans="1:19" ht="15.75" outlineLevel="1" thickBot="1" x14ac:dyDescent="0.3">
      <c r="A16" s="409"/>
      <c r="B16" s="424" t="s">
        <v>819</v>
      </c>
      <c r="C16" s="410" t="s">
        <v>827</v>
      </c>
      <c r="D16" s="411">
        <v>6</v>
      </c>
      <c r="E16" s="425" t="s">
        <v>789</v>
      </c>
      <c r="F16" s="425"/>
      <c r="G16" s="425" t="s">
        <v>446</v>
      </c>
      <c r="H16" s="437">
        <f>'FSP Cost Settlement 1213'!F10-SUM(I16:M16)</f>
        <v>1314422.48</v>
      </c>
      <c r="I16" s="438">
        <v>0</v>
      </c>
      <c r="J16" s="438"/>
      <c r="K16" s="438">
        <f>SUMIF('Medi-cal &amp; EPSDT'!$B:$B,$E16,'Medi-cal &amp; EPSDT'!C:C)</f>
        <v>20458.09</v>
      </c>
      <c r="L16" s="438">
        <f>SUMIF('Medi-cal &amp; EPSDT'!$B:$B,$E16,'Medi-cal &amp; EPSDT'!D:D)</f>
        <v>778072.43</v>
      </c>
      <c r="M16" s="438">
        <v>3561</v>
      </c>
      <c r="N16" s="439">
        <f>SUM(H16:M16)</f>
        <v>2116514</v>
      </c>
      <c r="O16" s="428"/>
      <c r="R16" s="429">
        <f>SUMIF('MHSA 1512 Exp All 1213'!$G$11:$G$365,'MHSA Exp Summary'!G16,'MHSA 1512 Exp All 1213'!$D$11:$D$365)</f>
        <v>1250871</v>
      </c>
      <c r="S16" s="436">
        <f t="shared" si="1"/>
        <v>-63551.479999999981</v>
      </c>
    </row>
    <row r="17" spans="1:19" ht="15" outlineLevel="1" x14ac:dyDescent="0.25">
      <c r="A17" s="409"/>
      <c r="B17" s="430"/>
      <c r="D17" s="411"/>
      <c r="E17" s="425"/>
      <c r="F17" s="425"/>
      <c r="G17" s="431" t="s">
        <v>831</v>
      </c>
      <c r="H17" s="432">
        <f t="shared" ref="H17:M17" si="3">SUM(H14:H16)</f>
        <v>1362548.4702323263</v>
      </c>
      <c r="I17" s="432">
        <f t="shared" si="3"/>
        <v>0</v>
      </c>
      <c r="J17" s="432">
        <f t="shared" si="3"/>
        <v>0</v>
      </c>
      <c r="K17" s="432">
        <f t="shared" si="3"/>
        <v>20458.09</v>
      </c>
      <c r="L17" s="432">
        <f t="shared" si="3"/>
        <v>1121376.51</v>
      </c>
      <c r="M17" s="432">
        <f t="shared" si="3"/>
        <v>3561</v>
      </c>
      <c r="N17" s="432">
        <f>SUM(N14:N16)</f>
        <v>2507944.0702323262</v>
      </c>
      <c r="O17" s="428"/>
      <c r="R17" s="429"/>
      <c r="S17" s="436"/>
    </row>
    <row r="18" spans="1:19" ht="15" outlineLevel="1" x14ac:dyDescent="0.25">
      <c r="A18" s="409"/>
      <c r="B18" s="430"/>
      <c r="D18" s="411"/>
      <c r="E18" s="425"/>
      <c r="F18" s="425"/>
      <c r="G18" s="425"/>
      <c r="H18" s="434"/>
      <c r="I18" s="435"/>
      <c r="J18" s="435"/>
      <c r="K18" s="435"/>
      <c r="L18" s="435"/>
      <c r="M18" s="435"/>
      <c r="N18" s="435"/>
      <c r="R18" s="429"/>
      <c r="S18" s="436"/>
    </row>
    <row r="19" spans="1:19" ht="15" outlineLevel="1" x14ac:dyDescent="0.25">
      <c r="A19" s="409"/>
      <c r="B19" s="424" t="s">
        <v>819</v>
      </c>
      <c r="C19" s="410" t="s">
        <v>123</v>
      </c>
      <c r="D19" s="411">
        <v>13</v>
      </c>
      <c r="E19" s="425" t="s">
        <v>832</v>
      </c>
      <c r="F19" s="440" t="s">
        <v>833</v>
      </c>
      <c r="G19" s="440"/>
      <c r="H19" s="434">
        <f>SUM('MHSA Journals 1213'!C4:C5)-N14-43385.54-SUM('Payroll Rpt 1213 Adjusted'!AW20:BC20)-SUM(K19:L19)</f>
        <v>104112.37364162732</v>
      </c>
      <c r="I19" s="435"/>
      <c r="J19" s="435"/>
      <c r="K19" s="435">
        <f>'Medi-cal &amp; EPSDT'!C21</f>
        <v>121410.51</v>
      </c>
      <c r="L19" s="435">
        <f>'Medi-cal &amp; EPSDT'!D21</f>
        <v>227569.51</v>
      </c>
      <c r="M19" s="435"/>
      <c r="N19" s="435">
        <f t="shared" ref="N19:N29" si="4">SUM(H19:M19)</f>
        <v>453092.39364162734</v>
      </c>
      <c r="O19" s="428"/>
      <c r="R19" s="429"/>
      <c r="S19" s="436"/>
    </row>
    <row r="20" spans="1:19" ht="15" outlineLevel="1" x14ac:dyDescent="0.25">
      <c r="A20" s="409"/>
      <c r="B20" s="424" t="s">
        <v>819</v>
      </c>
      <c r="C20" s="410" t="s">
        <v>123</v>
      </c>
      <c r="D20" s="411">
        <v>14</v>
      </c>
      <c r="E20" s="425" t="s">
        <v>792</v>
      </c>
      <c r="F20" s="425" t="s">
        <v>834</v>
      </c>
      <c r="G20" s="425" t="s">
        <v>434</v>
      </c>
      <c r="H20" s="434">
        <f>'FSP Cost Settlement 1213'!F6-SUM(I20:M20)</f>
        <v>79942.110000000015</v>
      </c>
      <c r="I20" s="435"/>
      <c r="J20" s="435"/>
      <c r="K20" s="435">
        <f>SUMIF('Medi-cal &amp; EPSDT'!$B:$B,$E20,'Medi-cal &amp; EPSDT'!C:C)</f>
        <v>42446.02</v>
      </c>
      <c r="L20" s="435">
        <f>SUMIF('Medi-cal &amp; EPSDT'!$B:$B,$E20,'Medi-cal &amp; EPSDT'!D:D)</f>
        <v>77611.87</v>
      </c>
      <c r="M20" s="435"/>
      <c r="N20" s="435">
        <f t="shared" si="4"/>
        <v>200000</v>
      </c>
      <c r="O20" s="428"/>
      <c r="R20" s="429">
        <f>SUMIF('MHSA 1512 Exp All 1213'!$G$11:$G$365,'MHSA Exp Summary'!G20,'MHSA 1512 Exp All 1213'!$D$11:$D$365)</f>
        <v>67846</v>
      </c>
      <c r="S20" s="436">
        <f t="shared" si="1"/>
        <v>-12096.110000000015</v>
      </c>
    </row>
    <row r="21" spans="1:19" ht="15" outlineLevel="1" x14ac:dyDescent="0.25">
      <c r="A21" s="409"/>
      <c r="B21" s="424" t="s">
        <v>819</v>
      </c>
      <c r="C21" s="410" t="s">
        <v>123</v>
      </c>
      <c r="D21" s="411">
        <v>9</v>
      </c>
      <c r="E21" s="425" t="s">
        <v>835</v>
      </c>
      <c r="F21" s="425" t="s">
        <v>836</v>
      </c>
      <c r="G21" s="425" t="s">
        <v>508</v>
      </c>
      <c r="H21" s="434">
        <f>SUMIF('MHSA 1512 Exp All 1213'!$G:$G,G21,'MHSA 1512 Exp All 1213'!$D:$D)</f>
        <v>3719.08</v>
      </c>
      <c r="I21" s="435"/>
      <c r="J21" s="435"/>
      <c r="K21" s="435"/>
      <c r="L21" s="435"/>
      <c r="M21" s="435"/>
      <c r="N21" s="435">
        <f t="shared" si="4"/>
        <v>3719.08</v>
      </c>
      <c r="O21" s="428"/>
      <c r="R21" s="429">
        <f>SUMIF('MHSA 1512 Exp All 1213'!$G$11:$G$365,'MHSA Exp Summary'!G21,'MHSA 1512 Exp All 1213'!$D$11:$D$365)</f>
        <v>3719.08</v>
      </c>
      <c r="S21" s="436">
        <f t="shared" si="1"/>
        <v>0</v>
      </c>
    </row>
    <row r="22" spans="1:19" ht="15" outlineLevel="1" x14ac:dyDescent="0.25">
      <c r="A22" s="409"/>
      <c r="B22" s="424" t="s">
        <v>819</v>
      </c>
      <c r="C22" s="410" t="s">
        <v>123</v>
      </c>
      <c r="D22" s="411">
        <v>15</v>
      </c>
      <c r="E22" s="425" t="s">
        <v>837</v>
      </c>
      <c r="F22" s="425"/>
      <c r="G22" s="425"/>
      <c r="H22" s="434">
        <f>'FSP Cost Settlement 1213'!F34+'FSP Cost Settlement 1213'!F35-SUM(I22:M22)</f>
        <v>56136.75</v>
      </c>
      <c r="I22" s="435"/>
      <c r="J22" s="435"/>
      <c r="K22" s="435">
        <f>'Medi-cal &amp; EPSDT'!C19</f>
        <v>50127.659999999996</v>
      </c>
      <c r="L22" s="435">
        <f>'Medi-cal &amp; EPSDT'!D19</f>
        <v>101804.35</v>
      </c>
      <c r="M22" s="435"/>
      <c r="N22" s="541">
        <f t="shared" si="4"/>
        <v>208068.76</v>
      </c>
      <c r="O22" s="428"/>
      <c r="R22" s="429"/>
      <c r="S22" s="436"/>
    </row>
    <row r="23" spans="1:19" ht="15" outlineLevel="1" x14ac:dyDescent="0.25">
      <c r="A23" s="409"/>
      <c r="B23" s="424" t="s">
        <v>819</v>
      </c>
      <c r="C23" s="410" t="s">
        <v>123</v>
      </c>
      <c r="D23" s="411">
        <v>18</v>
      </c>
      <c r="E23" s="425" t="s">
        <v>838</v>
      </c>
      <c r="F23" s="441" t="s">
        <v>839</v>
      </c>
      <c r="G23" s="442">
        <f>'FSP Cost Settlement 1213'!F37</f>
        <v>223585</v>
      </c>
      <c r="H23" s="434">
        <f>'FSP Cost Settlement 1213'!F36-SUM(I23:M23)</f>
        <v>184448.94039056607</v>
      </c>
      <c r="I23" s="435"/>
      <c r="J23" s="435">
        <f>G23-('FSP Cost Settlement 1213'!F38*('Medi-cal &amp; EPSDT'!C20+'Medi-cal &amp; EPSDT'!D20))</f>
        <v>98778.0302084297</v>
      </c>
      <c r="K23" s="435">
        <f>'Medi-cal &amp; EPSDT'!C20</f>
        <v>84422.54</v>
      </c>
      <c r="L23" s="435">
        <f>'Medi-cal &amp; EPSDT'!D20</f>
        <v>273437.39999999997</v>
      </c>
      <c r="M23" s="435"/>
      <c r="N23" s="541">
        <f t="shared" si="4"/>
        <v>641086.91059899575</v>
      </c>
      <c r="O23" s="428"/>
      <c r="R23" s="429"/>
      <c r="S23" s="436"/>
    </row>
    <row r="24" spans="1:19" ht="15" outlineLevel="1" x14ac:dyDescent="0.25">
      <c r="A24" s="409"/>
      <c r="B24" s="424" t="s">
        <v>819</v>
      </c>
      <c r="C24" s="410" t="s">
        <v>123</v>
      </c>
      <c r="D24" s="411">
        <v>12</v>
      </c>
      <c r="E24" s="425" t="s">
        <v>840</v>
      </c>
      <c r="F24" s="425" t="s">
        <v>841</v>
      </c>
      <c r="G24" s="425" t="s">
        <v>427</v>
      </c>
      <c r="H24" s="434">
        <f>SUMIF('MHSA 1512 Exp All 1213'!$G:$G,G24,'MHSA 1512 Exp All 1213'!$D:$D)</f>
        <v>15628.640000001</v>
      </c>
      <c r="I24" s="435">
        <v>0</v>
      </c>
      <c r="J24" s="435"/>
      <c r="K24" s="435"/>
      <c r="L24" s="435"/>
      <c r="M24" s="435"/>
      <c r="N24" s="435">
        <f t="shared" si="4"/>
        <v>15628.640000001</v>
      </c>
      <c r="O24" s="428"/>
      <c r="R24" s="429">
        <f>SUMIF('MHSA 1512 Exp All 1213'!$G$11:$G$365,'MHSA Exp Summary'!G24,'MHSA 1512 Exp All 1213'!$D$11:$D$365)</f>
        <v>15628.640000001</v>
      </c>
      <c r="S24" s="436">
        <f t="shared" si="1"/>
        <v>0</v>
      </c>
    </row>
    <row r="25" spans="1:19" ht="15" outlineLevel="1" x14ac:dyDescent="0.25">
      <c r="A25" s="409"/>
      <c r="B25" s="424" t="s">
        <v>819</v>
      </c>
      <c r="C25" s="410" t="s">
        <v>123</v>
      </c>
      <c r="D25" s="411">
        <v>5</v>
      </c>
      <c r="E25" s="425" t="s">
        <v>842</v>
      </c>
      <c r="F25" s="425" t="s">
        <v>843</v>
      </c>
      <c r="G25" s="443" t="s">
        <v>548</v>
      </c>
      <c r="H25" s="434">
        <f>'FSP Cost Settlement 1213'!F28</f>
        <v>101429.13577694944</v>
      </c>
      <c r="I25" s="435">
        <v>0</v>
      </c>
      <c r="J25" s="435"/>
      <c r="K25" s="435">
        <f>'FSP Cost Settlement 1213'!$L$28*'Medi-cal &amp; EPSDT'!C22</f>
        <v>5264.2029988340964</v>
      </c>
      <c r="L25" s="435">
        <f>'FSP Cost Settlement 1213'!$L$28*'Medi-cal &amp; EPSDT'!D22</f>
        <v>40809.66122421647</v>
      </c>
      <c r="M25" s="435"/>
      <c r="N25" s="435">
        <f t="shared" si="4"/>
        <v>147503</v>
      </c>
      <c r="O25" s="428"/>
      <c r="R25" s="429">
        <f>SUMIF('MHSA 1512 Exp All 1213'!$G$11:$G$365,'MHSA Exp Summary'!G25,'MHSA 1512 Exp All 1213'!$D$11:$D$365)</f>
        <v>147503</v>
      </c>
      <c r="S25" s="436">
        <f t="shared" si="1"/>
        <v>46073.864223050565</v>
      </c>
    </row>
    <row r="26" spans="1:19" ht="15" outlineLevel="1" x14ac:dyDescent="0.25">
      <c r="A26" s="409"/>
      <c r="B26" s="424" t="s">
        <v>819</v>
      </c>
      <c r="C26" s="410" t="s">
        <v>123</v>
      </c>
      <c r="D26" s="411">
        <v>8</v>
      </c>
      <c r="E26" s="425" t="s">
        <v>844</v>
      </c>
      <c r="F26" s="425" t="s">
        <v>845</v>
      </c>
      <c r="G26" s="425" t="s">
        <v>503</v>
      </c>
      <c r="H26" s="434">
        <f>SUMIF('MHSA 1512 Exp All 1213'!$G:$G,G26,'MHSA 1512 Exp All 1213'!$D:$D)</f>
        <v>43555.88</v>
      </c>
      <c r="I26" s="435">
        <v>0</v>
      </c>
      <c r="J26" s="435"/>
      <c r="K26" s="435"/>
      <c r="L26" s="435"/>
      <c r="M26" s="435"/>
      <c r="N26" s="435">
        <f t="shared" si="4"/>
        <v>43555.88</v>
      </c>
      <c r="O26" s="428"/>
      <c r="R26" s="429">
        <f>SUMIF('MHSA 1512 Exp All 1213'!$G$11:$G$365,'MHSA Exp Summary'!G26,'MHSA 1512 Exp All 1213'!$D$11:$D$365)</f>
        <v>43555.88</v>
      </c>
      <c r="S26" s="436">
        <f t="shared" si="1"/>
        <v>0</v>
      </c>
    </row>
    <row r="27" spans="1:19" ht="15" outlineLevel="1" x14ac:dyDescent="0.25">
      <c r="A27" s="409"/>
      <c r="B27" s="424" t="s">
        <v>819</v>
      </c>
      <c r="C27" s="410" t="s">
        <v>123</v>
      </c>
      <c r="D27" s="411">
        <v>7</v>
      </c>
      <c r="E27" s="425" t="s">
        <v>846</v>
      </c>
      <c r="F27" s="425" t="s">
        <v>847</v>
      </c>
      <c r="G27" s="425" t="s">
        <v>476</v>
      </c>
      <c r="H27" s="434">
        <f>SUMIF('MHSA 1512 Exp All 1213'!$G:$G,G27,'MHSA 1512 Exp All 1213'!$D:$D)</f>
        <v>200316</v>
      </c>
      <c r="I27" s="435">
        <v>0</v>
      </c>
      <c r="J27" s="435"/>
      <c r="K27" s="435"/>
      <c r="L27" s="435"/>
      <c r="M27" s="435"/>
      <c r="N27" s="435">
        <f t="shared" si="4"/>
        <v>200316</v>
      </c>
      <c r="O27" s="428"/>
      <c r="R27" s="429">
        <f>SUMIF('MHSA 1512 Exp All 1213'!$G$11:$G$365,'MHSA Exp Summary'!G27,'MHSA 1512 Exp All 1213'!$D$11:$D$365)</f>
        <v>200316</v>
      </c>
      <c r="S27" s="436">
        <f t="shared" si="1"/>
        <v>0</v>
      </c>
    </row>
    <row r="28" spans="1:19" ht="15" outlineLevel="1" x14ac:dyDescent="0.25">
      <c r="A28" s="409"/>
      <c r="B28" s="424" t="s">
        <v>819</v>
      </c>
      <c r="C28" s="410" t="s">
        <v>123</v>
      </c>
      <c r="D28" s="411" t="s">
        <v>848</v>
      </c>
      <c r="E28" s="425" t="s">
        <v>849</v>
      </c>
      <c r="F28" s="425" t="s">
        <v>850</v>
      </c>
      <c r="G28" s="425" t="s">
        <v>415</v>
      </c>
      <c r="H28" s="434">
        <f>SUMIF('MHSA 1512 Exp All 1213'!$G:$G,G28,'MHSA 1512 Exp All 1213'!$D:$D)</f>
        <v>25000</v>
      </c>
      <c r="I28" s="435">
        <v>0</v>
      </c>
      <c r="J28" s="435"/>
      <c r="K28" s="435"/>
      <c r="L28" s="435"/>
      <c r="M28" s="435"/>
      <c r="N28" s="435">
        <f t="shared" si="4"/>
        <v>25000</v>
      </c>
      <c r="O28" s="428"/>
      <c r="R28" s="429">
        <f>SUMIF('MHSA 1512 Exp All 1213'!$G$11:$G$365,'MHSA Exp Summary'!G28,'MHSA 1512 Exp All 1213'!$D$11:$D$365)</f>
        <v>25000</v>
      </c>
      <c r="S28" s="436">
        <f t="shared" si="1"/>
        <v>0</v>
      </c>
    </row>
    <row r="29" spans="1:19" ht="15.75" outlineLevel="1" thickBot="1" x14ac:dyDescent="0.3">
      <c r="A29" s="409"/>
      <c r="B29" s="424" t="s">
        <v>819</v>
      </c>
      <c r="C29" s="410" t="s">
        <v>123</v>
      </c>
      <c r="D29" s="411" t="s">
        <v>851</v>
      </c>
      <c r="E29" s="425" t="s">
        <v>849</v>
      </c>
      <c r="F29" s="425" t="s">
        <v>850</v>
      </c>
      <c r="G29" s="425" t="s">
        <v>410</v>
      </c>
      <c r="H29" s="426">
        <f>SUMIF('MHSA 1512 Exp All 1213'!$G:$G,G29,'MHSA 1512 Exp All 1213'!$D:$D)</f>
        <v>4655</v>
      </c>
      <c r="I29" s="427">
        <v>0</v>
      </c>
      <c r="J29" s="427"/>
      <c r="K29" s="427"/>
      <c r="L29" s="427"/>
      <c r="M29" s="427"/>
      <c r="N29" s="427">
        <f t="shared" si="4"/>
        <v>4655</v>
      </c>
      <c r="O29" s="428"/>
      <c r="R29" s="429">
        <f>SUMIF('MHSA 1512 Exp All 1213'!$G$11:$G$365,'MHSA Exp Summary'!G29,'MHSA 1512 Exp All 1213'!$D$11:$D$365)</f>
        <v>4655</v>
      </c>
      <c r="S29" s="436">
        <f t="shared" si="1"/>
        <v>0</v>
      </c>
    </row>
    <row r="30" spans="1:19" ht="15" outlineLevel="1" x14ac:dyDescent="0.25">
      <c r="A30" s="409"/>
      <c r="B30" s="430"/>
      <c r="D30" s="411"/>
      <c r="E30" s="425"/>
      <c r="F30" s="425"/>
      <c r="G30" s="431" t="s">
        <v>852</v>
      </c>
      <c r="H30" s="432">
        <f t="shared" ref="H30:M30" si="5">SUM(H19:H29)</f>
        <v>818943.90980914386</v>
      </c>
      <c r="I30" s="432">
        <f t="shared" si="5"/>
        <v>0</v>
      </c>
      <c r="J30" s="432">
        <f t="shared" si="5"/>
        <v>98778.0302084297</v>
      </c>
      <c r="K30" s="432">
        <f t="shared" si="5"/>
        <v>303670.93299883406</v>
      </c>
      <c r="L30" s="432">
        <f t="shared" si="5"/>
        <v>721232.79122421634</v>
      </c>
      <c r="M30" s="432">
        <f t="shared" si="5"/>
        <v>0</v>
      </c>
      <c r="N30" s="432">
        <f>SUM(N19:N29)</f>
        <v>1942625.6642406241</v>
      </c>
      <c r="O30" s="428"/>
      <c r="R30" s="429"/>
      <c r="S30" s="436"/>
    </row>
    <row r="31" spans="1:19" ht="15.75" outlineLevel="1" thickBot="1" x14ac:dyDescent="0.3">
      <c r="A31" s="409"/>
      <c r="B31" s="430"/>
      <c r="D31" s="411"/>
      <c r="E31" s="425"/>
      <c r="F31" s="425"/>
      <c r="G31" s="425"/>
      <c r="H31" s="426"/>
      <c r="I31" s="427"/>
      <c r="J31" s="427"/>
      <c r="K31" s="427"/>
      <c r="L31" s="427"/>
      <c r="M31" s="427"/>
      <c r="N31" s="427"/>
      <c r="R31" s="429"/>
    </row>
    <row r="32" spans="1:19" s="423" customFormat="1" ht="15" x14ac:dyDescent="0.25">
      <c r="A32" s="414"/>
      <c r="B32" s="415"/>
      <c r="C32" s="416"/>
      <c r="D32" s="417"/>
      <c r="E32" s="444" t="s">
        <v>853</v>
      </c>
      <c r="F32" s="419"/>
      <c r="G32" s="420"/>
      <c r="H32" s="445">
        <f t="shared" ref="H32:M32" si="6">H8+H12+H17+H30</f>
        <v>3189246.0454142704</v>
      </c>
      <c r="I32" s="445">
        <f t="shared" si="6"/>
        <v>0</v>
      </c>
      <c r="J32" s="445">
        <f t="shared" si="6"/>
        <v>98778.0302084297</v>
      </c>
      <c r="K32" s="445">
        <f t="shared" si="6"/>
        <v>1353104.9329988342</v>
      </c>
      <c r="L32" s="445">
        <f t="shared" si="6"/>
        <v>3247189.381224216</v>
      </c>
      <c r="M32" s="445">
        <f t="shared" si="6"/>
        <v>25146.63</v>
      </c>
      <c r="N32" s="445">
        <f>N8+N12+N17+N30</f>
        <v>7913465.0198457502</v>
      </c>
      <c r="R32" s="446">
        <f>SUM(R7:R31)</f>
        <v>3349703.100000001</v>
      </c>
      <c r="S32" s="446">
        <f>SUM(S7:S31)</f>
        <v>160457.05458573063</v>
      </c>
    </row>
    <row r="33" spans="1:19" x14ac:dyDescent="0.2">
      <c r="A33" s="409"/>
      <c r="B33" s="410"/>
      <c r="D33" s="411"/>
      <c r="E33" s="412"/>
      <c r="F33" s="425"/>
      <c r="G33" s="447"/>
      <c r="H33" s="434"/>
      <c r="I33" s="435"/>
      <c r="J33" s="435"/>
      <c r="K33" s="435"/>
      <c r="L33" s="435"/>
      <c r="M33" s="435"/>
      <c r="N33" s="435"/>
    </row>
    <row r="34" spans="1:19" s="455" customFormat="1" outlineLevel="1" x14ac:dyDescent="0.2">
      <c r="A34" s="448" t="s">
        <v>854</v>
      </c>
      <c r="B34" s="448" t="s">
        <v>855</v>
      </c>
      <c r="C34" s="449"/>
      <c r="D34" s="450"/>
      <c r="E34" s="451" t="s">
        <v>377</v>
      </c>
      <c r="F34" s="182"/>
      <c r="G34" s="452" t="s">
        <v>377</v>
      </c>
      <c r="H34" s="453"/>
      <c r="I34" s="454"/>
      <c r="J34" s="454"/>
      <c r="K34" s="454"/>
      <c r="L34" s="454"/>
      <c r="M34" s="454"/>
      <c r="N34" s="454"/>
      <c r="O34" s="455" t="s">
        <v>854</v>
      </c>
      <c r="P34" s="455" t="s">
        <v>855</v>
      </c>
      <c r="Q34" s="455" t="s">
        <v>856</v>
      </c>
    </row>
    <row r="35" spans="1:19" ht="13.5" outlineLevel="1" thickBot="1" x14ac:dyDescent="0.25">
      <c r="A35" s="456"/>
      <c r="B35" s="457"/>
      <c r="C35" s="410" t="s">
        <v>155</v>
      </c>
      <c r="D35" s="411">
        <v>19</v>
      </c>
      <c r="E35" s="425" t="s">
        <v>820</v>
      </c>
      <c r="F35" s="425" t="s">
        <v>857</v>
      </c>
      <c r="G35" s="443" t="s">
        <v>858</v>
      </c>
      <c r="H35" s="426">
        <f>'MHSA Journals 1213'!C6</f>
        <v>61072.16356830555</v>
      </c>
      <c r="I35" s="427"/>
      <c r="J35" s="427"/>
      <c r="K35" s="427"/>
      <c r="L35" s="427"/>
      <c r="M35" s="427"/>
      <c r="N35" s="427">
        <f>SUM(H35:M35)</f>
        <v>61072.16356830555</v>
      </c>
      <c r="O35" s="428"/>
      <c r="Q35" s="405" t="s">
        <v>859</v>
      </c>
      <c r="R35" s="429">
        <f>SUMIF('MHSA 1512 Exp All 1213'!K11:K365,"JE PEI",'MHSA 1512 Exp All 1213'!D11:D365)</f>
        <v>161507.04</v>
      </c>
      <c r="S35" s="404">
        <f>R35-(H63-SUM(H55:H59)-SUM(H47:H51)-SUM(H38:H42))</f>
        <v>-30178.225082356133</v>
      </c>
    </row>
    <row r="36" spans="1:19" outlineLevel="1" x14ac:dyDescent="0.2">
      <c r="A36" s="456"/>
      <c r="B36" s="457"/>
      <c r="D36" s="411"/>
      <c r="E36" s="425"/>
      <c r="F36" s="425"/>
      <c r="G36" s="458" t="s">
        <v>824</v>
      </c>
      <c r="H36" s="432">
        <f>SUM(H35)</f>
        <v>61072.16356830555</v>
      </c>
      <c r="I36" s="432">
        <f t="shared" ref="I36:N36" si="7">SUM(I35)</f>
        <v>0</v>
      </c>
      <c r="J36" s="432">
        <f t="shared" si="7"/>
        <v>0</v>
      </c>
      <c r="K36" s="432">
        <f t="shared" si="7"/>
        <v>0</v>
      </c>
      <c r="L36" s="432">
        <f t="shared" si="7"/>
        <v>0</v>
      </c>
      <c r="M36" s="432">
        <f t="shared" si="7"/>
        <v>0</v>
      </c>
      <c r="N36" s="432">
        <f t="shared" si="7"/>
        <v>61072.16356830555</v>
      </c>
      <c r="O36" s="404">
        <f>N45+N46+N60+N52</f>
        <v>241239.74672721286</v>
      </c>
      <c r="P36" s="436">
        <f>SUM('MHSA Journals 1213'!C7:C8)-'Payroll Rpt 1213 Adjusted'!AY20</f>
        <v>241239.74672721283</v>
      </c>
    </row>
    <row r="37" spans="1:19" outlineLevel="1" x14ac:dyDescent="0.2">
      <c r="A37" s="456"/>
      <c r="B37" s="457"/>
      <c r="D37" s="411"/>
      <c r="E37" s="425"/>
      <c r="F37" s="425"/>
      <c r="G37" s="443"/>
      <c r="H37" s="434"/>
      <c r="I37" s="435"/>
      <c r="J37" s="435"/>
      <c r="K37" s="435"/>
      <c r="L37" s="435"/>
      <c r="M37" s="435"/>
      <c r="N37" s="435"/>
    </row>
    <row r="38" spans="1:19" outlineLevel="1" x14ac:dyDescent="0.2">
      <c r="A38" s="456">
        <v>1</v>
      </c>
      <c r="B38" s="459">
        <f>1-A38</f>
        <v>0</v>
      </c>
      <c r="C38" s="410" t="s">
        <v>860</v>
      </c>
      <c r="D38" s="411">
        <v>20</v>
      </c>
      <c r="E38" s="425" t="s">
        <v>861</v>
      </c>
      <c r="F38" s="425" t="s">
        <v>862</v>
      </c>
      <c r="G38" s="443" t="s">
        <v>610</v>
      </c>
      <c r="H38" s="434">
        <f>SUMIF('MHSA 1512 Exp All 1213'!$G:$G,G38,'MHSA 1512 Exp All 1213'!$D:$D)</f>
        <v>123821.53000001001</v>
      </c>
      <c r="I38" s="435"/>
      <c r="J38" s="435"/>
      <c r="K38" s="435"/>
      <c r="L38" s="435"/>
      <c r="M38" s="435"/>
      <c r="N38" s="435">
        <f>SUM(H38:M38)</f>
        <v>123821.53000001001</v>
      </c>
      <c r="O38" s="435">
        <f>A38*N38</f>
        <v>123821.53000001001</v>
      </c>
      <c r="P38" s="435">
        <f>B38*N38</f>
        <v>0</v>
      </c>
      <c r="Q38" s="435"/>
      <c r="R38" s="429">
        <f>SUMIF('MHSA 1512 Exp All 1213'!$G$11:$G$365,'MHSA Exp Summary'!G38,'MHSA 1512 Exp All 1213'!$D$11:$D$365)</f>
        <v>123821.53000001001</v>
      </c>
      <c r="S38" s="436">
        <f>R38-H38</f>
        <v>0</v>
      </c>
    </row>
    <row r="39" spans="1:19" outlineLevel="1" x14ac:dyDescent="0.2">
      <c r="A39" s="456">
        <v>1</v>
      </c>
      <c r="B39" s="459">
        <f>1-A39</f>
        <v>0</v>
      </c>
      <c r="C39" s="410" t="s">
        <v>860</v>
      </c>
      <c r="D39" s="411">
        <v>21</v>
      </c>
      <c r="E39" s="425" t="s">
        <v>863</v>
      </c>
      <c r="F39" s="425" t="s">
        <v>864</v>
      </c>
      <c r="G39" s="443" t="s">
        <v>564</v>
      </c>
      <c r="H39" s="434">
        <f>SUMIF('MHSA 1512 Exp All 1213'!$G:$G,G39,'MHSA 1512 Exp All 1213'!$D:$D)</f>
        <v>17249.999999999996</v>
      </c>
      <c r="I39" s="435"/>
      <c r="J39" s="435"/>
      <c r="K39" s="435"/>
      <c r="L39" s="435"/>
      <c r="M39" s="435"/>
      <c r="N39" s="435">
        <f>SUM(H39:M39)</f>
        <v>17249.999999999996</v>
      </c>
      <c r="O39" s="435">
        <f>A39*N39</f>
        <v>17249.999999999996</v>
      </c>
      <c r="P39" s="435">
        <f>B39*N39</f>
        <v>0</v>
      </c>
      <c r="Q39" s="435"/>
      <c r="R39" s="429">
        <f>SUMIF('MHSA 1512 Exp All 1213'!$G$11:$G$365,'MHSA Exp Summary'!G39,'MHSA 1512 Exp All 1213'!$D$11:$D$365)</f>
        <v>17249.999999999996</v>
      </c>
      <c r="S39" s="436">
        <f>R39-H39</f>
        <v>0</v>
      </c>
    </row>
    <row r="40" spans="1:19" outlineLevel="1" x14ac:dyDescent="0.2">
      <c r="A40" s="456">
        <v>1</v>
      </c>
      <c r="B40" s="459">
        <f>1-A40</f>
        <v>0</v>
      </c>
      <c r="C40" s="410" t="s">
        <v>860</v>
      </c>
      <c r="D40" s="411">
        <v>22</v>
      </c>
      <c r="E40" s="425" t="s">
        <v>861</v>
      </c>
      <c r="F40" s="443" t="s">
        <v>865</v>
      </c>
      <c r="G40" s="443" t="s">
        <v>624</v>
      </c>
      <c r="H40" s="434">
        <f>SUMIF('MHSA 1512 Exp All 1213'!$G:$G,G40,'MHSA 1512 Exp All 1213'!$D:$D)</f>
        <v>4000</v>
      </c>
      <c r="I40" s="435"/>
      <c r="J40" s="435"/>
      <c r="K40" s="435"/>
      <c r="L40" s="435"/>
      <c r="M40" s="435"/>
      <c r="N40" s="435">
        <f>SUM(H40:M40)</f>
        <v>4000</v>
      </c>
      <c r="O40" s="435">
        <f>A40*N40</f>
        <v>4000</v>
      </c>
      <c r="P40" s="435">
        <f>B40*N40</f>
        <v>0</v>
      </c>
      <c r="Q40" s="435"/>
      <c r="R40" s="429">
        <f>SUMIF('MHSA 1512 Exp All 1213'!$G$11:$G$365,'MHSA Exp Summary'!G40,'MHSA 1512 Exp All 1213'!$D$11:$D$365)</f>
        <v>4000</v>
      </c>
      <c r="S40" s="436">
        <f>R40-H40</f>
        <v>0</v>
      </c>
    </row>
    <row r="41" spans="1:19" outlineLevel="1" x14ac:dyDescent="0.2">
      <c r="A41" s="456">
        <v>1</v>
      </c>
      <c r="B41" s="459">
        <f>1-A41</f>
        <v>0</v>
      </c>
      <c r="C41" s="410" t="s">
        <v>860</v>
      </c>
      <c r="D41" s="411">
        <v>23</v>
      </c>
      <c r="E41" s="425" t="s">
        <v>866</v>
      </c>
      <c r="F41" s="425" t="s">
        <v>867</v>
      </c>
      <c r="G41" s="443" t="s">
        <v>629</v>
      </c>
      <c r="H41" s="434">
        <f>SUMIF('MHSA 1512 Exp All 1213'!$G:$G,G41,'MHSA 1512 Exp All 1213'!$D:$D)</f>
        <v>3704.2300009999999</v>
      </c>
      <c r="I41" s="435"/>
      <c r="J41" s="435"/>
      <c r="K41" s="435"/>
      <c r="L41" s="435"/>
      <c r="M41" s="435"/>
      <c r="N41" s="435">
        <f>SUM(H41:M41)</f>
        <v>3704.2300009999999</v>
      </c>
      <c r="O41" s="435">
        <f>A41*N41</f>
        <v>3704.2300009999999</v>
      </c>
      <c r="P41" s="435">
        <f>B41*N41</f>
        <v>0</v>
      </c>
      <c r="Q41" s="435"/>
      <c r="R41" s="429">
        <f>SUMIF('MHSA 1512 Exp All 1213'!$G$11:$G$365,'MHSA Exp Summary'!G41,'MHSA 1512 Exp All 1213'!$D$11:$D$365)</f>
        <v>3704.2300009999999</v>
      </c>
      <c r="S41" s="436">
        <f>R41-H41</f>
        <v>0</v>
      </c>
    </row>
    <row r="42" spans="1:19" ht="13.5" outlineLevel="1" thickBot="1" x14ac:dyDescent="0.25">
      <c r="A42" s="456">
        <v>1</v>
      </c>
      <c r="B42" s="459">
        <f>1-A42</f>
        <v>0</v>
      </c>
      <c r="C42" s="410" t="s">
        <v>860</v>
      </c>
      <c r="D42" s="411">
        <v>24</v>
      </c>
      <c r="E42" s="425" t="s">
        <v>866</v>
      </c>
      <c r="F42" s="425" t="s">
        <v>868</v>
      </c>
      <c r="G42" s="443" t="s">
        <v>635</v>
      </c>
      <c r="H42" s="426">
        <f>SUMIF('MHSA 1512 Exp All 1213'!$G:$G,G42,'MHSA 1512 Exp All 1213'!$D:$D)</f>
        <v>4845.7</v>
      </c>
      <c r="I42" s="427"/>
      <c r="J42" s="427"/>
      <c r="K42" s="427"/>
      <c r="L42" s="427"/>
      <c r="M42" s="427"/>
      <c r="N42" s="427">
        <f>SUM(H42:M42)</f>
        <v>4845.7</v>
      </c>
      <c r="O42" s="427">
        <f>A42*N42</f>
        <v>4845.7</v>
      </c>
      <c r="P42" s="427">
        <f>B42*N42</f>
        <v>0</v>
      </c>
      <c r="Q42" s="427"/>
      <c r="R42" s="429">
        <f>SUMIF('MHSA 1512 Exp All 1213'!$G$11:$G$365,'MHSA Exp Summary'!G42,'MHSA 1512 Exp All 1213'!$D$11:$D$365)</f>
        <v>4845.7</v>
      </c>
      <c r="S42" s="436">
        <f>R42-H42</f>
        <v>0</v>
      </c>
    </row>
    <row r="43" spans="1:19" outlineLevel="1" x14ac:dyDescent="0.2">
      <c r="A43" s="456"/>
      <c r="B43" s="457"/>
      <c r="D43" s="411"/>
      <c r="E43" s="425"/>
      <c r="F43" s="425"/>
      <c r="G43" s="458" t="s">
        <v>869</v>
      </c>
      <c r="H43" s="432">
        <f>SUM(H38:H42)</f>
        <v>153621.46000101001</v>
      </c>
      <c r="I43" s="432">
        <f t="shared" ref="I43:P43" si="8">SUM(I38:I42)</f>
        <v>0</v>
      </c>
      <c r="J43" s="432">
        <f t="shared" si="8"/>
        <v>0</v>
      </c>
      <c r="K43" s="432">
        <f t="shared" si="8"/>
        <v>0</v>
      </c>
      <c r="L43" s="432">
        <f t="shared" si="8"/>
        <v>0</v>
      </c>
      <c r="M43" s="432">
        <f t="shared" si="8"/>
        <v>0</v>
      </c>
      <c r="N43" s="432">
        <f t="shared" si="8"/>
        <v>153621.46000101001</v>
      </c>
      <c r="O43" s="432">
        <f t="shared" si="8"/>
        <v>153621.46000101001</v>
      </c>
      <c r="P43" s="432">
        <f t="shared" si="8"/>
        <v>0</v>
      </c>
      <c r="Q43" s="432">
        <f>SUM(O43:P43)</f>
        <v>153621.46000101001</v>
      </c>
    </row>
    <row r="44" spans="1:19" outlineLevel="1" x14ac:dyDescent="0.2">
      <c r="A44" s="456"/>
      <c r="B44" s="457"/>
      <c r="D44" s="411"/>
      <c r="E44" s="425"/>
      <c r="F44" s="425"/>
      <c r="G44" s="443"/>
      <c r="H44" s="434"/>
      <c r="I44" s="435"/>
      <c r="J44" s="435"/>
      <c r="K44" s="435"/>
      <c r="L44" s="435"/>
      <c r="M44" s="435"/>
      <c r="N44" s="435"/>
    </row>
    <row r="45" spans="1:19" ht="12" customHeight="1" outlineLevel="1" x14ac:dyDescent="0.2">
      <c r="A45" s="456">
        <v>0</v>
      </c>
      <c r="B45" s="459">
        <f t="shared" ref="B45:B52" si="9">1-A45</f>
        <v>1</v>
      </c>
      <c r="C45" s="410" t="s">
        <v>870</v>
      </c>
      <c r="D45" s="411">
        <v>37</v>
      </c>
      <c r="E45" s="425" t="s">
        <v>871</v>
      </c>
      <c r="F45" s="425" t="s">
        <v>872</v>
      </c>
      <c r="G45" s="443" t="s">
        <v>873</v>
      </c>
      <c r="H45" s="434">
        <f>SUMIF('Payroll Rpt 1213 Adjusted'!A18:A75,"BL",'Payroll Rpt 1213 Adjusted'!AI18:AI75)+SUMIF('Payroll Rpt 1213 Adjusted'!A18:A75,"BL",'Payroll Rpt 1213 Adjusted'!AY18:AY75)-K45-L45</f>
        <v>73533.246641070204</v>
      </c>
      <c r="I45" s="435"/>
      <c r="J45" s="435"/>
      <c r="K45" s="435">
        <f>SUMIF('Payroll Rpt 1213 Adjusted'!A18:A75,"BL",'Payroll Rpt 1213 Adjusted'!AI18:AI75)*0.65*0.4</f>
        <v>21273.980000000003</v>
      </c>
      <c r="L45" s="435">
        <f>(SUMIF('Payroll Rpt 1213 Adjusted'!A18:A75,"BL",'Payroll Rpt 1213 Adjusted'!AI18:AI75)+SUMIF('Payroll Rpt 1213 Adjusted'!A18:A75,"BL",'Payroll Rpt 1213 Adjusted'!AY18:AY75))*0.65*0.5</f>
        <v>45647.923938293068</v>
      </c>
      <c r="M45" s="435"/>
      <c r="N45" s="435">
        <f>SUM(H45:M45)</f>
        <v>140455.15057936328</v>
      </c>
      <c r="O45" s="435">
        <f t="shared" ref="O45:O52" si="10">A45*N45</f>
        <v>0</v>
      </c>
      <c r="P45" s="435">
        <f t="shared" ref="P45:P52" si="11">B45*N45</f>
        <v>140455.15057936328</v>
      </c>
      <c r="Q45" s="435"/>
    </row>
    <row r="46" spans="1:19" ht="12" customHeight="1" outlineLevel="1" x14ac:dyDescent="0.2">
      <c r="A46" s="456">
        <v>0</v>
      </c>
      <c r="B46" s="459">
        <f t="shared" si="9"/>
        <v>1</v>
      </c>
      <c r="C46" s="410" t="s">
        <v>870</v>
      </c>
      <c r="D46" s="411">
        <v>37</v>
      </c>
      <c r="E46" s="425" t="s">
        <v>874</v>
      </c>
      <c r="F46" s="425" t="s">
        <v>875</v>
      </c>
      <c r="G46" s="443" t="s">
        <v>873</v>
      </c>
      <c r="H46" s="434">
        <f>'MHSA Journals 1213'!C8-'MHSA Exp Summary'!N52-SUMIF('Payroll Rpt 1213 Adjusted'!A18:A75,"BL",'Payroll Rpt 1213 Adjusted'!AY18:AY75)-L46-'Payroll Rpt 1213 Adjusted'!AY20</f>
        <v>26682.666298087097</v>
      </c>
      <c r="I46" s="435"/>
      <c r="J46" s="435"/>
      <c r="K46" s="435"/>
      <c r="L46" s="435">
        <f>-'MHSA Journals 1213'!D8-L52</f>
        <v>9331.19</v>
      </c>
      <c r="M46" s="435"/>
      <c r="N46" s="435">
        <f t="shared" ref="N46:N52" si="12">SUM(H46:M46)</f>
        <v>36013.856298087099</v>
      </c>
      <c r="O46" s="435">
        <f t="shared" si="10"/>
        <v>0</v>
      </c>
      <c r="P46" s="435">
        <f t="shared" si="11"/>
        <v>36013.856298087099</v>
      </c>
      <c r="Q46" s="435"/>
    </row>
    <row r="47" spans="1:19" outlineLevel="1" x14ac:dyDescent="0.2">
      <c r="A47" s="456">
        <v>0.8</v>
      </c>
      <c r="B47" s="459">
        <f t="shared" si="9"/>
        <v>0.19999999999999996</v>
      </c>
      <c r="C47" s="410" t="s">
        <v>870</v>
      </c>
      <c r="D47" s="411">
        <v>25</v>
      </c>
      <c r="E47" s="460" t="s">
        <v>876</v>
      </c>
      <c r="F47" s="425" t="s">
        <v>877</v>
      </c>
      <c r="G47" s="443" t="s">
        <v>572</v>
      </c>
      <c r="H47" s="434">
        <f>SUMIF('MHSA 1512 Exp All 1213'!$G:$G,G47,'MHSA 1512 Exp All 1213'!$D:$D)</f>
        <v>32337.479999999996</v>
      </c>
      <c r="I47" s="435"/>
      <c r="J47" s="435"/>
      <c r="K47" s="435"/>
      <c r="L47" s="435"/>
      <c r="M47" s="435"/>
      <c r="N47" s="435">
        <f t="shared" si="12"/>
        <v>32337.479999999996</v>
      </c>
      <c r="O47" s="435">
        <f t="shared" si="10"/>
        <v>25869.983999999997</v>
      </c>
      <c r="P47" s="435">
        <f t="shared" si="11"/>
        <v>6467.4959999999974</v>
      </c>
      <c r="Q47" s="435"/>
      <c r="R47" s="429">
        <f>SUMIF('MHSA 1512 Exp All 1213'!$G$11:$G$365,'MHSA Exp Summary'!G47,'MHSA 1512 Exp All 1213'!$D$11:$D$365)</f>
        <v>32337.479999999996</v>
      </c>
      <c r="S47" s="436">
        <f>R47-H47</f>
        <v>0</v>
      </c>
    </row>
    <row r="48" spans="1:19" outlineLevel="1" x14ac:dyDescent="0.2">
      <c r="A48" s="456">
        <v>0.8</v>
      </c>
      <c r="B48" s="459">
        <f t="shared" si="9"/>
        <v>0.19999999999999996</v>
      </c>
      <c r="C48" s="410" t="s">
        <v>870</v>
      </c>
      <c r="D48" s="411">
        <v>26</v>
      </c>
      <c r="E48" s="460" t="s">
        <v>876</v>
      </c>
      <c r="F48" s="425" t="s">
        <v>878</v>
      </c>
      <c r="G48" s="443" t="s">
        <v>655</v>
      </c>
      <c r="H48" s="434">
        <f>SUMIF('MHSA 1512 Exp All 1213'!$G:$G,G48,'MHSA 1512 Exp All 1213'!$D:$D)</f>
        <v>12320</v>
      </c>
      <c r="I48" s="435"/>
      <c r="J48" s="435"/>
      <c r="K48" s="435"/>
      <c r="L48" s="435"/>
      <c r="M48" s="435"/>
      <c r="N48" s="435">
        <f t="shared" si="12"/>
        <v>12320</v>
      </c>
      <c r="O48" s="435">
        <f t="shared" si="10"/>
        <v>9856</v>
      </c>
      <c r="P48" s="435">
        <f t="shared" si="11"/>
        <v>2463.9999999999995</v>
      </c>
      <c r="Q48" s="435"/>
      <c r="R48" s="429">
        <f>SUMIF('MHSA 1512 Exp All 1213'!$G$11:$G$365,'MHSA Exp Summary'!G48,'MHSA 1512 Exp All 1213'!$D$11:$D$365)</f>
        <v>12320</v>
      </c>
      <c r="S48" s="436">
        <f>R48-H48</f>
        <v>0</v>
      </c>
    </row>
    <row r="49" spans="1:19" outlineLevel="1" x14ac:dyDescent="0.2">
      <c r="A49" s="456">
        <v>0.9</v>
      </c>
      <c r="B49" s="459">
        <f t="shared" si="9"/>
        <v>9.9999999999999978E-2</v>
      </c>
      <c r="C49" s="410" t="s">
        <v>870</v>
      </c>
      <c r="D49" s="411">
        <v>27</v>
      </c>
      <c r="E49" s="460" t="s">
        <v>879</v>
      </c>
      <c r="F49" s="425" t="s">
        <v>880</v>
      </c>
      <c r="G49" s="443" t="s">
        <v>660</v>
      </c>
      <c r="H49" s="434">
        <f>SUMIF('MHSA 1512 Exp All 1213'!$G:$G,G49,'MHSA 1512 Exp All 1213'!$D:$D)</f>
        <v>25000</v>
      </c>
      <c r="I49" s="435"/>
      <c r="J49" s="435"/>
      <c r="K49" s="435"/>
      <c r="L49" s="435"/>
      <c r="M49" s="435"/>
      <c r="N49" s="435">
        <f t="shared" si="12"/>
        <v>25000</v>
      </c>
      <c r="O49" s="435">
        <f t="shared" si="10"/>
        <v>22500</v>
      </c>
      <c r="P49" s="435">
        <f t="shared" si="11"/>
        <v>2499.9999999999995</v>
      </c>
      <c r="Q49" s="435"/>
      <c r="R49" s="429">
        <f>SUMIF('MHSA 1512 Exp All 1213'!$G$11:$G$365,'MHSA Exp Summary'!G49,'MHSA 1512 Exp All 1213'!$D$11:$D$365)</f>
        <v>25000</v>
      </c>
      <c r="S49" s="436">
        <f>R49-H49</f>
        <v>0</v>
      </c>
    </row>
    <row r="50" spans="1:19" outlineLevel="1" x14ac:dyDescent="0.2">
      <c r="A50" s="456">
        <v>0.9</v>
      </c>
      <c r="B50" s="459">
        <f t="shared" si="9"/>
        <v>9.9999999999999978E-2</v>
      </c>
      <c r="C50" s="410" t="s">
        <v>870</v>
      </c>
      <c r="D50" s="411">
        <v>28</v>
      </c>
      <c r="E50" s="460" t="s">
        <v>879</v>
      </c>
      <c r="F50" s="425" t="s">
        <v>868</v>
      </c>
      <c r="G50" s="443" t="s">
        <v>665</v>
      </c>
      <c r="H50" s="434">
        <f>SUMIF('MHSA 1512 Exp All 1213'!$G:$G,G50,'MHSA 1512 Exp All 1213'!$D:$D)</f>
        <v>39144</v>
      </c>
      <c r="I50" s="435"/>
      <c r="J50" s="435"/>
      <c r="K50" s="435"/>
      <c r="L50" s="435"/>
      <c r="M50" s="435"/>
      <c r="N50" s="435">
        <f t="shared" si="12"/>
        <v>39144</v>
      </c>
      <c r="O50" s="435">
        <f t="shared" si="10"/>
        <v>35229.599999999999</v>
      </c>
      <c r="P50" s="435">
        <f t="shared" si="11"/>
        <v>3914.3999999999992</v>
      </c>
      <c r="Q50" s="435"/>
      <c r="R50" s="429">
        <f>SUMIF('MHSA 1512 Exp All 1213'!$G$11:$G$365,'MHSA Exp Summary'!G50,'MHSA 1512 Exp All 1213'!$D$11:$D$365)</f>
        <v>39144</v>
      </c>
      <c r="S50" s="436">
        <f>R50-H50</f>
        <v>0</v>
      </c>
    </row>
    <row r="51" spans="1:19" outlineLevel="1" x14ac:dyDescent="0.2">
      <c r="A51" s="456">
        <v>1</v>
      </c>
      <c r="B51" s="459">
        <f t="shared" si="9"/>
        <v>0</v>
      </c>
      <c r="C51" s="410" t="s">
        <v>870</v>
      </c>
      <c r="D51" s="411">
        <v>29</v>
      </c>
      <c r="E51" s="460" t="s">
        <v>881</v>
      </c>
      <c r="F51" s="425" t="s">
        <v>765</v>
      </c>
      <c r="G51" s="443" t="s">
        <v>642</v>
      </c>
      <c r="H51" s="434">
        <f>SUMIF('MHSA 1512 Exp All 1213'!$G:$G,G51,'MHSA 1512 Exp All 1213'!$D:$D)</f>
        <v>30250</v>
      </c>
      <c r="I51" s="435"/>
      <c r="J51" s="435"/>
      <c r="K51" s="435"/>
      <c r="L51" s="435"/>
      <c r="M51" s="435">
        <f>'FSP Cost Settlement 1213'!G25</f>
        <v>12500</v>
      </c>
      <c r="N51" s="435">
        <f t="shared" si="12"/>
        <v>42750</v>
      </c>
      <c r="O51" s="435">
        <f t="shared" si="10"/>
        <v>42750</v>
      </c>
      <c r="P51" s="435">
        <f t="shared" si="11"/>
        <v>0</v>
      </c>
      <c r="Q51" s="435"/>
      <c r="R51" s="429">
        <f>SUMIF('MHSA 1512 Exp All 1213'!$G$11:$G$365,'MHSA Exp Summary'!G51,'MHSA 1512 Exp All 1213'!$D$11:$D$365)</f>
        <v>30250</v>
      </c>
      <c r="S51" s="436">
        <f>R51-H51</f>
        <v>0</v>
      </c>
    </row>
    <row r="52" spans="1:19" ht="13.5" outlineLevel="1" thickBot="1" x14ac:dyDescent="0.25">
      <c r="A52" s="456">
        <v>0.7</v>
      </c>
      <c r="B52" s="459">
        <f t="shared" si="9"/>
        <v>0.30000000000000004</v>
      </c>
      <c r="C52" s="410" t="s">
        <v>870</v>
      </c>
      <c r="D52" s="411">
        <v>30</v>
      </c>
      <c r="E52" s="460" t="s">
        <v>882</v>
      </c>
      <c r="F52" s="389" t="s">
        <v>783</v>
      </c>
      <c r="G52" s="443" t="s">
        <v>883</v>
      </c>
      <c r="H52" s="426">
        <f>'Payroll Rpt 1213 Adjusted'!AY21-SUM(K52:L52)</f>
        <v>8091.7392944306266</v>
      </c>
      <c r="I52" s="427"/>
      <c r="J52" s="427"/>
      <c r="K52" s="427">
        <f>'Medi-cal &amp; EPSDT'!C3</f>
        <v>240.12</v>
      </c>
      <c r="L52" s="427">
        <f>'Medi-cal &amp; EPSDT'!D3</f>
        <v>2690.81</v>
      </c>
      <c r="M52" s="427"/>
      <c r="N52" s="427">
        <f t="shared" si="12"/>
        <v>11022.669294430627</v>
      </c>
      <c r="O52" s="427">
        <f t="shared" si="10"/>
        <v>7715.8685061014385</v>
      </c>
      <c r="P52" s="427">
        <f t="shared" si="11"/>
        <v>3306.8007883291884</v>
      </c>
      <c r="Q52" s="427"/>
    </row>
    <row r="53" spans="1:19" outlineLevel="1" x14ac:dyDescent="0.2">
      <c r="A53" s="456"/>
      <c r="B53" s="457"/>
      <c r="D53" s="411"/>
      <c r="E53" s="425"/>
      <c r="F53" s="425"/>
      <c r="G53" s="458" t="s">
        <v>884</v>
      </c>
      <c r="H53" s="432">
        <f t="shared" ref="H53:Q53" si="13">SUM(H45:H52)</f>
        <v>247359.13223358794</v>
      </c>
      <c r="I53" s="432">
        <f t="shared" si="13"/>
        <v>0</v>
      </c>
      <c r="J53" s="432">
        <f t="shared" si="13"/>
        <v>0</v>
      </c>
      <c r="K53" s="432">
        <f t="shared" si="13"/>
        <v>21514.100000000002</v>
      </c>
      <c r="L53" s="432">
        <f t="shared" si="13"/>
        <v>57669.923938293068</v>
      </c>
      <c r="M53" s="432">
        <f t="shared" si="13"/>
        <v>12500</v>
      </c>
      <c r="N53" s="432">
        <f t="shared" si="13"/>
        <v>339043.15617188101</v>
      </c>
      <c r="O53" s="432">
        <f t="shared" si="13"/>
        <v>143921.45250610143</v>
      </c>
      <c r="P53" s="432">
        <f t="shared" si="13"/>
        <v>195121.70366577955</v>
      </c>
      <c r="Q53" s="432">
        <f t="shared" si="13"/>
        <v>0</v>
      </c>
    </row>
    <row r="54" spans="1:19" outlineLevel="1" x14ac:dyDescent="0.2">
      <c r="A54" s="456"/>
      <c r="B54" s="457"/>
      <c r="D54" s="411"/>
      <c r="E54" s="425"/>
      <c r="F54" s="425"/>
      <c r="G54" s="443"/>
      <c r="H54" s="434"/>
      <c r="I54" s="435"/>
      <c r="J54" s="435"/>
      <c r="K54" s="435"/>
      <c r="L54" s="435"/>
      <c r="M54" s="435"/>
      <c r="N54" s="435"/>
    </row>
    <row r="55" spans="1:19" outlineLevel="1" x14ac:dyDescent="0.2">
      <c r="A55" s="461">
        <v>1</v>
      </c>
      <c r="B55" s="459">
        <f t="shared" ref="B55:B60" si="14">1-A55</f>
        <v>0</v>
      </c>
      <c r="C55" s="410" t="s">
        <v>885</v>
      </c>
      <c r="D55" s="411">
        <v>31</v>
      </c>
      <c r="E55" s="283" t="s">
        <v>886</v>
      </c>
      <c r="F55" s="283" t="s">
        <v>887</v>
      </c>
      <c r="G55" s="283" t="s">
        <v>682</v>
      </c>
      <c r="H55" s="434">
        <f>SUMIF('MHSA 1512 Exp All 1213'!$G:$G,G55,'MHSA 1512 Exp All 1213'!$D:$D)</f>
        <v>88598.39</v>
      </c>
      <c r="I55" s="435"/>
      <c r="J55" s="435"/>
      <c r="K55" s="435"/>
      <c r="L55" s="435"/>
      <c r="M55" s="435"/>
      <c r="N55" s="435">
        <f t="shared" ref="N55:N60" si="15">SUM(H55:M55)</f>
        <v>88598.39</v>
      </c>
      <c r="O55" s="435">
        <f t="shared" ref="O55:O60" si="16">A55*N55</f>
        <v>88598.39</v>
      </c>
      <c r="P55" s="435">
        <f t="shared" ref="P55:P60" si="17">B55*N55</f>
        <v>0</v>
      </c>
      <c r="Q55" s="435"/>
      <c r="R55" s="429">
        <f>SUMIF('MHSA 1512 Exp All 1213'!$G$11:$G$365,'MHSA Exp Summary'!G55,'MHSA 1512 Exp All 1213'!$D$11:$D$365)</f>
        <v>88598.39</v>
      </c>
      <c r="S55" s="436">
        <f>R55-H55</f>
        <v>0</v>
      </c>
    </row>
    <row r="56" spans="1:19" outlineLevel="1" x14ac:dyDescent="0.2">
      <c r="A56" s="456">
        <v>1</v>
      </c>
      <c r="B56" s="459">
        <f t="shared" si="14"/>
        <v>0</v>
      </c>
      <c r="C56" s="410" t="s">
        <v>885</v>
      </c>
      <c r="D56" s="411">
        <v>32</v>
      </c>
      <c r="E56" s="425" t="s">
        <v>888</v>
      </c>
      <c r="F56" s="425" t="s">
        <v>889</v>
      </c>
      <c r="G56" s="443" t="s">
        <v>689</v>
      </c>
      <c r="H56" s="434">
        <f>SUMIF('MHSA 1512 Exp All 1213'!$G:$G,G56,'MHSA 1512 Exp All 1213'!$D:$D)</f>
        <v>20000</v>
      </c>
      <c r="I56" s="435"/>
      <c r="J56" s="435"/>
      <c r="K56" s="435"/>
      <c r="L56" s="435"/>
      <c r="M56" s="435"/>
      <c r="N56" s="435">
        <f t="shared" si="15"/>
        <v>20000</v>
      </c>
      <c r="O56" s="435">
        <f t="shared" si="16"/>
        <v>20000</v>
      </c>
      <c r="P56" s="435">
        <f t="shared" si="17"/>
        <v>0</v>
      </c>
      <c r="Q56" s="435"/>
      <c r="R56" s="429">
        <f>SUMIF('MHSA 1512 Exp All 1213'!$G$11:$G$365,'MHSA Exp Summary'!G56,'MHSA 1512 Exp All 1213'!$D$11:$D$365)</f>
        <v>20000</v>
      </c>
      <c r="S56" s="436">
        <f>R56-H56</f>
        <v>0</v>
      </c>
    </row>
    <row r="57" spans="1:19" outlineLevel="1" x14ac:dyDescent="0.2">
      <c r="A57" s="456">
        <v>1</v>
      </c>
      <c r="B57" s="459">
        <f t="shared" si="14"/>
        <v>0</v>
      </c>
      <c r="C57" s="410" t="s">
        <v>885</v>
      </c>
      <c r="D57" s="411">
        <v>33</v>
      </c>
      <c r="E57" s="283" t="s">
        <v>890</v>
      </c>
      <c r="F57" s="425" t="s">
        <v>868</v>
      </c>
      <c r="G57" s="443" t="s">
        <v>697</v>
      </c>
      <c r="H57" s="434">
        <f>SUMIF('MHSA 1512 Exp All 1213'!$G:$G,G57,'MHSA 1512 Exp All 1213'!$D:$D)</f>
        <v>19500</v>
      </c>
      <c r="I57" s="435"/>
      <c r="J57" s="435"/>
      <c r="K57" s="435"/>
      <c r="L57" s="435"/>
      <c r="M57" s="435"/>
      <c r="N57" s="435">
        <f t="shared" si="15"/>
        <v>19500</v>
      </c>
      <c r="O57" s="435">
        <f t="shared" si="16"/>
        <v>19500</v>
      </c>
      <c r="P57" s="435">
        <f t="shared" si="17"/>
        <v>0</v>
      </c>
      <c r="Q57" s="435"/>
      <c r="R57" s="429">
        <f>SUMIF('MHSA 1512 Exp All 1213'!$G$11:$G$365,'MHSA Exp Summary'!G57,'MHSA 1512 Exp All 1213'!$D$11:$D$365)</f>
        <v>19500</v>
      </c>
      <c r="S57" s="436">
        <f>R57-H57</f>
        <v>0</v>
      </c>
    </row>
    <row r="58" spans="1:19" outlineLevel="1" x14ac:dyDescent="0.2">
      <c r="A58" s="456">
        <v>1</v>
      </c>
      <c r="B58" s="459">
        <f t="shared" si="14"/>
        <v>0</v>
      </c>
      <c r="C58" s="410" t="s">
        <v>885</v>
      </c>
      <c r="D58" s="411">
        <v>34</v>
      </c>
      <c r="E58" s="283" t="s">
        <v>891</v>
      </c>
      <c r="F58" s="425" t="s">
        <v>867</v>
      </c>
      <c r="G58" s="443" t="s">
        <v>708</v>
      </c>
      <c r="H58" s="434">
        <f>SUMIF('MHSA 1512 Exp All 1213'!$G:$G,G58,'MHSA 1512 Exp All 1213'!$D:$D)</f>
        <v>6013.26</v>
      </c>
      <c r="I58" s="435"/>
      <c r="J58" s="435"/>
      <c r="K58" s="435"/>
      <c r="L58" s="435"/>
      <c r="M58" s="435"/>
      <c r="N58" s="435">
        <f t="shared" si="15"/>
        <v>6013.26</v>
      </c>
      <c r="O58" s="435">
        <f t="shared" si="16"/>
        <v>6013.26</v>
      </c>
      <c r="P58" s="435">
        <f t="shared" si="17"/>
        <v>0</v>
      </c>
      <c r="Q58" s="435"/>
      <c r="R58" s="429">
        <f>SUMIF('MHSA 1512 Exp All 1213'!$G$11:$G$365,'MHSA Exp Summary'!G58,'MHSA 1512 Exp All 1213'!$D$11:$D$365)</f>
        <v>6013.26</v>
      </c>
      <c r="S58" s="436">
        <f>R58-H58</f>
        <v>0</v>
      </c>
    </row>
    <row r="59" spans="1:19" outlineLevel="1" x14ac:dyDescent="0.2">
      <c r="A59" s="456">
        <v>1</v>
      </c>
      <c r="B59" s="459">
        <f t="shared" si="14"/>
        <v>0</v>
      </c>
      <c r="C59" s="410" t="s">
        <v>885</v>
      </c>
      <c r="D59" s="411">
        <v>35</v>
      </c>
      <c r="E59" s="425" t="s">
        <v>892</v>
      </c>
      <c r="F59" s="425" t="s">
        <v>867</v>
      </c>
      <c r="G59" s="443" t="s">
        <v>711</v>
      </c>
      <c r="H59" s="434">
        <f>SUMIF('MHSA 1512 Exp All 1213'!$G:$G,G59,'MHSA 1512 Exp All 1213'!$D:$D)</f>
        <v>10000</v>
      </c>
      <c r="I59" s="435"/>
      <c r="J59" s="435"/>
      <c r="K59" s="435"/>
      <c r="L59" s="435"/>
      <c r="M59" s="435"/>
      <c r="N59" s="435">
        <f t="shared" si="15"/>
        <v>10000</v>
      </c>
      <c r="O59" s="435">
        <f t="shared" si="16"/>
        <v>10000</v>
      </c>
      <c r="P59" s="435">
        <f t="shared" si="17"/>
        <v>0</v>
      </c>
      <c r="Q59" s="435"/>
      <c r="R59" s="429">
        <f>SUMIF('MHSA 1512 Exp All 1213'!$G$11:$G$365,'MHSA Exp Summary'!G59,'MHSA 1512 Exp All 1213'!$D$11:$D$365)</f>
        <v>10000</v>
      </c>
      <c r="S59" s="436">
        <f>R59-H59</f>
        <v>0</v>
      </c>
    </row>
    <row r="60" spans="1:19" ht="13.5" outlineLevel="1" thickBot="1" x14ac:dyDescent="0.25">
      <c r="A60" s="456">
        <v>0</v>
      </c>
      <c r="B60" s="459">
        <f t="shared" si="14"/>
        <v>1</v>
      </c>
      <c r="C60" s="410" t="s">
        <v>885</v>
      </c>
      <c r="D60" s="411">
        <v>36</v>
      </c>
      <c r="E60" s="425" t="s">
        <v>893</v>
      </c>
      <c r="F60" s="425" t="s">
        <v>894</v>
      </c>
      <c r="G60" s="443" t="s">
        <v>873</v>
      </c>
      <c r="H60" s="426">
        <f>'MHSA Journals 1213'!C7-SUMIF('Payroll Rpt 1213 Adjusted'!A18:A75,"BL",'Payroll Rpt 1213 Adjusted'!AI18:AI75)-K60-L60</f>
        <v>22305.449280462708</v>
      </c>
      <c r="I60" s="427"/>
      <c r="J60" s="427"/>
      <c r="K60" s="427">
        <f>('MHSA Journals 1213'!C7-SUMIF('Payroll Rpt 1213 Adjusted'!A18:A75,"BL",'Payroll Rpt 1213 Adjusted'!AI18:AI75))*0.65*0.4</f>
        <v>13974.498344386277</v>
      </c>
      <c r="L60" s="427">
        <f>('MHSA Journals 1213'!C7-SUMIF('Payroll Rpt 1213 Adjusted'!A18:A75,"BL",'Payroll Rpt 1213 Adjusted'!AI18:AI75))*0.65*0.5</f>
        <v>17468.122930482845</v>
      </c>
      <c r="M60" s="427"/>
      <c r="N60" s="427">
        <f t="shared" si="15"/>
        <v>53748.070555331826</v>
      </c>
      <c r="O60" s="427">
        <f t="shared" si="16"/>
        <v>0</v>
      </c>
      <c r="P60" s="427">
        <f t="shared" si="17"/>
        <v>53748.070555331826</v>
      </c>
      <c r="Q60" s="427"/>
    </row>
    <row r="61" spans="1:19" outlineLevel="1" x14ac:dyDescent="0.2">
      <c r="A61" s="409"/>
      <c r="B61" s="410"/>
      <c r="D61" s="411"/>
      <c r="E61" s="425"/>
      <c r="F61" s="425"/>
      <c r="G61" s="458" t="s">
        <v>895</v>
      </c>
      <c r="H61" s="432">
        <f>SUM(H55:H60)</f>
        <v>166417.09928046272</v>
      </c>
      <c r="I61" s="432">
        <f t="shared" ref="I61:P61" si="18">SUM(I55:I60)</f>
        <v>0</v>
      </c>
      <c r="J61" s="432">
        <f t="shared" si="18"/>
        <v>0</v>
      </c>
      <c r="K61" s="432">
        <f t="shared" si="18"/>
        <v>13974.498344386277</v>
      </c>
      <c r="L61" s="432">
        <f t="shared" si="18"/>
        <v>17468.122930482845</v>
      </c>
      <c r="M61" s="432">
        <f t="shared" si="18"/>
        <v>0</v>
      </c>
      <c r="N61" s="432">
        <f t="shared" si="18"/>
        <v>197859.72055533182</v>
      </c>
      <c r="O61" s="432">
        <f t="shared" si="18"/>
        <v>144111.65</v>
      </c>
      <c r="P61" s="432">
        <f t="shared" si="18"/>
        <v>53748.070555331826</v>
      </c>
      <c r="Q61" s="432">
        <f>SUM(O61:P61)</f>
        <v>197859.72055533182</v>
      </c>
    </row>
    <row r="62" spans="1:19" outlineLevel="1" x14ac:dyDescent="0.2">
      <c r="A62" s="409"/>
      <c r="B62" s="410"/>
      <c r="D62" s="411"/>
      <c r="E62" s="412"/>
      <c r="F62" s="425"/>
      <c r="G62" s="433"/>
      <c r="H62" s="432"/>
      <c r="I62" s="432"/>
      <c r="J62" s="432"/>
      <c r="K62" s="432"/>
      <c r="L62" s="432"/>
      <c r="M62" s="432"/>
      <c r="N62" s="432"/>
    </row>
    <row r="63" spans="1:19" s="455" customFormat="1" ht="15" x14ac:dyDescent="0.25">
      <c r="A63" s="462"/>
      <c r="B63" s="463" t="s">
        <v>819</v>
      </c>
      <c r="C63" s="464"/>
      <c r="D63" s="450"/>
      <c r="E63" s="465" t="s">
        <v>896</v>
      </c>
      <c r="F63" s="182"/>
      <c r="G63" s="452"/>
      <c r="H63" s="466">
        <f t="shared" ref="H63:N63" si="19">H36+H43+H53+H61</f>
        <v>628469.85508336616</v>
      </c>
      <c r="I63" s="466">
        <f t="shared" si="19"/>
        <v>0</v>
      </c>
      <c r="J63" s="466">
        <f t="shared" si="19"/>
        <v>0</v>
      </c>
      <c r="K63" s="466">
        <f t="shared" si="19"/>
        <v>35488.598344386279</v>
      </c>
      <c r="L63" s="466">
        <f t="shared" si="19"/>
        <v>75138.046868775913</v>
      </c>
      <c r="M63" s="466">
        <f t="shared" si="19"/>
        <v>12500</v>
      </c>
      <c r="N63" s="466">
        <f t="shared" si="19"/>
        <v>751596.50029652833</v>
      </c>
      <c r="R63" s="467">
        <f>SUM(R35:R62)</f>
        <v>598291.63000101002</v>
      </c>
      <c r="S63" s="467">
        <f>SUM(S35:S62)</f>
        <v>-30178.225082356133</v>
      </c>
    </row>
    <row r="64" spans="1:19" x14ac:dyDescent="0.2">
      <c r="A64" s="409"/>
      <c r="B64" s="410"/>
      <c r="D64" s="411"/>
      <c r="E64" s="412"/>
      <c r="F64" s="425"/>
      <c r="G64" s="447"/>
      <c r="H64" s="434"/>
      <c r="I64" s="435"/>
      <c r="J64" s="435"/>
      <c r="K64" s="435"/>
      <c r="L64" s="435"/>
      <c r="M64" s="435"/>
      <c r="N64" s="435"/>
    </row>
    <row r="65" spans="1:19" s="476" customFormat="1" ht="12.75" customHeight="1" outlineLevel="1" x14ac:dyDescent="0.2">
      <c r="A65" s="468"/>
      <c r="B65" s="469"/>
      <c r="C65" s="469"/>
      <c r="D65" s="470"/>
      <c r="E65" s="471" t="s">
        <v>39</v>
      </c>
      <c r="F65" s="472"/>
      <c r="G65" s="473" t="s">
        <v>380</v>
      </c>
      <c r="H65" s="474"/>
      <c r="I65" s="475"/>
      <c r="J65" s="475"/>
      <c r="K65" s="475"/>
      <c r="L65" s="475"/>
      <c r="M65" s="475"/>
      <c r="N65" s="475"/>
    </row>
    <row r="66" spans="1:19" ht="12.75" customHeight="1" outlineLevel="1" x14ac:dyDescent="0.2">
      <c r="A66" s="409"/>
      <c r="B66" s="410">
        <v>4</v>
      </c>
      <c r="C66" s="410" t="s">
        <v>155</v>
      </c>
      <c r="D66" s="411">
        <v>48</v>
      </c>
      <c r="E66" s="425" t="s">
        <v>820</v>
      </c>
      <c r="F66" s="425" t="s">
        <v>897</v>
      </c>
      <c r="G66" s="443" t="s">
        <v>898</v>
      </c>
      <c r="H66" s="434">
        <f>SUM('MHSA Journals 1213'!E18:E20)-'MHSA Exp Summary'!H68-'MHSA Exp Summary'!H71</f>
        <v>43838.214093430812</v>
      </c>
      <c r="I66" s="435"/>
      <c r="J66" s="435"/>
      <c r="K66" s="435"/>
      <c r="L66" s="435"/>
      <c r="M66" s="435"/>
      <c r="N66" s="435">
        <f t="shared" ref="N66:N72" si="20">SUM(H66:M66)</f>
        <v>43838.214093430812</v>
      </c>
      <c r="O66" s="428">
        <f>N66+N68+N71</f>
        <v>70550.318399466822</v>
      </c>
      <c r="P66" s="436">
        <f>SUM('MHSA Journals 1213'!C18:C20)</f>
        <v>70550.318399466822</v>
      </c>
      <c r="Q66" s="405" t="s">
        <v>899</v>
      </c>
      <c r="R66" s="429">
        <f>SUMIF('MHSA 1512 Exp All 1213'!K11:K365,"JE INN",'MHSA 1512 Exp All 1213'!D11:D365)</f>
        <v>70550.69</v>
      </c>
      <c r="S66" s="429">
        <f>R66-(H74-H67-SUM(H69:H70)-H73)</f>
        <v>-71427.628399466834</v>
      </c>
    </row>
    <row r="67" spans="1:19" ht="12.75" customHeight="1" outlineLevel="1" x14ac:dyDescent="0.2">
      <c r="A67" s="409"/>
      <c r="B67" s="410">
        <v>1</v>
      </c>
      <c r="C67" s="410" t="s">
        <v>900</v>
      </c>
      <c r="D67" s="411">
        <v>49</v>
      </c>
      <c r="E67" s="425" t="s">
        <v>901</v>
      </c>
      <c r="F67" s="425" t="s">
        <v>902</v>
      </c>
      <c r="G67" s="443" t="s">
        <v>673</v>
      </c>
      <c r="H67" s="434">
        <f>SUMIF('MHSA 1512 Exp All 1213'!$G:$G,G67,'MHSA 1512 Exp All 1213'!$D:$D)</f>
        <v>55170.13</v>
      </c>
      <c r="I67" s="435">
        <v>0</v>
      </c>
      <c r="J67" s="435">
        <v>0</v>
      </c>
      <c r="K67" s="435">
        <v>0</v>
      </c>
      <c r="L67" s="435">
        <v>0</v>
      </c>
      <c r="M67" s="435">
        <v>0</v>
      </c>
      <c r="N67" s="435">
        <f t="shared" si="20"/>
        <v>55170.13</v>
      </c>
      <c r="O67" s="428"/>
      <c r="R67" s="429">
        <f>SUMIF('MHSA 1512 Exp All 1213'!$G$11:$G$365,'MHSA Exp Summary'!G67,'MHSA 1512 Exp All 1213'!$D$11:$D$365)</f>
        <v>55170.13</v>
      </c>
      <c r="S67" s="429">
        <f>R67-H67</f>
        <v>0</v>
      </c>
    </row>
    <row r="68" spans="1:19" ht="12.75" customHeight="1" outlineLevel="1" x14ac:dyDescent="0.2">
      <c r="A68" s="409"/>
      <c r="B68" s="410">
        <v>2</v>
      </c>
      <c r="C68" s="410" t="s">
        <v>903</v>
      </c>
      <c r="D68" s="411">
        <v>50</v>
      </c>
      <c r="E68" s="425" t="s">
        <v>904</v>
      </c>
      <c r="F68" s="425" t="s">
        <v>905</v>
      </c>
      <c r="G68" s="443"/>
      <c r="H68" s="434">
        <f>'Payroll Rpt 1213 Adjusted'!BC47+'Payroll Rpt 1213 Adjusted'!BC26</f>
        <v>7993.2812133679072</v>
      </c>
      <c r="I68" s="435"/>
      <c r="J68" s="435"/>
      <c r="K68" s="435"/>
      <c r="L68" s="435"/>
      <c r="M68" s="435"/>
      <c r="N68" s="435">
        <f t="shared" si="20"/>
        <v>7993.2812133679072</v>
      </c>
      <c r="O68" s="428"/>
      <c r="R68" s="429"/>
      <c r="S68" s="429"/>
    </row>
    <row r="69" spans="1:19" ht="12.75" customHeight="1" outlineLevel="1" x14ac:dyDescent="0.2">
      <c r="A69" s="409"/>
      <c r="B69" s="410">
        <v>3</v>
      </c>
      <c r="C69" s="410" t="s">
        <v>906</v>
      </c>
      <c r="D69" s="411">
        <v>51</v>
      </c>
      <c r="E69" s="425" t="s">
        <v>907</v>
      </c>
      <c r="F69" s="425" t="s">
        <v>908</v>
      </c>
      <c r="G69" s="443" t="s">
        <v>575</v>
      </c>
      <c r="H69" s="434">
        <f>SUMIF('MHSA 1512 Exp All 1213'!$G:$G,G69,'MHSA 1512 Exp All 1213'!$D:$D)</f>
        <v>6603.15</v>
      </c>
      <c r="I69" s="435"/>
      <c r="J69" s="435"/>
      <c r="K69" s="435"/>
      <c r="L69" s="435"/>
      <c r="M69" s="435"/>
      <c r="N69" s="435">
        <f t="shared" si="20"/>
        <v>6603.15</v>
      </c>
      <c r="O69" s="428"/>
      <c r="R69" s="429">
        <f>SUMIF('MHSA 1512 Exp All 1213'!$G$11:$G$365,'MHSA Exp Summary'!G69,'MHSA 1512 Exp All 1213'!$D$11:$D$365)</f>
        <v>6603.15</v>
      </c>
      <c r="S69" s="429">
        <f>R69-H69</f>
        <v>0</v>
      </c>
    </row>
    <row r="70" spans="1:19" ht="12.75" customHeight="1" outlineLevel="1" x14ac:dyDescent="0.2">
      <c r="A70" s="409"/>
      <c r="B70" s="410">
        <v>3</v>
      </c>
      <c r="C70" s="410" t="s">
        <v>906</v>
      </c>
      <c r="D70" s="411">
        <v>52</v>
      </c>
      <c r="E70" s="425" t="s">
        <v>907</v>
      </c>
      <c r="F70" s="425" t="s">
        <v>909</v>
      </c>
      <c r="G70" s="443" t="s">
        <v>910</v>
      </c>
      <c r="H70" s="434">
        <f>SUMIF('MHSA 1512 Exp All 1213'!$G:$G,G70,'MHSA 1512 Exp All 1213'!$D:$D)</f>
        <v>0</v>
      </c>
      <c r="I70" s="435"/>
      <c r="J70" s="435"/>
      <c r="K70" s="435"/>
      <c r="L70" s="435"/>
      <c r="M70" s="435"/>
      <c r="N70" s="435">
        <f>SUM(H70:M70)</f>
        <v>0</v>
      </c>
      <c r="O70" s="428"/>
      <c r="R70" s="429">
        <f>SUMIF('MHSA 1512 Exp All 1213'!$G$11:$G$365,'MHSA Exp Summary'!G70,'MHSA 1512 Exp All 1213'!$D$11:$D$365)</f>
        <v>0</v>
      </c>
      <c r="S70" s="429">
        <f>R70-H70</f>
        <v>0</v>
      </c>
    </row>
    <row r="71" spans="1:19" ht="12.75" customHeight="1" outlineLevel="1" x14ac:dyDescent="0.2">
      <c r="A71" s="409"/>
      <c r="B71" s="410">
        <v>3</v>
      </c>
      <c r="C71" s="410" t="s">
        <v>906</v>
      </c>
      <c r="D71" s="411">
        <v>53</v>
      </c>
      <c r="E71" s="425" t="s">
        <v>907</v>
      </c>
      <c r="F71" s="425" t="s">
        <v>911</v>
      </c>
      <c r="G71" s="443"/>
      <c r="H71" s="434">
        <f>'Payroll Rpt 1213 Adjusted'!BC20</f>
        <v>18718.823092668099</v>
      </c>
      <c r="I71" s="435"/>
      <c r="J71" s="435"/>
      <c r="K71" s="435"/>
      <c r="L71" s="435"/>
      <c r="M71" s="435"/>
      <c r="N71" s="435">
        <f t="shared" si="20"/>
        <v>18718.823092668099</v>
      </c>
      <c r="O71" s="428"/>
      <c r="R71" s="429">
        <f>SUMIF('MHSA 1512 Exp All 1213'!$G$11:$G$365,'MHSA Exp Summary'!G71,'MHSA 1512 Exp All 1213'!$D$11:$D$365)</f>
        <v>0</v>
      </c>
      <c r="S71" s="429"/>
    </row>
    <row r="72" spans="1:19" ht="12.75" customHeight="1" outlineLevel="1" x14ac:dyDescent="0.2">
      <c r="A72" s="409"/>
      <c r="B72" s="410">
        <v>3</v>
      </c>
      <c r="C72" s="410" t="s">
        <v>906</v>
      </c>
      <c r="D72" s="411">
        <v>54</v>
      </c>
      <c r="E72" s="425" t="s">
        <v>907</v>
      </c>
      <c r="F72" s="425" t="s">
        <v>912</v>
      </c>
      <c r="G72" s="443"/>
      <c r="H72" s="434">
        <v>71428</v>
      </c>
      <c r="I72" s="435"/>
      <c r="J72" s="435"/>
      <c r="K72" s="435"/>
      <c r="L72" s="435">
        <v>42333</v>
      </c>
      <c r="M72" s="435">
        <f>150000+30000</f>
        <v>180000</v>
      </c>
      <c r="N72" s="435">
        <f t="shared" si="20"/>
        <v>293761</v>
      </c>
      <c r="O72" s="428"/>
      <c r="R72" s="429">
        <f>SUMIF('MHSA 1512 Exp All 1213'!$G$11:$G$365,'MHSA Exp Summary'!G72,'MHSA 1512 Exp All 1213'!$D$11:$D$365)</f>
        <v>0</v>
      </c>
      <c r="S72" s="429"/>
    </row>
    <row r="73" spans="1:19" ht="15" customHeight="1" outlineLevel="1" x14ac:dyDescent="0.25">
      <c r="A73" s="409"/>
      <c r="B73" s="410">
        <v>3</v>
      </c>
      <c r="C73" s="410" t="s">
        <v>906</v>
      </c>
      <c r="D73" s="411">
        <v>55</v>
      </c>
      <c r="E73" s="425" t="s">
        <v>907</v>
      </c>
      <c r="F73" s="425" t="s">
        <v>913</v>
      </c>
      <c r="G73" s="477" t="s">
        <v>581</v>
      </c>
      <c r="H73" s="434">
        <f>SUMIF('MHSA 1512 Exp All 1213'!$G:$G,G73,'MHSA 1512 Exp All 1213'!$D:$D)</f>
        <v>41600.000001</v>
      </c>
      <c r="I73" s="435"/>
      <c r="J73" s="435"/>
      <c r="K73" s="435"/>
      <c r="L73" s="435"/>
      <c r="M73" s="435"/>
      <c r="N73" s="435">
        <f>SUM(H73:M73)</f>
        <v>41600.000001</v>
      </c>
      <c r="O73" s="428"/>
      <c r="R73" s="429">
        <f>SUMIF('MHSA 1512 Exp All 1213'!$G$11:$G$365,'MHSA Exp Summary'!G73,'MHSA 1512 Exp All 1213'!$D$11:$D$365)</f>
        <v>41600.000001</v>
      </c>
      <c r="S73" s="429">
        <f>R73-H73</f>
        <v>0</v>
      </c>
    </row>
    <row r="74" spans="1:19" s="476" customFormat="1" ht="15" x14ac:dyDescent="0.25">
      <c r="A74" s="468"/>
      <c r="B74" s="478" t="s">
        <v>819</v>
      </c>
      <c r="C74" s="469"/>
      <c r="D74" s="479"/>
      <c r="E74" s="472" t="s">
        <v>914</v>
      </c>
      <c r="F74" s="472"/>
      <c r="G74" s="473"/>
      <c r="H74" s="480">
        <f t="shared" ref="H74:N74" si="21">SUM(H65:H73)</f>
        <v>245351.59840046684</v>
      </c>
      <c r="I74" s="480">
        <f t="shared" si="21"/>
        <v>0</v>
      </c>
      <c r="J74" s="480">
        <f t="shared" si="21"/>
        <v>0</v>
      </c>
      <c r="K74" s="480">
        <f t="shared" si="21"/>
        <v>0</v>
      </c>
      <c r="L74" s="480">
        <f t="shared" si="21"/>
        <v>42333</v>
      </c>
      <c r="M74" s="480">
        <f t="shared" si="21"/>
        <v>180000</v>
      </c>
      <c r="N74" s="480">
        <f t="shared" si="21"/>
        <v>467684.59840046684</v>
      </c>
      <c r="R74" s="481">
        <f>SUM(R66:R73)</f>
        <v>173923.97000100001</v>
      </c>
      <c r="S74" s="481">
        <f>SUM(S66:S73)</f>
        <v>-71427.628399466834</v>
      </c>
    </row>
    <row r="75" spans="1:19" x14ac:dyDescent="0.2">
      <c r="A75" s="409"/>
      <c r="B75" s="410"/>
      <c r="D75" s="411"/>
      <c r="E75" s="412"/>
      <c r="F75" s="425"/>
      <c r="G75" s="447"/>
      <c r="H75" s="434"/>
      <c r="I75" s="435"/>
      <c r="J75" s="435"/>
      <c r="K75" s="435"/>
      <c r="L75" s="435"/>
      <c r="M75" s="435"/>
      <c r="N75" s="435"/>
      <c r="R75" s="429"/>
      <c r="S75" s="429"/>
    </row>
    <row r="76" spans="1:19" s="489" customFormat="1" ht="12.75" customHeight="1" outlineLevel="1" x14ac:dyDescent="0.2">
      <c r="A76" s="482"/>
      <c r="B76" s="483"/>
      <c r="C76" s="483"/>
      <c r="D76" s="484"/>
      <c r="E76" s="485" t="s">
        <v>16</v>
      </c>
      <c r="F76" s="201"/>
      <c r="G76" s="486" t="s">
        <v>382</v>
      </c>
      <c r="H76" s="487"/>
      <c r="I76" s="488"/>
      <c r="J76" s="488"/>
      <c r="K76" s="488"/>
      <c r="L76" s="488"/>
      <c r="M76" s="488"/>
      <c r="N76" s="488"/>
      <c r="R76" s="490"/>
      <c r="S76" s="490"/>
    </row>
    <row r="77" spans="1:19" ht="12.75" customHeight="1" outlineLevel="1" x14ac:dyDescent="0.25">
      <c r="A77" s="409"/>
      <c r="B77" s="424" t="s">
        <v>819</v>
      </c>
      <c r="D77" s="411">
        <v>38</v>
      </c>
      <c r="E77" s="425" t="s">
        <v>915</v>
      </c>
      <c r="F77" s="425" t="s">
        <v>916</v>
      </c>
      <c r="G77" s="443" t="s">
        <v>917</v>
      </c>
      <c r="H77" s="434">
        <f>'MHSA Journals 1213'!E91+'MHSA Journals 1213'!E144-'MHSA Exp Summary'!H78</f>
        <v>14961.818560640768</v>
      </c>
      <c r="I77" s="435"/>
      <c r="J77" s="435"/>
      <c r="K77" s="435"/>
      <c r="L77" s="435"/>
      <c r="M77" s="435"/>
      <c r="N77" s="435">
        <f t="shared" ref="N77:N82" si="22">SUM(H77:M77)</f>
        <v>14961.818560640768</v>
      </c>
      <c r="O77" s="428">
        <f>SUM(N77:N82)</f>
        <v>110694.89541521996</v>
      </c>
      <c r="P77" s="436">
        <f>SUM('MHSA Journals 1213'!C9:C11)</f>
        <v>110694.89541521994</v>
      </c>
      <c r="Q77" s="405" t="s">
        <v>918</v>
      </c>
      <c r="R77" s="429">
        <f>SUMIF('MHSA 1512 Exp All 1213'!K11:K365,"JE WET",'MHSA 1512 Exp All 1213'!D11:D365)</f>
        <v>50667.909999999996</v>
      </c>
      <c r="S77" s="429">
        <f>R77-H83</f>
        <v>-21369.992808046045</v>
      </c>
    </row>
    <row r="78" spans="1:19" ht="12.75" customHeight="1" outlineLevel="1" x14ac:dyDescent="0.25">
      <c r="A78" s="409"/>
      <c r="B78" s="424" t="s">
        <v>819</v>
      </c>
      <c r="D78" s="411">
        <v>39</v>
      </c>
      <c r="E78" s="425" t="s">
        <v>919</v>
      </c>
      <c r="F78" s="425" t="s">
        <v>920</v>
      </c>
      <c r="G78" s="443"/>
      <c r="H78" s="434">
        <f>'Payroll Rpt 1213 Adjusted'!M19+'Payroll Rpt 1213 Adjusted'!M61</f>
        <v>13578.212396765037</v>
      </c>
      <c r="I78" s="435"/>
      <c r="J78" s="435"/>
      <c r="K78" s="435"/>
      <c r="L78" s="435"/>
      <c r="M78" s="435"/>
      <c r="N78" s="435">
        <f t="shared" si="22"/>
        <v>13578.212396765037</v>
      </c>
      <c r="O78" s="428"/>
      <c r="R78" s="429"/>
      <c r="S78" s="429"/>
    </row>
    <row r="79" spans="1:19" ht="12.75" customHeight="1" outlineLevel="1" x14ac:dyDescent="0.25">
      <c r="A79" s="409"/>
      <c r="B79" s="424" t="s">
        <v>819</v>
      </c>
      <c r="D79" s="411">
        <v>40</v>
      </c>
      <c r="E79" s="425" t="s">
        <v>921</v>
      </c>
      <c r="F79" s="425" t="s">
        <v>922</v>
      </c>
      <c r="G79" s="443"/>
      <c r="H79" s="434">
        <f>5158.4-H82</f>
        <v>4992.71</v>
      </c>
      <c r="I79" s="435"/>
      <c r="J79" s="435"/>
      <c r="K79" s="435"/>
      <c r="L79" s="435"/>
      <c r="M79" s="435"/>
      <c r="N79" s="435">
        <f t="shared" si="22"/>
        <v>4992.71</v>
      </c>
      <c r="O79" s="428"/>
      <c r="R79" s="429"/>
      <c r="S79" s="429"/>
    </row>
    <row r="80" spans="1:19" ht="12.75" customHeight="1" outlineLevel="1" x14ac:dyDescent="0.25">
      <c r="A80" s="409"/>
      <c r="B80" s="424" t="s">
        <v>819</v>
      </c>
      <c r="D80" s="411">
        <v>41</v>
      </c>
      <c r="E80" s="425" t="s">
        <v>923</v>
      </c>
      <c r="F80" s="425" t="s">
        <v>924</v>
      </c>
      <c r="G80" s="447"/>
      <c r="H80" s="434">
        <f>'MHSA Journals 1213'!E38+'MHSA Journals 1213'!E46+'MHSA Journals 1213'!E55-H79-H82</f>
        <v>1422.4900000009998</v>
      </c>
      <c r="I80" s="435"/>
      <c r="J80" s="435"/>
      <c r="K80" s="435"/>
      <c r="L80" s="435"/>
      <c r="M80" s="435"/>
      <c r="N80" s="435">
        <f t="shared" si="22"/>
        <v>1422.4900000009998</v>
      </c>
      <c r="O80" s="428"/>
      <c r="R80" s="429"/>
      <c r="S80" s="429"/>
    </row>
    <row r="81" spans="1:19" ht="12.75" customHeight="1" outlineLevel="1" x14ac:dyDescent="0.25">
      <c r="A81" s="409"/>
      <c r="B81" s="424" t="s">
        <v>819</v>
      </c>
      <c r="D81" s="411">
        <v>42</v>
      </c>
      <c r="E81" s="425" t="s">
        <v>925</v>
      </c>
      <c r="F81" s="425" t="s">
        <v>926</v>
      </c>
      <c r="G81" s="447"/>
      <c r="H81" s="434">
        <f>('MHSA Journals 1213'!E99+'MHSA Journals 1213'!E108+'MHSA Journals 1213'!E152+'MHSA Journals 1213'!E161)-SUM(I81:M81)</f>
        <v>36916.981850639233</v>
      </c>
      <c r="I81" s="435"/>
      <c r="J81" s="435"/>
      <c r="K81" s="435"/>
      <c r="L81" s="435"/>
      <c r="M81" s="434">
        <f>SUMIF('Payroll Rpt 1213 Adjusted'!A18:A75,"Y",'Payroll Rpt 1213 Adjusted'!F18:F75)-SUMIF('Payroll Rpt 1213 Adjusted'!A18:A75,"Y",'Payroll Rpt 1213 Adjusted'!AJ18:AJ75)-SUMIF('Payroll Rpt 1213 Adjusted'!A18:A75,"Y",'Payroll Rpt 1213 Adjusted'!AZ18:AZ75)</f>
        <v>38656.992607173917</v>
      </c>
      <c r="N81" s="435">
        <f>SUM(H81:M81)</f>
        <v>75573.97445781315</v>
      </c>
      <c r="O81" s="428"/>
      <c r="R81" s="429"/>
      <c r="S81" s="429"/>
    </row>
    <row r="82" spans="1:19" ht="12.75" customHeight="1" outlineLevel="1" x14ac:dyDescent="0.25">
      <c r="A82" s="409"/>
      <c r="B82" s="424" t="s">
        <v>819</v>
      </c>
      <c r="D82" s="411">
        <v>43</v>
      </c>
      <c r="E82" s="425" t="s">
        <v>927</v>
      </c>
      <c r="F82" s="425" t="s">
        <v>928</v>
      </c>
      <c r="G82" s="491" t="s">
        <v>929</v>
      </c>
      <c r="H82" s="434">
        <f>57.9+28.95+25+53.84</f>
        <v>165.69</v>
      </c>
      <c r="I82" s="435"/>
      <c r="J82" s="435"/>
      <c r="K82" s="435"/>
      <c r="L82" s="435"/>
      <c r="M82" s="435"/>
      <c r="N82" s="435">
        <f t="shared" si="22"/>
        <v>165.69</v>
      </c>
      <c r="O82" s="428"/>
      <c r="R82" s="429"/>
      <c r="S82" s="429"/>
    </row>
    <row r="83" spans="1:19" s="489" customFormat="1" ht="15" x14ac:dyDescent="0.25">
      <c r="A83" s="482"/>
      <c r="B83" s="492" t="s">
        <v>819</v>
      </c>
      <c r="C83" s="483"/>
      <c r="D83" s="493"/>
      <c r="E83" s="494" t="s">
        <v>930</v>
      </c>
      <c r="F83" s="494"/>
      <c r="G83" s="486"/>
      <c r="H83" s="495">
        <f t="shared" ref="H83:N83" si="23">SUM(H76:H82)</f>
        <v>72037.902808046041</v>
      </c>
      <c r="I83" s="495">
        <f t="shared" si="23"/>
        <v>0</v>
      </c>
      <c r="J83" s="495">
        <f t="shared" si="23"/>
        <v>0</v>
      </c>
      <c r="K83" s="495">
        <f t="shared" si="23"/>
        <v>0</v>
      </c>
      <c r="L83" s="495">
        <f t="shared" si="23"/>
        <v>0</v>
      </c>
      <c r="M83" s="495">
        <f t="shared" si="23"/>
        <v>38656.992607173917</v>
      </c>
      <c r="N83" s="495">
        <f t="shared" si="23"/>
        <v>110694.89541521996</v>
      </c>
      <c r="R83" s="490">
        <f>SUM(R77:R82)</f>
        <v>50667.909999999996</v>
      </c>
      <c r="S83" s="490">
        <f>SUM(S77:S82)</f>
        <v>-21369.992808046045</v>
      </c>
    </row>
    <row r="84" spans="1:19" x14ac:dyDescent="0.2">
      <c r="A84" s="409"/>
      <c r="B84" s="410"/>
      <c r="D84" s="411"/>
      <c r="E84" s="412"/>
      <c r="F84" s="425"/>
      <c r="G84" s="447"/>
      <c r="H84" s="434"/>
      <c r="I84" s="435"/>
      <c r="J84" s="435"/>
      <c r="K84" s="435"/>
      <c r="L84" s="435"/>
      <c r="M84" s="435"/>
      <c r="N84" s="435"/>
      <c r="R84" s="429"/>
      <c r="S84" s="429"/>
    </row>
    <row r="85" spans="1:19" s="504" customFormat="1" ht="12.75" customHeight="1" outlineLevel="1" x14ac:dyDescent="0.2">
      <c r="A85" s="496"/>
      <c r="B85" s="497"/>
      <c r="C85" s="497"/>
      <c r="D85" s="498"/>
      <c r="E85" s="499" t="s">
        <v>931</v>
      </c>
      <c r="F85" s="500"/>
      <c r="G85" s="501" t="s">
        <v>384</v>
      </c>
      <c r="H85" s="502"/>
      <c r="I85" s="503"/>
      <c r="J85" s="503"/>
      <c r="K85" s="503"/>
      <c r="L85" s="503"/>
      <c r="M85" s="503"/>
      <c r="N85" s="503"/>
      <c r="R85" s="505"/>
      <c r="S85" s="505"/>
    </row>
    <row r="86" spans="1:19" ht="12.75" customHeight="1" outlineLevel="1" thickBot="1" x14ac:dyDescent="0.25">
      <c r="A86" s="409"/>
      <c r="B86" s="410"/>
      <c r="D86" s="411">
        <v>44</v>
      </c>
      <c r="E86" s="425" t="s">
        <v>932</v>
      </c>
      <c r="F86" s="425" t="s">
        <v>933</v>
      </c>
      <c r="G86" s="443" t="s">
        <v>873</v>
      </c>
      <c r="H86" s="426">
        <f>'MHSA Journals 1213'!E12-H87</f>
        <v>28843.177809121291</v>
      </c>
      <c r="I86" s="435"/>
      <c r="J86" s="435"/>
      <c r="K86" s="435"/>
      <c r="L86" s="435"/>
      <c r="M86" s="435"/>
      <c r="N86" s="435">
        <f>SUM(H86:M86)</f>
        <v>28843.177809121291</v>
      </c>
      <c r="O86" s="428">
        <f>N86+N87+N89</f>
        <v>120319.64736149214</v>
      </c>
      <c r="P86" s="436">
        <f>SUM('MHSA Journals 1213'!C12:C14)</f>
        <v>120319.64736149214</v>
      </c>
      <c r="Q86" s="405" t="s">
        <v>934</v>
      </c>
      <c r="R86" s="429">
        <f>SUMIF('MHSA 1512 Exp All 1213'!K11:K365,"JE CFIT",'MHSA 1512 Exp All 1213'!D11:D365)</f>
        <v>120319.64000000003</v>
      </c>
      <c r="S86" s="429">
        <f>R86-(SUM(H90:I90)-H88)</f>
        <v>-7.3614921129774302E-3</v>
      </c>
    </row>
    <row r="87" spans="1:19" ht="12.75" customHeight="1" outlineLevel="1" x14ac:dyDescent="0.2">
      <c r="A87" s="409"/>
      <c r="B87" s="410"/>
      <c r="D87" s="411">
        <v>47</v>
      </c>
      <c r="E87" s="425" t="s">
        <v>935</v>
      </c>
      <c r="F87" s="425" t="s">
        <v>936</v>
      </c>
      <c r="G87" s="443" t="s">
        <v>935</v>
      </c>
      <c r="H87" s="434">
        <f>19119.36+10685+10685+8942.5</f>
        <v>49431.86</v>
      </c>
      <c r="I87" s="435"/>
      <c r="J87" s="435"/>
      <c r="K87" s="435"/>
      <c r="L87" s="435"/>
      <c r="M87" s="435"/>
      <c r="N87" s="435">
        <f>SUM(H87:M87)</f>
        <v>49431.86</v>
      </c>
      <c r="O87" s="428"/>
      <c r="R87" s="429"/>
      <c r="S87" s="429"/>
    </row>
    <row r="88" spans="1:19" ht="12.75" customHeight="1" outlineLevel="1" x14ac:dyDescent="0.2">
      <c r="A88" s="409"/>
      <c r="B88" s="410"/>
      <c r="D88" s="411">
        <v>45</v>
      </c>
      <c r="E88" s="425" t="s">
        <v>937</v>
      </c>
      <c r="F88" s="425" t="s">
        <v>938</v>
      </c>
      <c r="G88" s="443" t="s">
        <v>404</v>
      </c>
      <c r="H88" s="434">
        <f>SUM('RER Summary'!K19,'RER Summary'!K25)-SUM(H86:H87,H89)</f>
        <v>16007.42118292868</v>
      </c>
      <c r="I88" s="435"/>
      <c r="J88" s="435">
        <f>260615.02-L88-H88</f>
        <v>147299.54881707131</v>
      </c>
      <c r="K88" s="435"/>
      <c r="L88" s="435">
        <f>278023*0.35</f>
        <v>97308.049999999988</v>
      </c>
      <c r="M88" s="435"/>
      <c r="N88" s="435">
        <f>SUM(H88:M88)</f>
        <v>260615.01999999996</v>
      </c>
      <c r="O88" s="405">
        <v>278023</v>
      </c>
      <c r="P88" s="405" t="s">
        <v>939</v>
      </c>
      <c r="R88" s="429">
        <f>SUMIF('MHSA 1512 Exp All 1213'!$G$11:$G$365,'MHSA Exp Summary'!G88,'MHSA 1512 Exp All 1213'!$D$11:$D$365)</f>
        <v>99920.82</v>
      </c>
      <c r="S88" s="429">
        <f>R88-H88</f>
        <v>83913.398817071327</v>
      </c>
    </row>
    <row r="89" spans="1:19" ht="12.75" customHeight="1" outlineLevel="1" x14ac:dyDescent="0.2">
      <c r="A89" s="409"/>
      <c r="B89" s="410"/>
      <c r="D89" s="411">
        <v>47</v>
      </c>
      <c r="E89" s="425" t="s">
        <v>940</v>
      </c>
      <c r="F89" s="425" t="s">
        <v>941</v>
      </c>
      <c r="G89" s="443"/>
      <c r="H89" s="434">
        <f>'MHSA Journals 1213'!E13+'MHSA Journals 1213'!E14</f>
        <v>42044.60955237085</v>
      </c>
      <c r="I89" s="435"/>
      <c r="J89" s="435"/>
      <c r="K89" s="435"/>
      <c r="L89" s="435"/>
      <c r="M89" s="435"/>
      <c r="N89" s="435">
        <f>SUM(H89:M89)</f>
        <v>42044.60955237085</v>
      </c>
      <c r="O89" s="428"/>
      <c r="R89" s="429"/>
      <c r="S89" s="429"/>
    </row>
    <row r="90" spans="1:19" s="504" customFormat="1" ht="15" x14ac:dyDescent="0.25">
      <c r="A90" s="496"/>
      <c r="B90" s="506" t="s">
        <v>819</v>
      </c>
      <c r="C90" s="497"/>
      <c r="D90" s="507"/>
      <c r="E90" s="500" t="s">
        <v>942</v>
      </c>
      <c r="F90" s="508" t="s">
        <v>943</v>
      </c>
      <c r="G90" s="501"/>
      <c r="H90" s="509">
        <f>SUM(H86:H89)</f>
        <v>136327.06854442082</v>
      </c>
      <c r="I90" s="509">
        <v>0</v>
      </c>
      <c r="J90" s="509">
        <f>N90-H90-I90-L90</f>
        <v>111280.46524054906</v>
      </c>
      <c r="K90" s="509">
        <f>SUM(K85:K89)</f>
        <v>0</v>
      </c>
      <c r="L90" s="509">
        <f>0.35*N90</f>
        <v>133327.13357652223</v>
      </c>
      <c r="M90" s="509">
        <f>SUM(M85:M89)</f>
        <v>0</v>
      </c>
      <c r="N90" s="509">
        <f>SUM(N85:N89)</f>
        <v>380934.66736149212</v>
      </c>
      <c r="R90" s="505">
        <f>SUM(R86:R89)</f>
        <v>220240.46000000002</v>
      </c>
      <c r="S90" s="505">
        <f>SUM(S86:S89)</f>
        <v>83913.391455579214</v>
      </c>
    </row>
    <row r="91" spans="1:19" ht="13.5" thickBot="1" x14ac:dyDescent="0.25">
      <c r="A91" s="409"/>
      <c r="B91" s="410"/>
      <c r="D91" s="411"/>
      <c r="E91" s="412"/>
      <c r="F91" s="412"/>
      <c r="G91" s="447"/>
      <c r="H91" s="426"/>
      <c r="I91" s="427"/>
      <c r="J91" s="427"/>
      <c r="K91" s="427"/>
      <c r="L91" s="427"/>
      <c r="M91" s="427"/>
      <c r="N91" s="427"/>
      <c r="R91" s="429"/>
      <c r="S91" s="429"/>
    </row>
    <row r="92" spans="1:19" s="516" customFormat="1" x14ac:dyDescent="0.2">
      <c r="A92" s="510"/>
      <c r="B92" s="511"/>
      <c r="C92" s="511"/>
      <c r="D92" s="512"/>
      <c r="E92" s="513" t="s">
        <v>944</v>
      </c>
      <c r="F92" s="513"/>
      <c r="G92" s="514"/>
      <c r="H92" s="515">
        <f t="shared" ref="H92:N92" si="24">H32+H63+H74+H83+H90</f>
        <v>4271432.4702505702</v>
      </c>
      <c r="I92" s="515">
        <f t="shared" si="24"/>
        <v>0</v>
      </c>
      <c r="J92" s="515">
        <f t="shared" si="24"/>
        <v>210058.49544897876</v>
      </c>
      <c r="K92" s="515">
        <f t="shared" si="24"/>
        <v>1388593.5313432205</v>
      </c>
      <c r="L92" s="515">
        <f t="shared" si="24"/>
        <v>3497987.561669514</v>
      </c>
      <c r="M92" s="515">
        <f t="shared" si="24"/>
        <v>256303.62260717392</v>
      </c>
      <c r="N92" s="515">
        <f t="shared" si="24"/>
        <v>9624375.6813194565</v>
      </c>
      <c r="R92" s="517">
        <f>R32+R63+R74+R83+R90</f>
        <v>4392827.070002011</v>
      </c>
      <c r="S92" s="517">
        <f>S32+S63+S74+S83+S90</f>
        <v>121394.59975144084</v>
      </c>
    </row>
    <row r="93" spans="1:19" x14ac:dyDescent="0.2">
      <c r="A93" s="409"/>
      <c r="B93" s="410"/>
      <c r="D93" s="410"/>
      <c r="E93" s="518"/>
      <c r="F93" s="518"/>
      <c r="G93" s="519"/>
    </row>
    <row r="94" spans="1:19" x14ac:dyDescent="0.2">
      <c r="A94" s="409"/>
      <c r="B94" s="410"/>
      <c r="D94" s="410"/>
      <c r="E94" s="518"/>
      <c r="F94" s="518" t="s">
        <v>945</v>
      </c>
      <c r="G94" s="519"/>
    </row>
  </sheetData>
  <pageMargins left="0.7" right="0.7" top="0.75" bottom="0.75" header="0.3" footer="0.3"/>
  <pageSetup scale="52" fitToHeight="2" orientation="landscape" r:id="rId1"/>
  <rowBreaks count="1" manualBreakCount="1">
    <brk id="33" min="1" max="1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242"/>
  <sheetViews>
    <sheetView topLeftCell="A19" workbookViewId="0">
      <selection activeCell="E53" sqref="E53"/>
    </sheetView>
  </sheetViews>
  <sheetFormatPr defaultRowHeight="12.75" x14ac:dyDescent="0.2"/>
  <cols>
    <col min="1" max="1" width="17.28515625" style="528" bestFit="1" customWidth="1"/>
    <col min="2" max="2" width="12.5703125" bestFit="1" customWidth="1"/>
    <col min="3" max="3" width="17.85546875" style="25" customWidth="1"/>
    <col min="4" max="4" width="18.140625" style="521" customWidth="1"/>
    <col min="5" max="5" width="21.140625" style="521" customWidth="1"/>
    <col min="6" max="6" width="47.140625" bestFit="1" customWidth="1"/>
    <col min="7" max="7" width="23" customWidth="1"/>
    <col min="8" max="8" width="21.28515625" bestFit="1" customWidth="1"/>
  </cols>
  <sheetData>
    <row r="1" spans="1:6" x14ac:dyDescent="0.2">
      <c r="A1" s="520" t="s">
        <v>946</v>
      </c>
    </row>
    <row r="2" spans="1:6" x14ac:dyDescent="0.2">
      <c r="A2" s="522"/>
    </row>
    <row r="3" spans="1:6" x14ac:dyDescent="0.2">
      <c r="A3" s="811" t="s">
        <v>947</v>
      </c>
      <c r="B3" s="811"/>
      <c r="C3" s="811"/>
      <c r="D3" s="811"/>
      <c r="E3" s="811"/>
      <c r="F3" s="811"/>
    </row>
    <row r="4" spans="1:6" x14ac:dyDescent="0.2">
      <c r="A4" s="811" t="s">
        <v>948</v>
      </c>
      <c r="B4" s="811"/>
      <c r="C4" s="811"/>
      <c r="D4" s="811"/>
      <c r="E4" s="811"/>
      <c r="F4" s="811"/>
    </row>
    <row r="5" spans="1:6" x14ac:dyDescent="0.2">
      <c r="A5" s="811" t="s">
        <v>949</v>
      </c>
      <c r="B5" s="811"/>
      <c r="C5" s="811"/>
      <c r="D5" s="811"/>
      <c r="E5" s="811"/>
      <c r="F5" s="811"/>
    </row>
    <row r="6" spans="1:6" x14ac:dyDescent="0.2">
      <c r="A6" s="811" t="s">
        <v>950</v>
      </c>
      <c r="B6" s="811"/>
      <c r="C6" s="811"/>
      <c r="D6" s="811"/>
      <c r="E6" s="811"/>
      <c r="F6" s="811"/>
    </row>
    <row r="8" spans="1:6" x14ac:dyDescent="0.2">
      <c r="A8" s="812" t="s">
        <v>951</v>
      </c>
      <c r="B8" s="812"/>
    </row>
    <row r="9" spans="1:6" s="392" customFormat="1" x14ac:dyDescent="0.2">
      <c r="A9" s="814" t="s">
        <v>952</v>
      </c>
      <c r="B9" s="814"/>
      <c r="C9" s="814"/>
      <c r="D9" s="814"/>
      <c r="E9" s="814"/>
      <c r="F9" s="814"/>
    </row>
    <row r="10" spans="1:6" s="391" customFormat="1" x14ac:dyDescent="0.2">
      <c r="A10" s="523" t="s">
        <v>953</v>
      </c>
      <c r="B10" s="523"/>
      <c r="C10" s="523"/>
      <c r="D10" s="523"/>
      <c r="E10" s="523" t="s">
        <v>954</v>
      </c>
      <c r="F10" s="523"/>
    </row>
    <row r="11" spans="1:6" s="391" customFormat="1" x14ac:dyDescent="0.2">
      <c r="A11" s="524" t="s">
        <v>955</v>
      </c>
      <c r="B11" s="524"/>
      <c r="C11" s="524"/>
      <c r="D11" s="524"/>
      <c r="E11" s="524" t="s">
        <v>956</v>
      </c>
      <c r="F11" s="524"/>
    </row>
    <row r="12" spans="1:6" x14ac:dyDescent="0.2">
      <c r="A12" s="813"/>
      <c r="B12" s="811"/>
      <c r="C12" s="811"/>
      <c r="D12" s="811"/>
      <c r="E12" s="811"/>
      <c r="F12" s="811"/>
    </row>
    <row r="13" spans="1:6" x14ac:dyDescent="0.2">
      <c r="A13" s="813"/>
      <c r="B13" s="811"/>
      <c r="C13" s="811"/>
      <c r="D13" s="811"/>
      <c r="E13" s="811"/>
      <c r="F13" s="811"/>
    </row>
    <row r="14" spans="1:6" x14ac:dyDescent="0.2">
      <c r="A14" s="813" t="s">
        <v>957</v>
      </c>
      <c r="B14" s="811"/>
      <c r="C14" s="811"/>
      <c r="D14" s="811"/>
      <c r="E14" s="811"/>
      <c r="F14" s="811"/>
    </row>
    <row r="15" spans="1:6" x14ac:dyDescent="0.2">
      <c r="A15" s="813" t="s">
        <v>958</v>
      </c>
      <c r="B15" s="811"/>
      <c r="C15" s="811"/>
      <c r="D15" s="811"/>
      <c r="E15" s="811"/>
      <c r="F15" s="811"/>
    </row>
    <row r="16" spans="1:6" x14ac:dyDescent="0.2">
      <c r="A16" s="813" t="s">
        <v>959</v>
      </c>
      <c r="B16" s="811"/>
      <c r="C16" s="811"/>
      <c r="D16" s="811"/>
      <c r="E16" s="811"/>
      <c r="F16" s="811"/>
    </row>
    <row r="17" spans="1:8" x14ac:dyDescent="0.2">
      <c r="A17" s="813" t="s">
        <v>960</v>
      </c>
      <c r="B17" s="811"/>
      <c r="C17" s="811"/>
      <c r="D17" s="811"/>
      <c r="E17" s="811"/>
      <c r="F17" s="811"/>
    </row>
    <row r="18" spans="1:8" x14ac:dyDescent="0.2">
      <c r="A18" s="813" t="s">
        <v>961</v>
      </c>
      <c r="B18" s="811"/>
      <c r="C18" s="811"/>
      <c r="D18" s="811"/>
      <c r="E18" s="811"/>
      <c r="F18" s="811"/>
    </row>
    <row r="19" spans="1:8" x14ac:dyDescent="0.2">
      <c r="A19" s="815" t="s">
        <v>962</v>
      </c>
      <c r="B19" s="815"/>
      <c r="C19" s="815"/>
      <c r="D19" s="815"/>
      <c r="E19" s="815"/>
      <c r="F19" s="815"/>
    </row>
    <row r="20" spans="1:8" x14ac:dyDescent="0.2">
      <c r="A20" s="815" t="s">
        <v>963</v>
      </c>
      <c r="B20" s="815"/>
      <c r="C20" s="815"/>
      <c r="D20" s="815"/>
      <c r="E20" s="815"/>
      <c r="F20" s="815"/>
    </row>
    <row r="21" spans="1:8" x14ac:dyDescent="0.2">
      <c r="A21" s="813"/>
      <c r="B21" s="811"/>
      <c r="C21" s="811"/>
      <c r="D21" s="811"/>
      <c r="E21" s="811"/>
      <c r="F21" s="811"/>
    </row>
    <row r="22" spans="1:8" x14ac:dyDescent="0.2">
      <c r="A22" s="813"/>
      <c r="B22" s="811"/>
      <c r="C22" s="811"/>
      <c r="D22" s="811"/>
      <c r="E22" s="811"/>
      <c r="F22" s="811"/>
    </row>
    <row r="23" spans="1:8" x14ac:dyDescent="0.2">
      <c r="A23" s="813"/>
      <c r="B23" s="811"/>
      <c r="C23" s="811"/>
      <c r="D23" s="811"/>
      <c r="E23" s="811"/>
      <c r="F23" s="811"/>
    </row>
    <row r="24" spans="1:8" x14ac:dyDescent="0.2">
      <c r="A24" s="813"/>
      <c r="B24" s="811"/>
      <c r="C24" s="811"/>
      <c r="D24" s="811"/>
      <c r="E24" s="811"/>
      <c r="F24" s="811"/>
    </row>
    <row r="25" spans="1:8" x14ac:dyDescent="0.2">
      <c r="A25" s="813"/>
      <c r="B25" s="811"/>
      <c r="C25" s="811"/>
      <c r="D25" s="811"/>
      <c r="E25" s="811"/>
      <c r="F25" s="811"/>
    </row>
    <row r="26" spans="1:8" x14ac:dyDescent="0.2">
      <c r="A26" s="813"/>
      <c r="B26" s="811"/>
      <c r="C26" s="811"/>
      <c r="D26" s="811"/>
      <c r="E26" s="811"/>
      <c r="F26" s="811"/>
    </row>
    <row r="28" spans="1:8" ht="15.75" x14ac:dyDescent="0.25">
      <c r="A28" s="525" t="s">
        <v>964</v>
      </c>
      <c r="B28" s="526" t="s">
        <v>965</v>
      </c>
      <c r="C28" s="526" t="s">
        <v>335</v>
      </c>
      <c r="D28" s="527" t="s">
        <v>966</v>
      </c>
      <c r="E28" s="527" t="s">
        <v>967</v>
      </c>
      <c r="G28" s="526" t="s">
        <v>968</v>
      </c>
      <c r="H28" s="526" t="s">
        <v>969</v>
      </c>
    </row>
    <row r="29" spans="1:8" x14ac:dyDescent="0.2">
      <c r="B29" s="392"/>
      <c r="C29" s="529"/>
      <c r="D29" s="393"/>
      <c r="E29" s="393"/>
    </row>
    <row r="30" spans="1:8" ht="15" x14ac:dyDescent="0.25">
      <c r="A30" s="530" t="s">
        <v>970</v>
      </c>
      <c r="C30" s="531"/>
    </row>
    <row r="31" spans="1:8" x14ac:dyDescent="0.2">
      <c r="A31" s="532" t="s">
        <v>971</v>
      </c>
      <c r="B31" s="391" t="s">
        <v>972</v>
      </c>
      <c r="C31" s="531">
        <v>49304515</v>
      </c>
      <c r="E31" s="521">
        <v>-84192.46</v>
      </c>
      <c r="F31" s="391" t="s">
        <v>973</v>
      </c>
      <c r="G31" s="521"/>
      <c r="H31" s="533"/>
    </row>
    <row r="32" spans="1:8" x14ac:dyDescent="0.2">
      <c r="A32" s="532" t="s">
        <v>974</v>
      </c>
      <c r="B32" s="391" t="s">
        <v>972</v>
      </c>
      <c r="C32" s="534" t="s">
        <v>975</v>
      </c>
    </row>
    <row r="33" spans="1:6" x14ac:dyDescent="0.2">
      <c r="A33" s="532" t="s">
        <v>976</v>
      </c>
      <c r="C33" s="534" t="s">
        <v>977</v>
      </c>
    </row>
    <row r="34" spans="1:6" x14ac:dyDescent="0.2">
      <c r="A34" s="532" t="s">
        <v>978</v>
      </c>
      <c r="C34" s="534" t="s">
        <v>975</v>
      </c>
    </row>
    <row r="35" spans="1:6" x14ac:dyDescent="0.2">
      <c r="A35" s="532"/>
      <c r="C35" s="531"/>
    </row>
    <row r="36" spans="1:6" s="536" customFormat="1" x14ac:dyDescent="0.2">
      <c r="A36" s="535"/>
      <c r="C36" s="537"/>
      <c r="D36" s="538"/>
      <c r="E36" s="538"/>
    </row>
    <row r="37" spans="1:6" x14ac:dyDescent="0.2">
      <c r="A37" s="532" t="s">
        <v>353</v>
      </c>
      <c r="C37" s="531"/>
      <c r="D37" s="531"/>
      <c r="E37" s="521">
        <v>22338.9</v>
      </c>
      <c r="F37" s="391" t="s">
        <v>979</v>
      </c>
    </row>
    <row r="38" spans="1:6" x14ac:dyDescent="0.2">
      <c r="A38" s="532" t="s">
        <v>971</v>
      </c>
      <c r="C38" s="531"/>
    </row>
    <row r="39" spans="1:6" x14ac:dyDescent="0.2">
      <c r="A39" s="532" t="s">
        <v>974</v>
      </c>
      <c r="C39" s="531"/>
    </row>
    <row r="40" spans="1:6" x14ac:dyDescent="0.2">
      <c r="A40" s="532" t="s">
        <v>341</v>
      </c>
      <c r="C40" s="531">
        <v>49303516</v>
      </c>
    </row>
    <row r="41" spans="1:6" x14ac:dyDescent="0.2">
      <c r="A41" s="532" t="s">
        <v>347</v>
      </c>
      <c r="C41" s="531">
        <v>49304516</v>
      </c>
    </row>
    <row r="42" spans="1:6" x14ac:dyDescent="0.2">
      <c r="A42" s="532" t="s">
        <v>350</v>
      </c>
      <c r="C42" s="531">
        <v>49310516</v>
      </c>
    </row>
    <row r="43" spans="1:6" x14ac:dyDescent="0.2">
      <c r="A43" s="532"/>
      <c r="C43" s="531"/>
    </row>
    <row r="44" spans="1:6" x14ac:dyDescent="0.2">
      <c r="A44" s="532"/>
      <c r="C44" s="531"/>
    </row>
    <row r="45" spans="1:6" x14ac:dyDescent="0.2">
      <c r="A45" s="532"/>
      <c r="C45" s="531"/>
    </row>
    <row r="46" spans="1:6" s="536" customFormat="1" x14ac:dyDescent="0.2">
      <c r="A46" s="535"/>
      <c r="C46" s="537"/>
      <c r="D46" s="538"/>
      <c r="E46" s="538"/>
    </row>
    <row r="47" spans="1:6" x14ac:dyDescent="0.2">
      <c r="A47" s="532" t="s">
        <v>974</v>
      </c>
      <c r="C47" s="531" t="s">
        <v>980</v>
      </c>
      <c r="E47" s="521">
        <f>-'MHSA 1512 Exp All 1213'!F4</f>
        <v>71427.628400466841</v>
      </c>
      <c r="F47" s="391" t="s">
        <v>981</v>
      </c>
    </row>
    <row r="48" spans="1:6" x14ac:dyDescent="0.2">
      <c r="A48" s="532" t="s">
        <v>353</v>
      </c>
      <c r="C48" s="531">
        <v>49303518</v>
      </c>
    </row>
    <row r="49" spans="1:5" x14ac:dyDescent="0.2">
      <c r="A49" s="532" t="s">
        <v>978</v>
      </c>
      <c r="C49" s="531" t="s">
        <v>980</v>
      </c>
    </row>
    <row r="50" spans="1:5" x14ac:dyDescent="0.2">
      <c r="A50" s="532" t="s">
        <v>341</v>
      </c>
      <c r="C50" s="531">
        <v>49303518</v>
      </c>
    </row>
    <row r="51" spans="1:5" x14ac:dyDescent="0.2">
      <c r="A51" s="532"/>
      <c r="C51" s="531"/>
    </row>
    <row r="52" spans="1:5" x14ac:dyDescent="0.2">
      <c r="A52" s="532"/>
      <c r="C52" s="531"/>
    </row>
    <row r="53" spans="1:5" s="536" customFormat="1" x14ac:dyDescent="0.2">
      <c r="A53" s="535"/>
      <c r="C53" s="537"/>
      <c r="D53" s="538"/>
      <c r="E53" s="538"/>
    </row>
    <row r="54" spans="1:5" x14ac:dyDescent="0.2">
      <c r="A54" s="532"/>
      <c r="C54" s="531"/>
    </row>
    <row r="55" spans="1:5" x14ac:dyDescent="0.2">
      <c r="A55" s="532"/>
      <c r="C55" s="531"/>
    </row>
    <row r="56" spans="1:5" x14ac:dyDescent="0.2">
      <c r="A56" s="532"/>
      <c r="C56" s="531"/>
    </row>
    <row r="57" spans="1:5" x14ac:dyDescent="0.2">
      <c r="A57" s="532"/>
      <c r="C57" s="531"/>
    </row>
    <row r="58" spans="1:5" x14ac:dyDescent="0.2">
      <c r="A58" s="532"/>
      <c r="C58" s="531"/>
    </row>
    <row r="59" spans="1:5" x14ac:dyDescent="0.2">
      <c r="A59" s="532"/>
      <c r="C59" s="531"/>
    </row>
    <row r="60" spans="1:5" x14ac:dyDescent="0.2">
      <c r="A60" s="532"/>
      <c r="C60" s="531"/>
    </row>
    <row r="61" spans="1:5" x14ac:dyDescent="0.2">
      <c r="A61" s="532"/>
      <c r="C61" s="531"/>
    </row>
    <row r="62" spans="1:5" x14ac:dyDescent="0.2">
      <c r="A62" s="532"/>
      <c r="C62" s="531"/>
    </row>
    <row r="63" spans="1:5" x14ac:dyDescent="0.2">
      <c r="A63" s="532"/>
      <c r="C63" s="531"/>
    </row>
    <row r="64" spans="1:5" x14ac:dyDescent="0.2">
      <c r="A64" s="532"/>
      <c r="C64" s="531"/>
    </row>
    <row r="65" spans="1:3" x14ac:dyDescent="0.2">
      <c r="A65" s="532"/>
      <c r="C65" s="531"/>
    </row>
    <row r="66" spans="1:3" x14ac:dyDescent="0.2">
      <c r="A66" s="532"/>
      <c r="C66" s="531"/>
    </row>
    <row r="67" spans="1:3" x14ac:dyDescent="0.2">
      <c r="A67" s="532"/>
      <c r="C67" s="531"/>
    </row>
    <row r="68" spans="1:3" x14ac:dyDescent="0.2">
      <c r="A68" s="532"/>
      <c r="C68" s="531"/>
    </row>
    <row r="69" spans="1:3" x14ac:dyDescent="0.2">
      <c r="A69" s="532"/>
      <c r="C69" s="531"/>
    </row>
    <row r="70" spans="1:3" x14ac:dyDescent="0.2">
      <c r="A70" s="532"/>
      <c r="C70" s="531"/>
    </row>
    <row r="71" spans="1:3" x14ac:dyDescent="0.2">
      <c r="A71" s="532"/>
      <c r="C71" s="531"/>
    </row>
    <row r="72" spans="1:3" x14ac:dyDescent="0.2">
      <c r="A72" s="532"/>
      <c r="C72" s="531"/>
    </row>
    <row r="73" spans="1:3" x14ac:dyDescent="0.2">
      <c r="A73" s="532"/>
      <c r="C73" s="531"/>
    </row>
    <row r="74" spans="1:3" x14ac:dyDescent="0.2">
      <c r="A74" s="532"/>
      <c r="C74" s="531"/>
    </row>
    <row r="75" spans="1:3" x14ac:dyDescent="0.2">
      <c r="A75" s="532"/>
      <c r="C75" s="531"/>
    </row>
    <row r="76" spans="1:3" x14ac:dyDescent="0.2">
      <c r="A76" s="532"/>
      <c r="C76" s="531"/>
    </row>
    <row r="77" spans="1:3" x14ac:dyDescent="0.2">
      <c r="A77" s="532"/>
      <c r="C77" s="531"/>
    </row>
    <row r="78" spans="1:3" x14ac:dyDescent="0.2">
      <c r="A78" s="532"/>
      <c r="C78" s="531"/>
    </row>
    <row r="79" spans="1:3" x14ac:dyDescent="0.2">
      <c r="A79" s="532"/>
      <c r="C79" s="531"/>
    </row>
    <row r="80" spans="1:3" x14ac:dyDescent="0.2">
      <c r="A80" s="532"/>
      <c r="C80" s="531"/>
    </row>
    <row r="81" spans="1:3" x14ac:dyDescent="0.2">
      <c r="A81" s="532"/>
      <c r="C81" s="531"/>
    </row>
    <row r="82" spans="1:3" x14ac:dyDescent="0.2">
      <c r="A82" s="532"/>
      <c r="C82" s="531"/>
    </row>
    <row r="83" spans="1:3" x14ac:dyDescent="0.2">
      <c r="A83" s="532"/>
      <c r="C83" s="531"/>
    </row>
    <row r="84" spans="1:3" x14ac:dyDescent="0.2">
      <c r="A84" s="532"/>
      <c r="C84" s="531"/>
    </row>
    <row r="85" spans="1:3" x14ac:dyDescent="0.2">
      <c r="A85" s="532"/>
      <c r="C85" s="531"/>
    </row>
    <row r="86" spans="1:3" x14ac:dyDescent="0.2">
      <c r="A86" s="532"/>
      <c r="C86" s="531"/>
    </row>
    <row r="87" spans="1:3" x14ac:dyDescent="0.2">
      <c r="A87" s="532"/>
      <c r="C87" s="531"/>
    </row>
    <row r="88" spans="1:3" x14ac:dyDescent="0.2">
      <c r="A88" s="532"/>
      <c r="C88" s="531"/>
    </row>
    <row r="89" spans="1:3" x14ac:dyDescent="0.2">
      <c r="A89" s="532"/>
      <c r="C89" s="531"/>
    </row>
    <row r="90" spans="1:3" x14ac:dyDescent="0.2">
      <c r="A90" s="532"/>
      <c r="C90" s="531"/>
    </row>
    <row r="91" spans="1:3" x14ac:dyDescent="0.2">
      <c r="A91" s="532"/>
      <c r="C91" s="531"/>
    </row>
    <row r="92" spans="1:3" x14ac:dyDescent="0.2">
      <c r="A92" s="532"/>
    </row>
    <row r="93" spans="1:3" x14ac:dyDescent="0.2">
      <c r="A93" s="532"/>
    </row>
    <row r="94" spans="1:3" x14ac:dyDescent="0.2">
      <c r="A94" s="532"/>
    </row>
    <row r="95" spans="1:3" x14ac:dyDescent="0.2">
      <c r="A95" s="532"/>
    </row>
    <row r="96" spans="1:3" x14ac:dyDescent="0.2">
      <c r="A96" s="532"/>
    </row>
    <row r="97" spans="1:1" x14ac:dyDescent="0.2">
      <c r="A97" s="532"/>
    </row>
    <row r="98" spans="1:1" x14ac:dyDescent="0.2">
      <c r="A98" s="532"/>
    </row>
    <row r="99" spans="1:1" x14ac:dyDescent="0.2">
      <c r="A99" s="532"/>
    </row>
    <row r="100" spans="1:1" x14ac:dyDescent="0.2">
      <c r="A100" s="532"/>
    </row>
    <row r="101" spans="1:1" x14ac:dyDescent="0.2">
      <c r="A101" s="532"/>
    </row>
    <row r="102" spans="1:1" x14ac:dyDescent="0.2">
      <c r="A102" s="532"/>
    </row>
    <row r="103" spans="1:1" x14ac:dyDescent="0.2">
      <c r="A103" s="532"/>
    </row>
    <row r="104" spans="1:1" x14ac:dyDescent="0.2">
      <c r="A104" s="532"/>
    </row>
    <row r="105" spans="1:1" x14ac:dyDescent="0.2">
      <c r="A105" s="532"/>
    </row>
    <row r="106" spans="1:1" x14ac:dyDescent="0.2">
      <c r="A106" s="532"/>
    </row>
    <row r="107" spans="1:1" x14ac:dyDescent="0.2">
      <c r="A107" s="532"/>
    </row>
    <row r="108" spans="1:1" x14ac:dyDescent="0.2">
      <c r="A108" s="532"/>
    </row>
    <row r="109" spans="1:1" x14ac:dyDescent="0.2">
      <c r="A109" s="532"/>
    </row>
    <row r="110" spans="1:1" x14ac:dyDescent="0.2">
      <c r="A110" s="532"/>
    </row>
    <row r="111" spans="1:1" x14ac:dyDescent="0.2">
      <c r="A111" s="532"/>
    </row>
    <row r="112" spans="1:1" x14ac:dyDescent="0.2">
      <c r="A112" s="532"/>
    </row>
    <row r="113" spans="1:1" x14ac:dyDescent="0.2">
      <c r="A113" s="532"/>
    </row>
    <row r="114" spans="1:1" x14ac:dyDescent="0.2">
      <c r="A114" s="532"/>
    </row>
    <row r="115" spans="1:1" x14ac:dyDescent="0.2">
      <c r="A115" s="532"/>
    </row>
    <row r="116" spans="1:1" x14ac:dyDescent="0.2">
      <c r="A116" s="532"/>
    </row>
    <row r="117" spans="1:1" x14ac:dyDescent="0.2">
      <c r="A117" s="532"/>
    </row>
    <row r="118" spans="1:1" x14ac:dyDescent="0.2">
      <c r="A118" s="532"/>
    </row>
    <row r="119" spans="1:1" x14ac:dyDescent="0.2">
      <c r="A119" s="532"/>
    </row>
    <row r="120" spans="1:1" x14ac:dyDescent="0.2">
      <c r="A120" s="532"/>
    </row>
    <row r="121" spans="1:1" x14ac:dyDescent="0.2">
      <c r="A121" s="532"/>
    </row>
    <row r="122" spans="1:1" x14ac:dyDescent="0.2">
      <c r="A122" s="532"/>
    </row>
    <row r="123" spans="1:1" x14ac:dyDescent="0.2">
      <c r="A123" s="532"/>
    </row>
    <row r="124" spans="1:1" x14ac:dyDescent="0.2">
      <c r="A124" s="532"/>
    </row>
    <row r="125" spans="1:1" x14ac:dyDescent="0.2">
      <c r="A125" s="532"/>
    </row>
    <row r="126" spans="1:1" x14ac:dyDescent="0.2">
      <c r="A126" s="532"/>
    </row>
    <row r="127" spans="1:1" x14ac:dyDescent="0.2">
      <c r="A127" s="532"/>
    </row>
    <row r="128" spans="1:1" x14ac:dyDescent="0.2">
      <c r="A128" s="532"/>
    </row>
    <row r="129" spans="1:1" x14ac:dyDescent="0.2">
      <c r="A129" s="532"/>
    </row>
    <row r="130" spans="1:1" x14ac:dyDescent="0.2">
      <c r="A130" s="532"/>
    </row>
    <row r="131" spans="1:1" x14ac:dyDescent="0.2">
      <c r="A131" s="532"/>
    </row>
    <row r="132" spans="1:1" x14ac:dyDescent="0.2">
      <c r="A132" s="532"/>
    </row>
    <row r="133" spans="1:1" x14ac:dyDescent="0.2">
      <c r="A133" s="532"/>
    </row>
    <row r="134" spans="1:1" x14ac:dyDescent="0.2">
      <c r="A134" s="532"/>
    </row>
    <row r="135" spans="1:1" x14ac:dyDescent="0.2">
      <c r="A135" s="532"/>
    </row>
    <row r="136" spans="1:1" x14ac:dyDescent="0.2">
      <c r="A136" s="532"/>
    </row>
    <row r="137" spans="1:1" x14ac:dyDescent="0.2">
      <c r="A137" s="532"/>
    </row>
    <row r="138" spans="1:1" x14ac:dyDescent="0.2">
      <c r="A138" s="532"/>
    </row>
    <row r="139" spans="1:1" x14ac:dyDescent="0.2">
      <c r="A139" s="532"/>
    </row>
    <row r="140" spans="1:1" x14ac:dyDescent="0.2">
      <c r="A140" s="532"/>
    </row>
    <row r="141" spans="1:1" x14ac:dyDescent="0.2">
      <c r="A141" s="532"/>
    </row>
    <row r="142" spans="1:1" x14ac:dyDescent="0.2">
      <c r="A142" s="532"/>
    </row>
    <row r="143" spans="1:1" x14ac:dyDescent="0.2">
      <c r="A143" s="532"/>
    </row>
    <row r="144" spans="1:1" x14ac:dyDescent="0.2">
      <c r="A144" s="532"/>
    </row>
    <row r="145" spans="1:1" x14ac:dyDescent="0.2">
      <c r="A145" s="532"/>
    </row>
    <row r="146" spans="1:1" x14ac:dyDescent="0.2">
      <c r="A146" s="532"/>
    </row>
    <row r="147" spans="1:1" x14ac:dyDescent="0.2">
      <c r="A147" s="532"/>
    </row>
    <row r="148" spans="1:1" x14ac:dyDescent="0.2">
      <c r="A148" s="532"/>
    </row>
    <row r="149" spans="1:1" x14ac:dyDescent="0.2">
      <c r="A149" s="532"/>
    </row>
    <row r="150" spans="1:1" x14ac:dyDescent="0.2">
      <c r="A150" s="532"/>
    </row>
    <row r="151" spans="1:1" x14ac:dyDescent="0.2">
      <c r="A151" s="532"/>
    </row>
    <row r="152" spans="1:1" x14ac:dyDescent="0.2">
      <c r="A152" s="532"/>
    </row>
    <row r="153" spans="1:1" x14ac:dyDescent="0.2">
      <c r="A153" s="532"/>
    </row>
    <row r="154" spans="1:1" x14ac:dyDescent="0.2">
      <c r="A154" s="532"/>
    </row>
    <row r="155" spans="1:1" x14ac:dyDescent="0.2">
      <c r="A155" s="532"/>
    </row>
    <row r="156" spans="1:1" x14ac:dyDescent="0.2">
      <c r="A156" s="532"/>
    </row>
    <row r="157" spans="1:1" x14ac:dyDescent="0.2">
      <c r="A157" s="532"/>
    </row>
    <row r="158" spans="1:1" x14ac:dyDescent="0.2">
      <c r="A158" s="532"/>
    </row>
    <row r="159" spans="1:1" x14ac:dyDescent="0.2">
      <c r="A159" s="532"/>
    </row>
    <row r="160" spans="1:1" x14ac:dyDescent="0.2">
      <c r="A160" s="532"/>
    </row>
    <row r="161" spans="1:1" x14ac:dyDescent="0.2">
      <c r="A161" s="532"/>
    </row>
    <row r="162" spans="1:1" x14ac:dyDescent="0.2">
      <c r="A162" s="532"/>
    </row>
    <row r="163" spans="1:1" x14ac:dyDescent="0.2">
      <c r="A163" s="532"/>
    </row>
    <row r="164" spans="1:1" x14ac:dyDescent="0.2">
      <c r="A164" s="532"/>
    </row>
    <row r="165" spans="1:1" x14ac:dyDescent="0.2">
      <c r="A165" s="532"/>
    </row>
    <row r="166" spans="1:1" x14ac:dyDescent="0.2">
      <c r="A166" s="532"/>
    </row>
    <row r="167" spans="1:1" x14ac:dyDescent="0.2">
      <c r="A167" s="532"/>
    </row>
    <row r="168" spans="1:1" x14ac:dyDescent="0.2">
      <c r="A168" s="532"/>
    </row>
    <row r="169" spans="1:1" x14ac:dyDescent="0.2">
      <c r="A169" s="532"/>
    </row>
    <row r="170" spans="1:1" x14ac:dyDescent="0.2">
      <c r="A170" s="532"/>
    </row>
    <row r="171" spans="1:1" x14ac:dyDescent="0.2">
      <c r="A171" s="532"/>
    </row>
    <row r="172" spans="1:1" x14ac:dyDescent="0.2">
      <c r="A172" s="532"/>
    </row>
    <row r="173" spans="1:1" x14ac:dyDescent="0.2">
      <c r="A173" s="532"/>
    </row>
    <row r="174" spans="1:1" x14ac:dyDescent="0.2">
      <c r="A174" s="532"/>
    </row>
    <row r="175" spans="1:1" x14ac:dyDescent="0.2">
      <c r="A175" s="532"/>
    </row>
    <row r="176" spans="1:1" x14ac:dyDescent="0.2">
      <c r="A176" s="532"/>
    </row>
    <row r="177" spans="1:1" x14ac:dyDescent="0.2">
      <c r="A177" s="532"/>
    </row>
    <row r="178" spans="1:1" x14ac:dyDescent="0.2">
      <c r="A178" s="532"/>
    </row>
    <row r="179" spans="1:1" x14ac:dyDescent="0.2">
      <c r="A179" s="532"/>
    </row>
    <row r="180" spans="1:1" x14ac:dyDescent="0.2">
      <c r="A180" s="532"/>
    </row>
    <row r="181" spans="1:1" x14ac:dyDescent="0.2">
      <c r="A181" s="532"/>
    </row>
    <row r="182" spans="1:1" x14ac:dyDescent="0.2">
      <c r="A182" s="532"/>
    </row>
    <row r="183" spans="1:1" x14ac:dyDescent="0.2">
      <c r="A183" s="532"/>
    </row>
    <row r="184" spans="1:1" x14ac:dyDescent="0.2">
      <c r="A184" s="532"/>
    </row>
    <row r="185" spans="1:1" x14ac:dyDescent="0.2">
      <c r="A185" s="532"/>
    </row>
    <row r="186" spans="1:1" x14ac:dyDescent="0.2">
      <c r="A186" s="532"/>
    </row>
    <row r="187" spans="1:1" x14ac:dyDescent="0.2">
      <c r="A187" s="532"/>
    </row>
    <row r="188" spans="1:1" x14ac:dyDescent="0.2">
      <c r="A188" s="532"/>
    </row>
    <row r="189" spans="1:1" x14ac:dyDescent="0.2">
      <c r="A189" s="532"/>
    </row>
    <row r="190" spans="1:1" x14ac:dyDescent="0.2">
      <c r="A190" s="532"/>
    </row>
    <row r="191" spans="1:1" x14ac:dyDescent="0.2">
      <c r="A191" s="532"/>
    </row>
    <row r="192" spans="1:1" x14ac:dyDescent="0.2">
      <c r="A192" s="532"/>
    </row>
    <row r="193" spans="1:1" x14ac:dyDescent="0.2">
      <c r="A193" s="532"/>
    </row>
    <row r="194" spans="1:1" x14ac:dyDescent="0.2">
      <c r="A194" s="532"/>
    </row>
    <row r="195" spans="1:1" x14ac:dyDescent="0.2">
      <c r="A195" s="532"/>
    </row>
    <row r="196" spans="1:1" x14ac:dyDescent="0.2">
      <c r="A196" s="532"/>
    </row>
    <row r="197" spans="1:1" x14ac:dyDescent="0.2">
      <c r="A197" s="532"/>
    </row>
    <row r="198" spans="1:1" x14ac:dyDescent="0.2">
      <c r="A198" s="532"/>
    </row>
    <row r="199" spans="1:1" x14ac:dyDescent="0.2">
      <c r="A199" s="532"/>
    </row>
    <row r="200" spans="1:1" x14ac:dyDescent="0.2">
      <c r="A200" s="532"/>
    </row>
    <row r="201" spans="1:1" x14ac:dyDescent="0.2">
      <c r="A201" s="532"/>
    </row>
    <row r="202" spans="1:1" x14ac:dyDescent="0.2">
      <c r="A202" s="532"/>
    </row>
    <row r="203" spans="1:1" x14ac:dyDescent="0.2">
      <c r="A203" s="532"/>
    </row>
    <row r="204" spans="1:1" x14ac:dyDescent="0.2">
      <c r="A204" s="532"/>
    </row>
    <row r="205" spans="1:1" x14ac:dyDescent="0.2">
      <c r="A205" s="532"/>
    </row>
    <row r="206" spans="1:1" x14ac:dyDescent="0.2">
      <c r="A206" s="532"/>
    </row>
    <row r="207" spans="1:1" x14ac:dyDescent="0.2">
      <c r="A207" s="532"/>
    </row>
    <row r="208" spans="1:1" x14ac:dyDescent="0.2">
      <c r="A208" s="532"/>
    </row>
    <row r="209" spans="1:1" x14ac:dyDescent="0.2">
      <c r="A209" s="532"/>
    </row>
    <row r="210" spans="1:1" x14ac:dyDescent="0.2">
      <c r="A210" s="532"/>
    </row>
    <row r="211" spans="1:1" x14ac:dyDescent="0.2">
      <c r="A211" s="532"/>
    </row>
    <row r="212" spans="1:1" x14ac:dyDescent="0.2">
      <c r="A212" s="532"/>
    </row>
    <row r="213" spans="1:1" x14ac:dyDescent="0.2">
      <c r="A213" s="532"/>
    </row>
    <row r="214" spans="1:1" x14ac:dyDescent="0.2">
      <c r="A214" s="532"/>
    </row>
    <row r="215" spans="1:1" x14ac:dyDescent="0.2">
      <c r="A215" s="532"/>
    </row>
    <row r="216" spans="1:1" x14ac:dyDescent="0.2">
      <c r="A216" s="532"/>
    </row>
    <row r="217" spans="1:1" x14ac:dyDescent="0.2">
      <c r="A217" s="532"/>
    </row>
    <row r="218" spans="1:1" x14ac:dyDescent="0.2">
      <c r="A218" s="532"/>
    </row>
    <row r="219" spans="1:1" x14ac:dyDescent="0.2">
      <c r="A219" s="532"/>
    </row>
    <row r="220" spans="1:1" x14ac:dyDescent="0.2">
      <c r="A220" s="532"/>
    </row>
    <row r="221" spans="1:1" x14ac:dyDescent="0.2">
      <c r="A221" s="532"/>
    </row>
    <row r="222" spans="1:1" x14ac:dyDescent="0.2">
      <c r="A222" s="532"/>
    </row>
    <row r="223" spans="1:1" x14ac:dyDescent="0.2">
      <c r="A223" s="532"/>
    </row>
    <row r="224" spans="1:1" x14ac:dyDescent="0.2">
      <c r="A224" s="532"/>
    </row>
    <row r="225" spans="1:1" x14ac:dyDescent="0.2">
      <c r="A225" s="532"/>
    </row>
    <row r="226" spans="1:1" x14ac:dyDescent="0.2">
      <c r="A226" s="532"/>
    </row>
    <row r="227" spans="1:1" x14ac:dyDescent="0.2">
      <c r="A227" s="532"/>
    </row>
    <row r="228" spans="1:1" x14ac:dyDescent="0.2">
      <c r="A228" s="532"/>
    </row>
    <row r="229" spans="1:1" x14ac:dyDescent="0.2">
      <c r="A229" s="532"/>
    </row>
    <row r="230" spans="1:1" x14ac:dyDescent="0.2">
      <c r="A230" s="532"/>
    </row>
    <row r="231" spans="1:1" x14ac:dyDescent="0.2">
      <c r="A231" s="532"/>
    </row>
    <row r="232" spans="1:1" x14ac:dyDescent="0.2">
      <c r="A232" s="532"/>
    </row>
    <row r="233" spans="1:1" x14ac:dyDescent="0.2">
      <c r="A233" s="532"/>
    </row>
    <row r="234" spans="1:1" x14ac:dyDescent="0.2">
      <c r="A234" s="532"/>
    </row>
    <row r="235" spans="1:1" x14ac:dyDescent="0.2">
      <c r="A235" s="532"/>
    </row>
    <row r="236" spans="1:1" x14ac:dyDescent="0.2">
      <c r="A236" s="532"/>
    </row>
    <row r="237" spans="1:1" x14ac:dyDescent="0.2">
      <c r="A237" s="532"/>
    </row>
    <row r="238" spans="1:1" x14ac:dyDescent="0.2">
      <c r="A238" s="532"/>
    </row>
    <row r="239" spans="1:1" x14ac:dyDescent="0.2">
      <c r="A239" s="532"/>
    </row>
    <row r="240" spans="1:1" x14ac:dyDescent="0.2">
      <c r="A240" s="532"/>
    </row>
    <row r="241" spans="1:1" x14ac:dyDescent="0.2">
      <c r="A241" s="532"/>
    </row>
    <row r="242" spans="1:1" x14ac:dyDescent="0.2">
      <c r="A242" s="532"/>
    </row>
  </sheetData>
  <mergeCells count="21">
    <mergeCell ref="A24:F24"/>
    <mergeCell ref="A25:F25"/>
    <mergeCell ref="A26:F26"/>
    <mergeCell ref="A18:F18"/>
    <mergeCell ref="A19:F19"/>
    <mergeCell ref="A20:F20"/>
    <mergeCell ref="A21:F21"/>
    <mergeCell ref="A22:F22"/>
    <mergeCell ref="A23:F23"/>
    <mergeCell ref="A9:F9"/>
    <mergeCell ref="A12:F12"/>
    <mergeCell ref="A13:F13"/>
    <mergeCell ref="A14:F14"/>
    <mergeCell ref="A15:F15"/>
    <mergeCell ref="A16:F16"/>
    <mergeCell ref="A17:F17"/>
    <mergeCell ref="A3:F3"/>
    <mergeCell ref="A4:F4"/>
    <mergeCell ref="A5:F5"/>
    <mergeCell ref="A6:F6"/>
    <mergeCell ref="A8:B8"/>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20"/>
  <sheetViews>
    <sheetView workbookViewId="0">
      <selection activeCell="I29" sqref="I29"/>
    </sheetView>
  </sheetViews>
  <sheetFormatPr defaultRowHeight="12.75" x14ac:dyDescent="0.2"/>
  <cols>
    <col min="1" max="1" width="17.5703125" bestFit="1" customWidth="1"/>
    <col min="2" max="2" width="14.28515625" bestFit="1" customWidth="1"/>
    <col min="3" max="3" width="4" customWidth="1"/>
    <col min="4" max="4" width="17.7109375" bestFit="1" customWidth="1"/>
    <col min="5" max="5" width="12.5703125" bestFit="1" customWidth="1"/>
    <col min="6" max="6" width="3.85546875" customWidth="1"/>
    <col min="7" max="7" width="17.7109375" bestFit="1" customWidth="1"/>
    <col min="8" max="8" width="12.5703125" bestFit="1" customWidth="1"/>
    <col min="9" max="9" width="3.5703125" customWidth="1"/>
    <col min="10" max="10" width="17.7109375" bestFit="1" customWidth="1"/>
    <col min="11" max="11" width="12.28515625" bestFit="1" customWidth="1"/>
    <col min="12" max="12" width="3.85546875" customWidth="1"/>
    <col min="13" max="13" width="17.7109375" bestFit="1" customWidth="1"/>
    <col min="14" max="14" width="12.28515625" bestFit="1" customWidth="1"/>
    <col min="15" max="15" width="4.7109375" customWidth="1"/>
    <col min="16" max="16" width="26.42578125" bestFit="1" customWidth="1"/>
    <col min="17" max="17" width="15.28515625" bestFit="1" customWidth="1"/>
  </cols>
  <sheetData>
    <row r="1" spans="1:17" x14ac:dyDescent="0.2">
      <c r="A1" s="391" t="s">
        <v>326</v>
      </c>
      <c r="D1" s="391" t="s">
        <v>377</v>
      </c>
      <c r="G1" s="391" t="s">
        <v>380</v>
      </c>
      <c r="J1" s="391" t="s">
        <v>382</v>
      </c>
      <c r="M1" s="391" t="s">
        <v>1014</v>
      </c>
      <c r="P1" s="391" t="s">
        <v>365</v>
      </c>
    </row>
    <row r="3" spans="1:17" x14ac:dyDescent="0.2">
      <c r="A3" s="391" t="s">
        <v>997</v>
      </c>
      <c r="B3" s="543">
        <f>'RER Summary'!G39</f>
        <v>7913465.0198457493</v>
      </c>
      <c r="D3" s="391" t="s">
        <v>997</v>
      </c>
      <c r="E3" s="543">
        <f>'RER Summary'!H39</f>
        <v>751596.50029652845</v>
      </c>
      <c r="G3" s="391" t="s">
        <v>997</v>
      </c>
      <c r="H3" s="543">
        <f>'RER Summary'!I39</f>
        <v>467684.59840046684</v>
      </c>
      <c r="J3" s="391" t="s">
        <v>997</v>
      </c>
      <c r="K3" s="543">
        <f>'RER Summary'!J39</f>
        <v>110694.89541521994</v>
      </c>
      <c r="M3" s="391" t="s">
        <v>997</v>
      </c>
      <c r="N3" s="543">
        <f>'MHSA Exp Summary'!N90</f>
        <v>380934.66736149212</v>
      </c>
      <c r="P3" s="391" t="s">
        <v>997</v>
      </c>
      <c r="Q3" s="543">
        <f>'RER Summary'!P39-'RER Summary'!P57</f>
        <v>9628781.6813194565</v>
      </c>
    </row>
    <row r="4" spans="1:17" x14ac:dyDescent="0.2">
      <c r="A4" s="391" t="s">
        <v>998</v>
      </c>
      <c r="B4" s="544">
        <f>SUMIF('MHSA 1512 Exp All 1213'!K11:K365,"*CSS*",'MHSA 1512 Exp All 1213'!D11:D365)</f>
        <v>3349065.5600000019</v>
      </c>
      <c r="D4" s="391" t="s">
        <v>998</v>
      </c>
      <c r="E4" s="544">
        <f>SUMIF('MHSA 1512 Exp All 1213'!K11:K365,"*PEI*",'MHSA 1512 Exp All 1213'!D11:D365)</f>
        <v>598291.63000101014</v>
      </c>
      <c r="G4" s="391" t="s">
        <v>998</v>
      </c>
      <c r="H4" s="544">
        <f>SUMIF('MHSA 1512 Exp All 1213'!K11:K365,"*INN*",'MHSA 1512 Exp All 1213'!D11:D365)</f>
        <v>173923.97000100004</v>
      </c>
      <c r="J4" s="391" t="s">
        <v>998</v>
      </c>
      <c r="K4" s="544">
        <f>SUMIF('MHSA 1512 Exp All 1213'!K11:K365,"*WET*",'MHSA 1512 Exp All 1213'!D11:D365)</f>
        <v>50667.909999999996</v>
      </c>
      <c r="M4" s="391" t="s">
        <v>998</v>
      </c>
      <c r="N4" s="544">
        <f>SUMIF('MHSA 1512 Exp All 1213'!$K$11:$K$365,"JE CFIT",'MHSA 1512 Exp All 1213'!$D$11:$D$365)</f>
        <v>120319.64000000003</v>
      </c>
      <c r="P4" s="391" t="s">
        <v>1019</v>
      </c>
      <c r="Q4" s="551">
        <f>B4+E4+H4+K4+N4</f>
        <v>4292268.7100020116</v>
      </c>
    </row>
    <row r="5" spans="1:17" ht="15.75" thickBot="1" x14ac:dyDescent="0.3">
      <c r="A5" s="391" t="s">
        <v>999</v>
      </c>
      <c r="B5" s="545">
        <f>B3-B4</f>
        <v>4564399.4598457478</v>
      </c>
      <c r="D5" s="391" t="s">
        <v>999</v>
      </c>
      <c r="E5" s="545">
        <f>E3-E4</f>
        <v>153304.87029551831</v>
      </c>
      <c r="G5" s="391" t="s">
        <v>999</v>
      </c>
      <c r="H5" s="545">
        <f>H3-H4</f>
        <v>293760.6283994668</v>
      </c>
      <c r="J5" s="391" t="s">
        <v>999</v>
      </c>
      <c r="K5" s="545">
        <f>K3-K4</f>
        <v>60026.985415219948</v>
      </c>
      <c r="M5" s="391" t="s">
        <v>999</v>
      </c>
      <c r="N5" s="545">
        <f>N3-N4</f>
        <v>260615.0273614921</v>
      </c>
      <c r="P5" s="391" t="s">
        <v>1025</v>
      </c>
      <c r="Q5" s="551">
        <f>SUMIF('MHSA 1512 Exp All 1213'!$K$11:$K$365,"PY",'MHSA 1512 Exp All 1213'!$D$11:$D$365)</f>
        <v>4405.8000000000029</v>
      </c>
    </row>
    <row r="6" spans="1:17" ht="16.5" thickTop="1" thickBot="1" x14ac:dyDescent="0.3">
      <c r="P6" s="391" t="s">
        <v>1021</v>
      </c>
      <c r="Q6" s="545">
        <f>Q3-Q4-Q5</f>
        <v>5332107.1713174451</v>
      </c>
    </row>
    <row r="7" spans="1:17" ht="13.5" thickTop="1" x14ac:dyDescent="0.2">
      <c r="A7" s="391" t="s">
        <v>1000</v>
      </c>
      <c r="D7" s="391" t="s">
        <v>1000</v>
      </c>
      <c r="G7" s="391" t="s">
        <v>1000</v>
      </c>
      <c r="J7" s="391" t="s">
        <v>1000</v>
      </c>
      <c r="M7" s="391" t="s">
        <v>1015</v>
      </c>
    </row>
    <row r="8" spans="1:17" x14ac:dyDescent="0.2">
      <c r="A8" s="391" t="s">
        <v>1001</v>
      </c>
      <c r="B8" s="544">
        <v>1235767.67</v>
      </c>
      <c r="D8" s="391" t="s">
        <v>765</v>
      </c>
      <c r="E8" s="544">
        <v>12500</v>
      </c>
      <c r="G8" s="391" t="s">
        <v>1012</v>
      </c>
      <c r="H8" s="543">
        <f>'MHSA Exp Summary'!N72</f>
        <v>293761</v>
      </c>
      <c r="J8" s="391" t="s">
        <v>1011</v>
      </c>
      <c r="K8" s="533">
        <f>'Payroll Rpt 1213 Adjusted'!L81-33193</f>
        <v>60027.303531415295</v>
      </c>
      <c r="M8" s="391" t="s">
        <v>1016</v>
      </c>
      <c r="N8" s="544">
        <v>55797.75</v>
      </c>
      <c r="P8" s="391" t="s">
        <v>1022</v>
      </c>
      <c r="Q8" s="543">
        <f>B18+E11+H9+K9+N10</f>
        <v>5331590.4122452792</v>
      </c>
    </row>
    <row r="9" spans="1:17" ht="15.75" thickBot="1" x14ac:dyDescent="0.3">
      <c r="A9" s="391" t="s">
        <v>1002</v>
      </c>
      <c r="B9" s="544">
        <v>1325173.96</v>
      </c>
      <c r="D9" s="391" t="s">
        <v>1010</v>
      </c>
      <c r="E9" s="544">
        <f>-SUM('MHSA Journals 1213'!D6:D8)</f>
        <v>12207.31</v>
      </c>
      <c r="H9" s="545">
        <f>SUM(H8)</f>
        <v>293761</v>
      </c>
      <c r="K9" s="547">
        <f>SUM(K8)</f>
        <v>60027.303531415295</v>
      </c>
      <c r="M9" s="391" t="s">
        <v>1017</v>
      </c>
      <c r="N9" s="544">
        <v>204817.27</v>
      </c>
      <c r="P9" s="391" t="s">
        <v>1023</v>
      </c>
      <c r="Q9" s="545">
        <f>SUM(Q8)</f>
        <v>5331590.4122452792</v>
      </c>
    </row>
    <row r="10" spans="1:17" ht="14.25" customHeight="1" thickTop="1" thickBot="1" x14ac:dyDescent="0.25">
      <c r="A10" s="391" t="s">
        <v>768</v>
      </c>
      <c r="B10" s="544">
        <v>20082.419999999998</v>
      </c>
      <c r="D10" s="391" t="s">
        <v>1011</v>
      </c>
      <c r="E10" s="544">
        <f>'Payroll Rpt 1213 Adjusted'!L80-115776.29</f>
        <v>128717.96789257221</v>
      </c>
      <c r="N10" s="548">
        <f>SUM(N8:N9)</f>
        <v>260615.02</v>
      </c>
    </row>
    <row r="11" spans="1:17" ht="16.5" thickTop="1" thickBot="1" x14ac:dyDescent="0.3">
      <c r="A11" s="391" t="s">
        <v>1003</v>
      </c>
      <c r="B11" s="544">
        <v>865643</v>
      </c>
      <c r="E11" s="545">
        <f>SUM(E8:E10)</f>
        <v>153425.27789257222</v>
      </c>
      <c r="Q11" s="549"/>
    </row>
    <row r="12" spans="1:17" ht="13.5" thickTop="1" x14ac:dyDescent="0.2">
      <c r="A12" s="391" t="s">
        <v>1004</v>
      </c>
      <c r="B12" s="544">
        <v>132154</v>
      </c>
      <c r="P12" s="816" t="s">
        <v>1026</v>
      </c>
      <c r="Q12" s="816"/>
    </row>
    <row r="13" spans="1:17" ht="38.25" customHeight="1" x14ac:dyDescent="0.2">
      <c r="A13" s="391" t="s">
        <v>1005</v>
      </c>
      <c r="B13" s="544">
        <f>208068.75-43385.54</f>
        <v>164683.21</v>
      </c>
      <c r="P13" s="816"/>
      <c r="Q13" s="816"/>
    </row>
    <row r="14" spans="1:17" x14ac:dyDescent="0.2">
      <c r="A14" s="391" t="s">
        <v>800</v>
      </c>
      <c r="B14" s="544">
        <v>419314.18</v>
      </c>
      <c r="P14" s="550" t="s">
        <v>1020</v>
      </c>
      <c r="Q14" s="551">
        <f>SUMIF('MHSA 1512 Exp All 1213'!$K$11:$K$365,"CFIT 45",'MHSA 1512 Exp All 1213'!$D$11:$D$365)</f>
        <v>99920.82</v>
      </c>
    </row>
    <row r="15" spans="1:17" x14ac:dyDescent="0.2">
      <c r="A15" s="391" t="s">
        <v>1006</v>
      </c>
      <c r="B15" s="544">
        <f>244630-51302-18718.82-SUM('Payroll Rpt 1213 Adjusted'!BD20,'Payroll Rpt 1213 Adjusted'!BM20)</f>
        <v>170470.46266002709</v>
      </c>
    </row>
    <row r="16" spans="1:17" x14ac:dyDescent="0.2">
      <c r="A16" s="391" t="s">
        <v>1007</v>
      </c>
      <c r="B16" s="544">
        <f>-SUM('MHSA Journals 1213'!D3:D5)</f>
        <v>227322.92799999972</v>
      </c>
      <c r="P16" s="391" t="s">
        <v>1024</v>
      </c>
      <c r="Q16" s="543">
        <f>'MHSA 1512 Exp All 1213'!D8</f>
        <v>4396595.3300020183</v>
      </c>
    </row>
    <row r="17" spans="1:17" x14ac:dyDescent="0.2">
      <c r="A17" s="391" t="s">
        <v>1011</v>
      </c>
      <c r="B17" s="533">
        <f>'Payroll Rpt 1213 Adjusted'!L79-852311.3</f>
        <v>3149.9801612665178</v>
      </c>
      <c r="P17" t="s">
        <v>1027</v>
      </c>
      <c r="Q17" s="552">
        <f>Q4+Q14+Q5</f>
        <v>4396595.3300020117</v>
      </c>
    </row>
    <row r="18" spans="1:17" ht="15.75" thickBot="1" x14ac:dyDescent="0.3">
      <c r="B18" s="545">
        <f>SUM(B8:B17)</f>
        <v>4563761.8108212929</v>
      </c>
    </row>
    <row r="19" spans="1:17" ht="13.5" thickTop="1" x14ac:dyDescent="0.2"/>
    <row r="20" spans="1:17" x14ac:dyDescent="0.2">
      <c r="A20" s="391" t="s">
        <v>1008</v>
      </c>
      <c r="B20" s="543">
        <f>B5-B18</f>
        <v>637.64902445487678</v>
      </c>
      <c r="D20" s="391" t="s">
        <v>1008</v>
      </c>
      <c r="E20" s="543">
        <f>E5-E11</f>
        <v>-120.40759705391247</v>
      </c>
      <c r="G20" s="391" t="s">
        <v>1008</v>
      </c>
      <c r="H20" s="543">
        <f>H5-H9</f>
        <v>-0.37160053319530562</v>
      </c>
      <c r="J20" s="391" t="s">
        <v>1008</v>
      </c>
      <c r="K20" s="543">
        <f>K5-K9</f>
        <v>-0.31811619534710189</v>
      </c>
      <c r="M20" s="391" t="s">
        <v>1008</v>
      </c>
      <c r="N20" s="543">
        <f>N5-N10</f>
        <v>7.3614921129774302E-3</v>
      </c>
      <c r="P20" s="391" t="s">
        <v>1008</v>
      </c>
      <c r="Q20" s="543">
        <f>Q6-Q9</f>
        <v>516.75907216593623</v>
      </c>
    </row>
  </sheetData>
  <mergeCells count="1">
    <mergeCell ref="P12:Q1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ADD1A9-B96A-4105-B090-781CDF83D0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02524C-813E-4659-8BA6-A4B914F962B1}">
  <ds:schemaRefs>
    <ds:schemaRef ds:uri="http://schemas.microsoft.com/office/2006/metadata/longProperties"/>
  </ds:schemaRefs>
</ds:datastoreItem>
</file>

<file path=customXml/itemProps3.xml><?xml version="1.0" encoding="utf-8"?>
<ds:datastoreItem xmlns:ds="http://schemas.openxmlformats.org/officeDocument/2006/customXml" ds:itemID="{90913AA5-40E6-4AD6-92EA-30BA355F6A6E}"/>
</file>

<file path=customXml/itemProps4.xml><?xml version="1.0" encoding="utf-8"?>
<ds:datastoreItem xmlns:ds="http://schemas.openxmlformats.org/officeDocument/2006/customXml" ds:itemID="{17C80368-4FD2-46CC-B3A3-6E3B3D17E5F6}">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5.xml><?xml version="1.0" encoding="utf-8"?>
<ds:datastoreItem xmlns:ds="http://schemas.openxmlformats.org/officeDocument/2006/customXml" ds:itemID="{20C0B4DB-56D9-4DF8-9C36-1F7FDC6CDF5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4</vt:i4>
      </vt:variant>
    </vt:vector>
  </HeadingPairs>
  <TitlesOfParts>
    <vt:vector size="21" baseType="lpstr">
      <vt:lpstr>CSS</vt:lpstr>
      <vt:lpstr>PEI</vt:lpstr>
      <vt:lpstr>INN</vt:lpstr>
      <vt:lpstr>WET</vt:lpstr>
      <vt:lpstr>CFTN</vt:lpstr>
      <vt:lpstr>TTTACB-WET RP-PEI SWP</vt:lpstr>
      <vt:lpstr>RER Summary</vt:lpstr>
      <vt:lpstr>Adjustments Summary</vt:lpstr>
      <vt:lpstr>Payroll Rpt 1213 Orig</vt:lpstr>
      <vt:lpstr>Payroll Rpt 1213 Adjusted</vt:lpstr>
      <vt:lpstr>MHSA Journals 1213</vt:lpstr>
      <vt:lpstr>MHSA 1512 Exp All 1213</vt:lpstr>
      <vt:lpstr>FSP Cost Settlement 1213</vt:lpstr>
      <vt:lpstr>Medi-cal &amp; EPSDT</vt:lpstr>
      <vt:lpstr>MHSA Exp Summary</vt:lpstr>
      <vt:lpstr>Adjustments to Pmation</vt:lpstr>
      <vt:lpstr>Expense Reconcile</vt:lpstr>
      <vt:lpstr>'MHSA Exp Summary'!Print_Area</vt:lpstr>
      <vt:lpstr>'Payroll Rpt 1213 Adjusted'!Print_Area</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Nevada_FY12-13_RER_ADA</dc:title>
  <dc:creator>Mike Geiss</dc:creator>
  <cp:keywords>Nevada_FY12-13_RER_ADA</cp:keywords>
  <cp:lastModifiedBy>westj</cp:lastModifiedBy>
  <cp:lastPrinted>2018-06-13T20:17:57Z</cp:lastPrinted>
  <dcterms:created xsi:type="dcterms:W3CDTF">2007-09-20T19:02:25Z</dcterms:created>
  <dcterms:modified xsi:type="dcterms:W3CDTF">2020-11-08T22:19:01Z</dcterms:modified>
  <cp:contentStatus>Not Started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_SourceUrl">
    <vt:lpwstr/>
  </property>
  <property fmtid="{D5CDD505-2E9C-101B-9397-08002B2CF9AE}" pid="11" name="_SharedFileIndex">
    <vt:lpwstr/>
  </property>
  <property fmtid="{D5CDD505-2E9C-101B-9397-08002B2CF9AE}" pid="12" name="Order">
    <vt:lpwstr>193700.000000000</vt:lpwstr>
  </property>
  <property fmtid="{D5CDD505-2E9C-101B-9397-08002B2CF9AE}" pid="13" name="_dlc_DocId">
    <vt:lpwstr>DHCSDOC-1363137784-2605</vt:lpwstr>
  </property>
  <property fmtid="{D5CDD505-2E9C-101B-9397-08002B2CF9AE}" pid="14" name="_dlc_DocIdItemGuid">
    <vt:lpwstr>27ff714c-e1ca-48c1-b1fb-21c48fcb6624</vt:lpwstr>
  </property>
  <property fmtid="{D5CDD505-2E9C-101B-9397-08002B2CF9AE}" pid="15" name="_dlc_DocIdUrl">
    <vt:lpwstr>http://dhcs2016prod:88/services/MH/_layouts/15/DocIdRedir.aspx?ID=DHCSDOC-1363137784-2605, DHCSDOC-1363137784-2605</vt:lpwstr>
  </property>
  <property fmtid="{D5CDD505-2E9C-101B-9397-08002B2CF9AE}" pid="16" name="ContentTypeId">
    <vt:lpwstr>0x0101000DD778A44A894D44A57135C48A267F0A</vt:lpwstr>
  </property>
</Properties>
</file>