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8_{DC831C78-CAC5-49E3-B3BA-4703D6BB6D09}" xr6:coauthVersionLast="45" xr6:coauthVersionMax="45" xr10:uidLastSave="{00000000-0000-0000-0000-000000000000}"/>
  <bookViews>
    <workbookView xWindow="-120" yWindow="-120" windowWidth="20730" windowHeight="11160" activeTab="2" xr2:uid="{00000000-000D-0000-FFFF-FFFF00000000}"/>
  </bookViews>
  <sheets>
    <sheet name="Claims" sheetId="5" r:id="rId1"/>
    <sheet name="WEIGHTS" sheetId="6" r:id="rId2"/>
    <sheet name="MEG" sheetId="3" r:id="rId3"/>
    <sheet name="Summary" sheetId="4" r:id="rId4"/>
    <sheet name="FMAP" sheetId="2" state="hidden" r:id="rId5"/>
    <sheet name="MemberMonthsMEG" sheetId="7" state="hidden" r:id="rId6"/>
  </sheets>
  <externalReferences>
    <externalReference r:id="rId7"/>
  </externalReferences>
  <definedNames>
    <definedName name="_xlnm.Print_Area" localSheetId="3">Summary!$A$1:$E$65</definedName>
    <definedName name="_xlnm.Print_Titles" localSheetId="0">Claims!$1:$5</definedName>
    <definedName name="_xlnm.Print_Titles" localSheetId="2">MEG!$1:$6</definedName>
    <definedName name="_xlnm.Print_Titles" localSheetId="3">Summary!$1:$5</definedName>
  </definedNames>
  <calcPr calcId="191029"/>
  <fileRecoveryPr repairLoad="1"/>
</workbook>
</file>

<file path=xl/calcChain.xml><?xml version="1.0" encoding="utf-8"?>
<calcChain xmlns="http://schemas.openxmlformats.org/spreadsheetml/2006/main">
  <c r="B7" i="2" l="1"/>
  <c r="C7" i="2"/>
  <c r="F7" i="2" s="1"/>
  <c r="D7" i="2"/>
  <c r="G7" i="2" s="1"/>
  <c r="E7" i="2"/>
  <c r="B8" i="2"/>
  <c r="E8" i="2" s="1"/>
  <c r="C8" i="2"/>
  <c r="F8" i="2" s="1"/>
  <c r="D8" i="2"/>
  <c r="G8" i="2" s="1"/>
  <c r="B9" i="2"/>
  <c r="C9" i="2"/>
  <c r="F9" i="2" s="1"/>
  <c r="D9" i="2"/>
  <c r="G9" i="2" s="1"/>
  <c r="B10" i="2"/>
  <c r="E10" i="2" s="1"/>
  <c r="C10" i="2"/>
  <c r="F10" i="2" s="1"/>
  <c r="D10" i="2"/>
  <c r="G10" i="2" s="1"/>
  <c r="B11" i="2"/>
  <c r="E11" i="2" s="1"/>
  <c r="C11" i="2"/>
  <c r="F11" i="2" s="1"/>
  <c r="D11" i="2"/>
  <c r="G11" i="2" s="1"/>
  <c r="B12" i="2"/>
  <c r="E12" i="2" s="1"/>
  <c r="C12" i="2"/>
  <c r="F12" i="2" s="1"/>
  <c r="D12" i="2"/>
  <c r="G12" i="2" s="1"/>
  <c r="B13" i="2"/>
  <c r="E13" i="2" s="1"/>
  <c r="C13" i="2"/>
  <c r="F13" i="2" s="1"/>
  <c r="H13" i="2" s="1"/>
  <c r="D13" i="2"/>
  <c r="G13" i="2" s="1"/>
  <c r="B14" i="2"/>
  <c r="E14" i="2" s="1"/>
  <c r="C14" i="2"/>
  <c r="F14" i="2" s="1"/>
  <c r="D14" i="2"/>
  <c r="G14" i="2"/>
  <c r="B15" i="2"/>
  <c r="E15" i="2" s="1"/>
  <c r="H15" i="2" s="1"/>
  <c r="C15" i="2"/>
  <c r="D15" i="2"/>
  <c r="G15" i="2" s="1"/>
  <c r="F15" i="2"/>
  <c r="B16" i="2"/>
  <c r="E16" i="2" s="1"/>
  <c r="H16" i="2" s="1"/>
  <c r="C16" i="2"/>
  <c r="F16" i="2" s="1"/>
  <c r="D16" i="2"/>
  <c r="G16" i="2"/>
  <c r="B17" i="2"/>
  <c r="E17" i="2" s="1"/>
  <c r="C17" i="2"/>
  <c r="F17" i="2" s="1"/>
  <c r="D17" i="2"/>
  <c r="G17" i="2"/>
  <c r="B18" i="2"/>
  <c r="E18" i="2" s="1"/>
  <c r="C18" i="2"/>
  <c r="D18" i="2"/>
  <c r="G18" i="2" s="1"/>
  <c r="F18" i="2"/>
  <c r="B19" i="2"/>
  <c r="E19" i="2" s="1"/>
  <c r="C19" i="2"/>
  <c r="F19" i="2" s="1"/>
  <c r="D19" i="2"/>
  <c r="G19" i="2" s="1"/>
  <c r="B20" i="2"/>
  <c r="E20" i="2" s="1"/>
  <c r="C20" i="2"/>
  <c r="F20" i="2" s="1"/>
  <c r="D20" i="2"/>
  <c r="G20" i="2" s="1"/>
  <c r="B21" i="2"/>
  <c r="E21" i="2" s="1"/>
  <c r="C21" i="2"/>
  <c r="F21" i="2" s="1"/>
  <c r="D21" i="2"/>
  <c r="G21" i="2" s="1"/>
  <c r="B22" i="2"/>
  <c r="E22" i="2" s="1"/>
  <c r="C22" i="2"/>
  <c r="F22" i="2" s="1"/>
  <c r="D22" i="2"/>
  <c r="G22" i="2" s="1"/>
  <c r="B23" i="2"/>
  <c r="E23" i="2" s="1"/>
  <c r="C23" i="2"/>
  <c r="F23" i="2" s="1"/>
  <c r="D23" i="2"/>
  <c r="G23" i="2" s="1"/>
  <c r="B24" i="2"/>
  <c r="E24" i="2" s="1"/>
  <c r="H24" i="2" s="1"/>
  <c r="C24" i="2"/>
  <c r="F24" i="2" s="1"/>
  <c r="D24" i="2"/>
  <c r="G24" i="2"/>
  <c r="B25" i="2"/>
  <c r="E25" i="2" s="1"/>
  <c r="C25" i="2"/>
  <c r="F25" i="2" s="1"/>
  <c r="D25" i="2"/>
  <c r="G25" i="2"/>
  <c r="B26" i="2"/>
  <c r="E26" i="2" s="1"/>
  <c r="C26" i="2"/>
  <c r="D26" i="2"/>
  <c r="F26" i="2"/>
  <c r="G26" i="2"/>
  <c r="B27" i="2"/>
  <c r="E27" i="2" s="1"/>
  <c r="C27" i="2"/>
  <c r="D27" i="2"/>
  <c r="G27" i="2" s="1"/>
  <c r="F27" i="2"/>
  <c r="B28" i="2"/>
  <c r="C28" i="2"/>
  <c r="F28" i="2" s="1"/>
  <c r="D28" i="2"/>
  <c r="G28" i="2" s="1"/>
  <c r="E28" i="2"/>
  <c r="B29" i="2"/>
  <c r="E29" i="2" s="1"/>
  <c r="C29" i="2"/>
  <c r="D29" i="2"/>
  <c r="G29" i="2" s="1"/>
  <c r="F29" i="2"/>
  <c r="H29" i="2" s="1"/>
  <c r="B30" i="2"/>
  <c r="E30" i="2" s="1"/>
  <c r="C30" i="2"/>
  <c r="D30" i="2"/>
  <c r="G30" i="2" s="1"/>
  <c r="F30" i="2"/>
  <c r="B31" i="2"/>
  <c r="E31" i="2" s="1"/>
  <c r="C31" i="2"/>
  <c r="F31" i="2" s="1"/>
  <c r="D31" i="2"/>
  <c r="G31" i="2" s="1"/>
  <c r="B32" i="2"/>
  <c r="E32" i="2" s="1"/>
  <c r="H32" i="2" s="1"/>
  <c r="C32" i="2"/>
  <c r="F32" i="2" s="1"/>
  <c r="D32" i="2"/>
  <c r="G32" i="2" s="1"/>
  <c r="B33" i="2"/>
  <c r="E33" i="2" s="1"/>
  <c r="C33" i="2"/>
  <c r="F33" i="2" s="1"/>
  <c r="H33" i="2" s="1"/>
  <c r="D33" i="2"/>
  <c r="G33" i="2"/>
  <c r="B34" i="2"/>
  <c r="E34" i="2" s="1"/>
  <c r="C34" i="2"/>
  <c r="F34" i="2" s="1"/>
  <c r="D34" i="2"/>
  <c r="G34" i="2"/>
  <c r="B35" i="2"/>
  <c r="E35" i="2" s="1"/>
  <c r="H35" i="2" s="1"/>
  <c r="C35" i="2"/>
  <c r="D35" i="2"/>
  <c r="G35" i="2" s="1"/>
  <c r="F35" i="2"/>
  <c r="B36" i="2"/>
  <c r="E36" i="2" s="1"/>
  <c r="C36" i="2"/>
  <c r="F36" i="2" s="1"/>
  <c r="D36" i="2"/>
  <c r="G36" i="2" s="1"/>
  <c r="B37" i="2"/>
  <c r="E37" i="2" s="1"/>
  <c r="C37" i="2"/>
  <c r="D37" i="2"/>
  <c r="G37" i="2" s="1"/>
  <c r="F37" i="2"/>
  <c r="B38" i="2"/>
  <c r="E38" i="2" s="1"/>
  <c r="H38" i="2" s="1"/>
  <c r="C38" i="2"/>
  <c r="D38" i="2"/>
  <c r="F38" i="2"/>
  <c r="G38" i="2"/>
  <c r="B39" i="2"/>
  <c r="E39" i="2" s="1"/>
  <c r="C39" i="2"/>
  <c r="D39" i="2"/>
  <c r="G39" i="2" s="1"/>
  <c r="F39" i="2"/>
  <c r="B40" i="2"/>
  <c r="C40" i="2"/>
  <c r="F40" i="2" s="1"/>
  <c r="D40" i="2"/>
  <c r="G40" i="2" s="1"/>
  <c r="E40" i="2"/>
  <c r="B41" i="2"/>
  <c r="E41" i="2" s="1"/>
  <c r="C41" i="2"/>
  <c r="F41" i="2" s="1"/>
  <c r="D41" i="2"/>
  <c r="G41" i="2" s="1"/>
  <c r="B42" i="2"/>
  <c r="E42" i="2" s="1"/>
  <c r="C42" i="2"/>
  <c r="F42" i="2" s="1"/>
  <c r="D42" i="2"/>
  <c r="G42" i="2" s="1"/>
  <c r="B43" i="2"/>
  <c r="E43" i="2" s="1"/>
  <c r="C43" i="2"/>
  <c r="F43" i="2" s="1"/>
  <c r="D43" i="2"/>
  <c r="G43" i="2" s="1"/>
  <c r="B44" i="2"/>
  <c r="E44" i="2" s="1"/>
  <c r="C44" i="2"/>
  <c r="F44" i="2" s="1"/>
  <c r="D44" i="2"/>
  <c r="G44" i="2" s="1"/>
  <c r="B45" i="2"/>
  <c r="E45" i="2" s="1"/>
  <c r="C45" i="2"/>
  <c r="F45" i="2" s="1"/>
  <c r="H45" i="2" s="1"/>
  <c r="D45" i="2"/>
  <c r="G45" i="2" s="1"/>
  <c r="B46" i="2"/>
  <c r="E46" i="2" s="1"/>
  <c r="C46" i="2"/>
  <c r="F46" i="2" s="1"/>
  <c r="D46" i="2"/>
  <c r="G46" i="2"/>
  <c r="B47" i="2"/>
  <c r="E47" i="2" s="1"/>
  <c r="H47" i="2" s="1"/>
  <c r="C47" i="2"/>
  <c r="D47" i="2"/>
  <c r="G47" i="2" s="1"/>
  <c r="F47" i="2"/>
  <c r="B48" i="2"/>
  <c r="E48" i="2" s="1"/>
  <c r="H48" i="2" s="1"/>
  <c r="C48" i="2"/>
  <c r="F48" i="2" s="1"/>
  <c r="D48" i="2"/>
  <c r="G48" i="2"/>
  <c r="B49" i="2"/>
  <c r="E49" i="2" s="1"/>
  <c r="C49" i="2"/>
  <c r="F49" i="2" s="1"/>
  <c r="D49" i="2"/>
  <c r="G49" i="2"/>
  <c r="B50" i="2"/>
  <c r="E50" i="2" s="1"/>
  <c r="C50" i="2"/>
  <c r="D50" i="2"/>
  <c r="G50" i="2" s="1"/>
  <c r="F50" i="2"/>
  <c r="B51" i="2"/>
  <c r="E51" i="2" s="1"/>
  <c r="C51" i="2"/>
  <c r="F51" i="2" s="1"/>
  <c r="D51" i="2"/>
  <c r="G51" i="2" s="1"/>
  <c r="B52" i="2"/>
  <c r="E52" i="2" s="1"/>
  <c r="C52" i="2"/>
  <c r="F52" i="2" s="1"/>
  <c r="D52" i="2"/>
  <c r="G52" i="2" s="1"/>
  <c r="B53" i="2"/>
  <c r="E53" i="2" s="1"/>
  <c r="C53" i="2"/>
  <c r="F53" i="2" s="1"/>
  <c r="D53" i="2"/>
  <c r="G53" i="2" s="1"/>
  <c r="B54" i="2"/>
  <c r="E54" i="2" s="1"/>
  <c r="C54" i="2"/>
  <c r="F54" i="2" s="1"/>
  <c r="D54" i="2"/>
  <c r="G54" i="2" s="1"/>
  <c r="B55" i="2"/>
  <c r="E55" i="2" s="1"/>
  <c r="C55" i="2"/>
  <c r="F55" i="2" s="1"/>
  <c r="D55" i="2"/>
  <c r="G55" i="2" s="1"/>
  <c r="B56" i="2"/>
  <c r="E56" i="2" s="1"/>
  <c r="H56" i="2" s="1"/>
  <c r="C56" i="2"/>
  <c r="F56" i="2" s="1"/>
  <c r="D56" i="2"/>
  <c r="G56" i="2"/>
  <c r="B57" i="2"/>
  <c r="C57" i="2"/>
  <c r="F57" i="2" s="1"/>
  <c r="D57" i="2"/>
  <c r="E57" i="2"/>
  <c r="G57" i="2"/>
  <c r="B58" i="2"/>
  <c r="C58" i="2"/>
  <c r="F58" i="2" s="1"/>
  <c r="D58" i="2"/>
  <c r="G58" i="2" s="1"/>
  <c r="E58" i="2"/>
  <c r="B59" i="2"/>
  <c r="E59" i="2" s="1"/>
  <c r="H59" i="2" s="1"/>
  <c r="C59" i="2"/>
  <c r="F59" i="2" s="1"/>
  <c r="D59" i="2"/>
  <c r="G59" i="2" s="1"/>
  <c r="B60" i="2"/>
  <c r="E60" i="2" s="1"/>
  <c r="H60" i="2" s="1"/>
  <c r="C60" i="2"/>
  <c r="F60" i="2" s="1"/>
  <c r="D60" i="2"/>
  <c r="G60" i="2"/>
  <c r="B61" i="2"/>
  <c r="E61" i="2" s="1"/>
  <c r="C61" i="2"/>
  <c r="F61" i="2" s="1"/>
  <c r="D61" i="2"/>
  <c r="G61" i="2" s="1"/>
  <c r="B62" i="2"/>
  <c r="C62" i="2"/>
  <c r="F62" i="2" s="1"/>
  <c r="D62" i="2"/>
  <c r="G62" i="2" s="1"/>
  <c r="E62" i="2"/>
  <c r="B63" i="2"/>
  <c r="E63" i="2" s="1"/>
  <c r="C63" i="2"/>
  <c r="F63" i="2" s="1"/>
  <c r="D63" i="2"/>
  <c r="G63" i="2" s="1"/>
  <c r="G63" i="4"/>
  <c r="B7" i="3"/>
  <c r="D7" i="3"/>
  <c r="G7" i="3"/>
  <c r="G64" i="3" s="1"/>
  <c r="D8" i="3"/>
  <c r="D64" i="3" s="1"/>
  <c r="C6" i="6" s="1"/>
  <c r="D6" i="6" s="1"/>
  <c r="G8" i="3"/>
  <c r="B9" i="3"/>
  <c r="D9" i="3"/>
  <c r="G9" i="3"/>
  <c r="B10" i="3"/>
  <c r="D10" i="3"/>
  <c r="G10" i="3"/>
  <c r="B11" i="3"/>
  <c r="B64" i="3" s="1"/>
  <c r="C5" i="6" s="1"/>
  <c r="D5" i="6" s="1"/>
  <c r="D11" i="3"/>
  <c r="G11" i="3"/>
  <c r="B12" i="3"/>
  <c r="D12" i="3"/>
  <c r="G12" i="3"/>
  <c r="B13" i="3"/>
  <c r="D13" i="3"/>
  <c r="G13" i="3"/>
  <c r="B14" i="3"/>
  <c r="D14" i="3"/>
  <c r="G14" i="3"/>
  <c r="B15" i="3"/>
  <c r="D15" i="3"/>
  <c r="G15" i="3"/>
  <c r="B16" i="3"/>
  <c r="D16" i="3"/>
  <c r="G16" i="3"/>
  <c r="B17" i="3"/>
  <c r="D17" i="3"/>
  <c r="G17" i="3"/>
  <c r="B18" i="3"/>
  <c r="D18" i="3"/>
  <c r="G18" i="3"/>
  <c r="B19" i="3"/>
  <c r="D19" i="3"/>
  <c r="G19" i="3"/>
  <c r="B20" i="3"/>
  <c r="D20" i="3"/>
  <c r="G20" i="3"/>
  <c r="B21" i="3"/>
  <c r="D21" i="3"/>
  <c r="G21" i="3"/>
  <c r="B22" i="3"/>
  <c r="D22" i="3"/>
  <c r="G22" i="3"/>
  <c r="B23" i="3"/>
  <c r="D23" i="3"/>
  <c r="G23" i="3"/>
  <c r="B24" i="3"/>
  <c r="D24" i="3"/>
  <c r="G24" i="3"/>
  <c r="B25" i="3"/>
  <c r="D25" i="3"/>
  <c r="G25" i="3"/>
  <c r="B26" i="3"/>
  <c r="D26" i="3"/>
  <c r="G26" i="3"/>
  <c r="B27" i="3"/>
  <c r="D27" i="3"/>
  <c r="G27" i="3"/>
  <c r="B28" i="3"/>
  <c r="D28" i="3"/>
  <c r="G28" i="3"/>
  <c r="B29" i="3"/>
  <c r="D29" i="3"/>
  <c r="G29" i="3"/>
  <c r="B30" i="3"/>
  <c r="D30" i="3"/>
  <c r="G30" i="3"/>
  <c r="B31" i="3"/>
  <c r="D31" i="3"/>
  <c r="G31" i="3"/>
  <c r="B32" i="3"/>
  <c r="D32" i="3"/>
  <c r="G32" i="3"/>
  <c r="B33" i="3"/>
  <c r="D33" i="3"/>
  <c r="G33" i="3"/>
  <c r="B34" i="3"/>
  <c r="D34" i="3"/>
  <c r="G34" i="3"/>
  <c r="B35" i="3"/>
  <c r="D35" i="3"/>
  <c r="G35" i="3"/>
  <c r="B36" i="3"/>
  <c r="D36" i="3"/>
  <c r="G36" i="3"/>
  <c r="B37" i="3"/>
  <c r="D37" i="3"/>
  <c r="G37" i="3"/>
  <c r="B38" i="3"/>
  <c r="D38" i="3"/>
  <c r="G38" i="3"/>
  <c r="B39" i="3"/>
  <c r="D39" i="3"/>
  <c r="G39" i="3"/>
  <c r="B40" i="3"/>
  <c r="D40" i="3"/>
  <c r="G40" i="3"/>
  <c r="B41" i="3"/>
  <c r="D41" i="3"/>
  <c r="G41" i="3"/>
  <c r="B42" i="3"/>
  <c r="D42" i="3"/>
  <c r="G42" i="3"/>
  <c r="B43" i="3"/>
  <c r="D43" i="3"/>
  <c r="G43" i="3"/>
  <c r="B44" i="3"/>
  <c r="D44" i="3"/>
  <c r="G44" i="3"/>
  <c r="B45" i="3"/>
  <c r="D45" i="3"/>
  <c r="G45" i="3"/>
  <c r="B46" i="3"/>
  <c r="D46" i="3"/>
  <c r="G46" i="3"/>
  <c r="B47" i="3"/>
  <c r="D47" i="3"/>
  <c r="G47" i="3"/>
  <c r="B48" i="3"/>
  <c r="D48" i="3"/>
  <c r="G48" i="3"/>
  <c r="B49" i="3"/>
  <c r="D49" i="3"/>
  <c r="G49" i="3"/>
  <c r="B50" i="3"/>
  <c r="D50" i="3"/>
  <c r="G50" i="3"/>
  <c r="B51" i="3"/>
  <c r="D51" i="3"/>
  <c r="G51" i="3"/>
  <c r="D52" i="3"/>
  <c r="G52" i="3"/>
  <c r="B53" i="3"/>
  <c r="D53" i="3"/>
  <c r="G53" i="3"/>
  <c r="B54" i="3"/>
  <c r="D54" i="3"/>
  <c r="G54" i="3"/>
  <c r="B55" i="3"/>
  <c r="D55" i="3"/>
  <c r="G55" i="3"/>
  <c r="B56" i="3"/>
  <c r="D56" i="3"/>
  <c r="G56" i="3"/>
  <c r="B57" i="3"/>
  <c r="D57" i="3"/>
  <c r="G57" i="3"/>
  <c r="B58" i="3"/>
  <c r="D58" i="3"/>
  <c r="G58" i="3"/>
  <c r="B59" i="3"/>
  <c r="D59" i="3"/>
  <c r="G59" i="3"/>
  <c r="B60" i="3"/>
  <c r="D60" i="3"/>
  <c r="G60" i="3"/>
  <c r="B61" i="3"/>
  <c r="D61" i="3"/>
  <c r="G61" i="3"/>
  <c r="B62" i="3"/>
  <c r="D62" i="3"/>
  <c r="G62" i="3"/>
  <c r="B63" i="3"/>
  <c r="D63" i="3"/>
  <c r="G63" i="3"/>
  <c r="F64" i="3"/>
  <c r="C7" i="6" s="1"/>
  <c r="D7" i="6" s="1"/>
  <c r="E7" i="6" s="1"/>
  <c r="C6" i="5"/>
  <c r="D6" i="5" s="1"/>
  <c r="B6" i="4" s="1"/>
  <c r="C10" i="5"/>
  <c r="D10" i="5" s="1"/>
  <c r="B10" i="4" s="1"/>
  <c r="C14" i="5"/>
  <c r="D14" i="5" s="1"/>
  <c r="B14" i="4" s="1"/>
  <c r="C18" i="5"/>
  <c r="D18" i="5" s="1"/>
  <c r="B18" i="4" s="1"/>
  <c r="C22" i="5"/>
  <c r="D22" i="5" s="1"/>
  <c r="B22" i="4" s="1"/>
  <c r="C26" i="5"/>
  <c r="D26" i="5" s="1"/>
  <c r="B26" i="4" s="1"/>
  <c r="C30" i="5"/>
  <c r="D30" i="5" s="1"/>
  <c r="B30" i="4" s="1"/>
  <c r="C34" i="5"/>
  <c r="D34" i="5" s="1"/>
  <c r="B34" i="4" s="1"/>
  <c r="C38" i="5"/>
  <c r="D38" i="5" s="1"/>
  <c r="B38" i="4" s="1"/>
  <c r="C42" i="5"/>
  <c r="D42" i="5" s="1"/>
  <c r="B42" i="4" s="1"/>
  <c r="C46" i="5"/>
  <c r="D46" i="5" s="1"/>
  <c r="B46" i="4" s="1"/>
  <c r="C50" i="5"/>
  <c r="D50" i="5" s="1"/>
  <c r="B50" i="4" s="1"/>
  <c r="C54" i="5"/>
  <c r="D54" i="5" s="1"/>
  <c r="B54" i="4" s="1"/>
  <c r="C58" i="5"/>
  <c r="D58" i="5" s="1"/>
  <c r="B58" i="4" s="1"/>
  <c r="C62" i="5"/>
  <c r="D62" i="5" s="1"/>
  <c r="B62" i="4" s="1"/>
  <c r="B63" i="5"/>
  <c r="C7" i="5" s="1"/>
  <c r="H63" i="2" l="1"/>
  <c r="H26" i="2"/>
  <c r="H20" i="2"/>
  <c r="H7" i="2"/>
  <c r="D64" i="2"/>
  <c r="H55" i="2"/>
  <c r="H46" i="2"/>
  <c r="H43" i="2"/>
  <c r="H41" i="2"/>
  <c r="H37" i="2"/>
  <c r="H34" i="2"/>
  <c r="H28" i="2"/>
  <c r="H23" i="2"/>
  <c r="H14" i="2"/>
  <c r="H11" i="2"/>
  <c r="H40" i="2"/>
  <c r="C24" i="5"/>
  <c r="D24" i="5" s="1"/>
  <c r="B24" i="4" s="1"/>
  <c r="H54" i="2"/>
  <c r="H51" i="2"/>
  <c r="H49" i="2"/>
  <c r="H42" i="2"/>
  <c r="H36" i="2"/>
  <c r="H31" i="2"/>
  <c r="H22" i="2"/>
  <c r="H19" i="2"/>
  <c r="H17" i="2"/>
  <c r="H10" i="2"/>
  <c r="H8" i="2"/>
  <c r="H52" i="2"/>
  <c r="C60" i="5"/>
  <c r="D60" i="5" s="1"/>
  <c r="B60" i="4" s="1"/>
  <c r="C56" i="5"/>
  <c r="D56" i="5" s="1"/>
  <c r="B56" i="4" s="1"/>
  <c r="C52" i="5"/>
  <c r="D52" i="5" s="1"/>
  <c r="B52" i="4" s="1"/>
  <c r="C48" i="5"/>
  <c r="D48" i="5" s="1"/>
  <c r="B48" i="4" s="1"/>
  <c r="C44" i="5"/>
  <c r="D44" i="5" s="1"/>
  <c r="B44" i="4" s="1"/>
  <c r="C40" i="5"/>
  <c r="D40" i="5" s="1"/>
  <c r="B40" i="4" s="1"/>
  <c r="C36" i="5"/>
  <c r="D36" i="5" s="1"/>
  <c r="B36" i="4" s="1"/>
  <c r="C32" i="5"/>
  <c r="D32" i="5" s="1"/>
  <c r="B32" i="4" s="1"/>
  <c r="C28" i="5"/>
  <c r="D28" i="5" s="1"/>
  <c r="B28" i="4" s="1"/>
  <c r="C20" i="5"/>
  <c r="D20" i="5" s="1"/>
  <c r="B20" i="4" s="1"/>
  <c r="C16" i="5"/>
  <c r="D16" i="5" s="1"/>
  <c r="B16" i="4" s="1"/>
  <c r="C12" i="5"/>
  <c r="D12" i="5" s="1"/>
  <c r="B12" i="4" s="1"/>
  <c r="C8" i="5"/>
  <c r="D8" i="5" s="1"/>
  <c r="B8" i="4" s="1"/>
  <c r="H57" i="2"/>
  <c r="H50" i="2"/>
  <c r="H44" i="2"/>
  <c r="H39" i="2"/>
  <c r="H30" i="2"/>
  <c r="H27" i="2"/>
  <c r="H25" i="2"/>
  <c r="H18" i="2"/>
  <c r="E6" i="6"/>
  <c r="E7" i="3" s="1"/>
  <c r="D7" i="5"/>
  <c r="E5" i="6"/>
  <c r="H7" i="4"/>
  <c r="H11" i="4"/>
  <c r="H15" i="4"/>
  <c r="H6" i="4"/>
  <c r="H10" i="4"/>
  <c r="H14" i="4"/>
  <c r="H18" i="4"/>
  <c r="H9" i="4"/>
  <c r="H13" i="4"/>
  <c r="H17" i="4"/>
  <c r="H21" i="4"/>
  <c r="H8" i="4"/>
  <c r="H12" i="4"/>
  <c r="H23" i="4"/>
  <c r="H27" i="4"/>
  <c r="H31" i="4"/>
  <c r="H35" i="4"/>
  <c r="H39" i="4"/>
  <c r="H43" i="4"/>
  <c r="H47" i="4"/>
  <c r="H51" i="4"/>
  <c r="H55" i="4"/>
  <c r="H19" i="4"/>
  <c r="H22" i="4"/>
  <c r="H26" i="4"/>
  <c r="H30" i="4"/>
  <c r="H34" i="4"/>
  <c r="H38" i="4"/>
  <c r="H16" i="4"/>
  <c r="H20" i="4"/>
  <c r="H25" i="4"/>
  <c r="H29" i="4"/>
  <c r="H24" i="4"/>
  <c r="H28" i="4"/>
  <c r="H59" i="4"/>
  <c r="H56" i="4"/>
  <c r="H53" i="4"/>
  <c r="H50" i="4"/>
  <c r="H40" i="4"/>
  <c r="H32" i="4"/>
  <c r="H60" i="4"/>
  <c r="H52" i="4"/>
  <c r="H49" i="4"/>
  <c r="H46" i="4"/>
  <c r="H33" i="4"/>
  <c r="C61" i="5"/>
  <c r="D61" i="5" s="1"/>
  <c r="B61" i="4" s="1"/>
  <c r="C59" i="5"/>
  <c r="D59" i="5" s="1"/>
  <c r="B59" i="4" s="1"/>
  <c r="C57" i="5"/>
  <c r="D57" i="5" s="1"/>
  <c r="B57" i="4" s="1"/>
  <c r="C55" i="5"/>
  <c r="D55" i="5" s="1"/>
  <c r="B55" i="4" s="1"/>
  <c r="C53" i="5"/>
  <c r="D53" i="5" s="1"/>
  <c r="B53" i="4" s="1"/>
  <c r="C51" i="5"/>
  <c r="D51" i="5" s="1"/>
  <c r="B51" i="4" s="1"/>
  <c r="C49" i="5"/>
  <c r="D49" i="5" s="1"/>
  <c r="B49" i="4" s="1"/>
  <c r="C47" i="5"/>
  <c r="D47" i="5" s="1"/>
  <c r="B47" i="4" s="1"/>
  <c r="C45" i="5"/>
  <c r="D45" i="5" s="1"/>
  <c r="B45" i="4" s="1"/>
  <c r="C43" i="5"/>
  <c r="D43" i="5" s="1"/>
  <c r="B43" i="4" s="1"/>
  <c r="C41" i="5"/>
  <c r="D41" i="5" s="1"/>
  <c r="B41" i="4" s="1"/>
  <c r="C39" i="5"/>
  <c r="D39" i="5" s="1"/>
  <c r="B39" i="4" s="1"/>
  <c r="C37" i="5"/>
  <c r="D37" i="5" s="1"/>
  <c r="B37" i="4" s="1"/>
  <c r="C35" i="5"/>
  <c r="D35" i="5" s="1"/>
  <c r="B35" i="4" s="1"/>
  <c r="C33" i="5"/>
  <c r="D33" i="5" s="1"/>
  <c r="B33" i="4" s="1"/>
  <c r="C31" i="5"/>
  <c r="D31" i="5" s="1"/>
  <c r="B31" i="4" s="1"/>
  <c r="C29" i="5"/>
  <c r="D29" i="5" s="1"/>
  <c r="B29" i="4" s="1"/>
  <c r="C27" i="5"/>
  <c r="D27" i="5" s="1"/>
  <c r="B27" i="4" s="1"/>
  <c r="C25" i="5"/>
  <c r="D25" i="5" s="1"/>
  <c r="B25" i="4" s="1"/>
  <c r="C23" i="5"/>
  <c r="D23" i="5" s="1"/>
  <c r="B23" i="4" s="1"/>
  <c r="C21" i="5"/>
  <c r="D21" i="5" s="1"/>
  <c r="B21" i="4" s="1"/>
  <c r="C19" i="5"/>
  <c r="D19" i="5" s="1"/>
  <c r="B19" i="4" s="1"/>
  <c r="C17" i="5"/>
  <c r="D17" i="5" s="1"/>
  <c r="B17" i="4" s="1"/>
  <c r="C15" i="5"/>
  <c r="D15" i="5" s="1"/>
  <c r="B15" i="4" s="1"/>
  <c r="C13" i="5"/>
  <c r="D13" i="5" s="1"/>
  <c r="B13" i="4" s="1"/>
  <c r="C11" i="5"/>
  <c r="D11" i="5" s="1"/>
  <c r="B11" i="4" s="1"/>
  <c r="C9" i="5"/>
  <c r="D9" i="5" s="1"/>
  <c r="B9" i="4" s="1"/>
  <c r="H61" i="4"/>
  <c r="H58" i="4"/>
  <c r="H48" i="4"/>
  <c r="H45" i="4"/>
  <c r="H42" i="4"/>
  <c r="H36" i="4"/>
  <c r="H62" i="4"/>
  <c r="H57" i="4"/>
  <c r="H54" i="4"/>
  <c r="H44" i="4"/>
  <c r="H41" i="4"/>
  <c r="H37" i="4"/>
  <c r="H61" i="2"/>
  <c r="H53" i="2"/>
  <c r="H21" i="2"/>
  <c r="H12" i="2"/>
  <c r="G64" i="2"/>
  <c r="H58" i="2"/>
  <c r="C64" i="2"/>
  <c r="H62" i="2"/>
  <c r="E9" i="2"/>
  <c r="B64" i="2"/>
  <c r="F64" i="2"/>
  <c r="C63" i="5" l="1"/>
  <c r="B7" i="4"/>
  <c r="B63" i="4" s="1"/>
  <c r="D63" i="5"/>
  <c r="H9" i="2"/>
  <c r="E64" i="2"/>
  <c r="H63" i="4"/>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7" i="3"/>
  <c r="C53" i="3"/>
  <c r="C54" i="3"/>
  <c r="C55" i="3"/>
  <c r="C56" i="3"/>
  <c r="C57" i="3"/>
  <c r="C58" i="3"/>
  <c r="C59" i="3"/>
  <c r="C60" i="3"/>
  <c r="C61" i="3"/>
  <c r="C62" i="3"/>
  <c r="C63" i="3"/>
  <c r="E52" i="3"/>
  <c r="H52" i="3" s="1"/>
  <c r="E53" i="3"/>
  <c r="E54" i="3"/>
  <c r="E55" i="3"/>
  <c r="E56" i="3"/>
  <c r="E57" i="3"/>
  <c r="E58" i="3"/>
  <c r="E59" i="3"/>
  <c r="E60" i="3"/>
  <c r="E61" i="3"/>
  <c r="E62" i="3"/>
  <c r="E63" i="3"/>
  <c r="E8" i="3"/>
  <c r="H8" i="3" s="1"/>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H63" i="3" l="1"/>
  <c r="H59" i="3"/>
  <c r="H55" i="3"/>
  <c r="H51" i="3"/>
  <c r="H47" i="3"/>
  <c r="H43" i="3"/>
  <c r="H39" i="3"/>
  <c r="H35" i="3"/>
  <c r="H31" i="3"/>
  <c r="H27" i="3"/>
  <c r="H23" i="3"/>
  <c r="H19" i="3"/>
  <c r="H15" i="3"/>
  <c r="H11" i="3"/>
  <c r="H62" i="3"/>
  <c r="H58" i="3"/>
  <c r="H54" i="3"/>
  <c r="H50" i="3"/>
  <c r="H46" i="3"/>
  <c r="H42" i="3"/>
  <c r="H38" i="3"/>
  <c r="H34" i="3"/>
  <c r="H30" i="3"/>
  <c r="H26" i="3"/>
  <c r="H22" i="3"/>
  <c r="H18" i="3"/>
  <c r="H14" i="3"/>
  <c r="H10" i="3"/>
  <c r="H61" i="3"/>
  <c r="H57" i="3"/>
  <c r="H53" i="3"/>
  <c r="H49" i="3"/>
  <c r="H45" i="3"/>
  <c r="H41" i="3"/>
  <c r="H37" i="3"/>
  <c r="H33" i="3"/>
  <c r="H29" i="3"/>
  <c r="H25" i="3"/>
  <c r="H21" i="3"/>
  <c r="H17" i="3"/>
  <c r="H13" i="3"/>
  <c r="H9" i="3"/>
  <c r="H64" i="2"/>
  <c r="H60" i="3"/>
  <c r="H56" i="3"/>
  <c r="H7" i="3"/>
  <c r="C64" i="3"/>
  <c r="H48" i="3"/>
  <c r="H44" i="3"/>
  <c r="H40" i="3"/>
  <c r="H36" i="3"/>
  <c r="H32" i="3"/>
  <c r="H28" i="3"/>
  <c r="H24" i="3"/>
  <c r="H20" i="3"/>
  <c r="H16" i="3"/>
  <c r="H12" i="3"/>
  <c r="E64" i="3"/>
  <c r="I40" i="2" l="1"/>
  <c r="J40" i="2" s="1"/>
  <c r="I29" i="2"/>
  <c r="J29" i="2" s="1"/>
  <c r="I59" i="2"/>
  <c r="J59" i="2" s="1"/>
  <c r="I43" i="2"/>
  <c r="J43" i="2" s="1"/>
  <c r="I28" i="2"/>
  <c r="J28" i="2" s="1"/>
  <c r="I11" i="2"/>
  <c r="J11" i="2" s="1"/>
  <c r="I51" i="2"/>
  <c r="J51" i="2" s="1"/>
  <c r="I36" i="2"/>
  <c r="J36" i="2" s="1"/>
  <c r="I19" i="2"/>
  <c r="J19" i="2" s="1"/>
  <c r="I63" i="2"/>
  <c r="J63" i="2" s="1"/>
  <c r="I50" i="2"/>
  <c r="J50" i="2" s="1"/>
  <c r="I30" i="2"/>
  <c r="J30" i="2" s="1"/>
  <c r="I18" i="2"/>
  <c r="J18" i="2" s="1"/>
  <c r="I7" i="2"/>
  <c r="I26" i="2"/>
  <c r="J26" i="2" s="1"/>
  <c r="I41" i="2"/>
  <c r="J41" i="2" s="1"/>
  <c r="I17" i="2"/>
  <c r="J17" i="2" s="1"/>
  <c r="I60" i="2"/>
  <c r="J60" i="2" s="1"/>
  <c r="I27" i="2"/>
  <c r="J27" i="2" s="1"/>
  <c r="I8" i="2"/>
  <c r="J8" i="2" s="1"/>
  <c r="I54" i="2"/>
  <c r="J54" i="2" s="1"/>
  <c r="I38" i="2"/>
  <c r="J38" i="2" s="1"/>
  <c r="I55" i="2"/>
  <c r="J55" i="2" s="1"/>
  <c r="I23" i="2"/>
  <c r="J23" i="2" s="1"/>
  <c r="I49" i="2"/>
  <c r="J49" i="2" s="1"/>
  <c r="I31" i="2"/>
  <c r="J31" i="2" s="1"/>
  <c r="I44" i="2"/>
  <c r="J44" i="2" s="1"/>
  <c r="I46" i="2"/>
  <c r="J46" i="2" s="1"/>
  <c r="I14" i="2"/>
  <c r="J14" i="2" s="1"/>
  <c r="I10" i="2"/>
  <c r="J10" i="2" s="1"/>
  <c r="I32" i="2"/>
  <c r="J32" i="2" s="1"/>
  <c r="I52" i="2"/>
  <c r="J52" i="2" s="1"/>
  <c r="I35" i="2"/>
  <c r="J35" i="2" s="1"/>
  <c r="I20" i="2"/>
  <c r="J20" i="2" s="1"/>
  <c r="I48" i="2"/>
  <c r="J48" i="2" s="1"/>
  <c r="I37" i="2"/>
  <c r="J37" i="2" s="1"/>
  <c r="I16" i="2"/>
  <c r="J16" i="2" s="1"/>
  <c r="I56" i="2"/>
  <c r="J56" i="2" s="1"/>
  <c r="I45" i="2"/>
  <c r="J45" i="2" s="1"/>
  <c r="I24" i="2"/>
  <c r="J24" i="2" s="1"/>
  <c r="I13" i="2"/>
  <c r="J13" i="2" s="1"/>
  <c r="I57" i="2"/>
  <c r="J57" i="2" s="1"/>
  <c r="I39" i="2"/>
  <c r="J39" i="2" s="1"/>
  <c r="I25" i="2"/>
  <c r="J25" i="2" s="1"/>
  <c r="I15" i="2"/>
  <c r="J15" i="2" s="1"/>
  <c r="I42" i="2"/>
  <c r="J42" i="2" s="1"/>
  <c r="I47" i="2"/>
  <c r="J47" i="2" s="1"/>
  <c r="I33" i="2"/>
  <c r="J33" i="2" s="1"/>
  <c r="I34" i="2"/>
  <c r="J34" i="2" s="1"/>
  <c r="I22" i="2"/>
  <c r="J22" i="2" s="1"/>
  <c r="I58" i="2"/>
  <c r="J58" i="2" s="1"/>
  <c r="I61" i="2"/>
  <c r="J61" i="2" s="1"/>
  <c r="I21" i="2"/>
  <c r="J21" i="2" s="1"/>
  <c r="I53" i="2"/>
  <c r="J53" i="2" s="1"/>
  <c r="I62" i="2"/>
  <c r="J62" i="2" s="1"/>
  <c r="I12" i="2"/>
  <c r="J12" i="2" s="1"/>
  <c r="I9" i="2"/>
  <c r="J9" i="2" s="1"/>
  <c r="I18" i="3"/>
  <c r="J18" i="3" s="1"/>
  <c r="C17" i="4" s="1"/>
  <c r="D17" i="4" s="1"/>
  <c r="I11" i="3"/>
  <c r="J11" i="3" s="1"/>
  <c r="C10" i="4" s="1"/>
  <c r="D10" i="4" s="1"/>
  <c r="I17" i="3"/>
  <c r="J17" i="3" s="1"/>
  <c r="C16" i="4" s="1"/>
  <c r="D16" i="4" s="1"/>
  <c r="I24" i="3"/>
  <c r="J24" i="3" s="1"/>
  <c r="C23" i="4" s="1"/>
  <c r="D23" i="4" s="1"/>
  <c r="H64" i="3"/>
  <c r="I33" i="3" s="1"/>
  <c r="J33" i="3" s="1"/>
  <c r="C32" i="4" s="1"/>
  <c r="D32" i="4" s="1"/>
  <c r="I13" i="3"/>
  <c r="J13" i="3" s="1"/>
  <c r="C12" i="4" s="1"/>
  <c r="D12" i="4" s="1"/>
  <c r="I29" i="3"/>
  <c r="J29" i="3" s="1"/>
  <c r="C28" i="4" s="1"/>
  <c r="D28" i="4" s="1"/>
  <c r="I15" i="3"/>
  <c r="J15" i="3" s="1"/>
  <c r="C14" i="4" s="1"/>
  <c r="D14" i="4" s="1"/>
  <c r="I31" i="3"/>
  <c r="J31" i="3" s="1"/>
  <c r="C30" i="4" s="1"/>
  <c r="D30" i="4" s="1"/>
  <c r="I38" i="3" l="1"/>
  <c r="J38" i="3" s="1"/>
  <c r="C37" i="4" s="1"/>
  <c r="D37" i="4" s="1"/>
  <c r="I12" i="3"/>
  <c r="J12" i="3" s="1"/>
  <c r="C11" i="4" s="1"/>
  <c r="D11" i="4" s="1"/>
  <c r="I9" i="3"/>
  <c r="J9" i="3" s="1"/>
  <c r="C8" i="4" s="1"/>
  <c r="D8" i="4" s="1"/>
  <c r="I8" i="4" s="1"/>
  <c r="I47" i="3"/>
  <c r="J47" i="3" s="1"/>
  <c r="C46" i="4" s="1"/>
  <c r="D46" i="4" s="1"/>
  <c r="I46" i="4" s="1"/>
  <c r="I22" i="3"/>
  <c r="J22" i="3" s="1"/>
  <c r="C21" i="4" s="1"/>
  <c r="D21" i="4" s="1"/>
  <c r="I40" i="3"/>
  <c r="J40" i="3" s="1"/>
  <c r="C39" i="4" s="1"/>
  <c r="D39" i="4" s="1"/>
  <c r="I27" i="3"/>
  <c r="J27" i="3" s="1"/>
  <c r="C26" i="4" s="1"/>
  <c r="D26" i="4" s="1"/>
  <c r="I32" i="4"/>
  <c r="I55" i="3"/>
  <c r="J55" i="3" s="1"/>
  <c r="C54" i="4" s="1"/>
  <c r="D54" i="4" s="1"/>
  <c r="I46" i="3"/>
  <c r="J46" i="3" s="1"/>
  <c r="C45" i="4" s="1"/>
  <c r="D45" i="4" s="1"/>
  <c r="I37" i="3"/>
  <c r="J37" i="3" s="1"/>
  <c r="C36" i="4" s="1"/>
  <c r="D36" i="4" s="1"/>
  <c r="I56" i="3"/>
  <c r="J56" i="3" s="1"/>
  <c r="C55" i="4" s="1"/>
  <c r="D55" i="4" s="1"/>
  <c r="I19" i="3"/>
  <c r="J19" i="3" s="1"/>
  <c r="C18" i="4" s="1"/>
  <c r="D18" i="4" s="1"/>
  <c r="I10" i="3"/>
  <c r="J10" i="3" s="1"/>
  <c r="C9" i="4" s="1"/>
  <c r="D9" i="4" s="1"/>
  <c r="I28" i="4"/>
  <c r="I16" i="4"/>
  <c r="I30" i="4"/>
  <c r="I23" i="4"/>
  <c r="I10" i="4"/>
  <c r="I57" i="3"/>
  <c r="J57" i="3" s="1"/>
  <c r="C56" i="4" s="1"/>
  <c r="D56" i="4" s="1"/>
  <c r="I36" i="3"/>
  <c r="J36" i="3" s="1"/>
  <c r="C35" i="4" s="1"/>
  <c r="D35" i="4" s="1"/>
  <c r="I39" i="3"/>
  <c r="J39" i="3" s="1"/>
  <c r="C38" i="4" s="1"/>
  <c r="D38" i="4" s="1"/>
  <c r="I30" i="3"/>
  <c r="J30" i="3" s="1"/>
  <c r="C29" i="4" s="1"/>
  <c r="D29" i="4" s="1"/>
  <c r="I21" i="3"/>
  <c r="J21" i="3" s="1"/>
  <c r="C20" i="4" s="1"/>
  <c r="D20" i="4" s="1"/>
  <c r="I28" i="3"/>
  <c r="J28" i="3" s="1"/>
  <c r="C27" i="4" s="1"/>
  <c r="D27" i="4" s="1"/>
  <c r="I58" i="3"/>
  <c r="J58" i="3" s="1"/>
  <c r="C57" i="4" s="1"/>
  <c r="D57" i="4" s="1"/>
  <c r="I49" i="3"/>
  <c r="J49" i="3" s="1"/>
  <c r="C48" i="4" s="1"/>
  <c r="D48" i="4" s="1"/>
  <c r="I37" i="4"/>
  <c r="I26" i="4"/>
  <c r="I12" i="4"/>
  <c r="I14" i="4"/>
  <c r="I61" i="3"/>
  <c r="J61" i="3" s="1"/>
  <c r="C60" i="4" s="1"/>
  <c r="D60" i="4" s="1"/>
  <c r="J7" i="2"/>
  <c r="J64" i="2" s="1"/>
  <c r="I64" i="2"/>
  <c r="I23" i="3"/>
  <c r="J23" i="3" s="1"/>
  <c r="C22" i="4" s="1"/>
  <c r="D22" i="4" s="1"/>
  <c r="I14" i="3"/>
  <c r="J14" i="3" s="1"/>
  <c r="C13" i="4" s="1"/>
  <c r="D13" i="4" s="1"/>
  <c r="I60" i="3"/>
  <c r="J60" i="3" s="1"/>
  <c r="C59" i="4" s="1"/>
  <c r="D59" i="4" s="1"/>
  <c r="I51" i="3"/>
  <c r="J51" i="3" s="1"/>
  <c r="C50" i="4" s="1"/>
  <c r="D50" i="4" s="1"/>
  <c r="I42" i="3"/>
  <c r="J42" i="3" s="1"/>
  <c r="C41" i="4" s="1"/>
  <c r="D41" i="4" s="1"/>
  <c r="I39" i="4"/>
  <c r="I17" i="4"/>
  <c r="I21" i="4"/>
  <c r="I11" i="4"/>
  <c r="I8" i="3"/>
  <c r="J8" i="3" s="1"/>
  <c r="C7" i="4" s="1"/>
  <c r="D7" i="4" s="1"/>
  <c r="I52" i="3"/>
  <c r="J52" i="3" s="1"/>
  <c r="C51" i="4" s="1"/>
  <c r="D51" i="4" s="1"/>
  <c r="I20" i="3"/>
  <c r="J20" i="3" s="1"/>
  <c r="C19" i="4" s="1"/>
  <c r="D19" i="4" s="1"/>
  <c r="I59" i="3"/>
  <c r="J59" i="3" s="1"/>
  <c r="C58" i="4" s="1"/>
  <c r="D58" i="4" s="1"/>
  <c r="I50" i="3"/>
  <c r="J50" i="3" s="1"/>
  <c r="C49" i="4" s="1"/>
  <c r="D49" i="4" s="1"/>
  <c r="I41" i="3"/>
  <c r="J41" i="3" s="1"/>
  <c r="C40" i="4" s="1"/>
  <c r="D40" i="4" s="1"/>
  <c r="I63" i="3"/>
  <c r="J63" i="3" s="1"/>
  <c r="C62" i="4" s="1"/>
  <c r="D62" i="4" s="1"/>
  <c r="I54" i="3"/>
  <c r="J54" i="3" s="1"/>
  <c r="C53" i="4" s="1"/>
  <c r="D53" i="4" s="1"/>
  <c r="I45" i="3"/>
  <c r="J45" i="3" s="1"/>
  <c r="C44" i="4" s="1"/>
  <c r="D44" i="4" s="1"/>
  <c r="I7" i="3"/>
  <c r="I48" i="3"/>
  <c r="J48" i="3" s="1"/>
  <c r="C47" i="4" s="1"/>
  <c r="D47" i="4" s="1"/>
  <c r="I43" i="3"/>
  <c r="J43" i="3" s="1"/>
  <c r="C42" i="4" s="1"/>
  <c r="D42" i="4" s="1"/>
  <c r="I34" i="3"/>
  <c r="J34" i="3" s="1"/>
  <c r="C33" i="4" s="1"/>
  <c r="D33" i="4" s="1"/>
  <c r="I25" i="3"/>
  <c r="J25" i="3" s="1"/>
  <c r="C24" i="4" s="1"/>
  <c r="D24" i="4" s="1"/>
  <c r="I32" i="3"/>
  <c r="J32" i="3" s="1"/>
  <c r="C31" i="4" s="1"/>
  <c r="D31" i="4" s="1"/>
  <c r="I62" i="3"/>
  <c r="J62" i="3" s="1"/>
  <c r="C61" i="4" s="1"/>
  <c r="D61" i="4" s="1"/>
  <c r="I53" i="3"/>
  <c r="J53" i="3" s="1"/>
  <c r="C52" i="4" s="1"/>
  <c r="D52" i="4" s="1"/>
  <c r="I16" i="3"/>
  <c r="J16" i="3" s="1"/>
  <c r="C15" i="4" s="1"/>
  <c r="D15" i="4" s="1"/>
  <c r="I35" i="3"/>
  <c r="J35" i="3" s="1"/>
  <c r="C34" i="4" s="1"/>
  <c r="D34" i="4" s="1"/>
  <c r="I26" i="3"/>
  <c r="J26" i="3" s="1"/>
  <c r="C25" i="4" s="1"/>
  <c r="D25" i="4" s="1"/>
  <c r="I44" i="3"/>
  <c r="J44" i="3" s="1"/>
  <c r="C43" i="4" s="1"/>
  <c r="D43" i="4" s="1"/>
  <c r="I51" i="4" l="1"/>
  <c r="I59" i="4"/>
  <c r="I27" i="4"/>
  <c r="I35" i="4"/>
  <c r="I9" i="4"/>
  <c r="I45" i="4"/>
  <c r="I40" i="4"/>
  <c r="I52" i="4"/>
  <c r="I49" i="4"/>
  <c r="I7" i="4"/>
  <c r="I13" i="4"/>
  <c r="I60" i="4"/>
  <c r="I20" i="4"/>
  <c r="I56" i="4"/>
  <c r="I18" i="4"/>
  <c r="I54" i="4"/>
  <c r="I24" i="4"/>
  <c r="J7" i="3"/>
  <c r="I64" i="3"/>
  <c r="I33" i="4"/>
  <c r="I61" i="4"/>
  <c r="I58" i="4"/>
  <c r="I41" i="4"/>
  <c r="I22" i="4"/>
  <c r="I48" i="4"/>
  <c r="I29" i="4"/>
  <c r="I55" i="4"/>
  <c r="I15" i="4"/>
  <c r="I43" i="4"/>
  <c r="I44" i="4"/>
  <c r="I25" i="4"/>
  <c r="I42" i="4"/>
  <c r="I53" i="4"/>
  <c r="I34" i="4"/>
  <c r="I31" i="4"/>
  <c r="I47" i="4"/>
  <c r="I62" i="4"/>
  <c r="I19" i="4"/>
  <c r="I50" i="4"/>
  <c r="I57" i="4"/>
  <c r="I38" i="4"/>
  <c r="I36" i="4"/>
  <c r="C6" i="4" l="1"/>
  <c r="J64" i="3"/>
  <c r="D6" i="4" l="1"/>
  <c r="C63" i="4"/>
  <c r="I6" i="4" l="1"/>
  <c r="D63" i="4"/>
  <c r="E30" i="4" l="1"/>
  <c r="J30" i="4" s="1"/>
  <c r="E10" i="4"/>
  <c r="J10" i="4" s="1"/>
  <c r="E26" i="4"/>
  <c r="J26" i="4" s="1"/>
  <c r="E14" i="4"/>
  <c r="J14" i="4" s="1"/>
  <c r="E17" i="4"/>
  <c r="J17" i="4" s="1"/>
  <c r="E11" i="4"/>
  <c r="J11" i="4" s="1"/>
  <c r="E32" i="4"/>
  <c r="J32" i="4" s="1"/>
  <c r="E8" i="4"/>
  <c r="J8" i="4" s="1"/>
  <c r="E28" i="4"/>
  <c r="J28" i="4" s="1"/>
  <c r="E21" i="4"/>
  <c r="J21" i="4" s="1"/>
  <c r="E46" i="4"/>
  <c r="J46" i="4" s="1"/>
  <c r="E37" i="4"/>
  <c r="J37" i="4" s="1"/>
  <c r="E16" i="4"/>
  <c r="J16" i="4" s="1"/>
  <c r="E23" i="4"/>
  <c r="J23" i="4" s="1"/>
  <c r="E12" i="4"/>
  <c r="J12" i="4" s="1"/>
  <c r="E39" i="4"/>
  <c r="J39" i="4" s="1"/>
  <c r="E51" i="4"/>
  <c r="J51" i="4" s="1"/>
  <c r="E9" i="4"/>
  <c r="J9" i="4" s="1"/>
  <c r="E49" i="4"/>
  <c r="J49" i="4" s="1"/>
  <c r="E13" i="4"/>
  <c r="J13" i="4" s="1"/>
  <c r="E20" i="4"/>
  <c r="J20" i="4" s="1"/>
  <c r="E33" i="4"/>
  <c r="J33" i="4" s="1"/>
  <c r="E58" i="4"/>
  <c r="J58" i="4" s="1"/>
  <c r="E22" i="4"/>
  <c r="J22" i="4" s="1"/>
  <c r="E29" i="4"/>
  <c r="J29" i="4" s="1"/>
  <c r="E42" i="4"/>
  <c r="J42" i="4" s="1"/>
  <c r="E34" i="4"/>
  <c r="J34" i="4" s="1"/>
  <c r="E19" i="4"/>
  <c r="J19" i="4" s="1"/>
  <c r="E40" i="4"/>
  <c r="J40" i="4" s="1"/>
  <c r="E18" i="4"/>
  <c r="J18" i="4" s="1"/>
  <c r="E24" i="4"/>
  <c r="J24" i="4" s="1"/>
  <c r="E15" i="4"/>
  <c r="J15" i="4" s="1"/>
  <c r="E44" i="4"/>
  <c r="J44" i="4" s="1"/>
  <c r="E57" i="4"/>
  <c r="J57" i="4" s="1"/>
  <c r="E36" i="4"/>
  <c r="J36" i="4" s="1"/>
  <c r="E48" i="4"/>
  <c r="J48" i="4" s="1"/>
  <c r="E31" i="4"/>
  <c r="J31" i="4" s="1"/>
  <c r="E27" i="4"/>
  <c r="J27" i="4" s="1"/>
  <c r="E47" i="4"/>
  <c r="J47" i="4" s="1"/>
  <c r="E55" i="4"/>
  <c r="J55" i="4" s="1"/>
  <c r="E43" i="4"/>
  <c r="J43" i="4" s="1"/>
  <c r="E50" i="4"/>
  <c r="J50" i="4" s="1"/>
  <c r="E38" i="4"/>
  <c r="J38" i="4" s="1"/>
  <c r="E45" i="4"/>
  <c r="J45" i="4" s="1"/>
  <c r="E60" i="4"/>
  <c r="J60" i="4" s="1"/>
  <c r="E54" i="4"/>
  <c r="J54" i="4" s="1"/>
  <c r="E61" i="4"/>
  <c r="J61" i="4" s="1"/>
  <c r="E25" i="4"/>
  <c r="J25" i="4" s="1"/>
  <c r="E41" i="4"/>
  <c r="J41" i="4" s="1"/>
  <c r="E53" i="4"/>
  <c r="J53" i="4" s="1"/>
  <c r="E62" i="4"/>
  <c r="J62" i="4" s="1"/>
  <c r="E59" i="4"/>
  <c r="J59" i="4" s="1"/>
  <c r="E35" i="4"/>
  <c r="J35" i="4" s="1"/>
  <c r="E52" i="4"/>
  <c r="J52" i="4" s="1"/>
  <c r="E7" i="4"/>
  <c r="J7" i="4" s="1"/>
  <c r="E56" i="4"/>
  <c r="J56" i="4" s="1"/>
  <c r="E6" i="4"/>
  <c r="J6" i="4" l="1"/>
  <c r="E63" i="4"/>
</calcChain>
</file>

<file path=xl/sharedStrings.xml><?xml version="1.0" encoding="utf-8"?>
<sst xmlns="http://schemas.openxmlformats.org/spreadsheetml/2006/main" count="414" uniqueCount="149">
  <si>
    <t>MEG</t>
  </si>
  <si>
    <t>Allocation Schedule</t>
  </si>
  <si>
    <t>50% OF BHS GROWTH FUNDING ALLOCATION AMOUNTS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</si>
  <si>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</si>
  <si>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</si>
  <si>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</si>
  <si>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</si>
  <si>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</si>
  <si>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</si>
  <si>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</si>
  <si>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</si>
  <si>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</si>
  <si>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</si>
  <si>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</si>
  <si>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</si>
  <si>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</si>
  <si>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</si>
  <si>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</si>
  <si>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</si>
  <si>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</si>
  <si>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</si>
  <si>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</si>
  <si>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</si>
  <si>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</si>
  <si>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</si>
  <si>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</si>
  <si>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</si>
  <si>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</si>
  <si>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</si>
  <si>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</si>
  <si>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</si>
  <si>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</si>
  <si>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</si>
  <si>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</si>
  <si>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</si>
  <si>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</si>
  <si>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</si>
  <si>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</si>
  <si>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</si>
  <si>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</si>
  <si>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</si>
  <si>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</si>
  <si>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</si>
  <si>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</si>
  <si>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</si>
  <si>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</si>
  <si>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</si>
  <si>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</si>
  <si>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</si>
  <si>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</si>
  <si>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</si>
  <si>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</si>
  <si>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</si>
  <si>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</si>
  <si>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</si>
  <si>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</si>
  <si>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</si>
  <si>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</si>
  <si>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</si>
  <si>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COUNTY</t>
  </si>
  <si>
    <t>MEMBER MONTHS - REGULAR FMAP AID CODES</t>
  </si>
  <si>
    <t>MEMBER MONTHS - ENHANCED FMAP AID CODES</t>
  </si>
  <si>
    <t>MEMBER MONTHS - ACA AID CODES</t>
  </si>
  <si>
    <t>WEIGHTED MEMBER MONTHS - REGULAR FMAP AID CODES</t>
  </si>
  <si>
    <t>WEIGHTED MEMBER MONTHS - ENHANCED FMAP AID CODES</t>
  </si>
  <si>
    <t>WEIGHTED MEMBER MONTHS - ACA AID CODES</t>
  </si>
  <si>
    <t>WEIGHTED MEMBER MONTHS - ALL AID CODES</t>
  </si>
  <si>
    <t>ALLOCATION SCHEDULE</t>
  </si>
  <si>
    <t>25% OF BHS GROWTH FUNDING ALLOCATION AMOUNTS</t>
  </si>
  <si>
    <t>A</t>
  </si>
  <si>
    <t>B</t>
  </si>
  <si>
    <t>C</t>
  </si>
  <si>
    <t>D</t>
  </si>
  <si>
    <t>E</t>
  </si>
  <si>
    <t>F</t>
  </si>
  <si>
    <t>G</t>
  </si>
  <si>
    <t>H</t>
  </si>
  <si>
    <t>I</t>
  </si>
  <si>
    <t>(A*1)</t>
  </si>
  <si>
    <t>(B*.7)</t>
  </si>
  <si>
    <t>(C*0)</t>
  </si>
  <si>
    <t>(D+E+F)</t>
  </si>
  <si>
    <t>(G/106,686,091)</t>
  </si>
  <si>
    <t>(H*16,741,000)</t>
  </si>
  <si>
    <t>TOTALS</t>
  </si>
  <si>
    <t>FOSTER CARE MEG - MEMBER MONTHS</t>
  </si>
  <si>
    <t>FOSTER CARE MEG - WEIGHTED MEMBER MONTHS</t>
  </si>
  <si>
    <t>DISABLED MEG - MEMBER MONTHS</t>
  </si>
  <si>
    <t>DISABLED MEG - WEIGHTED MEMBER MONTHS</t>
  </si>
  <si>
    <t>OTHER MEG - MEMBER MONTHS</t>
  </si>
  <si>
    <t>OTHER MEG - WEIGHTED MEMBER MONTHS</t>
  </si>
  <si>
    <t>TOTAL MEMBER MONTHS - WEIGHTED</t>
  </si>
  <si>
    <t>(E*1)</t>
  </si>
  <si>
    <t>(B+D+F)</t>
  </si>
  <si>
    <t xml:space="preserve">San Diego </t>
  </si>
  <si>
    <t>Total</t>
  </si>
  <si>
    <t>(C*33,482,000)</t>
  </si>
  <si>
    <t>BEHAVIORAL HEALTH SERVICES GROWTH SPECIAL ACCOUNT</t>
  </si>
  <si>
    <t>FISCAL YEAR 2015-16 DRAFT ALLOCATION SCHEDULE</t>
  </si>
  <si>
    <t>FIFTY PERCENT ALLOCATION USING APPROVED CLAIMS</t>
  </si>
  <si>
    <t>Non-Federal Share of Approved Claims FY 2015-16</t>
  </si>
  <si>
    <t>MEDI-CAL MEMBER MONTHS WEIGHTED BY FMAP</t>
  </si>
  <si>
    <t>TWENTY-FIVE PERCENT ALLOCATION</t>
  </si>
  <si>
    <t>(A/1,459,666,679)</t>
  </si>
  <si>
    <t>MEMBER MONTHS WEIGHTED BY MEDI-CAL ELIGIBILITY GROUP</t>
  </si>
  <si>
    <t>MEDICAID ELIGIBILITY GROUP (MEG) WEIGHTS</t>
  </si>
  <si>
    <t>TOTAL APPROVED CLAIMS - FY 2015-16</t>
  </si>
  <si>
    <t>MEMBER MONTHS - FY 2015-16</t>
  </si>
  <si>
    <t>PMPM</t>
  </si>
  <si>
    <t>WEIGHT</t>
  </si>
  <si>
    <t>(A/B)</t>
  </si>
  <si>
    <t>FOSTER CARE</t>
  </si>
  <si>
    <t>DISABLED</t>
  </si>
  <si>
    <t>OTHER</t>
  </si>
  <si>
    <t>TOTAL</t>
  </si>
  <si>
    <t>50% ALLOCATION - NON-FEDERAL SHARE OF FY 2015-16 DMC AND SMHS CLAIMS</t>
  </si>
  <si>
    <t>PERCENTAGE CHANGE IN AMOUNT ALLOCATED</t>
  </si>
  <si>
    <t>PERCENTAGE CHANGE IN THE ALLOCATION PERCENTAGE</t>
  </si>
  <si>
    <t>Sutter/Yuba</t>
  </si>
  <si>
    <t>FISCAL YEAR 2014-15 BEHAVIORAL HEALTH SERVICES GROWTH SPECIAL ACCOUNT DISTRIBUTIONS</t>
  </si>
  <si>
    <t>FISCAL YEAR 2014-15 ALLOCATION</t>
  </si>
  <si>
    <t>PERCENTAGE CHANGES FROM FY 2014-15</t>
  </si>
  <si>
    <t>Sum of COUNT_of_AKA_CIN</t>
  </si>
  <si>
    <t>Column Labels</t>
  </si>
  <si>
    <t>Row Labels</t>
  </si>
  <si>
    <t>BCCTP MEG</t>
  </si>
  <si>
    <t>DISABLED MEG</t>
  </si>
  <si>
    <t>FOSTER CARE MEG</t>
  </si>
  <si>
    <t>MCHIP MEG</t>
  </si>
  <si>
    <t>MEDICAID EXPANSION MEG</t>
  </si>
  <si>
    <t>OTHER MEG</t>
  </si>
  <si>
    <t>PRESUMPTIVE ELIGIBILITY (PE) MEG</t>
  </si>
  <si>
    <t>Sutter</t>
  </si>
  <si>
    <t>Yuba</t>
  </si>
  <si>
    <t>Grand Total</t>
  </si>
  <si>
    <t>(H*33,482,000)</t>
  </si>
  <si>
    <t>50% ALLOCATION - MEMBER MONTHS WEIGHTED BY MEG</t>
  </si>
  <si>
    <t>(A+B)</t>
  </si>
  <si>
    <t>(C/$66,964,000)</t>
  </si>
  <si>
    <t>(E/117,019,728.14)</t>
  </si>
  <si>
    <t>((C-E)/E)</t>
  </si>
  <si>
    <t>(D-F)/F</t>
  </si>
  <si>
    <t>(A*26.04)</t>
  </si>
  <si>
    <t>(B*6.71)</t>
  </si>
  <si>
    <t>FIFTY PERCENT ALLOCATION</t>
  </si>
  <si>
    <t>(G/220,990,808)</t>
  </si>
  <si>
    <t>(C/13)</t>
  </si>
  <si>
    <t>^</t>
  </si>
  <si>
    <t>^Data in the cells have been supressed to protect patient 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</si>
</sst>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00"/>
    <numFmt numFmtId="165" formatCode="&quot;$&quot;#,##0"/>
    <numFmt numFmtId="166" formatCode="#,##0.00000000"/>
    <numFmt numFmtId="167" formatCode="&quot;$&quot;#,##0.00"/>
    <numFmt numFmtId="168" formatCode="0.000000000"/>
    <numFmt numFmtId="169" formatCode="0.00000000"/>
  </numFmts>
  <fonts count="8" x14ac:knownFonts="1">
    <font>
      <sz val="11"/>
      <color theme="1"/>
      <name val="Calibri"/>
      <family val="2"/>
      <scheme val="minor"/>
    </font>
    <font>
      <sz val="11"/>
      <color theme="1"/>
      <name val="Calibri"/>
      <family val="2"/>
      <scheme val="minor"/>
    </font>
    <font>
      <b/>
      <sz val="10"/>
      <color rgb="FF000000"/>
      <name val="Arial"/>
      <family val="2"/>
    </font>
    <font>
      <b/>
      <sz val="11"/>
      <color theme="1"/>
      <name val="Calibri"/>
      <family val="2"/>
      <scheme val="minor"/>
    </font>
    <font>
      <b/>
      <sz val="12"/>
      <color rgb="FF000000"/>
      <name val="Arial"/>
      <family val="2"/>
    </font>
    <font>
      <sz val="12"/>
      <color theme="1"/>
      <name val="Arial"/>
      <family val="2"/>
    </font>
    <font>
      <b/>
      <sz val="12"/>
      <color theme="1"/>
      <name val="Arial"/>
      <family val="2"/>
    </font>
    <font>
      <b/>
      <sz val="14"/>
      <color rgb="FF000000"/>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3" fontId="0" fillId="0" borderId="0" xfId="0" applyNumberFormat="1"/>
    <xf numFmtId="0" fontId="2" fillId="0" borderId="1" xfId="0" applyFont="1" applyBorder="1" applyAlignment="1">
      <alignment vertical="top"/>
    </xf>
    <xf numFmtId="0" fontId="3" fillId="0" borderId="2" xfId="0" applyFont="1" applyBorder="1" applyAlignment="1">
      <alignment horizontal="left"/>
    </xf>
    <xf numFmtId="3" fontId="3" fillId="0" borderId="2" xfId="0" applyNumberFormat="1" applyFont="1" applyBorder="1"/>
    <xf numFmtId="0" fontId="0" fillId="0" borderId="2" xfId="0" applyBorder="1"/>
    <xf numFmtId="3" fontId="0" fillId="0" borderId="2" xfId="0" applyNumberFormat="1" applyBorder="1"/>
    <xf numFmtId="0" fontId="0" fillId="0" borderId="2" xfId="0" applyFill="1" applyBorder="1"/>
    <xf numFmtId="0" fontId="2" fillId="0" borderId="1" xfId="0" applyFont="1" applyBorder="1" applyAlignment="1">
      <alignment horizontal="center" vertical="top" wrapText="1"/>
    </xf>
    <xf numFmtId="0" fontId="2" fillId="0" borderId="3" xfId="0" applyFont="1" applyBorder="1" applyAlignment="1">
      <alignment vertical="top"/>
    </xf>
    <xf numFmtId="0" fontId="2" fillId="0" borderId="1" xfId="0" applyFont="1" applyFill="1" applyBorder="1" applyAlignment="1">
      <alignment horizontal="center" vertical="top" wrapText="1"/>
    </xf>
    <xf numFmtId="0" fontId="2" fillId="0" borderId="4" xfId="0" applyFont="1" applyBorder="1" applyAlignment="1">
      <alignment vertical="top"/>
    </xf>
    <xf numFmtId="0" fontId="2" fillId="0" borderId="4" xfId="0" applyFont="1" applyBorder="1" applyAlignment="1">
      <alignment horizontal="center" vertical="top" wrapText="1"/>
    </xf>
    <xf numFmtId="0" fontId="0" fillId="0" borderId="2" xfId="0" applyBorder="1" applyAlignment="1">
      <alignment horizontal="left"/>
    </xf>
    <xf numFmtId="3" fontId="0" fillId="0" borderId="2" xfId="0" applyNumberFormat="1" applyFill="1" applyBorder="1"/>
    <xf numFmtId="168" fontId="0" fillId="0" borderId="2" xfId="0" applyNumberFormat="1" applyFill="1" applyBorder="1"/>
    <xf numFmtId="0" fontId="0" fillId="0" borderId="0" xfId="0" applyAlignment="1">
      <alignment wrapText="1"/>
    </xf>
    <xf numFmtId="0" fontId="0" fillId="0" borderId="0" xfId="0" applyAlignment="1">
      <alignment horizontal="center" wrapText="1"/>
    </xf>
    <xf numFmtId="0" fontId="0" fillId="0" borderId="0" xfId="0" applyAlignment="1">
      <alignment horizontal="left"/>
    </xf>
    <xf numFmtId="0" fontId="4" fillId="0" borderId="2" xfId="0" applyFont="1" applyBorder="1"/>
    <xf numFmtId="0" fontId="5" fillId="0" borderId="0" xfId="0" applyFont="1"/>
    <xf numFmtId="0" fontId="6" fillId="0" borderId="4" xfId="0" applyFont="1" applyBorder="1" applyAlignment="1">
      <alignment horizontal="center"/>
    </xf>
    <xf numFmtId="0" fontId="5" fillId="0" borderId="2" xfId="0" applyFont="1" applyBorder="1"/>
    <xf numFmtId="167" fontId="5" fillId="0" borderId="2" xfId="0" applyNumberFormat="1" applyFont="1" applyBorder="1"/>
    <xf numFmtId="3" fontId="5" fillId="0" borderId="2" xfId="0" applyNumberFormat="1" applyFont="1" applyBorder="1"/>
    <xf numFmtId="168" fontId="5" fillId="0" borderId="2" xfId="0" applyNumberFormat="1" applyFont="1" applyBorder="1"/>
    <xf numFmtId="167" fontId="6" fillId="0" borderId="2" xfId="0" applyNumberFormat="1" applyFont="1" applyBorder="1"/>
    <xf numFmtId="3" fontId="6" fillId="0" borderId="2" xfId="0" applyNumberFormat="1" applyFont="1" applyBorder="1"/>
    <xf numFmtId="0" fontId="6" fillId="0" borderId="2" xfId="0" applyFont="1" applyBorder="1" applyAlignment="1">
      <alignment horizontal="center" vertical="top" wrapText="1"/>
    </xf>
    <xf numFmtId="0" fontId="6" fillId="0" borderId="4" xfId="0" applyFont="1" applyFill="1" applyBorder="1" applyAlignment="1">
      <alignment horizontal="center"/>
    </xf>
    <xf numFmtId="165" fontId="5" fillId="0" borderId="2" xfId="0" applyNumberFormat="1" applyFont="1" applyBorder="1"/>
    <xf numFmtId="2" fontId="5" fillId="0" borderId="2" xfId="0" applyNumberFormat="1" applyFont="1" applyFill="1" applyBorder="1"/>
    <xf numFmtId="165" fontId="5" fillId="0" borderId="2" xfId="0" applyNumberFormat="1" applyFont="1" applyFill="1" applyBorder="1"/>
    <xf numFmtId="165" fontId="5" fillId="0" borderId="0" xfId="0" applyNumberFormat="1" applyFont="1"/>
    <xf numFmtId="3" fontId="5" fillId="0" borderId="0" xfId="0" applyNumberFormat="1" applyFont="1"/>
    <xf numFmtId="0" fontId="6" fillId="0" borderId="2" xfId="0" applyFont="1" applyBorder="1" applyAlignment="1">
      <alignment horizontal="center"/>
    </xf>
    <xf numFmtId="0" fontId="6" fillId="0" borderId="2" xfId="0" applyFont="1" applyBorder="1" applyAlignment="1">
      <alignment horizontal="center"/>
    </xf>
    <xf numFmtId="0" fontId="5" fillId="0" borderId="0" xfId="0" applyFont="1" applyAlignment="1">
      <alignment vertical="top"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164" fontId="5" fillId="0" borderId="2" xfId="0" applyNumberFormat="1" applyFont="1" applyBorder="1"/>
    <xf numFmtId="3" fontId="4" fillId="0" borderId="2" xfId="0" applyNumberFormat="1" applyFont="1" applyBorder="1"/>
    <xf numFmtId="166" fontId="4" fillId="0" borderId="2" xfId="0" applyNumberFormat="1" applyFont="1" applyBorder="1"/>
    <xf numFmtId="165" fontId="4" fillId="0" borderId="2" xfId="0" applyNumberFormat="1" applyFont="1" applyBorder="1"/>
    <xf numFmtId="0" fontId="3" fillId="2" borderId="2" xfId="0" applyFont="1" applyFill="1" applyBorder="1" applyAlignment="1"/>
    <xf numFmtId="0" fontId="3" fillId="2" borderId="4" xfId="0" applyFont="1" applyFill="1" applyBorder="1" applyAlignment="1">
      <alignment horizontal="center" wrapText="1"/>
    </xf>
    <xf numFmtId="0" fontId="3" fillId="2" borderId="6" xfId="0" applyFont="1" applyFill="1" applyBorder="1" applyAlignment="1">
      <alignment horizontal="center"/>
    </xf>
    <xf numFmtId="0" fontId="3" fillId="2" borderId="2" xfId="0" applyFont="1" applyFill="1" applyBorder="1" applyAlignment="1">
      <alignment horizontal="center"/>
    </xf>
    <xf numFmtId="0" fontId="0" fillId="2" borderId="6" xfId="0" applyFill="1" applyBorder="1"/>
    <xf numFmtId="167" fontId="0" fillId="2" borderId="6" xfId="0" applyNumberFormat="1" applyFill="1" applyBorder="1"/>
    <xf numFmtId="166" fontId="0" fillId="2" borderId="6" xfId="0" applyNumberFormat="1" applyFill="1" applyBorder="1"/>
    <xf numFmtId="10" fontId="0" fillId="2" borderId="2" xfId="0" applyNumberFormat="1" applyFill="1" applyBorder="1"/>
    <xf numFmtId="167" fontId="3" fillId="2" borderId="6" xfId="0" applyNumberFormat="1" applyFont="1" applyFill="1" applyBorder="1"/>
    <xf numFmtId="166" fontId="3" fillId="2" borderId="6" xfId="0" applyNumberFormat="1" applyFont="1" applyFill="1" applyBorder="1"/>
    <xf numFmtId="167" fontId="0" fillId="2" borderId="2" xfId="0" applyNumberFormat="1" applyFill="1" applyBorder="1"/>
    <xf numFmtId="10" fontId="0" fillId="2" borderId="3" xfId="0" applyNumberFormat="1" applyFill="1" applyBorder="1"/>
    <xf numFmtId="0" fontId="0" fillId="2" borderId="0" xfId="0" applyFill="1"/>
    <xf numFmtId="0" fontId="5" fillId="0" borderId="4" xfId="0" applyFont="1" applyBorder="1" applyAlignment="1">
      <alignment horizont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8" fontId="6" fillId="0" borderId="2" xfId="0" applyNumberFormat="1" applyFont="1" applyBorder="1"/>
    <xf numFmtId="0" fontId="4" fillId="0" borderId="2" xfId="0" applyFont="1" applyBorder="1" applyAlignment="1">
      <alignment horizontal="center" vertical="center" wrapText="1"/>
    </xf>
    <xf numFmtId="0" fontId="6" fillId="0" borderId="2" xfId="0" applyFont="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166" fontId="5" fillId="0" borderId="2" xfId="0" applyNumberFormat="1" applyFont="1" applyBorder="1"/>
    <xf numFmtId="0" fontId="5" fillId="0" borderId="2" xfId="0" applyFont="1" applyFill="1" applyBorder="1"/>
    <xf numFmtId="166" fontId="5" fillId="0" borderId="2" xfId="0" applyNumberFormat="1" applyFont="1" applyFill="1" applyBorder="1"/>
    <xf numFmtId="165" fontId="6" fillId="0" borderId="2" xfId="0" applyNumberFormat="1" applyFont="1" applyBorder="1"/>
    <xf numFmtId="169" fontId="6" fillId="0" borderId="2" xfId="0" applyNumberFormat="1" applyFont="1" applyBorder="1"/>
    <xf numFmtId="0" fontId="5" fillId="0" borderId="0" xfId="0" applyFont="1" applyFill="1" applyBorder="1"/>
    <xf numFmtId="3" fontId="5" fillId="0" borderId="0" xfId="0" applyNumberFormat="1" applyFont="1" applyBorder="1"/>
    <xf numFmtId="0" fontId="5" fillId="0" borderId="0" xfId="0" applyFont="1" applyBorder="1"/>
    <xf numFmtId="0" fontId="6" fillId="0" borderId="0" xfId="0" applyFont="1" applyBorder="1"/>
    <xf numFmtId="3" fontId="6" fillId="0" borderId="0" xfId="0" applyNumberFormat="1" applyFont="1" applyBorder="1"/>
    <xf numFmtId="165" fontId="6" fillId="0" borderId="0" xfId="0" applyNumberFormat="1" applyFont="1" applyBorder="1"/>
    <xf numFmtId="44" fontId="5" fillId="0" borderId="0" xfId="1" applyFont="1"/>
    <xf numFmtId="167" fontId="5" fillId="0" borderId="2" xfId="1" applyNumberFormat="1" applyFont="1" applyBorder="1"/>
    <xf numFmtId="167" fontId="6" fillId="0" borderId="2" xfId="1" applyNumberFormat="1" applyFont="1" applyBorder="1"/>
    <xf numFmtId="3" fontId="5" fillId="0" borderId="2" xfId="0" applyNumberFormat="1" applyFont="1" applyBorder="1" applyAlignment="1">
      <alignment horizontal="center"/>
    </xf>
    <xf numFmtId="0" fontId="7" fillId="0" borderId="2" xfId="0" applyFont="1" applyBorder="1"/>
    <xf numFmtId="0" fontId="0" fillId="0" borderId="0" xfId="0" pivotButton="1" applyAlignment="1">
      <alignment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2"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2" xfId="0" applyFont="1" applyBorder="1" applyAlignment="1">
      <alignment horizontal="center"/>
    </xf>
    <xf numFmtId="0" fontId="6" fillId="0" borderId="0" xfId="0" applyFont="1" applyBorder="1" applyAlignment="1">
      <alignment horizontal="center"/>
    </xf>
    <xf numFmtId="0" fontId="6" fillId="0" borderId="13" xfId="0" applyFont="1" applyBorder="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left"/>
    </xf>
    <xf numFmtId="0" fontId="3" fillId="2" borderId="2" xfId="0" applyFont="1" applyFill="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MORB\Fiscal%20Policy\BHS%20Growth\April%2020%20Calculations\Source%20Data\Member_Months_FMAP_BHGA-2017-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MonthsByFMAP"/>
      <sheetName val="ALLOCATION SCHEDULE"/>
      <sheetName val="FromSAS"/>
    </sheetNames>
    <sheetDataSet>
      <sheetData sheetId="0">
        <row r="3">
          <cell r="B3">
            <v>1388486</v>
          </cell>
          <cell r="C3">
            <v>244601</v>
          </cell>
        </row>
        <row r="4">
          <cell r="B4">
            <v>1381</v>
          </cell>
          <cell r="C4">
            <v>85</v>
          </cell>
          <cell r="D4">
            <v>2369</v>
          </cell>
        </row>
        <row r="5">
          <cell r="B5">
            <v>29914</v>
          </cell>
          <cell r="C5">
            <v>4987</v>
          </cell>
          <cell r="D5">
            <v>58703</v>
          </cell>
        </row>
        <row r="6">
          <cell r="B6">
            <v>273053</v>
          </cell>
          <cell r="C6">
            <v>37845</v>
          </cell>
          <cell r="D6">
            <v>642265</v>
          </cell>
        </row>
        <row r="7">
          <cell r="B7">
            <v>44749</v>
          </cell>
          <cell r="C7">
            <v>6086</v>
          </cell>
          <cell r="D7">
            <v>86113</v>
          </cell>
        </row>
        <row r="8">
          <cell r="B8">
            <v>18583</v>
          </cell>
          <cell r="C8">
            <v>11042</v>
          </cell>
          <cell r="D8">
            <v>63545</v>
          </cell>
        </row>
        <row r="9">
          <cell r="B9">
            <v>782838</v>
          </cell>
          <cell r="C9">
            <v>170216</v>
          </cell>
          <cell r="D9">
            <v>2098211</v>
          </cell>
        </row>
        <row r="10">
          <cell r="B10">
            <v>32883</v>
          </cell>
          <cell r="C10">
            <v>4935</v>
          </cell>
          <cell r="D10">
            <v>96457</v>
          </cell>
        </row>
        <row r="11">
          <cell r="B11">
            <v>146744</v>
          </cell>
          <cell r="C11">
            <v>24353</v>
          </cell>
          <cell r="D11">
            <v>257946</v>
          </cell>
        </row>
        <row r="12">
          <cell r="B12">
            <v>1300095</v>
          </cell>
          <cell r="C12">
            <v>277819</v>
          </cell>
          <cell r="D12">
            <v>3964445</v>
          </cell>
        </row>
        <row r="13">
          <cell r="B13">
            <v>30456</v>
          </cell>
          <cell r="C13">
            <v>11456</v>
          </cell>
          <cell r="D13">
            <v>91494</v>
          </cell>
        </row>
        <row r="14">
          <cell r="B14">
            <v>206551</v>
          </cell>
          <cell r="C14">
            <v>28263</v>
          </cell>
          <cell r="D14">
            <v>368169</v>
          </cell>
        </row>
        <row r="15">
          <cell r="B15">
            <v>248196</v>
          </cell>
          <cell r="C15">
            <v>49096</v>
          </cell>
          <cell r="D15">
            <v>779189</v>
          </cell>
        </row>
        <row r="16">
          <cell r="B16">
            <v>18434</v>
          </cell>
          <cell r="C16">
            <v>4094</v>
          </cell>
          <cell r="D16">
            <v>42019</v>
          </cell>
        </row>
        <row r="17">
          <cell r="B17">
            <v>1019917</v>
          </cell>
          <cell r="C17">
            <v>238685</v>
          </cell>
          <cell r="D17">
            <v>3263164</v>
          </cell>
        </row>
        <row r="18">
          <cell r="B18">
            <v>149219</v>
          </cell>
          <cell r="C18">
            <v>43190</v>
          </cell>
          <cell r="D18">
            <v>446514</v>
          </cell>
        </row>
        <row r="19">
          <cell r="B19">
            <v>93264</v>
          </cell>
          <cell r="C19">
            <v>13183</v>
          </cell>
          <cell r="D19">
            <v>251305</v>
          </cell>
        </row>
        <row r="20">
          <cell r="B20">
            <v>20394</v>
          </cell>
          <cell r="C20">
            <v>3128</v>
          </cell>
          <cell r="D20">
            <v>63858</v>
          </cell>
        </row>
        <row r="21">
          <cell r="B21">
            <v>11530000</v>
          </cell>
          <cell r="C21">
            <v>1916236</v>
          </cell>
          <cell r="D21">
            <v>30790000</v>
          </cell>
        </row>
        <row r="22">
          <cell r="B22">
            <v>173063</v>
          </cell>
          <cell r="C22">
            <v>48513</v>
          </cell>
          <cell r="D22">
            <v>574447</v>
          </cell>
        </row>
        <row r="23">
          <cell r="B23">
            <v>161645</v>
          </cell>
          <cell r="C23">
            <v>29531</v>
          </cell>
          <cell r="D23">
            <v>311160</v>
          </cell>
        </row>
        <row r="24">
          <cell r="B24">
            <v>18404</v>
          </cell>
          <cell r="C24">
            <v>2534</v>
          </cell>
          <cell r="D24">
            <v>34367</v>
          </cell>
        </row>
        <row r="25">
          <cell r="B25">
            <v>123285</v>
          </cell>
          <cell r="C25">
            <v>22985</v>
          </cell>
          <cell r="D25">
            <v>308605</v>
          </cell>
        </row>
        <row r="26">
          <cell r="B26">
            <v>370727</v>
          </cell>
          <cell r="C26">
            <v>95649</v>
          </cell>
          <cell r="D26">
            <v>1122042</v>
          </cell>
        </row>
        <row r="27">
          <cell r="B27">
            <v>8919</v>
          </cell>
          <cell r="C27">
            <v>1682</v>
          </cell>
          <cell r="D27">
            <v>24870</v>
          </cell>
        </row>
        <row r="28">
          <cell r="B28">
            <v>13733</v>
          </cell>
          <cell r="C28">
            <v>3549</v>
          </cell>
          <cell r="D28">
            <v>21440</v>
          </cell>
        </row>
        <row r="29">
          <cell r="B29">
            <v>393004</v>
          </cell>
          <cell r="C29">
            <v>144097</v>
          </cell>
          <cell r="D29">
            <v>1437311</v>
          </cell>
        </row>
        <row r="30">
          <cell r="B30">
            <v>95916</v>
          </cell>
          <cell r="C30">
            <v>33295</v>
          </cell>
          <cell r="D30">
            <v>218149</v>
          </cell>
        </row>
        <row r="31">
          <cell r="B31">
            <v>89562</v>
          </cell>
          <cell r="C31">
            <v>15910</v>
          </cell>
          <cell r="D31">
            <v>166377</v>
          </cell>
        </row>
        <row r="32">
          <cell r="B32">
            <v>2682299</v>
          </cell>
          <cell r="C32">
            <v>736194</v>
          </cell>
          <cell r="D32">
            <v>6401836</v>
          </cell>
        </row>
        <row r="33">
          <cell r="B33">
            <v>182623</v>
          </cell>
          <cell r="C33">
            <v>50699</v>
          </cell>
          <cell r="D33">
            <v>437443</v>
          </cell>
        </row>
        <row r="34">
          <cell r="B34">
            <v>21546</v>
          </cell>
          <cell r="C34">
            <v>2767</v>
          </cell>
          <cell r="D34">
            <v>43745</v>
          </cell>
        </row>
        <row r="35">
          <cell r="B35">
            <v>1986155</v>
          </cell>
          <cell r="C35">
            <v>641493</v>
          </cell>
          <cell r="D35">
            <v>6089043</v>
          </cell>
        </row>
        <row r="36">
          <cell r="B36">
            <v>1536299</v>
          </cell>
          <cell r="C36">
            <v>298815</v>
          </cell>
          <cell r="D36">
            <v>4303900</v>
          </cell>
        </row>
        <row r="37">
          <cell r="B37">
            <v>47913</v>
          </cell>
          <cell r="C37">
            <v>15374</v>
          </cell>
          <cell r="D37">
            <v>140898</v>
          </cell>
        </row>
        <row r="38">
          <cell r="B38">
            <v>2406667</v>
          </cell>
          <cell r="C38">
            <v>545977</v>
          </cell>
          <cell r="D38">
            <v>6720045</v>
          </cell>
        </row>
        <row r="39">
          <cell r="B39">
            <v>2608046</v>
          </cell>
          <cell r="C39">
            <v>692809</v>
          </cell>
          <cell r="D39">
            <v>6129328</v>
          </cell>
        </row>
        <row r="40">
          <cell r="B40">
            <v>893507</v>
          </cell>
          <cell r="C40">
            <v>96642</v>
          </cell>
          <cell r="D40">
            <v>1604209</v>
          </cell>
        </row>
        <row r="41">
          <cell r="B41">
            <v>841481</v>
          </cell>
          <cell r="C41">
            <v>199936</v>
          </cell>
          <cell r="D41">
            <v>2317447</v>
          </cell>
        </row>
        <row r="42">
          <cell r="B42">
            <v>208703</v>
          </cell>
          <cell r="C42">
            <v>50319</v>
          </cell>
          <cell r="D42">
            <v>412020</v>
          </cell>
        </row>
        <row r="43">
          <cell r="B43">
            <v>499021</v>
          </cell>
          <cell r="C43">
            <v>106691</v>
          </cell>
          <cell r="D43">
            <v>1100215</v>
          </cell>
        </row>
        <row r="44">
          <cell r="B44">
            <v>352913</v>
          </cell>
          <cell r="C44">
            <v>133276</v>
          </cell>
          <cell r="D44">
            <v>1082297</v>
          </cell>
        </row>
        <row r="45">
          <cell r="B45">
            <v>1488772</v>
          </cell>
          <cell r="C45">
            <v>305722</v>
          </cell>
          <cell r="D45">
            <v>3105312</v>
          </cell>
        </row>
        <row r="46">
          <cell r="B46">
            <v>261712</v>
          </cell>
          <cell r="C46">
            <v>62606</v>
          </cell>
          <cell r="D46">
            <v>550874</v>
          </cell>
        </row>
        <row r="47">
          <cell r="B47">
            <v>185315</v>
          </cell>
          <cell r="C47">
            <v>35032</v>
          </cell>
          <cell r="D47">
            <v>507642</v>
          </cell>
        </row>
        <row r="48">
          <cell r="B48">
            <v>3072</v>
          </cell>
          <cell r="C48">
            <v>495</v>
          </cell>
          <cell r="D48">
            <v>5851</v>
          </cell>
        </row>
        <row r="49">
          <cell r="B49">
            <v>53187</v>
          </cell>
          <cell r="C49">
            <v>7863</v>
          </cell>
          <cell r="D49">
            <v>140477</v>
          </cell>
        </row>
        <row r="50">
          <cell r="B50">
            <v>346711</v>
          </cell>
          <cell r="C50">
            <v>76379</v>
          </cell>
          <cell r="D50">
            <v>942808</v>
          </cell>
        </row>
        <row r="51">
          <cell r="B51">
            <v>383195</v>
          </cell>
          <cell r="C51">
            <v>115139</v>
          </cell>
          <cell r="D51">
            <v>869367</v>
          </cell>
        </row>
        <row r="52">
          <cell r="B52">
            <v>676273</v>
          </cell>
          <cell r="C52">
            <v>146367</v>
          </cell>
          <cell r="D52">
            <v>1891795</v>
          </cell>
        </row>
        <row r="54">
          <cell r="B54">
            <v>71755</v>
          </cell>
          <cell r="C54">
            <v>16875</v>
          </cell>
          <cell r="D54">
            <v>223319</v>
          </cell>
        </row>
        <row r="55">
          <cell r="B55">
            <v>18386</v>
          </cell>
          <cell r="C55">
            <v>1776</v>
          </cell>
          <cell r="D55">
            <v>35400</v>
          </cell>
        </row>
        <row r="56">
          <cell r="B56">
            <v>526023</v>
          </cell>
          <cell r="C56">
            <v>162891</v>
          </cell>
          <cell r="D56">
            <v>2149227</v>
          </cell>
        </row>
        <row r="57">
          <cell r="B57">
            <v>51532</v>
          </cell>
          <cell r="C57">
            <v>7781</v>
          </cell>
          <cell r="D57">
            <v>105764</v>
          </cell>
        </row>
        <row r="58">
          <cell r="B58">
            <v>680281</v>
          </cell>
          <cell r="C58">
            <v>202606</v>
          </cell>
          <cell r="D58">
            <v>1677506</v>
          </cell>
        </row>
        <row r="59">
          <cell r="B59">
            <v>179518</v>
          </cell>
          <cell r="C59">
            <v>40297</v>
          </cell>
          <cell r="D59">
            <v>423438</v>
          </cell>
        </row>
      </sheetData>
      <sheetData sheetId="1">
        <row r="4">
          <cell r="B4">
            <v>3300076</v>
          </cell>
        </row>
        <row r="54">
          <cell r="B54">
            <v>589143</v>
          </cell>
          <cell r="C54">
            <v>47466</v>
          </cell>
          <cell r="D54">
            <v>189560</v>
          </cell>
          <cell r="E54">
            <v>589143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3"/>
  <sheetViews>
    <sheetView zoomScaleNormal="100" workbookViewId="0">
      <selection activeCell="A64" sqref="A64:IV65536"/>
    </sheetView>
  </sheetViews>
  <sheetFormatPr defaultColWidth="0" defaultRowHeight="15" zeroHeight="1" x14ac:dyDescent="0.2"/>
  <cols>
    <col min="1" max="1" width="18.42578125" style="20" customWidth="1"/>
    <col min="2" max="2" width="21" style="20" customWidth="1"/>
    <col min="3" max="3" width="19.42578125" style="20" customWidth="1"/>
    <col min="4" max="4" width="22.7109375" style="20" customWidth="1"/>
    <col min="5" max="16384" width="0" style="20" hidden="1"/>
  </cols>
  <sheetData>
    <row r="1" spans="1:4" ht="15.75" x14ac:dyDescent="0.25">
      <c r="A1" s="88" t="s">
        <v>97</v>
      </c>
      <c r="B1" s="89"/>
      <c r="C1" s="89"/>
      <c r="D1" s="90"/>
    </row>
    <row r="2" spans="1:4" ht="15.75" x14ac:dyDescent="0.25">
      <c r="A2" s="85" t="s">
        <v>99</v>
      </c>
      <c r="B2" s="86"/>
      <c r="C2" s="86"/>
      <c r="D2" s="87"/>
    </row>
    <row r="3" spans="1:4" ht="66.75" customHeight="1" x14ac:dyDescent="0.2">
      <c r="A3" s="91" t="s">
        <v>59</v>
      </c>
      <c r="B3" s="59" t="s">
        <v>100</v>
      </c>
      <c r="C3" s="59" t="s">
        <v>1</v>
      </c>
      <c r="D3" s="60" t="s">
        <v>2</v>
      </c>
    </row>
    <row r="4" spans="1:4" ht="15.75" x14ac:dyDescent="0.25">
      <c r="A4" s="91"/>
      <c r="B4" s="36" t="s">
        <v>69</v>
      </c>
      <c r="C4" s="36" t="s">
        <v>70</v>
      </c>
      <c r="D4" s="36" t="s">
        <v>71</v>
      </c>
    </row>
    <row r="5" spans="1:4" ht="15.75" x14ac:dyDescent="0.25">
      <c r="A5" s="91"/>
      <c r="B5" s="58"/>
      <c r="C5" s="21" t="s">
        <v>103</v>
      </c>
      <c r="D5" s="21" t="s">
        <v>96</v>
      </c>
    </row>
    <row r="6" spans="1:4" x14ac:dyDescent="0.2">
      <c r="A6" s="22" t="s">
        <v>3</v>
      </c>
      <c r="B6" s="23">
        <v>87572315.796499982</v>
      </c>
      <c r="C6" s="22">
        <f t="shared" ref="C6:C37" si="0">B6/$B$63</f>
        <v>5.9994735134986502E-2</v>
      </c>
      <c r="D6" s="80">
        <f>C6*33482000</f>
        <v>2008743.721789618</v>
      </c>
    </row>
    <row r="7" spans="1:4" x14ac:dyDescent="0.2">
      <c r="A7" s="22" t="s">
        <v>4</v>
      </c>
      <c r="B7" s="23">
        <v>96516.67</v>
      </c>
      <c r="C7" s="25">
        <f t="shared" si="0"/>
        <v>6.6122404096481904E-5</v>
      </c>
      <c r="D7" s="80">
        <f t="shared" ref="D7:D62" si="1">C7*33482000</f>
        <v>2213.9103339584071</v>
      </c>
    </row>
    <row r="8" spans="1:4" x14ac:dyDescent="0.2">
      <c r="A8" s="22" t="s">
        <v>5</v>
      </c>
      <c r="B8" s="23">
        <v>709336.80779999995</v>
      </c>
      <c r="C8" s="22">
        <f t="shared" si="0"/>
        <v>4.8595807383180665E-4</v>
      </c>
      <c r="D8" s="80">
        <f t="shared" si="1"/>
        <v>16270.84822803655</v>
      </c>
    </row>
    <row r="9" spans="1:4" x14ac:dyDescent="0.2">
      <c r="A9" s="22" t="s">
        <v>6</v>
      </c>
      <c r="B9" s="23">
        <v>13874456.356000008</v>
      </c>
      <c r="C9" s="22">
        <f t="shared" si="0"/>
        <v>9.5052223599346557E-3</v>
      </c>
      <c r="D9" s="80">
        <f t="shared" si="1"/>
        <v>318253.85505533213</v>
      </c>
    </row>
    <row r="10" spans="1:4" x14ac:dyDescent="0.2">
      <c r="A10" s="22" t="s">
        <v>7</v>
      </c>
      <c r="B10" s="23">
        <v>1349183.0278999999</v>
      </c>
      <c r="C10" s="22">
        <f t="shared" si="0"/>
        <v>9.2430898590801786E-4</v>
      </c>
      <c r="D10" s="80">
        <f t="shared" si="1"/>
        <v>30947.713466172256</v>
      </c>
    </row>
    <row r="11" spans="1:4" x14ac:dyDescent="0.2">
      <c r="A11" s="22" t="s">
        <v>8</v>
      </c>
      <c r="B11" s="23">
        <v>1217574.6178999997</v>
      </c>
      <c r="C11" s="22">
        <f t="shared" si="0"/>
        <v>8.3414565486359337E-4</v>
      </c>
      <c r="D11" s="80">
        <f t="shared" si="1"/>
        <v>27928.864816142832</v>
      </c>
    </row>
    <row r="12" spans="1:4" x14ac:dyDescent="0.2">
      <c r="A12" s="22" t="s">
        <v>9</v>
      </c>
      <c r="B12" s="23">
        <v>48487419.2852</v>
      </c>
      <c r="C12" s="22">
        <f t="shared" si="0"/>
        <v>3.3218144923271228E-2</v>
      </c>
      <c r="D12" s="80">
        <f t="shared" si="1"/>
        <v>1112209.9283209674</v>
      </c>
    </row>
    <row r="13" spans="1:4" x14ac:dyDescent="0.2">
      <c r="A13" s="22" t="s">
        <v>10</v>
      </c>
      <c r="B13" s="23">
        <v>1339034.514</v>
      </c>
      <c r="C13" s="22">
        <f t="shared" si="0"/>
        <v>9.1735636169217461E-4</v>
      </c>
      <c r="D13" s="80">
        <f t="shared" si="1"/>
        <v>30714.925702177392</v>
      </c>
    </row>
    <row r="14" spans="1:4" x14ac:dyDescent="0.2">
      <c r="A14" s="22" t="s">
        <v>11</v>
      </c>
      <c r="B14" s="23">
        <v>3677235.4259000001</v>
      </c>
      <c r="C14" s="22">
        <f t="shared" si="0"/>
        <v>2.5192295464530486E-3</v>
      </c>
      <c r="D14" s="80">
        <f t="shared" si="1"/>
        <v>84348.843674340969</v>
      </c>
    </row>
    <row r="15" spans="1:4" x14ac:dyDescent="0.2">
      <c r="A15" s="22" t="s">
        <v>12</v>
      </c>
      <c r="B15" s="23">
        <v>38820218.929000013</v>
      </c>
      <c r="C15" s="22">
        <f t="shared" si="0"/>
        <v>2.6595262799029795E-2</v>
      </c>
      <c r="D15" s="80">
        <f t="shared" si="1"/>
        <v>890462.58903711557</v>
      </c>
    </row>
    <row r="16" spans="1:4" x14ac:dyDescent="0.2">
      <c r="A16" s="22" t="s">
        <v>13</v>
      </c>
      <c r="B16" s="23">
        <v>1395461.8488000003</v>
      </c>
      <c r="C16" s="22">
        <f t="shared" si="0"/>
        <v>9.5601404677116771E-4</v>
      </c>
      <c r="D16" s="80">
        <f t="shared" si="1"/>
        <v>32009.262313992236</v>
      </c>
    </row>
    <row r="17" spans="1:4" x14ac:dyDescent="0.2">
      <c r="A17" s="22" t="s">
        <v>14</v>
      </c>
      <c r="B17" s="23">
        <v>7503099.1190000009</v>
      </c>
      <c r="C17" s="22">
        <f t="shared" si="0"/>
        <v>5.1402825224127133E-3</v>
      </c>
      <c r="D17" s="80">
        <f t="shared" si="1"/>
        <v>172106.93941542247</v>
      </c>
    </row>
    <row r="18" spans="1:4" x14ac:dyDescent="0.2">
      <c r="A18" s="22" t="s">
        <v>15</v>
      </c>
      <c r="B18" s="23">
        <v>21061137.585200001</v>
      </c>
      <c r="C18" s="22">
        <f t="shared" si="0"/>
        <v>1.4428730810337713E-2</v>
      </c>
      <c r="D18" s="80">
        <f t="shared" si="1"/>
        <v>483102.76499172731</v>
      </c>
    </row>
    <row r="19" spans="1:4" x14ac:dyDescent="0.2">
      <c r="A19" s="22" t="s">
        <v>16</v>
      </c>
      <c r="B19" s="23">
        <v>483615.15029999998</v>
      </c>
      <c r="C19" s="22">
        <f t="shared" si="0"/>
        <v>3.3131889439738682E-4</v>
      </c>
      <c r="D19" s="80">
        <f t="shared" si="1"/>
        <v>11093.219222213305</v>
      </c>
    </row>
    <row r="20" spans="1:4" x14ac:dyDescent="0.2">
      <c r="A20" s="22" t="s">
        <v>17</v>
      </c>
      <c r="B20" s="23">
        <v>35957172.289499983</v>
      </c>
      <c r="C20" s="22">
        <f t="shared" si="0"/>
        <v>2.4633824149684604E-2</v>
      </c>
      <c r="D20" s="80">
        <f t="shared" si="1"/>
        <v>824789.70017973986</v>
      </c>
    </row>
    <row r="21" spans="1:4" x14ac:dyDescent="0.2">
      <c r="A21" s="22" t="s">
        <v>18</v>
      </c>
      <c r="B21" s="23">
        <v>2806469.6902999994</v>
      </c>
      <c r="C21" s="22">
        <f t="shared" si="0"/>
        <v>1.9226784652490083E-3</v>
      </c>
      <c r="D21" s="80">
        <f t="shared" si="1"/>
        <v>64375.120373467296</v>
      </c>
    </row>
    <row r="22" spans="1:4" x14ac:dyDescent="0.2">
      <c r="A22" s="22" t="s">
        <v>19</v>
      </c>
      <c r="B22" s="23">
        <v>2427338.4745</v>
      </c>
      <c r="C22" s="22">
        <f t="shared" si="0"/>
        <v>1.6629402515630403E-3</v>
      </c>
      <c r="D22" s="80">
        <f t="shared" si="1"/>
        <v>55678.565502833713</v>
      </c>
    </row>
    <row r="23" spans="1:4" x14ac:dyDescent="0.2">
      <c r="A23" s="22" t="s">
        <v>20</v>
      </c>
      <c r="B23" s="23">
        <v>966798.40120000043</v>
      </c>
      <c r="C23" s="22">
        <f t="shared" si="0"/>
        <v>6.6234189973585981E-4</v>
      </c>
      <c r="D23" s="80">
        <f t="shared" si="1"/>
        <v>22176.531486956057</v>
      </c>
    </row>
    <row r="24" spans="1:4" x14ac:dyDescent="0.2">
      <c r="A24" s="22" t="s">
        <v>21</v>
      </c>
      <c r="B24" s="23">
        <v>489281688.28390002</v>
      </c>
      <c r="C24" s="22">
        <f t="shared" si="0"/>
        <v>0.33520097108320185</v>
      </c>
      <c r="D24" s="80">
        <f t="shared" si="1"/>
        <v>11223198.913807765</v>
      </c>
    </row>
    <row r="25" spans="1:4" x14ac:dyDescent="0.2">
      <c r="A25" s="22" t="s">
        <v>22</v>
      </c>
      <c r="B25" s="23">
        <v>2958741.9152000002</v>
      </c>
      <c r="C25" s="22">
        <f t="shared" si="0"/>
        <v>2.0269983261342649E-3</v>
      </c>
      <c r="D25" s="80">
        <f t="shared" si="1"/>
        <v>67867.957955627455</v>
      </c>
    </row>
    <row r="26" spans="1:4" x14ac:dyDescent="0.2">
      <c r="A26" s="22" t="s">
        <v>23</v>
      </c>
      <c r="B26" s="23">
        <v>9108131.6269000024</v>
      </c>
      <c r="C26" s="22">
        <f t="shared" si="0"/>
        <v>6.2398708948187822E-3</v>
      </c>
      <c r="D26" s="80">
        <f t="shared" si="1"/>
        <v>208923.35730032247</v>
      </c>
    </row>
    <row r="27" spans="1:4" x14ac:dyDescent="0.2">
      <c r="A27" s="22" t="s">
        <v>24</v>
      </c>
      <c r="B27" s="23">
        <v>880395.37060000026</v>
      </c>
      <c r="C27" s="22">
        <f t="shared" si="0"/>
        <v>6.0314822775677163E-4</v>
      </c>
      <c r="D27" s="80">
        <f t="shared" si="1"/>
        <v>20194.608961752227</v>
      </c>
    </row>
    <row r="28" spans="1:4" x14ac:dyDescent="0.2">
      <c r="A28" s="22" t="s">
        <v>25</v>
      </c>
      <c r="B28" s="23">
        <v>4838582.8636999987</v>
      </c>
      <c r="C28" s="22">
        <f t="shared" si="0"/>
        <v>3.3148546398035069E-3</v>
      </c>
      <c r="D28" s="80">
        <f t="shared" si="1"/>
        <v>110987.96304990102</v>
      </c>
    </row>
    <row r="29" spans="1:4" x14ac:dyDescent="0.2">
      <c r="A29" s="22" t="s">
        <v>26</v>
      </c>
      <c r="B29" s="23">
        <v>9641065.9982000012</v>
      </c>
      <c r="C29" s="22">
        <f t="shared" si="0"/>
        <v>6.6049777914409212E-3</v>
      </c>
      <c r="D29" s="80">
        <f t="shared" si="1"/>
        <v>221147.86641302492</v>
      </c>
    </row>
    <row r="30" spans="1:4" x14ac:dyDescent="0.2">
      <c r="A30" s="22" t="s">
        <v>27</v>
      </c>
      <c r="B30" s="23">
        <v>543032.4439999999</v>
      </c>
      <c r="C30" s="22">
        <f t="shared" si="0"/>
        <v>3.720249641815054E-4</v>
      </c>
      <c r="D30" s="80">
        <f t="shared" si="1"/>
        <v>12456.139850725163</v>
      </c>
    </row>
    <row r="31" spans="1:4" x14ac:dyDescent="0.2">
      <c r="A31" s="22" t="s">
        <v>28</v>
      </c>
      <c r="B31" s="23">
        <v>97770.499999999985</v>
      </c>
      <c r="C31" s="25">
        <f t="shared" si="0"/>
        <v>6.6981387875432119E-5</v>
      </c>
      <c r="D31" s="80">
        <f t="shared" si="1"/>
        <v>2242.6708288452182</v>
      </c>
    </row>
    <row r="32" spans="1:4" x14ac:dyDescent="0.2">
      <c r="A32" s="22" t="s">
        <v>29</v>
      </c>
      <c r="B32" s="23">
        <v>27263430.770300001</v>
      </c>
      <c r="C32" s="22">
        <f t="shared" si="0"/>
        <v>1.8677846909246204E-2</v>
      </c>
      <c r="D32" s="80">
        <f t="shared" si="1"/>
        <v>625371.67021538143</v>
      </c>
    </row>
    <row r="33" spans="1:4" x14ac:dyDescent="0.2">
      <c r="A33" s="22" t="s">
        <v>30</v>
      </c>
      <c r="B33" s="23">
        <v>4987422.1254000012</v>
      </c>
      <c r="C33" s="22">
        <f t="shared" si="0"/>
        <v>3.4168226190919512E-3</v>
      </c>
      <c r="D33" s="80">
        <f t="shared" si="1"/>
        <v>114402.05493243672</v>
      </c>
    </row>
    <row r="34" spans="1:4" x14ac:dyDescent="0.2">
      <c r="A34" s="22" t="s">
        <v>31</v>
      </c>
      <c r="B34" s="23">
        <v>5084541.0029999986</v>
      </c>
      <c r="C34" s="22">
        <f t="shared" si="0"/>
        <v>3.483357588336785E-3</v>
      </c>
      <c r="D34" s="80">
        <f t="shared" si="1"/>
        <v>116629.77877269224</v>
      </c>
    </row>
    <row r="35" spans="1:4" x14ac:dyDescent="0.2">
      <c r="A35" s="22" t="s">
        <v>32</v>
      </c>
      <c r="B35" s="23">
        <v>37508928.429700024</v>
      </c>
      <c r="C35" s="22">
        <f t="shared" si="0"/>
        <v>2.5696913526488674E-2</v>
      </c>
      <c r="D35" s="80">
        <f t="shared" si="1"/>
        <v>860384.05869389384</v>
      </c>
    </row>
    <row r="36" spans="1:4" x14ac:dyDescent="0.2">
      <c r="A36" s="22" t="s">
        <v>33</v>
      </c>
      <c r="B36" s="23">
        <v>5214734.466599999</v>
      </c>
      <c r="C36" s="22">
        <f t="shared" si="0"/>
        <v>3.5725515567039058E-3</v>
      </c>
      <c r="D36" s="80">
        <f t="shared" si="1"/>
        <v>119616.17122156017</v>
      </c>
    </row>
    <row r="37" spans="1:4" x14ac:dyDescent="0.2">
      <c r="A37" s="22" t="s">
        <v>34</v>
      </c>
      <c r="B37" s="23">
        <v>466840.36420000001</v>
      </c>
      <c r="C37" s="22">
        <f t="shared" si="0"/>
        <v>3.1982669118382539E-4</v>
      </c>
      <c r="D37" s="80">
        <f t="shared" si="1"/>
        <v>10708.437274216842</v>
      </c>
    </row>
    <row r="38" spans="1:4" x14ac:dyDescent="0.2">
      <c r="A38" s="22" t="s">
        <v>35</v>
      </c>
      <c r="B38" s="23">
        <v>46154143.517200008</v>
      </c>
      <c r="C38" s="22">
        <f t="shared" ref="C38:C62" si="2">B38/$B$63</f>
        <v>3.1619645895069937E-2</v>
      </c>
      <c r="D38" s="80">
        <f t="shared" si="1"/>
        <v>1058688.9838587316</v>
      </c>
    </row>
    <row r="39" spans="1:4" x14ac:dyDescent="0.2">
      <c r="A39" s="22" t="s">
        <v>36</v>
      </c>
      <c r="B39" s="23">
        <v>44779906.696199998</v>
      </c>
      <c r="C39" s="22">
        <f t="shared" si="2"/>
        <v>3.0678172858314447E-2</v>
      </c>
      <c r="D39" s="80">
        <f t="shared" si="1"/>
        <v>1027166.5836420844</v>
      </c>
    </row>
    <row r="40" spans="1:4" x14ac:dyDescent="0.2">
      <c r="A40" s="22" t="s">
        <v>37</v>
      </c>
      <c r="B40" s="23">
        <v>1043367.4750999999</v>
      </c>
      <c r="C40" s="22">
        <f t="shared" si="2"/>
        <v>7.1479844683502048E-4</v>
      </c>
      <c r="D40" s="80">
        <f t="shared" si="1"/>
        <v>23932.881596930154</v>
      </c>
    </row>
    <row r="41" spans="1:4" x14ac:dyDescent="0.2">
      <c r="A41" s="22" t="s">
        <v>38</v>
      </c>
      <c r="B41" s="23">
        <v>50538537.154899999</v>
      </c>
      <c r="C41" s="22">
        <f t="shared" si="2"/>
        <v>3.4623340985566152E-2</v>
      </c>
      <c r="D41" s="80">
        <f t="shared" si="1"/>
        <v>1159258.7028787259</v>
      </c>
    </row>
    <row r="42" spans="1:4" x14ac:dyDescent="0.2">
      <c r="A42" s="22" t="s">
        <v>94</v>
      </c>
      <c r="B42" s="23">
        <v>71539136.328000009</v>
      </c>
      <c r="C42" s="22">
        <f t="shared" si="2"/>
        <v>4.9010597661453978E-2</v>
      </c>
      <c r="D42" s="80">
        <f t="shared" si="1"/>
        <v>1640972.830900802</v>
      </c>
    </row>
    <row r="43" spans="1:4" x14ac:dyDescent="0.2">
      <c r="A43" s="22" t="s">
        <v>40</v>
      </c>
      <c r="B43" s="23">
        <v>95855985.217600048</v>
      </c>
      <c r="C43" s="22">
        <f t="shared" si="2"/>
        <v>6.5669776937233193E-2</v>
      </c>
      <c r="D43" s="80">
        <f t="shared" si="1"/>
        <v>2198755.4714124417</v>
      </c>
    </row>
    <row r="44" spans="1:4" x14ac:dyDescent="0.2">
      <c r="A44" s="22" t="s">
        <v>41</v>
      </c>
      <c r="B44" s="23">
        <v>21980023.632899992</v>
      </c>
      <c r="C44" s="22">
        <f t="shared" si="2"/>
        <v>1.5058248535769371E-2</v>
      </c>
      <c r="D44" s="80">
        <f t="shared" si="1"/>
        <v>504180.2774746301</v>
      </c>
    </row>
    <row r="45" spans="1:4" x14ac:dyDescent="0.2">
      <c r="A45" s="22" t="s">
        <v>42</v>
      </c>
      <c r="B45" s="23">
        <v>9235421.6351999957</v>
      </c>
      <c r="C45" s="22">
        <f t="shared" si="2"/>
        <v>6.3270757410516321E-3</v>
      </c>
      <c r="D45" s="80">
        <f t="shared" si="1"/>
        <v>211843.14996189074</v>
      </c>
    </row>
    <row r="46" spans="1:4" x14ac:dyDescent="0.2">
      <c r="A46" s="22" t="s">
        <v>43</v>
      </c>
      <c r="B46" s="23">
        <v>24333692.905099999</v>
      </c>
      <c r="C46" s="22">
        <f t="shared" si="2"/>
        <v>1.6670718907217965E-2</v>
      </c>
      <c r="D46" s="80">
        <f t="shared" si="1"/>
        <v>558169.0104514719</v>
      </c>
    </row>
    <row r="47" spans="1:4" x14ac:dyDescent="0.2">
      <c r="A47" s="22" t="s">
        <v>44</v>
      </c>
      <c r="B47" s="23">
        <v>16181423.191300008</v>
      </c>
      <c r="C47" s="22">
        <f t="shared" si="2"/>
        <v>1.1085697456318407E-2</v>
      </c>
      <c r="D47" s="80">
        <f t="shared" si="1"/>
        <v>371171.32223245292</v>
      </c>
    </row>
    <row r="48" spans="1:4" x14ac:dyDescent="0.2">
      <c r="A48" s="22" t="s">
        <v>45</v>
      </c>
      <c r="B48" s="23">
        <v>79248805.903199986</v>
      </c>
      <c r="C48" s="22">
        <f t="shared" si="2"/>
        <v>5.4292399106755859E-2</v>
      </c>
      <c r="D48" s="80">
        <f t="shared" si="1"/>
        <v>1817818.1068923997</v>
      </c>
    </row>
    <row r="49" spans="1:4" x14ac:dyDescent="0.2">
      <c r="A49" s="22" t="s">
        <v>46</v>
      </c>
      <c r="B49" s="23">
        <v>12910172.824999996</v>
      </c>
      <c r="C49" s="22">
        <f t="shared" si="2"/>
        <v>8.8446033673775636E-3</v>
      </c>
      <c r="D49" s="80">
        <f t="shared" si="1"/>
        <v>296135.00994653557</v>
      </c>
    </row>
    <row r="50" spans="1:4" x14ac:dyDescent="0.2">
      <c r="A50" s="22" t="s">
        <v>47</v>
      </c>
      <c r="B50" s="23">
        <v>8080854.0829999968</v>
      </c>
      <c r="C50" s="22">
        <f t="shared" si="2"/>
        <v>5.5360954653826278E-3</v>
      </c>
      <c r="D50" s="80">
        <f t="shared" si="1"/>
        <v>185359.54837194114</v>
      </c>
    </row>
    <row r="51" spans="1:4" x14ac:dyDescent="0.2">
      <c r="A51" s="22" t="s">
        <v>48</v>
      </c>
      <c r="B51" s="23">
        <v>29171.494999999999</v>
      </c>
      <c r="C51" s="25">
        <f t="shared" si="2"/>
        <v>1.9985038651753126E-5</v>
      </c>
      <c r="D51" s="80">
        <f t="shared" si="1"/>
        <v>669.13906413799816</v>
      </c>
    </row>
    <row r="52" spans="1:4" x14ac:dyDescent="0.2">
      <c r="A52" s="22" t="s">
        <v>49</v>
      </c>
      <c r="B52" s="23">
        <v>2051566.8521999996</v>
      </c>
      <c r="C52" s="22">
        <f t="shared" si="2"/>
        <v>1.4055036547791771E-3</v>
      </c>
      <c r="D52" s="80">
        <f t="shared" si="1"/>
        <v>47059.073369316407</v>
      </c>
    </row>
    <row r="53" spans="1:4" x14ac:dyDescent="0.2">
      <c r="A53" s="22" t="s">
        <v>50</v>
      </c>
      <c r="B53" s="23">
        <v>13120717.842400003</v>
      </c>
      <c r="C53" s="22">
        <f t="shared" si="2"/>
        <v>8.9888452141075031E-3</v>
      </c>
      <c r="D53" s="80">
        <f t="shared" si="1"/>
        <v>300964.5154587474</v>
      </c>
    </row>
    <row r="54" spans="1:4" x14ac:dyDescent="0.2">
      <c r="A54" s="22" t="s">
        <v>51</v>
      </c>
      <c r="B54" s="23">
        <v>13930835.882399999</v>
      </c>
      <c r="C54" s="22">
        <f t="shared" si="2"/>
        <v>9.5438472920566248E-3</v>
      </c>
      <c r="D54" s="80">
        <f t="shared" si="1"/>
        <v>319547.09503263992</v>
      </c>
    </row>
    <row r="55" spans="1:4" x14ac:dyDescent="0.2">
      <c r="A55" s="22" t="s">
        <v>52</v>
      </c>
      <c r="B55" s="23">
        <v>19075488.379600015</v>
      </c>
      <c r="C55" s="22">
        <f t="shared" si="2"/>
        <v>1.3068386538549838E-2</v>
      </c>
      <c r="D55" s="80">
        <f t="shared" si="1"/>
        <v>437555.71808372566</v>
      </c>
    </row>
    <row r="56" spans="1:4" x14ac:dyDescent="0.2">
      <c r="A56" s="22" t="s">
        <v>118</v>
      </c>
      <c r="B56" s="23">
        <v>6804172.2777999993</v>
      </c>
      <c r="C56" s="22">
        <f t="shared" si="2"/>
        <v>4.6614561908815471E-3</v>
      </c>
      <c r="D56" s="80">
        <f t="shared" si="1"/>
        <v>156074.87618309597</v>
      </c>
    </row>
    <row r="57" spans="1:4" x14ac:dyDescent="0.2">
      <c r="A57" s="22" t="s">
        <v>53</v>
      </c>
      <c r="B57" s="23">
        <v>2013950.7007000002</v>
      </c>
      <c r="C57" s="22">
        <f t="shared" si="2"/>
        <v>1.3797332840231465E-3</v>
      </c>
      <c r="D57" s="80">
        <f t="shared" si="1"/>
        <v>46196.229815662991</v>
      </c>
    </row>
    <row r="58" spans="1:4" x14ac:dyDescent="0.2">
      <c r="A58" s="22" t="s">
        <v>54</v>
      </c>
      <c r="B58" s="23">
        <v>520682.83669999993</v>
      </c>
      <c r="C58" s="22">
        <f t="shared" si="2"/>
        <v>3.5671351834227078E-4</v>
      </c>
      <c r="D58" s="80">
        <f t="shared" si="1"/>
        <v>11943.482021135911</v>
      </c>
    </row>
    <row r="59" spans="1:4" x14ac:dyDescent="0.2">
      <c r="A59" s="22" t="s">
        <v>55</v>
      </c>
      <c r="B59" s="23">
        <v>20024717.884300005</v>
      </c>
      <c r="C59" s="22">
        <f t="shared" si="2"/>
        <v>1.3718692199634872E-2</v>
      </c>
      <c r="D59" s="80">
        <f t="shared" si="1"/>
        <v>459329.25222817477</v>
      </c>
    </row>
    <row r="60" spans="1:4" x14ac:dyDescent="0.2">
      <c r="A60" s="22" t="s">
        <v>56</v>
      </c>
      <c r="B60" s="23">
        <v>1280773.0961</v>
      </c>
      <c r="C60" s="22">
        <f t="shared" si="2"/>
        <v>8.7744216844848105E-4</v>
      </c>
      <c r="D60" s="80">
        <f t="shared" si="1"/>
        <v>29378.518683992042</v>
      </c>
    </row>
    <row r="61" spans="1:4" x14ac:dyDescent="0.2">
      <c r="A61" s="22" t="s">
        <v>57</v>
      </c>
      <c r="B61" s="23">
        <v>26685595.68470002</v>
      </c>
      <c r="C61" s="22">
        <f t="shared" si="2"/>
        <v>1.8281979075936504E-2</v>
      </c>
      <c r="D61" s="80">
        <f t="shared" si="1"/>
        <v>612117.22342050599</v>
      </c>
    </row>
    <row r="62" spans="1:4" x14ac:dyDescent="0.2">
      <c r="A62" s="22" t="s">
        <v>58</v>
      </c>
      <c r="B62" s="23">
        <v>4627845.428199999</v>
      </c>
      <c r="C62" s="22">
        <f t="shared" si="2"/>
        <v>3.1704809697588685E-3</v>
      </c>
      <c r="D62" s="80">
        <f t="shared" si="1"/>
        <v>106154.04382946643</v>
      </c>
    </row>
    <row r="63" spans="1:4" ht="15.75" x14ac:dyDescent="0.25">
      <c r="A63" s="19" t="s">
        <v>95</v>
      </c>
      <c r="B63" s="26">
        <f>SUM(B6:B62)</f>
        <v>1459666679.0755002</v>
      </c>
      <c r="C63" s="61">
        <f>SUM(C6:C62)</f>
        <v>0.99999999999999978</v>
      </c>
      <c r="D63" s="81">
        <f>SUM(D6:D62)</f>
        <v>33481999.999999996</v>
      </c>
    </row>
  </sheetData>
  <mergeCells count="3">
    <mergeCell ref="A2:D2"/>
    <mergeCell ref="A1:D1"/>
    <mergeCell ref="A3:A5"/>
  </mergeCells>
  <pageMargins left="0.7" right="0.7" top="0.75" bottom="0.75" header="0.3" footer="0.3"/>
  <pageSetup orientation="portrait" r:id="rId1"/>
  <headerFooter>
    <oddHeader>&amp;R&amp;"Arial,Regular"&amp;12Enclosure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topLeftCell="B1" zoomScaleNormal="100" workbookViewId="0">
      <selection activeCell="B8" sqref="A8:IV65536"/>
    </sheetView>
  </sheetViews>
  <sheetFormatPr defaultColWidth="0" defaultRowHeight="15" zeroHeight="1" x14ac:dyDescent="0.2"/>
  <cols>
    <col min="1" max="1" width="17.42578125" style="20" customWidth="1"/>
    <col min="2" max="2" width="24.28515625" style="20" bestFit="1" customWidth="1"/>
    <col min="3" max="3" width="22.140625" style="20" customWidth="1"/>
    <col min="4" max="5" width="11.5703125" style="20" customWidth="1"/>
    <col min="6" max="16384" width="8.7109375" style="20" hidden="1"/>
  </cols>
  <sheetData>
    <row r="1" spans="1:5" ht="15.75" x14ac:dyDescent="0.25">
      <c r="A1" s="92" t="s">
        <v>105</v>
      </c>
      <c r="B1" s="92"/>
      <c r="C1" s="92"/>
      <c r="D1" s="92"/>
      <c r="E1" s="92"/>
    </row>
    <row r="2" spans="1:5" ht="47.25" x14ac:dyDescent="0.2">
      <c r="A2" s="93" t="s">
        <v>0</v>
      </c>
      <c r="B2" s="28" t="s">
        <v>106</v>
      </c>
      <c r="C2" s="28" t="s">
        <v>107</v>
      </c>
      <c r="D2" s="28" t="s">
        <v>108</v>
      </c>
      <c r="E2" s="28" t="s">
        <v>109</v>
      </c>
    </row>
    <row r="3" spans="1:5" ht="15.75" x14ac:dyDescent="0.25">
      <c r="A3" s="94"/>
      <c r="B3" s="35" t="s">
        <v>69</v>
      </c>
      <c r="C3" s="35" t="s">
        <v>70</v>
      </c>
      <c r="D3" s="35" t="s">
        <v>71</v>
      </c>
      <c r="E3" s="35" t="s">
        <v>72</v>
      </c>
    </row>
    <row r="4" spans="1:5" ht="15.75" x14ac:dyDescent="0.25">
      <c r="A4" s="95"/>
      <c r="B4" s="21"/>
      <c r="C4" s="21"/>
      <c r="D4" s="21" t="s">
        <v>110</v>
      </c>
      <c r="E4" s="29" t="s">
        <v>146</v>
      </c>
    </row>
    <row r="5" spans="1:5" x14ac:dyDescent="0.2">
      <c r="A5" s="22" t="s">
        <v>111</v>
      </c>
      <c r="B5" s="30">
        <v>310984211.00999981</v>
      </c>
      <c r="C5" s="24">
        <f>MEG!B64</f>
        <v>887963</v>
      </c>
      <c r="D5" s="30">
        <f>B5/C5</f>
        <v>350.2220374159732</v>
      </c>
      <c r="E5" s="31">
        <f>D5/D7</f>
        <v>26.04677613256186</v>
      </c>
    </row>
    <row r="6" spans="1:5" x14ac:dyDescent="0.2">
      <c r="A6" s="22" t="s">
        <v>112</v>
      </c>
      <c r="B6" s="30">
        <v>1274236664.5999999</v>
      </c>
      <c r="C6" s="24">
        <f>MEG!D64</f>
        <v>14132883</v>
      </c>
      <c r="D6" s="30">
        <f>B6/C6</f>
        <v>90.161127393469542</v>
      </c>
      <c r="E6" s="31">
        <f>D6/D7</f>
        <v>6.7054795249443195</v>
      </c>
    </row>
    <row r="7" spans="1:5" x14ac:dyDescent="0.2">
      <c r="A7" s="22" t="s">
        <v>113</v>
      </c>
      <c r="B7" s="32">
        <v>1386196802.1499999</v>
      </c>
      <c r="C7" s="24">
        <f>MEG!F64</f>
        <v>103094477</v>
      </c>
      <c r="D7" s="30">
        <f>B7/C7</f>
        <v>13.44588810659566</v>
      </c>
      <c r="E7" s="31">
        <f>D7/D7</f>
        <v>1</v>
      </c>
    </row>
    <row r="8" spans="1:5" hidden="1" x14ac:dyDescent="0.2">
      <c r="B8" s="33"/>
      <c r="C8" s="34"/>
      <c r="D8" s="33"/>
    </row>
  </sheetData>
  <mergeCells count="2">
    <mergeCell ref="A1:E1"/>
    <mergeCell ref="A2:A4"/>
  </mergeCells>
  <pageMargins left="0.7" right="0.7" top="0.75" bottom="0.75" header="0.3" footer="0.3"/>
  <pageSetup orientation="portrait" verticalDpi="0" r:id="rId1"/>
  <headerFooter>
    <oddHeader>&amp;R&amp;"Arial,Regular"&amp;12Enclosure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abSelected="1" topLeftCell="A46" zoomScaleNormal="100" workbookViewId="0">
      <selection activeCell="B77" sqref="B77"/>
    </sheetView>
  </sheetViews>
  <sheetFormatPr defaultColWidth="0" defaultRowHeight="15" x14ac:dyDescent="0.2"/>
  <cols>
    <col min="1" max="1" width="14.85546875" style="20" bestFit="1" customWidth="1"/>
    <col min="2" max="8" width="14.5703125" style="20" customWidth="1"/>
    <col min="9" max="9" width="15.140625" style="20" customWidth="1"/>
    <col min="10" max="10" width="15.5703125" style="20" customWidth="1"/>
    <col min="11" max="11" width="0" style="20" hidden="1" customWidth="1"/>
    <col min="12" max="16384" width="8.7109375" style="20" hidden="1"/>
  </cols>
  <sheetData>
    <row r="1" spans="1:11" ht="15.75" x14ac:dyDescent="0.25">
      <c r="A1" s="88" t="s">
        <v>97</v>
      </c>
      <c r="B1" s="89"/>
      <c r="C1" s="89"/>
      <c r="D1" s="89"/>
      <c r="E1" s="89"/>
      <c r="F1" s="89"/>
      <c r="G1" s="89"/>
      <c r="H1" s="89"/>
      <c r="I1" s="89"/>
      <c r="J1" s="90"/>
    </row>
    <row r="2" spans="1:11" ht="15.75" x14ac:dyDescent="0.25">
      <c r="A2" s="96" t="s">
        <v>104</v>
      </c>
      <c r="B2" s="97"/>
      <c r="C2" s="97"/>
      <c r="D2" s="97"/>
      <c r="E2" s="97"/>
      <c r="F2" s="97"/>
      <c r="G2" s="97"/>
      <c r="H2" s="97"/>
      <c r="I2" s="97"/>
      <c r="J2" s="98"/>
    </row>
    <row r="3" spans="1:11" ht="15.75" x14ac:dyDescent="0.25">
      <c r="A3" s="85" t="s">
        <v>144</v>
      </c>
      <c r="B3" s="86"/>
      <c r="C3" s="86"/>
      <c r="D3" s="86"/>
      <c r="E3" s="86"/>
      <c r="F3" s="86"/>
      <c r="G3" s="86"/>
      <c r="H3" s="86"/>
      <c r="I3" s="86"/>
      <c r="J3" s="87"/>
    </row>
    <row r="4" spans="1:11" ht="78.75" x14ac:dyDescent="0.2">
      <c r="A4" s="99" t="s">
        <v>59</v>
      </c>
      <c r="B4" s="62" t="s">
        <v>85</v>
      </c>
      <c r="C4" s="62" t="s">
        <v>86</v>
      </c>
      <c r="D4" s="62" t="s">
        <v>87</v>
      </c>
      <c r="E4" s="62" t="s">
        <v>88</v>
      </c>
      <c r="F4" s="62" t="s">
        <v>89</v>
      </c>
      <c r="G4" s="62" t="s">
        <v>90</v>
      </c>
      <c r="H4" s="62" t="s">
        <v>91</v>
      </c>
      <c r="I4" s="62" t="s">
        <v>67</v>
      </c>
      <c r="J4" s="62" t="s">
        <v>2</v>
      </c>
      <c r="K4" s="37"/>
    </row>
    <row r="5" spans="1:11" ht="15.75" x14ac:dyDescent="0.25">
      <c r="A5" s="100"/>
      <c r="B5" s="38" t="s">
        <v>69</v>
      </c>
      <c r="C5" s="38" t="s">
        <v>70</v>
      </c>
      <c r="D5" s="38" t="s">
        <v>71</v>
      </c>
      <c r="E5" s="38" t="s">
        <v>72</v>
      </c>
      <c r="F5" s="38" t="s">
        <v>73</v>
      </c>
      <c r="G5" s="38" t="s">
        <v>74</v>
      </c>
      <c r="H5" s="38" t="s">
        <v>75</v>
      </c>
      <c r="I5" s="38" t="s">
        <v>76</v>
      </c>
      <c r="J5" s="38" t="s">
        <v>77</v>
      </c>
    </row>
    <row r="6" spans="1:11" ht="15.75" x14ac:dyDescent="0.25">
      <c r="A6" s="101"/>
      <c r="B6" s="39"/>
      <c r="C6" s="40" t="s">
        <v>142</v>
      </c>
      <c r="D6" s="40"/>
      <c r="E6" s="40" t="s">
        <v>143</v>
      </c>
      <c r="F6" s="40"/>
      <c r="G6" s="40" t="s">
        <v>92</v>
      </c>
      <c r="H6" s="40" t="s">
        <v>93</v>
      </c>
      <c r="I6" s="40" t="s">
        <v>145</v>
      </c>
      <c r="J6" s="40" t="s">
        <v>135</v>
      </c>
    </row>
    <row r="7" spans="1:11" x14ac:dyDescent="0.2">
      <c r="A7" s="22" t="s">
        <v>3</v>
      </c>
      <c r="B7" s="24">
        <f>MemberMonthsMEG!D5</f>
        <v>28085</v>
      </c>
      <c r="C7" s="24">
        <f>B7*WEIGHTS!$E$5</f>
        <v>731523.70768299978</v>
      </c>
      <c r="D7" s="24">
        <f>MemberMonthsMEG!C5</f>
        <v>554847</v>
      </c>
      <c r="E7" s="24">
        <f>D7*WEIGHTS!$E$6</f>
        <v>3720515.1979767811</v>
      </c>
      <c r="F7" s="24">
        <v>3166168</v>
      </c>
      <c r="G7" s="24">
        <f>F7*1</f>
        <v>3166168</v>
      </c>
      <c r="H7" s="24">
        <f>SUM(C7,E7,G7)</f>
        <v>7618206.9056597808</v>
      </c>
      <c r="I7" s="41">
        <f t="shared" ref="I7:I38" si="0">H7/$H$64</f>
        <v>3.4472958276136813E-2</v>
      </c>
      <c r="J7" s="30">
        <f>I7*33482000</f>
        <v>1154223.5890016127</v>
      </c>
    </row>
    <row r="8" spans="1:11" x14ac:dyDescent="0.2">
      <c r="A8" s="22" t="s">
        <v>4</v>
      </c>
      <c r="B8" s="82" t="s">
        <v>147</v>
      </c>
      <c r="C8" s="82" t="s">
        <v>147</v>
      </c>
      <c r="D8" s="24">
        <f>MemberMonthsMEG!C6</f>
        <v>588</v>
      </c>
      <c r="E8" s="24">
        <f>D8*WEIGHTS!$E$6</f>
        <v>3942.8219606672601</v>
      </c>
      <c r="F8" s="24">
        <v>2115</v>
      </c>
      <c r="G8" s="24">
        <f t="shared" ref="G8:G63" si="1">F8*1</f>
        <v>2115</v>
      </c>
      <c r="H8" s="24">
        <f t="shared" ref="H8:H63" si="2">SUM(C8,E8,G8)</f>
        <v>6057.8219606672601</v>
      </c>
      <c r="I8" s="41">
        <f t="shared" si="0"/>
        <v>2.7412099235477743E-5</v>
      </c>
      <c r="J8" s="30">
        <f t="shared" ref="J8:J63" si="3">I8*33482000</f>
        <v>917.81190660226582</v>
      </c>
    </row>
    <row r="9" spans="1:11" x14ac:dyDescent="0.2">
      <c r="A9" s="22" t="s">
        <v>5</v>
      </c>
      <c r="B9" s="24">
        <f>MemberMonthsMEG!D7</f>
        <v>1166</v>
      </c>
      <c r="C9" s="24">
        <f>B9*WEIGHTS!$E$5</f>
        <v>30370.54097056713</v>
      </c>
      <c r="D9" s="24">
        <f>MemberMonthsMEG!C7</f>
        <v>10990</v>
      </c>
      <c r="E9" s="24">
        <f>D9*WEIGHTS!$E$6</f>
        <v>73693.21997913807</v>
      </c>
      <c r="F9" s="24">
        <v>55120</v>
      </c>
      <c r="G9" s="24">
        <f t="shared" si="1"/>
        <v>55120</v>
      </c>
      <c r="H9" s="24">
        <f t="shared" si="2"/>
        <v>159183.7609497052</v>
      </c>
      <c r="I9" s="41">
        <f t="shared" si="0"/>
        <v>7.2031847092271528E-4</v>
      </c>
      <c r="J9" s="30">
        <f t="shared" si="3"/>
        <v>24117.703043434354</v>
      </c>
    </row>
    <row r="10" spans="1:11" x14ac:dyDescent="0.2">
      <c r="A10" s="22" t="s">
        <v>6</v>
      </c>
      <c r="B10" s="24">
        <f>MemberMonthsMEG!D8</f>
        <v>8447</v>
      </c>
      <c r="C10" s="24">
        <f>B10*WEIGHTS!$E$5</f>
        <v>220017.11799175004</v>
      </c>
      <c r="D10" s="24">
        <f>MemberMonthsMEG!C8</f>
        <v>160555</v>
      </c>
      <c r="E10" s="24">
        <f>D10*WEIGHTS!$E$6</f>
        <v>1076598.2651274353</v>
      </c>
      <c r="F10" s="24">
        <v>534556</v>
      </c>
      <c r="G10" s="24">
        <f t="shared" si="1"/>
        <v>534556</v>
      </c>
      <c r="H10" s="24">
        <f t="shared" si="2"/>
        <v>1831171.3831191855</v>
      </c>
      <c r="I10" s="41">
        <f t="shared" si="0"/>
        <v>8.2861880057137072E-3</v>
      </c>
      <c r="J10" s="30">
        <f t="shared" si="3"/>
        <v>277438.14680730633</v>
      </c>
    </row>
    <row r="11" spans="1:11" x14ac:dyDescent="0.2">
      <c r="A11" s="22" t="s">
        <v>7</v>
      </c>
      <c r="B11" s="24">
        <f>MemberMonthsMEG!D9</f>
        <v>1648</v>
      </c>
      <c r="C11" s="24">
        <f>B11*WEIGHTS!$E$5</f>
        <v>42925.087066461943</v>
      </c>
      <c r="D11" s="24">
        <f>MemberMonthsMEG!C9</f>
        <v>16863</v>
      </c>
      <c r="E11" s="24">
        <f>D11*WEIGHTS!$E$6</f>
        <v>113074.50122913606</v>
      </c>
      <c r="F11" s="24">
        <v>78718</v>
      </c>
      <c r="G11" s="24">
        <f t="shared" si="1"/>
        <v>78718</v>
      </c>
      <c r="H11" s="24">
        <f t="shared" si="2"/>
        <v>234717.58829559799</v>
      </c>
      <c r="I11" s="41">
        <f t="shared" si="0"/>
        <v>1.0621147112686413E-3</v>
      </c>
      <c r="J11" s="30">
        <f t="shared" si="3"/>
        <v>35561.724762696649</v>
      </c>
    </row>
    <row r="12" spans="1:11" x14ac:dyDescent="0.2">
      <c r="A12" s="22" t="s">
        <v>8</v>
      </c>
      <c r="B12" s="24">
        <f>MemberMonthsMEG!D10</f>
        <v>446</v>
      </c>
      <c r="C12" s="24">
        <f>B12*WEIGHTS!$E$5</f>
        <v>11616.86215512259</v>
      </c>
      <c r="D12" s="24">
        <f>MemberMonthsMEG!C10</f>
        <v>6962</v>
      </c>
      <c r="E12" s="24">
        <f>D12*WEIGHTS!$E$6</f>
        <v>46683.548452662355</v>
      </c>
      <c r="F12" s="24">
        <v>79266</v>
      </c>
      <c r="G12" s="24">
        <f t="shared" si="1"/>
        <v>79266</v>
      </c>
      <c r="H12" s="24">
        <f t="shared" si="2"/>
        <v>137566.41060778493</v>
      </c>
      <c r="I12" s="41">
        <f t="shared" si="0"/>
        <v>6.22498337444323E-4</v>
      </c>
      <c r="J12" s="30">
        <f t="shared" si="3"/>
        <v>20842.489334310823</v>
      </c>
    </row>
    <row r="13" spans="1:11" x14ac:dyDescent="0.2">
      <c r="A13" s="22" t="s">
        <v>9</v>
      </c>
      <c r="B13" s="24">
        <f>MemberMonthsMEG!D11</f>
        <v>18595</v>
      </c>
      <c r="C13" s="24">
        <f>B13*WEIGHTS!$E$5</f>
        <v>484339.80218498776</v>
      </c>
      <c r="D13" s="24">
        <f>MemberMonthsMEG!C11</f>
        <v>333560</v>
      </c>
      <c r="E13" s="24">
        <f>D13*WEIGHTS!$E$6</f>
        <v>2236679.7503404273</v>
      </c>
      <c r="F13" s="24">
        <v>2077257</v>
      </c>
      <c r="G13" s="24">
        <f t="shared" si="1"/>
        <v>2077257</v>
      </c>
      <c r="H13" s="24">
        <f t="shared" si="2"/>
        <v>4798276.5525254151</v>
      </c>
      <c r="I13" s="41">
        <f t="shared" si="0"/>
        <v>2.1712561688195405E-2</v>
      </c>
      <c r="J13" s="30">
        <f t="shared" si="3"/>
        <v>726979.99044415855</v>
      </c>
    </row>
    <row r="14" spans="1:11" x14ac:dyDescent="0.2">
      <c r="A14" s="22" t="s">
        <v>10</v>
      </c>
      <c r="B14" s="24">
        <f>MemberMonthsMEG!D12</f>
        <v>1686</v>
      </c>
      <c r="C14" s="24">
        <f>B14*WEIGHTS!$E$5</f>
        <v>43914.864559499292</v>
      </c>
      <c r="D14" s="24">
        <f>MemberMonthsMEG!C12</f>
        <v>27388</v>
      </c>
      <c r="E14" s="24">
        <f>D14*WEIGHTS!$E$6</f>
        <v>183649.67322917504</v>
      </c>
      <c r="F14" s="24">
        <v>75937</v>
      </c>
      <c r="G14" s="24">
        <f t="shared" si="1"/>
        <v>75937</v>
      </c>
      <c r="H14" s="24">
        <f t="shared" si="2"/>
        <v>303501.53778867435</v>
      </c>
      <c r="I14" s="41">
        <f t="shared" si="0"/>
        <v>1.3733672475027389E-3</v>
      </c>
      <c r="J14" s="30">
        <f t="shared" si="3"/>
        <v>45983.082180886704</v>
      </c>
    </row>
    <row r="15" spans="1:11" x14ac:dyDescent="0.2">
      <c r="A15" s="22" t="s">
        <v>11</v>
      </c>
      <c r="B15" s="24">
        <f>MemberMonthsMEG!D13</f>
        <v>3959</v>
      </c>
      <c r="C15" s="24">
        <f>B15*WEIGHTS!$E$5</f>
        <v>103119.1867088124</v>
      </c>
      <c r="D15" s="24">
        <f>MemberMonthsMEG!C13</f>
        <v>50969</v>
      </c>
      <c r="E15" s="24">
        <f>D15*WEIGHTS!$E$6</f>
        <v>341771.58590688702</v>
      </c>
      <c r="F15" s="24">
        <v>252424</v>
      </c>
      <c r="G15" s="24">
        <f t="shared" si="1"/>
        <v>252424</v>
      </c>
      <c r="H15" s="24">
        <f t="shared" si="2"/>
        <v>697314.77261569945</v>
      </c>
      <c r="I15" s="41">
        <f t="shared" si="0"/>
        <v>3.1554017053351431E-3</v>
      </c>
      <c r="J15" s="30">
        <f t="shared" si="3"/>
        <v>105649.15989803126</v>
      </c>
    </row>
    <row r="16" spans="1:11" x14ac:dyDescent="0.2">
      <c r="A16" s="22" t="s">
        <v>12</v>
      </c>
      <c r="B16" s="24">
        <f>MemberMonthsMEG!D14</f>
        <v>31395</v>
      </c>
      <c r="C16" s="24">
        <f>B16*WEIGHTS!$E$5</f>
        <v>817738.53668177954</v>
      </c>
      <c r="D16" s="24">
        <f>MemberMonthsMEG!C14</f>
        <v>470583</v>
      </c>
      <c r="E16" s="24">
        <f>D16*WEIGHTS!$E$6</f>
        <v>3155484.6712868726</v>
      </c>
      <c r="F16" s="24">
        <v>3968592</v>
      </c>
      <c r="G16" s="24">
        <f t="shared" si="1"/>
        <v>3968592</v>
      </c>
      <c r="H16" s="24">
        <f t="shared" si="2"/>
        <v>7941815.2079686522</v>
      </c>
      <c r="I16" s="41">
        <f t="shared" si="0"/>
        <v>3.5937310142849344E-2</v>
      </c>
      <c r="J16" s="30">
        <f t="shared" si="3"/>
        <v>1203253.0182028818</v>
      </c>
    </row>
    <row r="17" spans="1:10" x14ac:dyDescent="0.2">
      <c r="A17" s="22" t="s">
        <v>13</v>
      </c>
      <c r="B17" s="24">
        <f>MemberMonthsMEG!D15</f>
        <v>1031</v>
      </c>
      <c r="C17" s="24">
        <f>B17*WEIGHTS!$E$5</f>
        <v>26854.226192671278</v>
      </c>
      <c r="D17" s="24">
        <f>MemberMonthsMEG!C15</f>
        <v>14873</v>
      </c>
      <c r="E17" s="24">
        <f>D17*WEIGHTS!$E$6</f>
        <v>99730.596974496861</v>
      </c>
      <c r="F17" s="24">
        <v>95922</v>
      </c>
      <c r="G17" s="24">
        <f t="shared" si="1"/>
        <v>95922</v>
      </c>
      <c r="H17" s="24">
        <f t="shared" si="2"/>
        <v>222506.82316716813</v>
      </c>
      <c r="I17" s="41">
        <f t="shared" si="0"/>
        <v>1.0068600821932167E-3</v>
      </c>
      <c r="J17" s="30">
        <f t="shared" si="3"/>
        <v>33711.68927199328</v>
      </c>
    </row>
    <row r="18" spans="1:10" x14ac:dyDescent="0.2">
      <c r="A18" s="22" t="s">
        <v>14</v>
      </c>
      <c r="B18" s="24">
        <f>MemberMonthsMEG!D16</f>
        <v>5817</v>
      </c>
      <c r="C18" s="24">
        <f>B18*WEIGHTS!$E$5</f>
        <v>151514.09676311235</v>
      </c>
      <c r="D18" s="24">
        <f>MemberMonthsMEG!C16</f>
        <v>93730</v>
      </c>
      <c r="E18" s="24">
        <f>D18*WEIGHTS!$E$6</f>
        <v>628504.59587303107</v>
      </c>
      <c r="F18" s="24">
        <v>321620</v>
      </c>
      <c r="G18" s="24">
        <f t="shared" si="1"/>
        <v>321620</v>
      </c>
      <c r="H18" s="24">
        <f t="shared" si="2"/>
        <v>1101638.6926361434</v>
      </c>
      <c r="I18" s="41">
        <f t="shared" si="0"/>
        <v>4.9849978028832067E-3</v>
      </c>
      <c r="J18" s="30">
        <f t="shared" si="3"/>
        <v>166907.69643613553</v>
      </c>
    </row>
    <row r="19" spans="1:10" x14ac:dyDescent="0.2">
      <c r="A19" s="22" t="s">
        <v>15</v>
      </c>
      <c r="B19" s="24">
        <f>MemberMonthsMEG!D17</f>
        <v>5828</v>
      </c>
      <c r="C19" s="24">
        <f>B19*WEIGHTS!$E$5</f>
        <v>151800.61130057051</v>
      </c>
      <c r="D19" s="24">
        <f>MemberMonthsMEG!C17</f>
        <v>91614</v>
      </c>
      <c r="E19" s="24">
        <f>D19*WEIGHTS!$E$6</f>
        <v>614315.80119824887</v>
      </c>
      <c r="F19" s="24">
        <v>762029</v>
      </c>
      <c r="G19" s="24">
        <f t="shared" si="1"/>
        <v>762029</v>
      </c>
      <c r="H19" s="24">
        <f t="shared" si="2"/>
        <v>1528145.4124988194</v>
      </c>
      <c r="I19" s="41">
        <f t="shared" si="0"/>
        <v>6.914972735356459E-3</v>
      </c>
      <c r="J19" s="30">
        <f t="shared" si="3"/>
        <v>231527.11712520497</v>
      </c>
    </row>
    <row r="20" spans="1:10" x14ac:dyDescent="0.2">
      <c r="A20" s="22" t="s">
        <v>16</v>
      </c>
      <c r="B20" s="24">
        <f>MemberMonthsMEG!D18</f>
        <v>341</v>
      </c>
      <c r="C20" s="24">
        <f>B20*WEIGHTS!$E$5</f>
        <v>8881.9506612035948</v>
      </c>
      <c r="D20" s="24">
        <f>MemberMonthsMEG!C18</f>
        <v>6353</v>
      </c>
      <c r="E20" s="24">
        <f>D20*WEIGHTS!$E$6</f>
        <v>42599.911421971265</v>
      </c>
      <c r="F20" s="24">
        <v>41958</v>
      </c>
      <c r="G20" s="24">
        <f t="shared" si="1"/>
        <v>41958</v>
      </c>
      <c r="H20" s="24">
        <f t="shared" si="2"/>
        <v>93439.862083174856</v>
      </c>
      <c r="I20" s="41">
        <f t="shared" si="0"/>
        <v>4.2282239204190984E-4</v>
      </c>
      <c r="J20" s="30">
        <f t="shared" si="3"/>
        <v>14156.939330347226</v>
      </c>
    </row>
    <row r="21" spans="1:10" x14ac:dyDescent="0.2">
      <c r="A21" s="22" t="s">
        <v>17</v>
      </c>
      <c r="B21" s="24">
        <f>MemberMonthsMEG!D19</f>
        <v>30202</v>
      </c>
      <c r="C21" s="24">
        <f>B21*WEIGHTS!$E$5</f>
        <v>786664.7327556333</v>
      </c>
      <c r="D21" s="24">
        <f>MemberMonthsMEG!C19</f>
        <v>403802</v>
      </c>
      <c r="E21" s="24">
        <f>D21*WEIGHTS!$E$6</f>
        <v>2707686.0431315661</v>
      </c>
      <c r="F21" s="24">
        <v>3264925</v>
      </c>
      <c r="G21" s="24">
        <f t="shared" si="1"/>
        <v>3264925</v>
      </c>
      <c r="H21" s="24">
        <f t="shared" si="2"/>
        <v>6759275.7758871997</v>
      </c>
      <c r="I21" s="41">
        <f t="shared" si="0"/>
        <v>3.0586230419385217E-2</v>
      </c>
      <c r="J21" s="30">
        <f t="shared" si="3"/>
        <v>1024088.1669018558</v>
      </c>
    </row>
    <row r="22" spans="1:10" x14ac:dyDescent="0.2">
      <c r="A22" s="22" t="s">
        <v>18</v>
      </c>
      <c r="B22" s="24">
        <f>MemberMonthsMEG!D20</f>
        <v>7221</v>
      </c>
      <c r="C22" s="24">
        <f>B22*WEIGHTS!$E$5</f>
        <v>188083.7704532292</v>
      </c>
      <c r="D22" s="24">
        <f>MemberMonthsMEG!C20</f>
        <v>55543</v>
      </c>
      <c r="E22" s="24">
        <f>D22*WEIGHTS!$E$6</f>
        <v>372442.44925398234</v>
      </c>
      <c r="F22" s="24">
        <v>458640</v>
      </c>
      <c r="G22" s="24">
        <f t="shared" si="1"/>
        <v>458640</v>
      </c>
      <c r="H22" s="24">
        <f t="shared" si="2"/>
        <v>1019166.2197072115</v>
      </c>
      <c r="I22" s="41">
        <f t="shared" si="0"/>
        <v>4.6118036702721982E-3</v>
      </c>
      <c r="J22" s="30">
        <f t="shared" si="3"/>
        <v>154412.41048805375</v>
      </c>
    </row>
    <row r="23" spans="1:10" x14ac:dyDescent="0.2">
      <c r="A23" s="22" t="s">
        <v>19</v>
      </c>
      <c r="B23" s="24">
        <f>MemberMonthsMEG!D21</f>
        <v>2531</v>
      </c>
      <c r="C23" s="24">
        <f>B23*WEIGHTS!$E$5</f>
        <v>65924.390391514069</v>
      </c>
      <c r="D23" s="24">
        <f>MemberMonthsMEG!C21</f>
        <v>58950</v>
      </c>
      <c r="E23" s="24">
        <f>D23*WEIGHTS!$E$6</f>
        <v>395288.01799546764</v>
      </c>
      <c r="F23" s="24">
        <v>209938</v>
      </c>
      <c r="G23" s="24">
        <f t="shared" si="1"/>
        <v>209938</v>
      </c>
      <c r="H23" s="24">
        <f t="shared" si="2"/>
        <v>671150.4083869817</v>
      </c>
      <c r="I23" s="41">
        <f t="shared" si="0"/>
        <v>3.0370059925975247E-3</v>
      </c>
      <c r="J23" s="30">
        <f t="shared" si="3"/>
        <v>101685.03464415032</v>
      </c>
    </row>
    <row r="24" spans="1:10" x14ac:dyDescent="0.2">
      <c r="A24" s="22" t="s">
        <v>20</v>
      </c>
      <c r="B24" s="24">
        <f>MemberMonthsMEG!D22</f>
        <v>1187</v>
      </c>
      <c r="C24" s="24">
        <f>B24*WEIGHTS!$E$5</f>
        <v>30917.523269350928</v>
      </c>
      <c r="D24" s="24">
        <f>MemberMonthsMEG!C22</f>
        <v>14820</v>
      </c>
      <c r="E24" s="24">
        <f>D24*WEIGHTS!$E$6</f>
        <v>99375.206559674814</v>
      </c>
      <c r="F24" s="24">
        <v>54015</v>
      </c>
      <c r="G24" s="24">
        <f t="shared" si="1"/>
        <v>54015</v>
      </c>
      <c r="H24" s="24">
        <f t="shared" si="2"/>
        <v>184307.72982902575</v>
      </c>
      <c r="I24" s="41">
        <f t="shared" si="0"/>
        <v>8.3400631658418301E-4</v>
      </c>
      <c r="J24" s="30">
        <f t="shared" si="3"/>
        <v>27924.199491871615</v>
      </c>
    </row>
    <row r="25" spans="1:10" x14ac:dyDescent="0.2">
      <c r="A25" s="22" t="s">
        <v>21</v>
      </c>
      <c r="B25" s="24">
        <f>MemberMonthsMEG!D23</f>
        <v>293407</v>
      </c>
      <c r="C25" s="24">
        <f>B25*WEIGHTS!$E$5</f>
        <v>7642306.444726578</v>
      </c>
      <c r="D25" s="24">
        <f>MemberMonthsMEG!C23</f>
        <v>4213776</v>
      </c>
      <c r="E25" s="24">
        <f>D25*WEIGHTS!$E$6</f>
        <v>28255388.690701775</v>
      </c>
      <c r="F25" s="24">
        <v>30768819</v>
      </c>
      <c r="G25" s="24">
        <f t="shared" si="1"/>
        <v>30768819</v>
      </c>
      <c r="H25" s="24">
        <f t="shared" si="2"/>
        <v>66666514.135428354</v>
      </c>
      <c r="I25" s="41">
        <f t="shared" si="0"/>
        <v>0.30167098224894823</v>
      </c>
      <c r="J25" s="30">
        <f t="shared" si="3"/>
        <v>10100547.827659285</v>
      </c>
    </row>
    <row r="26" spans="1:10" x14ac:dyDescent="0.2">
      <c r="A26" s="22" t="s">
        <v>22</v>
      </c>
      <c r="B26" s="24">
        <f>MemberMonthsMEG!D24</f>
        <v>4819</v>
      </c>
      <c r="C26" s="24">
        <f>B26*WEIGHTS!$E$5</f>
        <v>125519.4141828156</v>
      </c>
      <c r="D26" s="24">
        <f>MemberMonthsMEG!C24</f>
        <v>55485</v>
      </c>
      <c r="E26" s="24">
        <f>D26*WEIGHTS!$E$6</f>
        <v>372053.53144153557</v>
      </c>
      <c r="F26" s="24">
        <v>599326</v>
      </c>
      <c r="G26" s="24">
        <f t="shared" si="1"/>
        <v>599326</v>
      </c>
      <c r="H26" s="24">
        <f t="shared" si="2"/>
        <v>1096898.945624351</v>
      </c>
      <c r="I26" s="41">
        <f t="shared" si="0"/>
        <v>4.9635500917616336E-3</v>
      </c>
      <c r="J26" s="30">
        <f t="shared" si="3"/>
        <v>166189.58417236301</v>
      </c>
    </row>
    <row r="27" spans="1:10" x14ac:dyDescent="0.2">
      <c r="A27" s="22" t="s">
        <v>23</v>
      </c>
      <c r="B27" s="24">
        <f>MemberMonthsMEG!D25</f>
        <v>1233</v>
      </c>
      <c r="C27" s="24">
        <f>B27*WEIGHTS!$E$5</f>
        <v>32115.674971448774</v>
      </c>
      <c r="D27" s="24">
        <f>MemberMonthsMEG!C25</f>
        <v>50045</v>
      </c>
      <c r="E27" s="24">
        <f>D27*WEIGHTS!$E$6</f>
        <v>335575.72282583849</v>
      </c>
      <c r="F27" s="24">
        <v>317398</v>
      </c>
      <c r="G27" s="24">
        <f t="shared" si="1"/>
        <v>317398</v>
      </c>
      <c r="H27" s="24">
        <f t="shared" si="2"/>
        <v>685089.39779728721</v>
      </c>
      <c r="I27" s="41">
        <f t="shared" si="0"/>
        <v>3.1000809663155509E-3</v>
      </c>
      <c r="J27" s="30">
        <f t="shared" si="3"/>
        <v>103796.91091417728</v>
      </c>
    </row>
    <row r="28" spans="1:10" x14ac:dyDescent="0.2">
      <c r="A28" s="22" t="s">
        <v>24</v>
      </c>
      <c r="B28" s="24">
        <f>MemberMonthsMEG!D26</f>
        <v>464</v>
      </c>
      <c r="C28" s="24">
        <f>B28*WEIGHTS!$E$5</f>
        <v>12085.704125508702</v>
      </c>
      <c r="D28" s="24">
        <f>MemberMonthsMEG!C26</f>
        <v>6876</v>
      </c>
      <c r="E28" s="24">
        <f>D28*WEIGHTS!$E$6</f>
        <v>46106.877213517138</v>
      </c>
      <c r="F28" s="24">
        <v>31509</v>
      </c>
      <c r="G28" s="24">
        <f t="shared" si="1"/>
        <v>31509</v>
      </c>
      <c r="H28" s="24">
        <f t="shared" si="2"/>
        <v>89701.581339025841</v>
      </c>
      <c r="I28" s="41">
        <f t="shared" si="0"/>
        <v>4.059063909784846E-4</v>
      </c>
      <c r="J28" s="30">
        <f t="shared" si="3"/>
        <v>13590.557782741622</v>
      </c>
    </row>
    <row r="29" spans="1:10" x14ac:dyDescent="0.2">
      <c r="A29" s="22" t="s">
        <v>25</v>
      </c>
      <c r="B29" s="24">
        <f>MemberMonthsMEG!D27</f>
        <v>4260</v>
      </c>
      <c r="C29" s="24">
        <f>B29*WEIGHTS!$E$5</f>
        <v>110959.26632471352</v>
      </c>
      <c r="D29" s="24">
        <f>MemberMonthsMEG!C27</f>
        <v>50377</v>
      </c>
      <c r="E29" s="24">
        <f>D29*WEIGHTS!$E$6</f>
        <v>337801.94202811999</v>
      </c>
      <c r="F29" s="24">
        <v>298947</v>
      </c>
      <c r="G29" s="24">
        <f t="shared" si="1"/>
        <v>298947</v>
      </c>
      <c r="H29" s="24">
        <f t="shared" si="2"/>
        <v>747708.20835283352</v>
      </c>
      <c r="I29" s="41">
        <f t="shared" si="0"/>
        <v>3.3834357859357607E-3</v>
      </c>
      <c r="J29" s="30">
        <f t="shared" si="3"/>
        <v>113284.19698470114</v>
      </c>
    </row>
    <row r="30" spans="1:10" x14ac:dyDescent="0.2">
      <c r="A30" s="22" t="s">
        <v>26</v>
      </c>
      <c r="B30" s="24">
        <f>MemberMonthsMEG!D28</f>
        <v>8755</v>
      </c>
      <c r="C30" s="24">
        <f>B30*WEIGHTS!$E$5</f>
        <v>228039.52504057909</v>
      </c>
      <c r="D30" s="24">
        <f>MemberMonthsMEG!C28</f>
        <v>130583</v>
      </c>
      <c r="E30" s="24">
        <f>D30*WEIGHTS!$E$6</f>
        <v>875621.63280580402</v>
      </c>
      <c r="F30" s="24">
        <v>1146661</v>
      </c>
      <c r="G30" s="24">
        <f t="shared" si="1"/>
        <v>1146661</v>
      </c>
      <c r="H30" s="24">
        <f t="shared" si="2"/>
        <v>2250322.1578463828</v>
      </c>
      <c r="I30" s="41">
        <f t="shared" si="0"/>
        <v>1.0182876734113333E-2</v>
      </c>
      <c r="J30" s="30">
        <f t="shared" si="3"/>
        <v>340943.07881158264</v>
      </c>
    </row>
    <row r="31" spans="1:10" x14ac:dyDescent="0.2">
      <c r="A31" s="22" t="s">
        <v>27</v>
      </c>
      <c r="B31" s="24">
        <f>MemberMonthsMEG!D29</f>
        <v>379</v>
      </c>
      <c r="C31" s="24">
        <f>B31*WEIGHTS!$E$5</f>
        <v>9871.7281542409455</v>
      </c>
      <c r="D31" s="24">
        <f>MemberMonthsMEG!C29</f>
        <v>5814</v>
      </c>
      <c r="E31" s="24">
        <f>D31*WEIGHTS!$E$6</f>
        <v>38985.657958026277</v>
      </c>
      <c r="F31" s="24">
        <v>22046</v>
      </c>
      <c r="G31" s="24">
        <f t="shared" si="1"/>
        <v>22046</v>
      </c>
      <c r="H31" s="24">
        <f t="shared" si="2"/>
        <v>70903.386112267224</v>
      </c>
      <c r="I31" s="41">
        <f t="shared" si="0"/>
        <v>3.2084314607799694E-4</v>
      </c>
      <c r="J31" s="30">
        <f t="shared" si="3"/>
        <v>10742.470216983493</v>
      </c>
    </row>
    <row r="32" spans="1:10" x14ac:dyDescent="0.2">
      <c r="A32" s="22" t="s">
        <v>28</v>
      </c>
      <c r="B32" s="24">
        <f>MemberMonthsMEG!D30</f>
        <v>149</v>
      </c>
      <c r="C32" s="24">
        <f>B32*WEIGHTS!$E$5</f>
        <v>3880.9696437517173</v>
      </c>
      <c r="D32" s="24">
        <f>MemberMonthsMEG!C30</f>
        <v>1530</v>
      </c>
      <c r="E32" s="24">
        <f>D32*WEIGHTS!$E$6</f>
        <v>10259.383673164808</v>
      </c>
      <c r="F32" s="24">
        <v>28165</v>
      </c>
      <c r="G32" s="24">
        <f t="shared" si="1"/>
        <v>28165</v>
      </c>
      <c r="H32" s="24">
        <f t="shared" si="2"/>
        <v>42305.353316916524</v>
      </c>
      <c r="I32" s="41">
        <f t="shared" si="0"/>
        <v>1.9143490033958119E-4</v>
      </c>
      <c r="J32" s="30">
        <f t="shared" si="3"/>
        <v>6409.6233331698577</v>
      </c>
    </row>
    <row r="33" spans="1:10" x14ac:dyDescent="0.2">
      <c r="A33" s="22" t="s">
        <v>29</v>
      </c>
      <c r="B33" s="24">
        <f>MemberMonthsMEG!D31</f>
        <v>6257</v>
      </c>
      <c r="C33" s="24">
        <f>B33*WEIGHTS!$E$5</f>
        <v>162974.67826143955</v>
      </c>
      <c r="D33" s="24">
        <f>MemberMonthsMEG!C31</f>
        <v>113985</v>
      </c>
      <c r="E33" s="24">
        <f>D33*WEIGHTS!$E$6</f>
        <v>764324.08365077828</v>
      </c>
      <c r="F33" s="24">
        <v>1594910</v>
      </c>
      <c r="G33" s="24">
        <f t="shared" si="1"/>
        <v>1594910</v>
      </c>
      <c r="H33" s="24">
        <f t="shared" si="2"/>
        <v>2522208.7619122178</v>
      </c>
      <c r="I33" s="41">
        <f t="shared" si="0"/>
        <v>1.141318403265084E-2</v>
      </c>
      <c r="J33" s="30">
        <f t="shared" si="3"/>
        <v>382136.22778121545</v>
      </c>
    </row>
    <row r="34" spans="1:10" x14ac:dyDescent="0.2">
      <c r="A34" s="22" t="s">
        <v>30</v>
      </c>
      <c r="B34" s="24">
        <f>MemberMonthsMEG!D32</f>
        <v>1818</v>
      </c>
      <c r="C34" s="24">
        <f>B34*WEIGHTS!$E$5</f>
        <v>47353.039008997461</v>
      </c>
      <c r="D34" s="24">
        <f>MemberMonthsMEG!C32</f>
        <v>34842</v>
      </c>
      <c r="E34" s="24">
        <f>D34*WEIGHTS!$E$6</f>
        <v>233632.31760811</v>
      </c>
      <c r="F34" s="24">
        <v>250277</v>
      </c>
      <c r="G34" s="24">
        <f t="shared" si="1"/>
        <v>250277</v>
      </c>
      <c r="H34" s="24">
        <f t="shared" si="2"/>
        <v>531262.35661710752</v>
      </c>
      <c r="I34" s="41">
        <f t="shared" si="0"/>
        <v>2.404002054569762E-3</v>
      </c>
      <c r="J34" s="30">
        <f t="shared" si="3"/>
        <v>80490.796791104774</v>
      </c>
    </row>
    <row r="35" spans="1:10" x14ac:dyDescent="0.2">
      <c r="A35" s="22" t="s">
        <v>31</v>
      </c>
      <c r="B35" s="24">
        <f>MemberMonthsMEG!D33</f>
        <v>1365</v>
      </c>
      <c r="C35" s="24">
        <f>B35*WEIGHTS!$E$5</f>
        <v>35553.849420946935</v>
      </c>
      <c r="D35" s="24">
        <f>MemberMonthsMEG!C33</f>
        <v>33063</v>
      </c>
      <c r="E35" s="24">
        <f>D35*WEIGHTS!$E$6</f>
        <v>221703.26953323404</v>
      </c>
      <c r="F35" s="24">
        <v>170402</v>
      </c>
      <c r="G35" s="24">
        <f t="shared" si="1"/>
        <v>170402</v>
      </c>
      <c r="H35" s="24">
        <f t="shared" si="2"/>
        <v>427659.11895418097</v>
      </c>
      <c r="I35" s="41">
        <f t="shared" si="0"/>
        <v>1.9351896248924613E-3</v>
      </c>
      <c r="J35" s="30">
        <f t="shared" si="3"/>
        <v>64794.019020649386</v>
      </c>
    </row>
    <row r="36" spans="1:10" x14ac:dyDescent="0.2">
      <c r="A36" s="22" t="s">
        <v>32</v>
      </c>
      <c r="B36" s="24">
        <f>MemberMonthsMEG!D34</f>
        <v>29019</v>
      </c>
      <c r="C36" s="24">
        <f>B36*WEIGHTS!$E$5</f>
        <v>755851.3965908126</v>
      </c>
      <c r="D36" s="24">
        <f>MemberMonthsMEG!C34</f>
        <v>678215</v>
      </c>
      <c r="E36" s="24">
        <f>D36*WEIGHTS!$E$6</f>
        <v>4547756.7960101115</v>
      </c>
      <c r="F36" s="24">
        <v>7105808</v>
      </c>
      <c r="G36" s="24">
        <f t="shared" si="1"/>
        <v>7105808</v>
      </c>
      <c r="H36" s="24">
        <f t="shared" si="2"/>
        <v>12409416.192600925</v>
      </c>
      <c r="I36" s="41">
        <f t="shared" si="0"/>
        <v>5.6153540056903872E-2</v>
      </c>
      <c r="J36" s="30">
        <f t="shared" si="3"/>
        <v>1880132.8281852554</v>
      </c>
    </row>
    <row r="37" spans="1:10" x14ac:dyDescent="0.2">
      <c r="A37" s="22" t="s">
        <v>33</v>
      </c>
      <c r="B37" s="24">
        <f>MemberMonthsMEG!D35</f>
        <v>3830</v>
      </c>
      <c r="C37" s="24">
        <f>B37*WEIGHTS!$E$5</f>
        <v>99759.152587711927</v>
      </c>
      <c r="D37" s="24">
        <f>MemberMonthsMEG!C35</f>
        <v>84181</v>
      </c>
      <c r="E37" s="24">
        <f>D37*WEIGHTS!$E$6</f>
        <v>564473.97188933776</v>
      </c>
      <c r="F37" s="24">
        <v>461962</v>
      </c>
      <c r="G37" s="24">
        <f t="shared" si="1"/>
        <v>461962</v>
      </c>
      <c r="H37" s="24">
        <f t="shared" si="2"/>
        <v>1126195.1244770498</v>
      </c>
      <c r="I37" s="41">
        <f t="shared" si="0"/>
        <v>5.0961175008312166E-3</v>
      </c>
      <c r="J37" s="30">
        <f t="shared" si="3"/>
        <v>170628.20616283079</v>
      </c>
    </row>
    <row r="38" spans="1:10" x14ac:dyDescent="0.2">
      <c r="A38" s="22" t="s">
        <v>34</v>
      </c>
      <c r="B38" s="24">
        <f>MemberMonthsMEG!D36</f>
        <v>778</v>
      </c>
      <c r="C38" s="24">
        <f>B38*WEIGHTS!$E$5</f>
        <v>20264.391831133125</v>
      </c>
      <c r="D38" s="24">
        <f>MemberMonthsMEG!C36</f>
        <v>11308</v>
      </c>
      <c r="E38" s="24">
        <f>D38*WEIGHTS!$E$6</f>
        <v>75825.562468070362</v>
      </c>
      <c r="F38" s="24">
        <v>37526</v>
      </c>
      <c r="G38" s="24">
        <f t="shared" si="1"/>
        <v>37526</v>
      </c>
      <c r="H38" s="24">
        <f t="shared" si="2"/>
        <v>133615.95429920347</v>
      </c>
      <c r="I38" s="41">
        <f t="shared" si="0"/>
        <v>6.0462222602022204E-4</v>
      </c>
      <c r="J38" s="30">
        <f t="shared" si="3"/>
        <v>20243.961371609075</v>
      </c>
    </row>
    <row r="39" spans="1:10" x14ac:dyDescent="0.2">
      <c r="A39" s="22" t="s">
        <v>35</v>
      </c>
      <c r="B39" s="24">
        <f>MemberMonthsMEG!D37</f>
        <v>60444</v>
      </c>
      <c r="C39" s="24">
        <f>B39*WEIGHTS!$E$5</f>
        <v>1574371.336556569</v>
      </c>
      <c r="D39" s="24">
        <f>MemberMonthsMEG!C37</f>
        <v>734326</v>
      </c>
      <c r="E39" s="24">
        <f>D39*WEIGHTS!$E$6</f>
        <v>4924007.9576342627</v>
      </c>
      <c r="F39" s="24">
        <v>6708078</v>
      </c>
      <c r="G39" s="24">
        <f t="shared" si="1"/>
        <v>6708078</v>
      </c>
      <c r="H39" s="24">
        <f t="shared" si="2"/>
        <v>13206457.294190831</v>
      </c>
      <c r="I39" s="41">
        <f t="shared" ref="I39:I63" si="4">H39/$H$64</f>
        <v>5.976021088899456E-2</v>
      </c>
      <c r="J39" s="30">
        <f t="shared" si="3"/>
        <v>2000891.3809853159</v>
      </c>
    </row>
    <row r="40" spans="1:10" x14ac:dyDescent="0.2">
      <c r="A40" s="22" t="s">
        <v>36</v>
      </c>
      <c r="B40" s="24">
        <f>MemberMonthsMEG!D38</f>
        <v>45155</v>
      </c>
      <c r="C40" s="24">
        <f>B40*WEIGHTS!$E$5</f>
        <v>1176142.1762658309</v>
      </c>
      <c r="D40" s="24">
        <f>MemberMonthsMEG!C38</f>
        <v>821165</v>
      </c>
      <c r="E40" s="24">
        <f>D40*WEIGHTS!$E$6</f>
        <v>5506305.0941009019</v>
      </c>
      <c r="F40" s="24">
        <v>4066250</v>
      </c>
      <c r="G40" s="24">
        <f t="shared" si="1"/>
        <v>4066250</v>
      </c>
      <c r="H40" s="24">
        <f t="shared" si="2"/>
        <v>10748697.270366732</v>
      </c>
      <c r="I40" s="41">
        <f t="shared" si="4"/>
        <v>4.8638662235452518E-2</v>
      </c>
      <c r="J40" s="30">
        <f t="shared" si="3"/>
        <v>1628519.6889674212</v>
      </c>
    </row>
    <row r="41" spans="1:10" x14ac:dyDescent="0.2">
      <c r="A41" s="22" t="s">
        <v>37</v>
      </c>
      <c r="B41" s="24">
        <f>MemberMonthsMEG!D39</f>
        <v>663</v>
      </c>
      <c r="C41" s="24">
        <f>B41*WEIGHTS!$E$5</f>
        <v>17269.012575888511</v>
      </c>
      <c r="D41" s="24">
        <f>MemberMonthsMEG!C39</f>
        <v>12419</v>
      </c>
      <c r="E41" s="24">
        <f>D41*WEIGHTS!$E$6</f>
        <v>83275.350220283508</v>
      </c>
      <c r="F41" s="24">
        <v>156369</v>
      </c>
      <c r="G41" s="24">
        <f t="shared" si="1"/>
        <v>156369</v>
      </c>
      <c r="H41" s="24">
        <f t="shared" si="2"/>
        <v>256913.36279617203</v>
      </c>
      <c r="I41" s="41">
        <f t="shared" si="4"/>
        <v>1.1625522574970557E-3</v>
      </c>
      <c r="J41" s="30">
        <f t="shared" si="3"/>
        <v>38924.574685516418</v>
      </c>
    </row>
    <row r="42" spans="1:10" x14ac:dyDescent="0.2">
      <c r="A42" s="22" t="s">
        <v>38</v>
      </c>
      <c r="B42" s="24">
        <f>MemberMonthsMEG!D40</f>
        <v>79907</v>
      </c>
      <c r="C42" s="24">
        <f>B42*WEIGHTS!$E$5</f>
        <v>2081319.7404246205</v>
      </c>
      <c r="D42" s="24">
        <f>MemberMonthsMEG!C40</f>
        <v>857876</v>
      </c>
      <c r="E42" s="24">
        <f>D42*WEIGHTS!$E$6</f>
        <v>5752469.9529411327</v>
      </c>
      <c r="F42" s="24">
        <v>6898987</v>
      </c>
      <c r="G42" s="24">
        <f t="shared" si="1"/>
        <v>6898987</v>
      </c>
      <c r="H42" s="24">
        <f t="shared" si="2"/>
        <v>14732776.693365753</v>
      </c>
      <c r="I42" s="41">
        <f t="shared" si="4"/>
        <v>6.6666920776950578E-2</v>
      </c>
      <c r="J42" s="30">
        <f t="shared" si="3"/>
        <v>2232141.8414538591</v>
      </c>
    </row>
    <row r="43" spans="1:10" x14ac:dyDescent="0.2">
      <c r="A43" s="22" t="s">
        <v>94</v>
      </c>
      <c r="B43" s="24">
        <f>MemberMonthsMEG!D41</f>
        <v>40739</v>
      </c>
      <c r="C43" s="24">
        <f>B43*WEIGHTS!$E$5</f>
        <v>1061119.6128644375</v>
      </c>
      <c r="D43" s="24">
        <f>MemberMonthsMEG!C41</f>
        <v>933608</v>
      </c>
      <c r="E43" s="24">
        <f>D43*WEIGHTS!$E$6</f>
        <v>6260289.3283242164</v>
      </c>
      <c r="F43" s="24">
        <v>6714680</v>
      </c>
      <c r="G43" s="24">
        <f t="shared" si="1"/>
        <v>6714680</v>
      </c>
      <c r="H43" s="24">
        <f t="shared" si="2"/>
        <v>14036088.941188654</v>
      </c>
      <c r="I43" s="41">
        <f t="shared" si="4"/>
        <v>6.3514356386181164E-2</v>
      </c>
      <c r="J43" s="30">
        <f t="shared" si="3"/>
        <v>2126587.6805221178</v>
      </c>
    </row>
    <row r="44" spans="1:10" x14ac:dyDescent="0.2">
      <c r="A44" s="22" t="s">
        <v>40</v>
      </c>
      <c r="B44" s="24">
        <f>MemberMonthsMEG!D42</f>
        <v>16144</v>
      </c>
      <c r="C44" s="24">
        <f>B44*WEIGHTS!$E$5</f>
        <v>420499.15388407867</v>
      </c>
      <c r="D44" s="24">
        <f>MemberMonthsMEG!C42</f>
        <v>361931</v>
      </c>
      <c r="E44" s="24">
        <f>D44*WEIGHTS!$E$6</f>
        <v>2426920.9099426223</v>
      </c>
      <c r="F44" s="24">
        <v>1425038</v>
      </c>
      <c r="G44" s="24">
        <f t="shared" si="1"/>
        <v>1425038</v>
      </c>
      <c r="H44" s="24">
        <f t="shared" si="2"/>
        <v>4272458.0638267007</v>
      </c>
      <c r="I44" s="41">
        <f t="shared" si="4"/>
        <v>1.9333193544719886E-2</v>
      </c>
      <c r="J44" s="30">
        <f t="shared" si="3"/>
        <v>647313.98626431124</v>
      </c>
    </row>
    <row r="45" spans="1:10" x14ac:dyDescent="0.2">
      <c r="A45" s="22" t="s">
        <v>41</v>
      </c>
      <c r="B45" s="24">
        <f>MemberMonthsMEG!D43</f>
        <v>20066</v>
      </c>
      <c r="C45" s="24">
        <f>B45*WEIGHTS!$E$5</f>
        <v>522654.60987598629</v>
      </c>
      <c r="D45" s="24">
        <f>MemberMonthsMEG!C43</f>
        <v>341863</v>
      </c>
      <c r="E45" s="24">
        <f>D45*WEIGHTS!$E$6</f>
        <v>2292355.3468360398</v>
      </c>
      <c r="F45" s="24">
        <v>2328365</v>
      </c>
      <c r="G45" s="24">
        <f t="shared" si="1"/>
        <v>2328365</v>
      </c>
      <c r="H45" s="24">
        <f t="shared" si="2"/>
        <v>5143374.9567120261</v>
      </c>
      <c r="I45" s="41">
        <f t="shared" si="4"/>
        <v>2.3274157879531208E-2</v>
      </c>
      <c r="J45" s="30">
        <f t="shared" si="3"/>
        <v>779265.35412246396</v>
      </c>
    </row>
    <row r="46" spans="1:10" x14ac:dyDescent="0.2">
      <c r="A46" s="22" t="s">
        <v>42</v>
      </c>
      <c r="B46" s="24">
        <f>MemberMonthsMEG!D44</f>
        <v>4940</v>
      </c>
      <c r="C46" s="24">
        <f>B46*WEIGHTS!$E$5</f>
        <v>128671.07409485559</v>
      </c>
      <c r="D46" s="24">
        <f>MemberMonthsMEG!C44</f>
        <v>74126</v>
      </c>
      <c r="E46" s="24">
        <f>D46*WEIGHTS!$E$6</f>
        <v>497050.37526602263</v>
      </c>
      <c r="F46" s="24">
        <v>443876</v>
      </c>
      <c r="G46" s="24">
        <f t="shared" si="1"/>
        <v>443876</v>
      </c>
      <c r="H46" s="24">
        <f t="shared" si="2"/>
        <v>1069597.4493608782</v>
      </c>
      <c r="I46" s="41">
        <f t="shared" si="4"/>
        <v>4.8400087711829567E-3</v>
      </c>
      <c r="J46" s="30">
        <f t="shared" si="3"/>
        <v>162053.17367674777</v>
      </c>
    </row>
    <row r="47" spans="1:10" x14ac:dyDescent="0.2">
      <c r="A47" s="22" t="s">
        <v>43</v>
      </c>
      <c r="B47" s="24">
        <f>MemberMonthsMEG!D45</f>
        <v>4830</v>
      </c>
      <c r="C47" s="24">
        <f>B47*WEIGHTS!$E$5</f>
        <v>125805.92872027378</v>
      </c>
      <c r="D47" s="24">
        <f>MemberMonthsMEG!C45</f>
        <v>127090</v>
      </c>
      <c r="E47" s="24">
        <f>D47*WEIGHTS!$E$6</f>
        <v>852199.39282517356</v>
      </c>
      <c r="F47" s="24">
        <v>1183031</v>
      </c>
      <c r="G47" s="24">
        <f t="shared" si="1"/>
        <v>1183031</v>
      </c>
      <c r="H47" s="24">
        <f t="shared" si="2"/>
        <v>2161036.3215454472</v>
      </c>
      <c r="I47" s="41">
        <f t="shared" si="4"/>
        <v>9.7788516206492402E-3</v>
      </c>
      <c r="J47" s="30">
        <f t="shared" si="3"/>
        <v>327415.50996257784</v>
      </c>
    </row>
    <row r="48" spans="1:10" x14ac:dyDescent="0.2">
      <c r="A48" s="22" t="s">
        <v>44</v>
      </c>
      <c r="B48" s="24">
        <f>MemberMonthsMEG!D46</f>
        <v>6727</v>
      </c>
      <c r="C48" s="24">
        <f>B48*WEIGHTS!$E$5</f>
        <v>175216.66304374364</v>
      </c>
      <c r="D48" s="24">
        <f>MemberMonthsMEG!C46</f>
        <v>119919</v>
      </c>
      <c r="E48" s="24">
        <f>D48*WEIGHTS!$E$6</f>
        <v>804114.39915179787</v>
      </c>
      <c r="F48" s="24">
        <v>1206366</v>
      </c>
      <c r="G48" s="24">
        <f t="shared" si="1"/>
        <v>1206366</v>
      </c>
      <c r="H48" s="24">
        <f t="shared" si="2"/>
        <v>2185697.0621955413</v>
      </c>
      <c r="I48" s="41">
        <f t="shared" si="4"/>
        <v>9.890443323791057E-3</v>
      </c>
      <c r="J48" s="30">
        <f t="shared" si="3"/>
        <v>331151.82336717215</v>
      </c>
    </row>
    <row r="49" spans="1:10" x14ac:dyDescent="0.2">
      <c r="A49" s="22" t="s">
        <v>45</v>
      </c>
      <c r="B49" s="24">
        <f>MemberMonthsMEG!D47</f>
        <v>21397</v>
      </c>
      <c r="C49" s="24">
        <f>B49*WEIGHTS!$E$5</f>
        <v>557322.86890842614</v>
      </c>
      <c r="D49" s="24">
        <f>MemberMonthsMEG!C47</f>
        <v>384169</v>
      </c>
      <c r="E49" s="24">
        <f>D49*WEIGHTS!$E$6</f>
        <v>2576037.3636183343</v>
      </c>
      <c r="F49" s="24">
        <v>3357778</v>
      </c>
      <c r="G49" s="24">
        <f t="shared" si="1"/>
        <v>3357778</v>
      </c>
      <c r="H49" s="24">
        <f t="shared" si="2"/>
        <v>6491138.2325267605</v>
      </c>
      <c r="I49" s="41">
        <f t="shared" si="4"/>
        <v>2.9372887902045213E-2</v>
      </c>
      <c r="J49" s="30">
        <f t="shared" si="3"/>
        <v>983463.03273627779</v>
      </c>
    </row>
    <row r="50" spans="1:10" x14ac:dyDescent="0.2">
      <c r="A50" s="22" t="s">
        <v>46</v>
      </c>
      <c r="B50" s="24">
        <f>MemberMonthsMEG!D48</f>
        <v>3831</v>
      </c>
      <c r="C50" s="24">
        <f>B50*WEIGHTS!$E$5</f>
        <v>99785.199363844484</v>
      </c>
      <c r="D50" s="24">
        <f>MemberMonthsMEG!C48</f>
        <v>82353</v>
      </c>
      <c r="E50" s="24">
        <f>D50*WEIGHTS!$E$6</f>
        <v>552216.35531773954</v>
      </c>
      <c r="F50" s="24">
        <v>595862</v>
      </c>
      <c r="G50" s="24">
        <f t="shared" si="1"/>
        <v>595862</v>
      </c>
      <c r="H50" s="24">
        <f t="shared" si="2"/>
        <v>1247863.554681584</v>
      </c>
      <c r="I50" s="41">
        <f t="shared" si="4"/>
        <v>5.6466762832197512E-3</v>
      </c>
      <c r="J50" s="30">
        <f t="shared" si="3"/>
        <v>189062.0153147637</v>
      </c>
    </row>
    <row r="51" spans="1:10" x14ac:dyDescent="0.2">
      <c r="A51" s="22" t="s">
        <v>47</v>
      </c>
      <c r="B51" s="24">
        <f>MemberMonthsMEG!D49</f>
        <v>7666</v>
      </c>
      <c r="C51" s="24">
        <f>B51*WEIGHTS!$E$5</f>
        <v>199674.58583221922</v>
      </c>
      <c r="D51" s="24">
        <f>MemberMonthsMEG!C49</f>
        <v>141797</v>
      </c>
      <c r="E51" s="24">
        <f>D51*WEIGHTS!$E$6</f>
        <v>950816.88019852969</v>
      </c>
      <c r="F51" s="24">
        <v>426826</v>
      </c>
      <c r="G51" s="24">
        <f t="shared" si="1"/>
        <v>426826</v>
      </c>
      <c r="H51" s="24">
        <f t="shared" si="2"/>
        <v>1577317.466030749</v>
      </c>
      <c r="I51" s="41">
        <f t="shared" si="4"/>
        <v>7.1374799697686451E-3</v>
      </c>
      <c r="J51" s="30">
        <f t="shared" si="3"/>
        <v>238977.10434779376</v>
      </c>
    </row>
    <row r="52" spans="1:10" x14ac:dyDescent="0.2">
      <c r="A52" s="22" t="s">
        <v>48</v>
      </c>
      <c r="B52" s="82" t="s">
        <v>147</v>
      </c>
      <c r="C52" s="82" t="s">
        <v>147</v>
      </c>
      <c r="D52" s="24">
        <f>MemberMonthsMEG!C50</f>
        <v>1654</v>
      </c>
      <c r="E52" s="24">
        <f>D52*WEIGHTS!$E$6</f>
        <v>11090.863134257905</v>
      </c>
      <c r="F52" s="24">
        <v>4851</v>
      </c>
      <c r="G52" s="24">
        <f t="shared" si="1"/>
        <v>4851</v>
      </c>
      <c r="H52" s="24">
        <f t="shared" si="2"/>
        <v>15941.863134257905</v>
      </c>
      <c r="I52" s="41">
        <f t="shared" si="4"/>
        <v>7.213812770861741E-5</v>
      </c>
      <c r="J52" s="30">
        <f t="shared" si="3"/>
        <v>2415.3287919399281</v>
      </c>
    </row>
    <row r="53" spans="1:10" x14ac:dyDescent="0.2">
      <c r="A53" s="22" t="s">
        <v>49</v>
      </c>
      <c r="B53" s="24">
        <f>MemberMonthsMEG!D51</f>
        <v>1779</v>
      </c>
      <c r="C53" s="24">
        <f>B53*WEIGHTS!$E$5</f>
        <v>46337.214739827548</v>
      </c>
      <c r="D53" s="24">
        <f>MemberMonthsMEG!C51</f>
        <v>35286</v>
      </c>
      <c r="E53" s="24">
        <f>D53*WEIGHTS!$E$6</f>
        <v>236609.55051718527</v>
      </c>
      <c r="F53" s="24">
        <v>118700</v>
      </c>
      <c r="G53" s="24">
        <f t="shared" si="1"/>
        <v>118700</v>
      </c>
      <c r="H53" s="24">
        <f t="shared" si="2"/>
        <v>401646.7652570128</v>
      </c>
      <c r="I53" s="41">
        <f t="shared" si="4"/>
        <v>1.8174817712241144E-3</v>
      </c>
      <c r="J53" s="30">
        <f t="shared" si="3"/>
        <v>60852.9246641258</v>
      </c>
    </row>
    <row r="54" spans="1:10" x14ac:dyDescent="0.2">
      <c r="A54" s="22" t="s">
        <v>50</v>
      </c>
      <c r="B54" s="24">
        <f>MemberMonthsMEG!D52</f>
        <v>7247</v>
      </c>
      <c r="C54" s="24">
        <f>B54*WEIGHTS!$E$5</f>
        <v>188760.98663267581</v>
      </c>
      <c r="D54" s="24">
        <f>MemberMonthsMEG!C52</f>
        <v>164388</v>
      </c>
      <c r="E54" s="24">
        <f>D54*WEIGHTS!$E$6</f>
        <v>1102300.3681465469</v>
      </c>
      <c r="F54" s="24">
        <v>916843</v>
      </c>
      <c r="G54" s="24">
        <f t="shared" si="1"/>
        <v>916843</v>
      </c>
      <c r="H54" s="24">
        <f t="shared" si="2"/>
        <v>2207904.354779223</v>
      </c>
      <c r="I54" s="41">
        <f t="shared" si="4"/>
        <v>9.9909329902103904E-3</v>
      </c>
      <c r="J54" s="30">
        <f t="shared" si="3"/>
        <v>334516.41837822431</v>
      </c>
    </row>
    <row r="55" spans="1:10" x14ac:dyDescent="0.2">
      <c r="A55" s="22" t="s">
        <v>51</v>
      </c>
      <c r="B55" s="24">
        <f>MemberMonthsMEG!D53</f>
        <v>5863</v>
      </c>
      <c r="C55" s="24">
        <f>B55*WEIGHTS!$E$5</f>
        <v>152712.24846521017</v>
      </c>
      <c r="D55" s="24">
        <f>MemberMonthsMEG!C53</f>
        <v>149197</v>
      </c>
      <c r="E55" s="24">
        <f>D55*WEIGHTS!$E$6</f>
        <v>1000437.4286831176</v>
      </c>
      <c r="F55" s="24">
        <v>958346</v>
      </c>
      <c r="G55" s="24">
        <f t="shared" si="1"/>
        <v>958346</v>
      </c>
      <c r="H55" s="24">
        <f t="shared" si="2"/>
        <v>2111495.6771483277</v>
      </c>
      <c r="I55" s="41">
        <f t="shared" si="4"/>
        <v>9.5546764848956998E-3</v>
      </c>
      <c r="J55" s="30">
        <f t="shared" si="3"/>
        <v>319909.67806727783</v>
      </c>
    </row>
    <row r="56" spans="1:10" x14ac:dyDescent="0.2">
      <c r="A56" s="22" t="s">
        <v>52</v>
      </c>
      <c r="B56" s="24">
        <f>MemberMonthsMEG!D54</f>
        <v>10059</v>
      </c>
      <c r="C56" s="24">
        <f>B56*WEIGHTS!$E$5</f>
        <v>262004.52111743976</v>
      </c>
      <c r="D56" s="24">
        <f>MemberMonthsMEG!C54</f>
        <v>267972</v>
      </c>
      <c r="E56" s="24">
        <f>D56*WEIGHTS!$E$6</f>
        <v>1796880.7592583792</v>
      </c>
      <c r="F56" s="24">
        <v>1861680</v>
      </c>
      <c r="G56" s="24">
        <f t="shared" si="1"/>
        <v>1861680</v>
      </c>
      <c r="H56" s="24">
        <f t="shared" si="2"/>
        <v>3920565.2803758187</v>
      </c>
      <c r="I56" s="41">
        <f t="shared" si="4"/>
        <v>1.7740852277043945E-2</v>
      </c>
      <c r="J56" s="30">
        <f t="shared" si="3"/>
        <v>593999.21593998536</v>
      </c>
    </row>
    <row r="57" spans="1:10" x14ac:dyDescent="0.2">
      <c r="A57" s="22" t="s">
        <v>118</v>
      </c>
      <c r="B57" s="24">
        <f>MemberMonthsMEG!D55+MemberMonthsMEG!D62</f>
        <v>4631</v>
      </c>
      <c r="C57" s="24">
        <f>B57*WEIGHTS!$E$5</f>
        <v>120622.62026989397</v>
      </c>
      <c r="D57" s="24">
        <f>MemberMonthsMEG!C55+MemberMonthsMEG!C62</f>
        <v>99310</v>
      </c>
      <c r="E57" s="24">
        <f>D57*WEIGHTS!$E$6</f>
        <v>665921.17162222043</v>
      </c>
      <c r="F57" s="24">
        <v>569638</v>
      </c>
      <c r="G57" s="24">
        <f t="shared" si="1"/>
        <v>569638</v>
      </c>
      <c r="H57" s="24">
        <f t="shared" si="2"/>
        <v>1356181.7918921146</v>
      </c>
      <c r="I57" s="41">
        <f t="shared" si="4"/>
        <v>6.13682443988496E-3</v>
      </c>
      <c r="J57" s="30">
        <f t="shared" si="3"/>
        <v>205473.15589622824</v>
      </c>
    </row>
    <row r="58" spans="1:10" x14ac:dyDescent="0.2">
      <c r="A58" s="22" t="s">
        <v>53</v>
      </c>
      <c r="B58" s="24">
        <f>MemberMonthsMEG!D56</f>
        <v>3165</v>
      </c>
      <c r="C58" s="24">
        <f>B58*WEIGHTS!$E$5</f>
        <v>82438.046459558289</v>
      </c>
      <c r="D58" s="24">
        <f>MemberMonthsMEG!C56</f>
        <v>46664</v>
      </c>
      <c r="E58" s="24">
        <f>D58*WEIGHTS!$E$6</f>
        <v>312904.49655200174</v>
      </c>
      <c r="F58" s="24">
        <v>203017</v>
      </c>
      <c r="G58" s="24">
        <f t="shared" si="1"/>
        <v>203017</v>
      </c>
      <c r="H58" s="24">
        <f t="shared" si="2"/>
        <v>598359.5430115601</v>
      </c>
      <c r="I58" s="41">
        <f t="shared" si="4"/>
        <v>2.7076218611286674E-3</v>
      </c>
      <c r="J58" s="30">
        <f t="shared" si="3"/>
        <v>90656.595154310038</v>
      </c>
    </row>
    <row r="59" spans="1:10" x14ac:dyDescent="0.2">
      <c r="A59" s="22" t="s">
        <v>54</v>
      </c>
      <c r="B59" s="24">
        <f>MemberMonthsMEG!D57</f>
        <v>771</v>
      </c>
      <c r="C59" s="24">
        <f>B59*WEIGHTS!$E$5</f>
        <v>20082.064398205195</v>
      </c>
      <c r="D59" s="24">
        <f>MemberMonthsMEG!C57</f>
        <v>9622</v>
      </c>
      <c r="E59" s="24">
        <f>D59*WEIGHTS!$E$6</f>
        <v>64520.123989014246</v>
      </c>
      <c r="F59" s="24">
        <v>29227</v>
      </c>
      <c r="G59" s="24">
        <f t="shared" si="1"/>
        <v>29227</v>
      </c>
      <c r="H59" s="24">
        <f t="shared" si="2"/>
        <v>113829.18838721944</v>
      </c>
      <c r="I59" s="41">
        <f t="shared" si="4"/>
        <v>5.1508562454031809E-4</v>
      </c>
      <c r="J59" s="30">
        <f t="shared" si="3"/>
        <v>17246.096880858931</v>
      </c>
    </row>
    <row r="60" spans="1:10" x14ac:dyDescent="0.2">
      <c r="A60" s="22" t="s">
        <v>55</v>
      </c>
      <c r="B60" s="24">
        <f>MemberMonthsMEG!D58</f>
        <v>16051</v>
      </c>
      <c r="C60" s="24">
        <f>B60*WEIGHTS!$E$5</f>
        <v>418076.80370375043</v>
      </c>
      <c r="D60" s="24">
        <f>MemberMonthsMEG!C58</f>
        <v>229582</v>
      </c>
      <c r="E60" s="24">
        <f>D60*WEIGHTS!$E$6</f>
        <v>1539457.4002957668</v>
      </c>
      <c r="F60" s="24">
        <v>2183490</v>
      </c>
      <c r="G60" s="24">
        <f t="shared" si="1"/>
        <v>2183490</v>
      </c>
      <c r="H60" s="24">
        <f t="shared" si="2"/>
        <v>4141024.2039995175</v>
      </c>
      <c r="I60" s="41">
        <f t="shared" si="4"/>
        <v>1.8738445460032404E-2</v>
      </c>
      <c r="J60" s="30">
        <f t="shared" si="3"/>
        <v>627400.63089280494</v>
      </c>
    </row>
    <row r="61" spans="1:10" x14ac:dyDescent="0.2">
      <c r="A61" s="22" t="s">
        <v>56</v>
      </c>
      <c r="B61" s="24">
        <f>MemberMonthsMEG!D59</f>
        <v>1358</v>
      </c>
      <c r="C61" s="24">
        <f>B61*WEIGHTS!$E$5</f>
        <v>35371.521988019005</v>
      </c>
      <c r="D61" s="24">
        <f>MemberMonthsMEG!C59</f>
        <v>25849</v>
      </c>
      <c r="E61" s="24">
        <f>D61*WEIGHTS!$E$6</f>
        <v>173329.94024028571</v>
      </c>
      <c r="F61" s="24">
        <v>93911</v>
      </c>
      <c r="G61" s="24">
        <f t="shared" si="1"/>
        <v>93911</v>
      </c>
      <c r="H61" s="24">
        <f t="shared" si="2"/>
        <v>302612.46222830471</v>
      </c>
      <c r="I61" s="41">
        <f t="shared" si="4"/>
        <v>1.3693441138340819E-3</v>
      </c>
      <c r="J61" s="30">
        <f t="shared" si="3"/>
        <v>45848.379619392734</v>
      </c>
    </row>
    <row r="62" spans="1:10" x14ac:dyDescent="0.2">
      <c r="A62" s="22" t="s">
        <v>57</v>
      </c>
      <c r="B62" s="24">
        <f>MemberMonthsMEG!D60</f>
        <v>14282</v>
      </c>
      <c r="C62" s="24">
        <f>B62*WEIGHTS!$E$5</f>
        <v>372000.05672524846</v>
      </c>
      <c r="D62" s="24">
        <f>MemberMonthsMEG!C60</f>
        <v>196677</v>
      </c>
      <c r="E62" s="24">
        <f>D62*WEIGHTS!$E$6</f>
        <v>1318813.596527474</v>
      </c>
      <c r="F62" s="24">
        <v>1876184</v>
      </c>
      <c r="G62" s="24">
        <f t="shared" si="1"/>
        <v>1876184</v>
      </c>
      <c r="H62" s="24">
        <f t="shared" si="2"/>
        <v>3566997.6532527227</v>
      </c>
      <c r="I62" s="41">
        <f t="shared" si="4"/>
        <v>1.6140932215992308E-2</v>
      </c>
      <c r="J62" s="30">
        <f t="shared" si="3"/>
        <v>540430.6924558545</v>
      </c>
    </row>
    <row r="63" spans="1:10" x14ac:dyDescent="0.2">
      <c r="A63" s="22" t="s">
        <v>58</v>
      </c>
      <c r="B63" s="24">
        <f>MemberMonthsMEG!D61</f>
        <v>4130</v>
      </c>
      <c r="C63" s="24">
        <f>B63*WEIGHTS!$E$5</f>
        <v>107573.18542748048</v>
      </c>
      <c r="D63" s="24">
        <f>MemberMonthsMEG!C61</f>
        <v>70970</v>
      </c>
      <c r="E63" s="24">
        <f>D63*WEIGHTS!$E$6</f>
        <v>475887.88188529835</v>
      </c>
      <c r="F63" s="24">
        <v>434128</v>
      </c>
      <c r="G63" s="24">
        <f t="shared" si="1"/>
        <v>434128</v>
      </c>
      <c r="H63" s="24">
        <f t="shared" si="2"/>
        <v>1017589.0673127788</v>
      </c>
      <c r="I63" s="41">
        <f t="shared" si="4"/>
        <v>4.6046669372638059E-3</v>
      </c>
      <c r="J63" s="30">
        <f t="shared" si="3"/>
        <v>154173.45839346675</v>
      </c>
    </row>
    <row r="64" spans="1:10" ht="18" x14ac:dyDescent="0.25">
      <c r="A64" s="83" t="s">
        <v>95</v>
      </c>
      <c r="B64" s="42">
        <f t="shared" ref="B64:J64" si="5">SUM(B7:B63)</f>
        <v>887963</v>
      </c>
      <c r="C64" s="42">
        <f t="shared" si="5"/>
        <v>23128573.474998035</v>
      </c>
      <c r="D64" s="42">
        <f t="shared" si="5"/>
        <v>14132883</v>
      </c>
      <c r="E64" s="42">
        <f t="shared" si="5"/>
        <v>94767757.584933639</v>
      </c>
      <c r="F64" s="42">
        <f t="shared" si="5"/>
        <v>103094477</v>
      </c>
      <c r="G64" s="42">
        <f t="shared" si="5"/>
        <v>103094477</v>
      </c>
      <c r="H64" s="42">
        <f t="shared" si="5"/>
        <v>220990808.05993161</v>
      </c>
      <c r="I64" s="43">
        <f t="shared" si="5"/>
        <v>1.0000000000000002</v>
      </c>
      <c r="J64" s="44">
        <f t="shared" si="5"/>
        <v>33482000.000000007</v>
      </c>
    </row>
    <row r="66" spans="1:8" x14ac:dyDescent="0.2">
      <c r="A66" s="102" t="s">
        <v>148</v>
      </c>
      <c r="B66" s="102"/>
      <c r="C66" s="102"/>
      <c r="D66" s="102"/>
      <c r="E66" s="102"/>
    </row>
    <row r="71" spans="1:8" x14ac:dyDescent="0.2">
      <c r="H71" s="34"/>
    </row>
  </sheetData>
  <mergeCells count="5">
    <mergeCell ref="A1:J1"/>
    <mergeCell ref="A2:J2"/>
    <mergeCell ref="A3:J3"/>
    <mergeCell ref="A4:A6"/>
    <mergeCell ref="A66:E66"/>
  </mergeCells>
  <pageMargins left="0.7" right="0.7" top="0.75" bottom="0.75" header="0.3" footer="0.3"/>
  <pageSetup paperSize="5" orientation="landscape" verticalDpi="0" r:id="rId1"/>
  <headerFooter>
    <oddHeader>&amp;R&amp;"Arial,Regular"&amp;12Enclosure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2"/>
  <sheetViews>
    <sheetView topLeftCell="A37" zoomScaleNormal="100" workbookViewId="0">
      <selection activeCell="A64" sqref="A64:A65536"/>
    </sheetView>
  </sheetViews>
  <sheetFormatPr defaultColWidth="0" defaultRowHeight="15.75" zeroHeight="1" x14ac:dyDescent="0.25"/>
  <cols>
    <col min="1" max="1" width="14.85546875" style="20" bestFit="1" customWidth="1"/>
    <col min="2" max="2" width="17.28515625" style="20" customWidth="1"/>
    <col min="3" max="3" width="16" style="20" customWidth="1"/>
    <col min="4" max="5" width="17.28515625" style="20" customWidth="1"/>
    <col min="6" max="6" width="6.140625" style="106" customWidth="1"/>
    <col min="7" max="8" width="17.5703125" style="57" customWidth="1"/>
    <col min="9" max="10" width="20.7109375" style="57" customWidth="1"/>
    <col min="11" max="16384" width="9.140625" hidden="1"/>
  </cols>
  <sheetData>
    <row r="1" spans="1:10" x14ac:dyDescent="0.25">
      <c r="A1" s="92" t="s">
        <v>97</v>
      </c>
      <c r="B1" s="92"/>
      <c r="C1" s="92"/>
      <c r="D1" s="92"/>
      <c r="E1" s="92"/>
      <c r="F1" s="104"/>
      <c r="G1" s="45"/>
      <c r="H1" s="45"/>
      <c r="I1" s="45"/>
      <c r="J1" s="45"/>
    </row>
    <row r="2" spans="1:10" x14ac:dyDescent="0.25">
      <c r="A2" s="92" t="s">
        <v>98</v>
      </c>
      <c r="B2" s="92"/>
      <c r="C2" s="92"/>
      <c r="D2" s="92"/>
      <c r="E2" s="92"/>
      <c r="F2" s="105"/>
      <c r="G2" s="103" t="s">
        <v>120</v>
      </c>
      <c r="H2" s="103"/>
      <c r="I2" s="103" t="s">
        <v>121</v>
      </c>
      <c r="J2" s="103"/>
    </row>
    <row r="3" spans="1:10" ht="126" x14ac:dyDescent="0.25">
      <c r="A3" s="91" t="s">
        <v>59</v>
      </c>
      <c r="B3" s="64" t="s">
        <v>115</v>
      </c>
      <c r="C3" s="65" t="s">
        <v>136</v>
      </c>
      <c r="D3" s="66" t="s">
        <v>114</v>
      </c>
      <c r="E3" s="67" t="s">
        <v>67</v>
      </c>
      <c r="F3" s="105"/>
      <c r="G3" s="46" t="s">
        <v>119</v>
      </c>
      <c r="H3" s="46" t="s">
        <v>67</v>
      </c>
      <c r="I3" s="46" t="s">
        <v>116</v>
      </c>
      <c r="J3" s="46" t="s">
        <v>117</v>
      </c>
    </row>
    <row r="4" spans="1:10" x14ac:dyDescent="0.25">
      <c r="A4" s="91"/>
      <c r="B4" s="63" t="s">
        <v>69</v>
      </c>
      <c r="C4" s="38" t="s">
        <v>70</v>
      </c>
      <c r="D4" s="63" t="s">
        <v>71</v>
      </c>
      <c r="E4" s="63" t="s">
        <v>72</v>
      </c>
      <c r="F4" s="105"/>
      <c r="G4" s="47" t="s">
        <v>73</v>
      </c>
      <c r="H4" s="47" t="s">
        <v>74</v>
      </c>
      <c r="I4" s="47" t="s">
        <v>75</v>
      </c>
      <c r="J4" s="48" t="s">
        <v>76</v>
      </c>
    </row>
    <row r="5" spans="1:10" x14ac:dyDescent="0.25">
      <c r="A5" s="91"/>
      <c r="B5" s="27"/>
      <c r="C5" s="38"/>
      <c r="D5" s="63" t="s">
        <v>137</v>
      </c>
      <c r="E5" s="63" t="s">
        <v>138</v>
      </c>
      <c r="F5" s="105"/>
      <c r="G5" s="49"/>
      <c r="H5" s="47" t="s">
        <v>139</v>
      </c>
      <c r="I5" s="48" t="s">
        <v>140</v>
      </c>
      <c r="J5" s="48" t="s">
        <v>141</v>
      </c>
    </row>
    <row r="6" spans="1:10" x14ac:dyDescent="0.25">
      <c r="A6" s="22" t="s">
        <v>3</v>
      </c>
      <c r="B6" s="30">
        <f>Claims!D6</f>
        <v>2008743.721789618</v>
      </c>
      <c r="C6" s="30">
        <f>MEG!J7</f>
        <v>1154223.5890016127</v>
      </c>
      <c r="D6" s="30">
        <f t="shared" ref="D6:D37" si="0">C6+B6</f>
        <v>3162967.3107912308</v>
      </c>
      <c r="E6" s="68">
        <f t="shared" ref="E6:E37" si="1">D6/$D$63</f>
        <v>4.7233846705561654E-2</v>
      </c>
      <c r="F6" s="105"/>
      <c r="G6" s="50">
        <v>2965069.28</v>
      </c>
      <c r="H6" s="51">
        <f t="shared" ref="H6:H37" si="2">G6/$G$63</f>
        <v>2.5338200037968401E-2</v>
      </c>
      <c r="I6" s="52">
        <f>(D6-G6)/G6</f>
        <v>6.6743138895975801E-2</v>
      </c>
      <c r="J6" s="52">
        <f>(E6-H6)/H6</f>
        <v>0.86413583580457165</v>
      </c>
    </row>
    <row r="7" spans="1:10" x14ac:dyDescent="0.25">
      <c r="A7" s="22" t="s">
        <v>4</v>
      </c>
      <c r="B7" s="30">
        <f>Claims!D7</f>
        <v>2213.9103339584071</v>
      </c>
      <c r="C7" s="30">
        <f>MEG!J8</f>
        <v>917.81190660226582</v>
      </c>
      <c r="D7" s="30">
        <f t="shared" si="0"/>
        <v>3131.7222405606731</v>
      </c>
      <c r="E7" s="68">
        <f t="shared" si="1"/>
        <v>4.6767251665979825E-5</v>
      </c>
      <c r="F7" s="105"/>
      <c r="G7" s="50">
        <v>2539.33</v>
      </c>
      <c r="H7" s="51">
        <f t="shared" si="2"/>
        <v>2.170001623112641E-5</v>
      </c>
      <c r="I7" s="52">
        <f t="shared" ref="I7:I62" si="3">(D7-G7)/G7</f>
        <v>0.23328682784855578</v>
      </c>
      <c r="J7" s="52">
        <f t="shared" ref="J7:J62" si="4">(E7-H7)/H7</f>
        <v>1.1551712758120927</v>
      </c>
    </row>
    <row r="8" spans="1:10" x14ac:dyDescent="0.25">
      <c r="A8" s="22" t="s">
        <v>5</v>
      </c>
      <c r="B8" s="30">
        <f>Claims!D8</f>
        <v>16270.84822803655</v>
      </c>
      <c r="C8" s="30">
        <f>MEG!J9</f>
        <v>24117.703043434354</v>
      </c>
      <c r="D8" s="30">
        <f t="shared" si="0"/>
        <v>40388.551271470904</v>
      </c>
      <c r="E8" s="68">
        <f t="shared" si="1"/>
        <v>6.0313827237726096E-4</v>
      </c>
      <c r="F8" s="105"/>
      <c r="G8" s="50">
        <v>55139.7</v>
      </c>
      <c r="H8" s="51">
        <f t="shared" si="2"/>
        <v>4.712000350405189E-4</v>
      </c>
      <c r="I8" s="52">
        <f t="shared" si="3"/>
        <v>-0.26752319523916696</v>
      </c>
      <c r="J8" s="52">
        <f t="shared" si="4"/>
        <v>0.28000472734556692</v>
      </c>
    </row>
    <row r="9" spans="1:10" x14ac:dyDescent="0.25">
      <c r="A9" s="22" t="s">
        <v>6</v>
      </c>
      <c r="B9" s="30">
        <f>Claims!D9</f>
        <v>318253.85505533213</v>
      </c>
      <c r="C9" s="30">
        <f>MEG!J10</f>
        <v>277438.14680730633</v>
      </c>
      <c r="D9" s="30">
        <f t="shared" si="0"/>
        <v>595692.0018626384</v>
      </c>
      <c r="E9" s="68">
        <f t="shared" si="1"/>
        <v>8.8957051828241797E-3</v>
      </c>
      <c r="F9" s="105"/>
      <c r="G9" s="50">
        <v>564865.93000000005</v>
      </c>
      <c r="H9" s="51">
        <f t="shared" si="2"/>
        <v>4.8271000025244121E-3</v>
      </c>
      <c r="I9" s="52">
        <f t="shared" si="3"/>
        <v>5.4572368814381038E-2</v>
      </c>
      <c r="J9" s="52">
        <f t="shared" si="4"/>
        <v>0.84286738997990984</v>
      </c>
    </row>
    <row r="10" spans="1:10" x14ac:dyDescent="0.25">
      <c r="A10" s="22" t="s">
        <v>7</v>
      </c>
      <c r="B10" s="30">
        <f>Claims!D10</f>
        <v>30947.713466172256</v>
      </c>
      <c r="C10" s="30">
        <f>MEG!J11</f>
        <v>35561.724762696649</v>
      </c>
      <c r="D10" s="30">
        <f t="shared" si="0"/>
        <v>66509.438228868908</v>
      </c>
      <c r="E10" s="68">
        <f t="shared" si="1"/>
        <v>9.9321184858832973E-4</v>
      </c>
      <c r="F10" s="105"/>
      <c r="G10" s="50">
        <v>81738.28</v>
      </c>
      <c r="H10" s="51">
        <f t="shared" si="2"/>
        <v>6.9849999909596438E-4</v>
      </c>
      <c r="I10" s="52">
        <f t="shared" si="3"/>
        <v>-0.18631223670391756</v>
      </c>
      <c r="J10" s="52">
        <f t="shared" si="4"/>
        <v>0.4219210449159585</v>
      </c>
    </row>
    <row r="11" spans="1:10" x14ac:dyDescent="0.25">
      <c r="A11" s="22" t="s">
        <v>8</v>
      </c>
      <c r="B11" s="30">
        <f>Claims!D11</f>
        <v>27928.864816142832</v>
      </c>
      <c r="C11" s="30">
        <f>MEG!J12</f>
        <v>20842.489334310823</v>
      </c>
      <c r="D11" s="30">
        <f t="shared" si="0"/>
        <v>48771.354150453655</v>
      </c>
      <c r="E11" s="68">
        <f t="shared" si="1"/>
        <v>7.2832199615395813E-4</v>
      </c>
      <c r="F11" s="105"/>
      <c r="G11" s="50">
        <v>59621.55</v>
      </c>
      <c r="H11" s="51">
        <f t="shared" si="2"/>
        <v>5.0949998728992089E-4</v>
      </c>
      <c r="I11" s="52">
        <f t="shared" si="3"/>
        <v>-0.18198446450228731</v>
      </c>
      <c r="J11" s="52">
        <f t="shared" si="4"/>
        <v>0.4294838357660663</v>
      </c>
    </row>
    <row r="12" spans="1:10" x14ac:dyDescent="0.25">
      <c r="A12" s="22" t="s">
        <v>9</v>
      </c>
      <c r="B12" s="30">
        <f>Claims!D12</f>
        <v>1112209.9283209674</v>
      </c>
      <c r="C12" s="30">
        <f>MEG!J13</f>
        <v>726979.99044415855</v>
      </c>
      <c r="D12" s="30">
        <f t="shared" si="0"/>
        <v>1839189.9187651258</v>
      </c>
      <c r="E12" s="68">
        <f t="shared" si="1"/>
        <v>2.7465353305733315E-2</v>
      </c>
      <c r="F12" s="105"/>
      <c r="G12" s="50">
        <v>4128795.37</v>
      </c>
      <c r="H12" s="51">
        <f t="shared" si="2"/>
        <v>3.5282900034260836E-2</v>
      </c>
      <c r="I12" s="52">
        <f t="shared" si="3"/>
        <v>-0.55454563524054579</v>
      </c>
      <c r="J12" s="52">
        <f t="shared" si="4"/>
        <v>-0.22156757865528148</v>
      </c>
    </row>
    <row r="13" spans="1:10" x14ac:dyDescent="0.25">
      <c r="A13" s="22" t="s">
        <v>10</v>
      </c>
      <c r="B13" s="30">
        <f>Claims!D13</f>
        <v>30714.925702177392</v>
      </c>
      <c r="C13" s="30">
        <f>MEG!J14</f>
        <v>45983.082180886704</v>
      </c>
      <c r="D13" s="30">
        <f t="shared" si="0"/>
        <v>76698.0078830641</v>
      </c>
      <c r="E13" s="68">
        <f t="shared" si="1"/>
        <v>1.1453618045974569E-3</v>
      </c>
      <c r="F13" s="105"/>
      <c r="G13" s="50">
        <v>79655.33</v>
      </c>
      <c r="H13" s="51">
        <f t="shared" si="2"/>
        <v>6.8070000901644548E-4</v>
      </c>
      <c r="I13" s="52">
        <f t="shared" si="3"/>
        <v>-3.7126481265420681E-2</v>
      </c>
      <c r="J13" s="52">
        <f t="shared" si="4"/>
        <v>0.68262346029994747</v>
      </c>
    </row>
    <row r="14" spans="1:10" x14ac:dyDescent="0.25">
      <c r="A14" s="22" t="s">
        <v>11</v>
      </c>
      <c r="B14" s="30">
        <f>Claims!D14</f>
        <v>84348.843674340969</v>
      </c>
      <c r="C14" s="30">
        <f>MEG!J15</f>
        <v>105649.15989803126</v>
      </c>
      <c r="D14" s="30">
        <f t="shared" si="0"/>
        <v>189998.00357237222</v>
      </c>
      <c r="E14" s="68">
        <f t="shared" si="1"/>
        <v>2.8373156258940956E-3</v>
      </c>
      <c r="F14" s="105"/>
      <c r="G14" s="50">
        <v>260743.36</v>
      </c>
      <c r="H14" s="51">
        <f t="shared" si="2"/>
        <v>2.2282000150269702E-3</v>
      </c>
      <c r="I14" s="52">
        <f t="shared" si="3"/>
        <v>-0.27132179483929242</v>
      </c>
      <c r="J14" s="52">
        <f t="shared" si="4"/>
        <v>0.27336666670821863</v>
      </c>
    </row>
    <row r="15" spans="1:10" x14ac:dyDescent="0.25">
      <c r="A15" s="22" t="s">
        <v>12</v>
      </c>
      <c r="B15" s="30">
        <f>Claims!D15</f>
        <v>890462.58903711557</v>
      </c>
      <c r="C15" s="30">
        <f>MEG!J16</f>
        <v>1203253.0182028818</v>
      </c>
      <c r="D15" s="30">
        <f t="shared" si="0"/>
        <v>2093715.6072399975</v>
      </c>
      <c r="E15" s="68">
        <f t="shared" si="1"/>
        <v>3.1266286470939569E-2</v>
      </c>
      <c r="F15" s="105"/>
      <c r="G15" s="50">
        <v>3258636.67</v>
      </c>
      <c r="H15" s="51">
        <f t="shared" si="2"/>
        <v>2.7846900021007003E-2</v>
      </c>
      <c r="I15" s="52">
        <f t="shared" si="3"/>
        <v>-0.35748725026162625</v>
      </c>
      <c r="J15" s="52">
        <f t="shared" si="4"/>
        <v>0.12279235560701793</v>
      </c>
    </row>
    <row r="16" spans="1:10" x14ac:dyDescent="0.25">
      <c r="A16" s="22" t="s">
        <v>13</v>
      </c>
      <c r="B16" s="30">
        <f>Claims!D16</f>
        <v>32009.262313992236</v>
      </c>
      <c r="C16" s="30">
        <f>MEG!J17</f>
        <v>33711.68927199328</v>
      </c>
      <c r="D16" s="30">
        <f t="shared" si="0"/>
        <v>65720.951585985516</v>
      </c>
      <c r="E16" s="68">
        <f t="shared" si="1"/>
        <v>9.8143706448219209E-4</v>
      </c>
      <c r="F16" s="105"/>
      <c r="G16" s="50">
        <v>118014.39999999999</v>
      </c>
      <c r="H16" s="51">
        <f t="shared" si="2"/>
        <v>1.0085000356419389E-3</v>
      </c>
      <c r="I16" s="52">
        <f t="shared" si="3"/>
        <v>-0.44311074253662674</v>
      </c>
      <c r="J16" s="52">
        <f t="shared" si="4"/>
        <v>-2.683487377620216E-2</v>
      </c>
    </row>
    <row r="17" spans="1:10" x14ac:dyDescent="0.25">
      <c r="A17" s="22" t="s">
        <v>14</v>
      </c>
      <c r="B17" s="30">
        <f>Claims!D17</f>
        <v>172106.93941542247</v>
      </c>
      <c r="C17" s="30">
        <f>MEG!J18</f>
        <v>166907.69643613553</v>
      </c>
      <c r="D17" s="30">
        <f t="shared" si="0"/>
        <v>339014.63585155801</v>
      </c>
      <c r="E17" s="68">
        <f t="shared" si="1"/>
        <v>5.0626401626479604E-3</v>
      </c>
      <c r="F17" s="105"/>
      <c r="G17" s="50">
        <v>350240.05</v>
      </c>
      <c r="H17" s="51">
        <f t="shared" si="2"/>
        <v>2.9930000314218812E-3</v>
      </c>
      <c r="I17" s="52">
        <f t="shared" si="3"/>
        <v>-3.2050629699378989E-2</v>
      </c>
      <c r="J17" s="52">
        <f t="shared" si="4"/>
        <v>0.69149352138257669</v>
      </c>
    </row>
    <row r="18" spans="1:10" x14ac:dyDescent="0.25">
      <c r="A18" s="22" t="s">
        <v>15</v>
      </c>
      <c r="B18" s="30">
        <f>Claims!D18</f>
        <v>483102.76499172731</v>
      </c>
      <c r="C18" s="30">
        <f>MEG!J19</f>
        <v>231527.11712520497</v>
      </c>
      <c r="D18" s="30">
        <f t="shared" si="0"/>
        <v>714629.88211693231</v>
      </c>
      <c r="E18" s="68">
        <f t="shared" si="1"/>
        <v>1.0671851772847086E-2</v>
      </c>
      <c r="F18" s="105"/>
      <c r="G18" s="50">
        <v>992479.42</v>
      </c>
      <c r="H18" s="51">
        <f t="shared" si="2"/>
        <v>8.4812999976603774E-3</v>
      </c>
      <c r="I18" s="52">
        <f t="shared" si="3"/>
        <v>-0.27995496156793631</v>
      </c>
      <c r="J18" s="52">
        <f t="shared" si="4"/>
        <v>0.2582801900405583</v>
      </c>
    </row>
    <row r="19" spans="1:10" x14ac:dyDescent="0.25">
      <c r="A19" s="22" t="s">
        <v>16</v>
      </c>
      <c r="B19" s="30">
        <f>Claims!D19</f>
        <v>11093.219222213305</v>
      </c>
      <c r="C19" s="30">
        <f>MEG!J20</f>
        <v>14156.939330347226</v>
      </c>
      <c r="D19" s="30">
        <f t="shared" si="0"/>
        <v>25250.158552560533</v>
      </c>
      <c r="E19" s="68">
        <f t="shared" si="1"/>
        <v>3.7707064321964835E-4</v>
      </c>
      <c r="F19" s="105"/>
      <c r="G19" s="50">
        <v>38242.050000000003</v>
      </c>
      <c r="H19" s="51">
        <f t="shared" si="2"/>
        <v>3.2680002430229539E-4</v>
      </c>
      <c r="I19" s="52">
        <f t="shared" si="3"/>
        <v>-0.33972790285665827</v>
      </c>
      <c r="J19" s="52">
        <f t="shared" si="4"/>
        <v>0.15382685183294789</v>
      </c>
    </row>
    <row r="20" spans="1:10" x14ac:dyDescent="0.25">
      <c r="A20" s="22" t="s">
        <v>17</v>
      </c>
      <c r="B20" s="30">
        <f>Claims!D20</f>
        <v>824789.70017973986</v>
      </c>
      <c r="C20" s="30">
        <f>MEG!J21</f>
        <v>1024088.1669018558</v>
      </c>
      <c r="D20" s="30">
        <f t="shared" si="0"/>
        <v>1848877.8670815956</v>
      </c>
      <c r="E20" s="68">
        <f t="shared" si="1"/>
        <v>2.7610027284534908E-2</v>
      </c>
      <c r="F20" s="105"/>
      <c r="G20" s="50">
        <v>4565278.95</v>
      </c>
      <c r="H20" s="51">
        <f t="shared" si="2"/>
        <v>3.9012899983310458E-2</v>
      </c>
      <c r="I20" s="52">
        <f t="shared" si="3"/>
        <v>-0.59501316626411282</v>
      </c>
      <c r="J20" s="52">
        <f t="shared" si="4"/>
        <v>-0.29228467259941321</v>
      </c>
    </row>
    <row r="21" spans="1:10" x14ac:dyDescent="0.25">
      <c r="A21" s="22" t="s">
        <v>18</v>
      </c>
      <c r="B21" s="30">
        <f>Claims!D21</f>
        <v>64375.120373467296</v>
      </c>
      <c r="C21" s="30">
        <f>MEG!J22</f>
        <v>154412.41048805375</v>
      </c>
      <c r="D21" s="30">
        <f t="shared" si="0"/>
        <v>218787.53086152105</v>
      </c>
      <c r="E21" s="68">
        <f t="shared" si="1"/>
        <v>3.2672410677606037E-3</v>
      </c>
      <c r="F21" s="105"/>
      <c r="G21" s="50">
        <v>432598.53</v>
      </c>
      <c r="H21" s="51">
        <f t="shared" si="2"/>
        <v>3.6967999915573898E-3</v>
      </c>
      <c r="I21" s="52">
        <f t="shared" si="3"/>
        <v>-0.49424809450572788</v>
      </c>
      <c r="J21" s="52">
        <f t="shared" si="4"/>
        <v>-0.11619750183342249</v>
      </c>
    </row>
    <row r="22" spans="1:10" x14ac:dyDescent="0.25">
      <c r="A22" s="22" t="s">
        <v>19</v>
      </c>
      <c r="B22" s="30">
        <f>Claims!D22</f>
        <v>55678.565502833713</v>
      </c>
      <c r="C22" s="30">
        <f>MEG!J23</f>
        <v>101685.03464415032</v>
      </c>
      <c r="D22" s="30">
        <f t="shared" si="0"/>
        <v>157363.60014698404</v>
      </c>
      <c r="E22" s="68">
        <f t="shared" si="1"/>
        <v>2.3499731220802825E-3</v>
      </c>
      <c r="F22" s="105"/>
      <c r="G22" s="50">
        <v>208435.54</v>
      </c>
      <c r="H22" s="51">
        <f t="shared" si="2"/>
        <v>1.781200002025573E-3</v>
      </c>
      <c r="I22" s="52">
        <f t="shared" si="3"/>
        <v>-0.24502510393868515</v>
      </c>
      <c r="J22" s="52">
        <f t="shared" si="4"/>
        <v>0.31932018830445946</v>
      </c>
    </row>
    <row r="23" spans="1:10" x14ac:dyDescent="0.25">
      <c r="A23" s="22" t="s">
        <v>20</v>
      </c>
      <c r="B23" s="30">
        <f>Claims!D23</f>
        <v>22176.531486956057</v>
      </c>
      <c r="C23" s="30">
        <f>MEG!J24</f>
        <v>27924.199491871615</v>
      </c>
      <c r="D23" s="30">
        <f t="shared" si="0"/>
        <v>50100.730978827676</v>
      </c>
      <c r="E23" s="68">
        <f t="shared" si="1"/>
        <v>7.4817410816002141E-4</v>
      </c>
      <c r="F23" s="105"/>
      <c r="G23" s="50">
        <v>52729.09</v>
      </c>
      <c r="H23" s="51">
        <f t="shared" si="2"/>
        <v>4.5060000427377508E-4</v>
      </c>
      <c r="I23" s="52">
        <f t="shared" si="3"/>
        <v>-4.9846470348195282E-2</v>
      </c>
      <c r="J23" s="52">
        <f t="shared" si="4"/>
        <v>0.66039525313773983</v>
      </c>
    </row>
    <row r="24" spans="1:10" x14ac:dyDescent="0.25">
      <c r="A24" s="22" t="s">
        <v>21</v>
      </c>
      <c r="B24" s="30">
        <f>Claims!D24</f>
        <v>11223198.913807765</v>
      </c>
      <c r="C24" s="30">
        <f>MEG!J25</f>
        <v>10100547.827659285</v>
      </c>
      <c r="D24" s="30">
        <f t="shared" si="0"/>
        <v>21323746.741467051</v>
      </c>
      <c r="E24" s="68">
        <f t="shared" si="1"/>
        <v>0.31843597666607509</v>
      </c>
      <c r="F24" s="105"/>
      <c r="G24" s="50">
        <v>26465450.82</v>
      </c>
      <c r="H24" s="51">
        <f t="shared" si="2"/>
        <v>0.22616229964521262</v>
      </c>
      <c r="I24" s="52">
        <f t="shared" si="3"/>
        <v>-0.19427985993903235</v>
      </c>
      <c r="J24" s="52">
        <f t="shared" si="4"/>
        <v>0.40799760687618969</v>
      </c>
    </row>
    <row r="25" spans="1:10" x14ac:dyDescent="0.25">
      <c r="A25" s="22" t="s">
        <v>22</v>
      </c>
      <c r="B25" s="30">
        <f>Claims!D25</f>
        <v>67867.957955627455</v>
      </c>
      <c r="C25" s="30">
        <f>MEG!J26</f>
        <v>166189.58417236301</v>
      </c>
      <c r="D25" s="30">
        <f t="shared" si="0"/>
        <v>234057.54212799045</v>
      </c>
      <c r="E25" s="68">
        <f t="shared" si="1"/>
        <v>3.4952742089479488E-3</v>
      </c>
      <c r="F25" s="105"/>
      <c r="G25" s="50">
        <v>501956.12</v>
      </c>
      <c r="H25" s="51">
        <f t="shared" si="2"/>
        <v>4.2894999670437623E-3</v>
      </c>
      <c r="I25" s="52">
        <f t="shared" si="3"/>
        <v>-0.53370915742995528</v>
      </c>
      <c r="J25" s="52">
        <f t="shared" si="4"/>
        <v>-0.18515579069771576</v>
      </c>
    </row>
    <row r="26" spans="1:10" x14ac:dyDescent="0.25">
      <c r="A26" s="22" t="s">
        <v>23</v>
      </c>
      <c r="B26" s="30">
        <f>Claims!D26</f>
        <v>208923.35730032247</v>
      </c>
      <c r="C26" s="30">
        <f>MEG!J27</f>
        <v>103796.91091417728</v>
      </c>
      <c r="D26" s="30">
        <f t="shared" si="0"/>
        <v>312720.26821449975</v>
      </c>
      <c r="E26" s="68">
        <f t="shared" si="1"/>
        <v>4.6699759305671665E-3</v>
      </c>
      <c r="F26" s="105"/>
      <c r="G26" s="50">
        <v>299909.86</v>
      </c>
      <c r="H26" s="51">
        <f t="shared" si="2"/>
        <v>2.5628999893179891E-3</v>
      </c>
      <c r="I26" s="52">
        <f t="shared" si="3"/>
        <v>4.2714194906762211E-2</v>
      </c>
      <c r="J26" s="52">
        <f t="shared" si="4"/>
        <v>0.82214520661412527</v>
      </c>
    </row>
    <row r="27" spans="1:10" x14ac:dyDescent="0.25">
      <c r="A27" s="22" t="s">
        <v>24</v>
      </c>
      <c r="B27" s="30">
        <f>Claims!D27</f>
        <v>20194.608961752227</v>
      </c>
      <c r="C27" s="30">
        <f>MEG!J28</f>
        <v>13590.557782741622</v>
      </c>
      <c r="D27" s="30">
        <f t="shared" si="0"/>
        <v>33785.16674449385</v>
      </c>
      <c r="E27" s="68">
        <f t="shared" si="1"/>
        <v>5.0452730936762814E-4</v>
      </c>
      <c r="F27" s="105"/>
      <c r="G27" s="50">
        <v>33011.269999999997</v>
      </c>
      <c r="H27" s="51">
        <f t="shared" si="2"/>
        <v>2.8210004009329086E-4</v>
      </c>
      <c r="I27" s="52">
        <f t="shared" si="3"/>
        <v>2.3443410220020423E-2</v>
      </c>
      <c r="J27" s="52">
        <f t="shared" si="4"/>
        <v>0.78846947062035266</v>
      </c>
    </row>
    <row r="28" spans="1:10" x14ac:dyDescent="0.25">
      <c r="A28" s="22" t="s">
        <v>25</v>
      </c>
      <c r="B28" s="30">
        <f>Claims!D28</f>
        <v>110987.96304990102</v>
      </c>
      <c r="C28" s="30">
        <f>MEG!J29</f>
        <v>113284.19698470114</v>
      </c>
      <c r="D28" s="30">
        <f t="shared" si="0"/>
        <v>224272.16003460216</v>
      </c>
      <c r="E28" s="68">
        <f t="shared" si="1"/>
        <v>3.3491452128696338E-3</v>
      </c>
      <c r="F28" s="105"/>
      <c r="G28" s="50">
        <v>275370.82</v>
      </c>
      <c r="H28" s="51">
        <f t="shared" si="2"/>
        <v>2.3531999636040172E-3</v>
      </c>
      <c r="I28" s="52">
        <f t="shared" si="3"/>
        <v>-0.18556308894819665</v>
      </c>
      <c r="J28" s="52">
        <f t="shared" si="4"/>
        <v>0.42323018216449731</v>
      </c>
    </row>
    <row r="29" spans="1:10" x14ac:dyDescent="0.25">
      <c r="A29" s="22" t="s">
        <v>26</v>
      </c>
      <c r="B29" s="30">
        <f>Claims!D29</f>
        <v>221147.86641302492</v>
      </c>
      <c r="C29" s="30">
        <f>MEG!J30</f>
        <v>340943.07881158264</v>
      </c>
      <c r="D29" s="30">
        <f t="shared" si="0"/>
        <v>562090.9452246076</v>
      </c>
      <c r="E29" s="68">
        <f t="shared" si="1"/>
        <v>8.3939272627771271E-3</v>
      </c>
      <c r="F29" s="105"/>
      <c r="G29" s="50">
        <v>1823892.89</v>
      </c>
      <c r="H29" s="51">
        <f t="shared" si="2"/>
        <v>1.5586200027895569E-2</v>
      </c>
      <c r="I29" s="52">
        <f t="shared" si="3"/>
        <v>-0.69181800734767507</v>
      </c>
      <c r="J29" s="52">
        <f t="shared" si="4"/>
        <v>-0.4614513320915935</v>
      </c>
    </row>
    <row r="30" spans="1:10" x14ac:dyDescent="0.25">
      <c r="A30" s="22" t="s">
        <v>27</v>
      </c>
      <c r="B30" s="30">
        <f>Claims!D30</f>
        <v>12456.139850725163</v>
      </c>
      <c r="C30" s="30">
        <f>MEG!J31</f>
        <v>10742.470216983493</v>
      </c>
      <c r="D30" s="30">
        <f t="shared" si="0"/>
        <v>23198.610067708658</v>
      </c>
      <c r="E30" s="68">
        <f t="shared" si="1"/>
        <v>3.464340551297512E-4</v>
      </c>
      <c r="F30" s="105"/>
      <c r="G30" s="50">
        <v>21718.86</v>
      </c>
      <c r="H30" s="51">
        <f t="shared" si="2"/>
        <v>1.85599986816035E-4</v>
      </c>
      <c r="I30" s="52">
        <f t="shared" si="3"/>
        <v>6.813203214665306E-2</v>
      </c>
      <c r="J30" s="52">
        <f t="shared" si="4"/>
        <v>0.8665629296252777</v>
      </c>
    </row>
    <row r="31" spans="1:10" x14ac:dyDescent="0.25">
      <c r="A31" s="22" t="s">
        <v>28</v>
      </c>
      <c r="B31" s="30">
        <f>Claims!D31</f>
        <v>2242.6708288452182</v>
      </c>
      <c r="C31" s="30">
        <f>MEG!J32</f>
        <v>6409.6233331698577</v>
      </c>
      <c r="D31" s="30">
        <f t="shared" si="0"/>
        <v>8652.2941620150759</v>
      </c>
      <c r="E31" s="68">
        <f t="shared" si="1"/>
        <v>1.2920814410750665E-4</v>
      </c>
      <c r="F31" s="105"/>
      <c r="G31" s="50">
        <v>24960.31</v>
      </c>
      <c r="H31" s="51">
        <f t="shared" si="2"/>
        <v>2.1330001698634951E-4</v>
      </c>
      <c r="I31" s="52">
        <f t="shared" si="3"/>
        <v>-0.65335790452862663</v>
      </c>
      <c r="J31" s="52">
        <f t="shared" si="4"/>
        <v>-0.39424222307598061</v>
      </c>
    </row>
    <row r="32" spans="1:10" x14ac:dyDescent="0.25">
      <c r="A32" s="22" t="s">
        <v>29</v>
      </c>
      <c r="B32" s="30">
        <f>Claims!D32</f>
        <v>625371.67021538143</v>
      </c>
      <c r="C32" s="30">
        <f>MEG!J33</f>
        <v>382136.22778121545</v>
      </c>
      <c r="D32" s="30">
        <f t="shared" si="0"/>
        <v>1007507.8979965969</v>
      </c>
      <c r="E32" s="68">
        <f t="shared" si="1"/>
        <v>1.5045515470948522E-2</v>
      </c>
      <c r="F32" s="105"/>
      <c r="G32" s="50">
        <v>3257677.11</v>
      </c>
      <c r="H32" s="51">
        <f t="shared" si="2"/>
        <v>2.7838700036139051E-2</v>
      </c>
      <c r="I32" s="52">
        <f t="shared" si="3"/>
        <v>-0.69072812805668238</v>
      </c>
      <c r="J32" s="52">
        <f t="shared" si="4"/>
        <v>-0.45954676578227233</v>
      </c>
    </row>
    <row r="33" spans="1:10" x14ac:dyDescent="0.25">
      <c r="A33" s="22" t="s">
        <v>30</v>
      </c>
      <c r="B33" s="30">
        <f>Claims!D33</f>
        <v>114402.05493243672</v>
      </c>
      <c r="C33" s="30">
        <f>MEG!J34</f>
        <v>80490.796791104774</v>
      </c>
      <c r="D33" s="30">
        <f t="shared" si="0"/>
        <v>194892.85172354151</v>
      </c>
      <c r="E33" s="68">
        <f t="shared" si="1"/>
        <v>2.9104123368308569E-3</v>
      </c>
      <c r="F33" s="105"/>
      <c r="G33" s="50">
        <v>219107.74</v>
      </c>
      <c r="H33" s="51">
        <f t="shared" si="2"/>
        <v>1.8724000088076089E-3</v>
      </c>
      <c r="I33" s="52">
        <f t="shared" si="3"/>
        <v>-0.11051589631867174</v>
      </c>
      <c r="J33" s="52">
        <f t="shared" si="4"/>
        <v>0.55437530609940555</v>
      </c>
    </row>
    <row r="34" spans="1:10" x14ac:dyDescent="0.25">
      <c r="A34" s="22" t="s">
        <v>31</v>
      </c>
      <c r="B34" s="30">
        <f>Claims!D34</f>
        <v>116629.77877269224</v>
      </c>
      <c r="C34" s="30">
        <f>MEG!J35</f>
        <v>64794.019020649386</v>
      </c>
      <c r="D34" s="30">
        <f t="shared" si="0"/>
        <v>181423.79779334163</v>
      </c>
      <c r="E34" s="68">
        <f t="shared" si="1"/>
        <v>2.709273606614623E-3</v>
      </c>
      <c r="F34" s="105"/>
      <c r="G34" s="50">
        <v>167958.42</v>
      </c>
      <c r="H34" s="51">
        <f t="shared" si="2"/>
        <v>1.4353000358970072E-3</v>
      </c>
      <c r="I34" s="52">
        <f t="shared" si="3"/>
        <v>8.0170900591596497E-2</v>
      </c>
      <c r="J34" s="52">
        <f t="shared" si="4"/>
        <v>0.88760087706779123</v>
      </c>
    </row>
    <row r="35" spans="1:10" x14ac:dyDescent="0.25">
      <c r="A35" s="22" t="s">
        <v>32</v>
      </c>
      <c r="B35" s="30">
        <f>Claims!D35</f>
        <v>860384.05869389384</v>
      </c>
      <c r="C35" s="30">
        <f>MEG!J36</f>
        <v>1880132.8281852554</v>
      </c>
      <c r="D35" s="30">
        <f t="shared" si="0"/>
        <v>2740516.8868791494</v>
      </c>
      <c r="E35" s="68">
        <f t="shared" si="1"/>
        <v>4.0925226791696273E-2</v>
      </c>
      <c r="F35" s="105"/>
      <c r="G35" s="50">
        <v>8615296.6400000006</v>
      </c>
      <c r="H35" s="51">
        <f t="shared" si="2"/>
        <v>7.362260002597884E-2</v>
      </c>
      <c r="I35" s="52">
        <f t="shared" si="3"/>
        <v>-0.68190104167102139</v>
      </c>
      <c r="J35" s="52">
        <f t="shared" si="4"/>
        <v>-0.44412141411393796</v>
      </c>
    </row>
    <row r="36" spans="1:10" x14ac:dyDescent="0.25">
      <c r="A36" s="22" t="s">
        <v>33</v>
      </c>
      <c r="B36" s="30">
        <f>Claims!D36</f>
        <v>119616.17122156017</v>
      </c>
      <c r="C36" s="30">
        <f>MEG!J37</f>
        <v>170628.20616283079</v>
      </c>
      <c r="D36" s="30">
        <f t="shared" si="0"/>
        <v>290244.37738439097</v>
      </c>
      <c r="E36" s="68">
        <f t="shared" si="1"/>
        <v>4.3343345287675614E-3</v>
      </c>
      <c r="F36" s="105"/>
      <c r="G36" s="50">
        <v>434119.79</v>
      </c>
      <c r="H36" s="51">
        <f t="shared" si="2"/>
        <v>3.7098000217589632E-3</v>
      </c>
      <c r="I36" s="52">
        <f t="shared" si="3"/>
        <v>-0.33141869117648154</v>
      </c>
      <c r="J36" s="52">
        <f t="shared" si="4"/>
        <v>0.16834721638512518</v>
      </c>
    </row>
    <row r="37" spans="1:10" x14ac:dyDescent="0.25">
      <c r="A37" s="22" t="s">
        <v>34</v>
      </c>
      <c r="B37" s="30">
        <f>Claims!D37</f>
        <v>10708.437274216842</v>
      </c>
      <c r="C37" s="30">
        <f>MEG!J38</f>
        <v>20243.961371609075</v>
      </c>
      <c r="D37" s="30">
        <f t="shared" si="0"/>
        <v>30952.398645825917</v>
      </c>
      <c r="E37" s="68">
        <f t="shared" si="1"/>
        <v>4.6222445860202372E-4</v>
      </c>
      <c r="F37" s="105"/>
      <c r="G37" s="50">
        <v>39892.03</v>
      </c>
      <c r="H37" s="51">
        <f t="shared" si="2"/>
        <v>3.4090003996825212E-4</v>
      </c>
      <c r="I37" s="52">
        <f t="shared" si="3"/>
        <v>-0.2240956741026737</v>
      </c>
      <c r="J37" s="52">
        <f t="shared" si="4"/>
        <v>0.35589441011819917</v>
      </c>
    </row>
    <row r="38" spans="1:10" x14ac:dyDescent="0.25">
      <c r="A38" s="22" t="s">
        <v>35</v>
      </c>
      <c r="B38" s="30">
        <f>Claims!D38</f>
        <v>1058688.9838587316</v>
      </c>
      <c r="C38" s="30">
        <f>MEG!J39</f>
        <v>2000891.3809853159</v>
      </c>
      <c r="D38" s="30">
        <f t="shared" ref="D38:D62" si="5">C38+B38</f>
        <v>3059580.3648440475</v>
      </c>
      <c r="E38" s="68">
        <f t="shared" ref="E38:E62" si="6">D38/$D$63</f>
        <v>4.5689928392032252E-2</v>
      </c>
      <c r="F38" s="105"/>
      <c r="G38" s="50">
        <v>5919244.0099999998</v>
      </c>
      <c r="H38" s="51">
        <f t="shared" ref="H38:H62" si="7">G38/$G$63</f>
        <v>5.0583299962193878E-2</v>
      </c>
      <c r="I38" s="52">
        <f t="shared" si="3"/>
        <v>-0.48311298542935932</v>
      </c>
      <c r="J38" s="52">
        <f t="shared" si="4"/>
        <v>-9.67388757518578E-2</v>
      </c>
    </row>
    <row r="39" spans="1:10" x14ac:dyDescent="0.25">
      <c r="A39" s="22" t="s">
        <v>36</v>
      </c>
      <c r="B39" s="30">
        <f>Claims!D39</f>
        <v>1027166.5836420844</v>
      </c>
      <c r="C39" s="30">
        <f>MEG!J40</f>
        <v>1628519.6889674212</v>
      </c>
      <c r="D39" s="30">
        <f t="shared" si="5"/>
        <v>2655686.2726095058</v>
      </c>
      <c r="E39" s="68">
        <f t="shared" si="6"/>
        <v>3.9658417546883484E-2</v>
      </c>
      <c r="F39" s="105"/>
      <c r="G39" s="50">
        <v>3726235.8</v>
      </c>
      <c r="H39" s="51">
        <f t="shared" si="7"/>
        <v>3.184280000669637E-2</v>
      </c>
      <c r="I39" s="52">
        <f t="shared" si="3"/>
        <v>-0.28730053191762422</v>
      </c>
      <c r="J39" s="52">
        <f t="shared" si="4"/>
        <v>0.24544379070130554</v>
      </c>
    </row>
    <row r="40" spans="1:10" x14ac:dyDescent="0.25">
      <c r="A40" s="22" t="s">
        <v>37</v>
      </c>
      <c r="B40" s="30">
        <f>Claims!D40</f>
        <v>23932.881596930154</v>
      </c>
      <c r="C40" s="30">
        <f>MEG!J41</f>
        <v>38924.574685516418</v>
      </c>
      <c r="D40" s="30">
        <f t="shared" si="5"/>
        <v>62857.456282446568</v>
      </c>
      <c r="E40" s="68">
        <f t="shared" si="6"/>
        <v>9.3867535216603801E-4</v>
      </c>
      <c r="F40" s="105"/>
      <c r="G40" s="50">
        <v>124017.51</v>
      </c>
      <c r="H40" s="51">
        <f t="shared" si="7"/>
        <v>1.059800018092915E-3</v>
      </c>
      <c r="I40" s="52">
        <f t="shared" si="3"/>
        <v>-0.49315660117312005</v>
      </c>
      <c r="J40" s="52">
        <f t="shared" si="4"/>
        <v>-0.11429011498304933</v>
      </c>
    </row>
    <row r="41" spans="1:10" x14ac:dyDescent="0.25">
      <c r="A41" s="22" t="s">
        <v>38</v>
      </c>
      <c r="B41" s="30">
        <f>Claims!D41</f>
        <v>1159258.7028787259</v>
      </c>
      <c r="C41" s="30">
        <f>MEG!J42</f>
        <v>2232141.8414538591</v>
      </c>
      <c r="D41" s="30">
        <f t="shared" si="5"/>
        <v>3391400.5443325853</v>
      </c>
      <c r="E41" s="68">
        <f t="shared" si="6"/>
        <v>5.0645130881258368E-2</v>
      </c>
      <c r="F41" s="105"/>
      <c r="G41" s="50">
        <v>6438437.1399999997</v>
      </c>
      <c r="H41" s="51">
        <f t="shared" si="7"/>
        <v>5.5020099963804268E-2</v>
      </c>
      <c r="I41" s="52">
        <f t="shared" si="3"/>
        <v>-0.47325717863068467</v>
      </c>
      <c r="J41" s="52">
        <f t="shared" si="4"/>
        <v>-7.951583303963522E-2</v>
      </c>
    </row>
    <row r="42" spans="1:10" x14ac:dyDescent="0.25">
      <c r="A42" s="22" t="s">
        <v>94</v>
      </c>
      <c r="B42" s="30">
        <f>Claims!D42</f>
        <v>1640972.830900802</v>
      </c>
      <c r="C42" s="30">
        <f>MEG!J43</f>
        <v>2126587.6805221178</v>
      </c>
      <c r="D42" s="30">
        <f t="shared" si="5"/>
        <v>3767560.51142292</v>
      </c>
      <c r="E42" s="68">
        <f t="shared" si="6"/>
        <v>5.6262477023817571E-2</v>
      </c>
      <c r="F42" s="105"/>
      <c r="G42" s="50">
        <v>8726734.5199999996</v>
      </c>
      <c r="H42" s="51">
        <f t="shared" si="7"/>
        <v>7.4574899965239305E-2</v>
      </c>
      <c r="I42" s="52">
        <f t="shared" si="3"/>
        <v>-0.56827373368716616</v>
      </c>
      <c r="J42" s="52">
        <f t="shared" si="4"/>
        <v>-0.24555745901043757</v>
      </c>
    </row>
    <row r="43" spans="1:10" x14ac:dyDescent="0.25">
      <c r="A43" s="22" t="s">
        <v>40</v>
      </c>
      <c r="B43" s="30">
        <f>Claims!D43</f>
        <v>2198755.4714124417</v>
      </c>
      <c r="C43" s="30">
        <f>MEG!J44</f>
        <v>647313.98626431124</v>
      </c>
      <c r="D43" s="30">
        <f t="shared" si="5"/>
        <v>2846069.4576767529</v>
      </c>
      <c r="E43" s="68">
        <f t="shared" si="6"/>
        <v>4.2501485240976536E-2</v>
      </c>
      <c r="F43" s="105"/>
      <c r="G43" s="50">
        <v>1557637.9</v>
      </c>
      <c r="H43" s="51">
        <f t="shared" si="7"/>
        <v>1.3310900005992783E-2</v>
      </c>
      <c r="I43" s="52">
        <f t="shared" si="3"/>
        <v>0.82717013862897992</v>
      </c>
      <c r="J43" s="52">
        <f t="shared" si="4"/>
        <v>2.1929835865224496</v>
      </c>
    </row>
    <row r="44" spans="1:10" x14ac:dyDescent="0.25">
      <c r="A44" s="22" t="s">
        <v>41</v>
      </c>
      <c r="B44" s="30">
        <f>Claims!D44</f>
        <v>504180.2774746301</v>
      </c>
      <c r="C44" s="30">
        <f>MEG!J45</f>
        <v>779265.35412246396</v>
      </c>
      <c r="D44" s="30">
        <f t="shared" si="5"/>
        <v>1283445.631597094</v>
      </c>
      <c r="E44" s="68">
        <f t="shared" si="6"/>
        <v>1.9166203207650289E-2</v>
      </c>
      <c r="F44" s="105"/>
      <c r="G44" s="50">
        <v>3052131.95</v>
      </c>
      <c r="H44" s="51">
        <f t="shared" si="7"/>
        <v>2.6082199971858525E-2</v>
      </c>
      <c r="I44" s="52">
        <f t="shared" si="3"/>
        <v>-0.57949208860478851</v>
      </c>
      <c r="J44" s="52">
        <f t="shared" si="4"/>
        <v>-0.26516155737132119</v>
      </c>
    </row>
    <row r="45" spans="1:10" x14ac:dyDescent="0.25">
      <c r="A45" s="22" t="s">
        <v>42</v>
      </c>
      <c r="B45" s="30">
        <f>Claims!D45</f>
        <v>211843.14996189074</v>
      </c>
      <c r="C45" s="30">
        <f>MEG!J46</f>
        <v>162053.17367674777</v>
      </c>
      <c r="D45" s="30">
        <f t="shared" si="5"/>
        <v>373896.32363863848</v>
      </c>
      <c r="E45" s="68">
        <f t="shared" si="6"/>
        <v>5.5835422561172944E-3</v>
      </c>
      <c r="F45" s="105"/>
      <c r="G45" s="50">
        <v>807494.63</v>
      </c>
      <c r="H45" s="51">
        <f t="shared" si="7"/>
        <v>6.9004999655607642E-3</v>
      </c>
      <c r="I45" s="52">
        <f t="shared" si="3"/>
        <v>-0.53696741780358526</v>
      </c>
      <c r="J45" s="52">
        <f t="shared" si="4"/>
        <v>-0.19084960742209758</v>
      </c>
    </row>
    <row r="46" spans="1:10" x14ac:dyDescent="0.25">
      <c r="A46" s="22" t="s">
        <v>43</v>
      </c>
      <c r="B46" s="30">
        <f>Claims!D46</f>
        <v>558169.0104514719</v>
      </c>
      <c r="C46" s="30">
        <f>MEG!J47</f>
        <v>327415.50996257784</v>
      </c>
      <c r="D46" s="30">
        <f t="shared" si="5"/>
        <v>885584.52041404974</v>
      </c>
      <c r="E46" s="68">
        <f t="shared" si="6"/>
        <v>1.3224785263933602E-2</v>
      </c>
      <c r="F46" s="105"/>
      <c r="G46" s="50">
        <v>1871906.08</v>
      </c>
      <c r="H46" s="51">
        <f t="shared" si="7"/>
        <v>1.5996499989817871E-2</v>
      </c>
      <c r="I46" s="52">
        <f t="shared" si="3"/>
        <v>-0.52690761044269396</v>
      </c>
      <c r="J46" s="52">
        <f t="shared" si="4"/>
        <v>-0.17327007330656877</v>
      </c>
    </row>
    <row r="47" spans="1:10" x14ac:dyDescent="0.25">
      <c r="A47" s="22" t="s">
        <v>44</v>
      </c>
      <c r="B47" s="30">
        <f>Claims!D47</f>
        <v>371171.32223245292</v>
      </c>
      <c r="C47" s="30">
        <f>MEG!J48</f>
        <v>331151.82336717215</v>
      </c>
      <c r="D47" s="30">
        <f t="shared" si="5"/>
        <v>702323.14559962507</v>
      </c>
      <c r="E47" s="68">
        <f t="shared" si="6"/>
        <v>1.0488070390054732E-2</v>
      </c>
      <c r="F47" s="105"/>
      <c r="G47" s="50">
        <v>938065.25</v>
      </c>
      <c r="H47" s="51">
        <f t="shared" si="7"/>
        <v>8.0163000282970926E-3</v>
      </c>
      <c r="I47" s="52">
        <f t="shared" si="3"/>
        <v>-0.2513067234932484</v>
      </c>
      <c r="J47" s="52">
        <f t="shared" si="4"/>
        <v>0.30834304517451039</v>
      </c>
    </row>
    <row r="48" spans="1:10" x14ac:dyDescent="0.25">
      <c r="A48" s="22" t="s">
        <v>45</v>
      </c>
      <c r="B48" s="30">
        <f>Claims!D48</f>
        <v>1817818.1068923997</v>
      </c>
      <c r="C48" s="30">
        <f>MEG!J49</f>
        <v>983463.03273627779</v>
      </c>
      <c r="D48" s="30">
        <f t="shared" si="5"/>
        <v>2801281.1396286776</v>
      </c>
      <c r="E48" s="68">
        <f t="shared" si="6"/>
        <v>4.1832643504400538E-2</v>
      </c>
      <c r="F48" s="105"/>
      <c r="G48" s="50">
        <v>14196049.390000001</v>
      </c>
      <c r="H48" s="51">
        <f t="shared" si="7"/>
        <v>0.1213133000361797</v>
      </c>
      <c r="I48" s="52">
        <f t="shared" si="3"/>
        <v>-0.80267178123499905</v>
      </c>
      <c r="J48" s="52">
        <f t="shared" si="4"/>
        <v>-0.65516853063988334</v>
      </c>
    </row>
    <row r="49" spans="1:10" x14ac:dyDescent="0.25">
      <c r="A49" s="22" t="s">
        <v>46</v>
      </c>
      <c r="B49" s="30">
        <f>Claims!D49</f>
        <v>296135.00994653557</v>
      </c>
      <c r="C49" s="30">
        <f>MEG!J50</f>
        <v>189062.0153147637</v>
      </c>
      <c r="D49" s="30">
        <f t="shared" si="5"/>
        <v>485197.02526129928</v>
      </c>
      <c r="E49" s="68">
        <f t="shared" si="6"/>
        <v>7.2456398252986574E-3</v>
      </c>
      <c r="F49" s="105"/>
      <c r="G49" s="50">
        <v>534487.61</v>
      </c>
      <c r="H49" s="51">
        <f t="shared" si="7"/>
        <v>4.5675000147030759E-3</v>
      </c>
      <c r="I49" s="52">
        <f t="shared" si="3"/>
        <v>-9.222025696479795E-2</v>
      </c>
      <c r="J49" s="52">
        <f t="shared" si="4"/>
        <v>0.5863469736123651</v>
      </c>
    </row>
    <row r="50" spans="1:10" x14ac:dyDescent="0.25">
      <c r="A50" s="22" t="s">
        <v>47</v>
      </c>
      <c r="B50" s="30">
        <f>Claims!D50</f>
        <v>185359.54837194114</v>
      </c>
      <c r="C50" s="30">
        <f>MEG!J51</f>
        <v>238977.10434779376</v>
      </c>
      <c r="D50" s="30">
        <f t="shared" si="5"/>
        <v>424336.65271973494</v>
      </c>
      <c r="E50" s="68">
        <f t="shared" si="6"/>
        <v>6.3367877175756369E-3</v>
      </c>
      <c r="F50" s="105"/>
      <c r="G50" s="50">
        <v>449379.16</v>
      </c>
      <c r="H50" s="51">
        <f t="shared" si="7"/>
        <v>3.8401999999724146E-3</v>
      </c>
      <c r="I50" s="52">
        <f t="shared" si="3"/>
        <v>-5.5726899485648247E-2</v>
      </c>
      <c r="J50" s="52">
        <f t="shared" si="4"/>
        <v>0.65011919108930682</v>
      </c>
    </row>
    <row r="51" spans="1:10" x14ac:dyDescent="0.25">
      <c r="A51" s="22" t="s">
        <v>48</v>
      </c>
      <c r="B51" s="30">
        <f>Claims!D51</f>
        <v>669.13906413799816</v>
      </c>
      <c r="C51" s="30">
        <f>MEG!J52</f>
        <v>2415.3287919399281</v>
      </c>
      <c r="D51" s="30">
        <f t="shared" si="5"/>
        <v>3084.4678560779262</v>
      </c>
      <c r="E51" s="68">
        <f t="shared" si="6"/>
        <v>4.6061583180185266E-5</v>
      </c>
      <c r="F51" s="105"/>
      <c r="G51" s="50">
        <v>5663.75</v>
      </c>
      <c r="H51" s="51">
        <f t="shared" si="7"/>
        <v>4.8399958622566664E-5</v>
      </c>
      <c r="I51" s="52">
        <f t="shared" si="3"/>
        <v>-0.45540183516611321</v>
      </c>
      <c r="J51" s="52">
        <f t="shared" si="4"/>
        <v>-4.8313583501518147E-2</v>
      </c>
    </row>
    <row r="52" spans="1:10" x14ac:dyDescent="0.25">
      <c r="A52" s="22" t="s">
        <v>49</v>
      </c>
      <c r="B52" s="30">
        <f>Claims!D52</f>
        <v>47059.073369316407</v>
      </c>
      <c r="C52" s="30">
        <f>MEG!J53</f>
        <v>60852.9246641258</v>
      </c>
      <c r="D52" s="30">
        <f t="shared" si="5"/>
        <v>107911.99803344221</v>
      </c>
      <c r="E52" s="68">
        <f t="shared" si="6"/>
        <v>1.611492713001646E-3</v>
      </c>
      <c r="F52" s="105"/>
      <c r="G52" s="50">
        <v>119243.1</v>
      </c>
      <c r="H52" s="51">
        <f t="shared" si="7"/>
        <v>1.0189999745798418E-3</v>
      </c>
      <c r="I52" s="52">
        <f t="shared" si="3"/>
        <v>-9.5025221304694277E-2</v>
      </c>
      <c r="J52" s="52">
        <f t="shared" si="4"/>
        <v>0.58144529264203682</v>
      </c>
    </row>
    <row r="53" spans="1:10" x14ac:dyDescent="0.25">
      <c r="A53" s="22" t="s">
        <v>50</v>
      </c>
      <c r="B53" s="30">
        <f>Claims!D53</f>
        <v>300964.5154587474</v>
      </c>
      <c r="C53" s="30">
        <f>MEG!J54</f>
        <v>334516.41837822431</v>
      </c>
      <c r="D53" s="30">
        <f t="shared" si="5"/>
        <v>635480.93383697164</v>
      </c>
      <c r="E53" s="68">
        <f t="shared" si="6"/>
        <v>9.4898891021589458E-3</v>
      </c>
      <c r="F53" s="105"/>
      <c r="G53" s="50">
        <v>824158.24</v>
      </c>
      <c r="H53" s="51">
        <f t="shared" si="7"/>
        <v>7.0428999716525918E-3</v>
      </c>
      <c r="I53" s="52">
        <f t="shared" si="3"/>
        <v>-0.22893334921098205</v>
      </c>
      <c r="J53" s="52">
        <f t="shared" si="4"/>
        <v>0.34744056288679287</v>
      </c>
    </row>
    <row r="54" spans="1:10" x14ac:dyDescent="0.25">
      <c r="A54" s="22" t="s">
        <v>51</v>
      </c>
      <c r="B54" s="30">
        <f>Claims!D54</f>
        <v>319547.09503263992</v>
      </c>
      <c r="C54" s="30">
        <f>MEG!J55</f>
        <v>319909.67806727783</v>
      </c>
      <c r="D54" s="30">
        <f t="shared" si="5"/>
        <v>639456.77309991769</v>
      </c>
      <c r="E54" s="68">
        <f t="shared" si="6"/>
        <v>9.5492618884761623E-3</v>
      </c>
      <c r="F54" s="105"/>
      <c r="G54" s="50">
        <v>858468.43</v>
      </c>
      <c r="H54" s="51">
        <f t="shared" si="7"/>
        <v>7.3361000204422459E-3</v>
      </c>
      <c r="I54" s="52">
        <f t="shared" si="3"/>
        <v>-0.25511905766887938</v>
      </c>
      <c r="J54" s="52">
        <f t="shared" si="4"/>
        <v>0.30168098333813326</v>
      </c>
    </row>
    <row r="55" spans="1:10" x14ac:dyDescent="0.25">
      <c r="A55" s="22" t="s">
        <v>52</v>
      </c>
      <c r="B55" s="30">
        <f>Claims!D55</f>
        <v>437555.71808372566</v>
      </c>
      <c r="C55" s="30">
        <f>MEG!J56</f>
        <v>593999.21593998536</v>
      </c>
      <c r="D55" s="30">
        <f t="shared" si="5"/>
        <v>1031554.934023711</v>
      </c>
      <c r="E55" s="68">
        <f t="shared" si="6"/>
        <v>1.5404619407796891E-2</v>
      </c>
      <c r="F55" s="105"/>
      <c r="G55" s="50">
        <v>1656308.93</v>
      </c>
      <c r="H55" s="51">
        <f t="shared" si="7"/>
        <v>1.4154099965250525E-2</v>
      </c>
      <c r="I55" s="52">
        <f t="shared" si="3"/>
        <v>-0.37719653903954314</v>
      </c>
      <c r="J55" s="52">
        <f t="shared" si="4"/>
        <v>8.8350332809326901E-2</v>
      </c>
    </row>
    <row r="56" spans="1:10" x14ac:dyDescent="0.25">
      <c r="A56" s="69" t="s">
        <v>118</v>
      </c>
      <c r="B56" s="32">
        <f>Claims!D56</f>
        <v>156074.87618309597</v>
      </c>
      <c r="C56" s="32">
        <f>MEG!J57</f>
        <v>205473.15589622824</v>
      </c>
      <c r="D56" s="30">
        <f t="shared" si="5"/>
        <v>361548.03207932424</v>
      </c>
      <c r="E56" s="70">
        <f t="shared" si="6"/>
        <v>5.3991403153832544E-3</v>
      </c>
      <c r="F56" s="105"/>
      <c r="G56" s="50">
        <v>493905.17</v>
      </c>
      <c r="H56" s="51">
        <f t="shared" si="7"/>
        <v>4.2207000293924971E-3</v>
      </c>
      <c r="I56" s="52">
        <f t="shared" si="3"/>
        <v>-0.26798087155207495</v>
      </c>
      <c r="J56" s="52">
        <f t="shared" si="4"/>
        <v>0.27920493704461985</v>
      </c>
    </row>
    <row r="57" spans="1:10" x14ac:dyDescent="0.25">
      <c r="A57" s="22" t="s">
        <v>53</v>
      </c>
      <c r="B57" s="30">
        <f>Claims!D57</f>
        <v>46196.229815662991</v>
      </c>
      <c r="C57" s="30">
        <f>MEG!J58</f>
        <v>90656.595154310038</v>
      </c>
      <c r="D57" s="30">
        <f t="shared" si="5"/>
        <v>136852.82496997304</v>
      </c>
      <c r="E57" s="68">
        <f t="shared" si="6"/>
        <v>2.0436775725759071E-3</v>
      </c>
      <c r="F57" s="105"/>
      <c r="G57" s="50">
        <v>186997.53</v>
      </c>
      <c r="H57" s="51">
        <f t="shared" si="7"/>
        <v>1.5980000378763484E-3</v>
      </c>
      <c r="I57" s="52">
        <f t="shared" si="3"/>
        <v>-0.26815704480175201</v>
      </c>
      <c r="J57" s="52">
        <f t="shared" si="4"/>
        <v>0.27889707392738172</v>
      </c>
    </row>
    <row r="58" spans="1:10" x14ac:dyDescent="0.25">
      <c r="A58" s="22" t="s">
        <v>54</v>
      </c>
      <c r="B58" s="30">
        <f>Claims!D58</f>
        <v>11943.482021135911</v>
      </c>
      <c r="C58" s="30">
        <f>MEG!J59</f>
        <v>17246.096880858931</v>
      </c>
      <c r="D58" s="30">
        <f t="shared" si="5"/>
        <v>29189.578901994842</v>
      </c>
      <c r="E58" s="68">
        <f t="shared" si="6"/>
        <v>4.3589957144129447E-4</v>
      </c>
      <c r="F58" s="105"/>
      <c r="G58" s="50">
        <v>34392.1</v>
      </c>
      <c r="H58" s="51">
        <f t="shared" si="7"/>
        <v>2.9390001623362169E-4</v>
      </c>
      <c r="I58" s="52">
        <f t="shared" si="3"/>
        <v>-0.15127081794962088</v>
      </c>
      <c r="J58" s="52">
        <f t="shared" si="4"/>
        <v>0.48315599647601604</v>
      </c>
    </row>
    <row r="59" spans="1:10" x14ac:dyDescent="0.25">
      <c r="A59" s="22" t="s">
        <v>55</v>
      </c>
      <c r="B59" s="30">
        <f>Claims!D59</f>
        <v>459329.25222817477</v>
      </c>
      <c r="C59" s="30">
        <f>MEG!J60</f>
        <v>627400.63089280494</v>
      </c>
      <c r="D59" s="30">
        <f t="shared" si="5"/>
        <v>1086729.8831209796</v>
      </c>
      <c r="E59" s="68">
        <f t="shared" si="6"/>
        <v>1.6228568829833638E-2</v>
      </c>
      <c r="F59" s="105"/>
      <c r="G59" s="50">
        <v>2033030.54</v>
      </c>
      <c r="H59" s="51">
        <f t="shared" si="7"/>
        <v>1.7373399958404655E-2</v>
      </c>
      <c r="I59" s="52">
        <f t="shared" si="3"/>
        <v>-0.46546307999830655</v>
      </c>
      <c r="J59" s="52">
        <f t="shared" si="4"/>
        <v>-6.5895629601112546E-2</v>
      </c>
    </row>
    <row r="60" spans="1:10" x14ac:dyDescent="0.25">
      <c r="A60" s="22" t="s">
        <v>56</v>
      </c>
      <c r="B60" s="30">
        <f>Claims!D60</f>
        <v>29378.518683992042</v>
      </c>
      <c r="C60" s="30">
        <f>MEG!J61</f>
        <v>45848.379619392734</v>
      </c>
      <c r="D60" s="30">
        <f t="shared" si="5"/>
        <v>75226.898303384776</v>
      </c>
      <c r="E60" s="68">
        <f t="shared" si="6"/>
        <v>1.1233931411412815E-3</v>
      </c>
      <c r="F60" s="105"/>
      <c r="G60" s="50">
        <v>99806.13</v>
      </c>
      <c r="H60" s="51">
        <f t="shared" si="7"/>
        <v>8.5290003306616815E-4</v>
      </c>
      <c r="I60" s="52">
        <f t="shared" si="3"/>
        <v>-0.24626976015015539</v>
      </c>
      <c r="J60" s="52">
        <f t="shared" si="4"/>
        <v>0.31714514900731444</v>
      </c>
    </row>
    <row r="61" spans="1:10" x14ac:dyDescent="0.25">
      <c r="A61" s="22" t="s">
        <v>57</v>
      </c>
      <c r="B61" s="30">
        <f>Claims!D61</f>
        <v>612117.22342050599</v>
      </c>
      <c r="C61" s="30">
        <f>MEG!J62</f>
        <v>540430.6924558545</v>
      </c>
      <c r="D61" s="30">
        <f t="shared" si="5"/>
        <v>1152547.9158763606</v>
      </c>
      <c r="E61" s="68">
        <f t="shared" si="6"/>
        <v>1.7211455645964407E-2</v>
      </c>
      <c r="F61" s="105"/>
      <c r="G61" s="50">
        <v>1576595.1</v>
      </c>
      <c r="H61" s="51">
        <f t="shared" si="7"/>
        <v>1.3472900040528158E-2</v>
      </c>
      <c r="I61" s="52">
        <f t="shared" si="3"/>
        <v>-0.268963910977295</v>
      </c>
      <c r="J61" s="52">
        <f t="shared" si="4"/>
        <v>0.27748707362113645</v>
      </c>
    </row>
    <row r="62" spans="1:10" x14ac:dyDescent="0.25">
      <c r="A62" s="22" t="s">
        <v>58</v>
      </c>
      <c r="B62" s="30">
        <f>Claims!D62</f>
        <v>106154.04382946643</v>
      </c>
      <c r="C62" s="30">
        <f>MEG!J63</f>
        <v>154173.45839346675</v>
      </c>
      <c r="D62" s="30">
        <f t="shared" si="5"/>
        <v>260327.50222293317</v>
      </c>
      <c r="E62" s="68">
        <f t="shared" si="6"/>
        <v>3.8875739535113368E-3</v>
      </c>
      <c r="F62" s="105"/>
      <c r="G62" s="50">
        <v>394192.66</v>
      </c>
      <c r="H62" s="51">
        <f t="shared" si="7"/>
        <v>3.3686000323671574E-3</v>
      </c>
      <c r="I62" s="52">
        <f t="shared" si="3"/>
        <v>-0.33959322778122458</v>
      </c>
      <c r="J62" s="52">
        <f t="shared" si="4"/>
        <v>0.15406219680508937</v>
      </c>
    </row>
    <row r="63" spans="1:10" x14ac:dyDescent="0.25">
      <c r="A63" s="19" t="s">
        <v>95</v>
      </c>
      <c r="B63" s="71">
        <f t="shared" ref="B63:G63" si="8">SUM(B6:B62)</f>
        <v>33481999.999999996</v>
      </c>
      <c r="C63" s="71">
        <f>SUM(C6:C62)</f>
        <v>33482000.000000007</v>
      </c>
      <c r="D63" s="71">
        <f t="shared" si="8"/>
        <v>66964000</v>
      </c>
      <c r="E63" s="72">
        <f t="shared" si="8"/>
        <v>1.0000000000000002</v>
      </c>
      <c r="F63" s="105"/>
      <c r="G63" s="53">
        <f t="shared" si="8"/>
        <v>117019728.14</v>
      </c>
      <c r="H63" s="54">
        <f>SUM(H6:H62)</f>
        <v>1</v>
      </c>
      <c r="I63" s="55"/>
      <c r="J63" s="56"/>
    </row>
    <row r="64" spans="1:10" hidden="1" x14ac:dyDescent="0.25">
      <c r="A64" s="73"/>
      <c r="B64" s="74"/>
      <c r="C64" s="75"/>
      <c r="D64" s="75"/>
      <c r="E64" s="75"/>
      <c r="F64" s="105"/>
    </row>
    <row r="65" spans="1:6" hidden="1" x14ac:dyDescent="0.25">
      <c r="A65" s="76"/>
      <c r="B65" s="77"/>
      <c r="C65" s="76"/>
      <c r="D65" s="78"/>
      <c r="E65" s="78"/>
      <c r="F65" s="105"/>
    </row>
    <row r="66" spans="1:6" hidden="1" x14ac:dyDescent="0.25">
      <c r="B66" s="34"/>
      <c r="F66" s="105"/>
    </row>
    <row r="67" spans="1:6" hidden="1" x14ac:dyDescent="0.25">
      <c r="B67" s="34"/>
      <c r="F67" s="105"/>
    </row>
    <row r="68" spans="1:6" hidden="1" x14ac:dyDescent="0.25">
      <c r="B68" s="34"/>
      <c r="E68" s="79"/>
      <c r="F68" s="105"/>
    </row>
    <row r="69" spans="1:6" hidden="1" x14ac:dyDescent="0.25">
      <c r="B69" s="34"/>
      <c r="F69" s="105"/>
    </row>
    <row r="70" spans="1:6" hidden="1" x14ac:dyDescent="0.25">
      <c r="B70" s="34"/>
      <c r="F70" s="105"/>
    </row>
    <row r="71" spans="1:6" hidden="1" x14ac:dyDescent="0.25">
      <c r="B71" s="34"/>
      <c r="F71" s="105"/>
    </row>
    <row r="72" spans="1:6" hidden="1" x14ac:dyDescent="0.25">
      <c r="B72" s="34"/>
      <c r="F72" s="105"/>
    </row>
    <row r="73" spans="1:6" hidden="1" x14ac:dyDescent="0.25">
      <c r="B73" s="34"/>
      <c r="F73" s="105"/>
    </row>
    <row r="74" spans="1:6" hidden="1" x14ac:dyDescent="0.25">
      <c r="B74" s="34"/>
      <c r="F74" s="105"/>
    </row>
    <row r="75" spans="1:6" hidden="1" x14ac:dyDescent="0.25">
      <c r="B75" s="34"/>
      <c r="F75" s="105"/>
    </row>
    <row r="76" spans="1:6" hidden="1" x14ac:dyDescent="0.25">
      <c r="B76" s="34"/>
      <c r="F76" s="105"/>
    </row>
    <row r="77" spans="1:6" hidden="1" x14ac:dyDescent="0.25">
      <c r="B77" s="34"/>
      <c r="F77" s="105"/>
    </row>
    <row r="78" spans="1:6" hidden="1" x14ac:dyDescent="0.25">
      <c r="B78" s="34"/>
      <c r="F78" s="105"/>
    </row>
    <row r="79" spans="1:6" hidden="1" x14ac:dyDescent="0.25">
      <c r="B79" s="34"/>
      <c r="F79" s="105"/>
    </row>
    <row r="80" spans="1:6" hidden="1" x14ac:dyDescent="0.25">
      <c r="B80" s="34"/>
      <c r="F80" s="105"/>
    </row>
    <row r="81" spans="2:6" hidden="1" x14ac:dyDescent="0.25">
      <c r="B81" s="34"/>
      <c r="F81" s="105"/>
    </row>
    <row r="82" spans="2:6" hidden="1" x14ac:dyDescent="0.25">
      <c r="B82" s="34"/>
      <c r="F82" s="105"/>
    </row>
    <row r="83" spans="2:6" hidden="1" x14ac:dyDescent="0.25">
      <c r="B83" s="34"/>
      <c r="F83" s="105"/>
    </row>
    <row r="84" spans="2:6" hidden="1" x14ac:dyDescent="0.25">
      <c r="B84" s="34"/>
      <c r="F84" s="105"/>
    </row>
    <row r="85" spans="2:6" hidden="1" x14ac:dyDescent="0.25">
      <c r="B85" s="34"/>
      <c r="F85" s="105"/>
    </row>
    <row r="86" spans="2:6" hidden="1" x14ac:dyDescent="0.25">
      <c r="B86" s="34"/>
      <c r="F86" s="105"/>
    </row>
    <row r="87" spans="2:6" hidden="1" x14ac:dyDescent="0.25">
      <c r="B87" s="34"/>
      <c r="F87" s="105"/>
    </row>
    <row r="88" spans="2:6" hidden="1" x14ac:dyDescent="0.25">
      <c r="B88" s="34"/>
      <c r="F88" s="105"/>
    </row>
    <row r="89" spans="2:6" hidden="1" x14ac:dyDescent="0.25">
      <c r="B89" s="34"/>
      <c r="F89" s="105"/>
    </row>
    <row r="90" spans="2:6" hidden="1" x14ac:dyDescent="0.25">
      <c r="B90" s="34"/>
      <c r="F90" s="105"/>
    </row>
    <row r="91" spans="2:6" hidden="1" x14ac:dyDescent="0.25">
      <c r="B91" s="34"/>
      <c r="F91" s="105"/>
    </row>
    <row r="92" spans="2:6" hidden="1" x14ac:dyDescent="0.25">
      <c r="B92" s="34"/>
      <c r="F92" s="105"/>
    </row>
    <row r="93" spans="2:6" hidden="1" x14ac:dyDescent="0.25">
      <c r="B93" s="34"/>
      <c r="F93" s="105"/>
    </row>
    <row r="94" spans="2:6" hidden="1" x14ac:dyDescent="0.25">
      <c r="B94" s="34"/>
      <c r="F94" s="105"/>
    </row>
    <row r="95" spans="2:6" hidden="1" x14ac:dyDescent="0.25">
      <c r="B95" s="34"/>
      <c r="F95" s="105"/>
    </row>
    <row r="96" spans="2:6" hidden="1" x14ac:dyDescent="0.25">
      <c r="B96" s="34"/>
      <c r="F96" s="105"/>
    </row>
    <row r="97" spans="2:6" hidden="1" x14ac:dyDescent="0.25">
      <c r="B97" s="34"/>
      <c r="F97" s="105"/>
    </row>
    <row r="98" spans="2:6" hidden="1" x14ac:dyDescent="0.25">
      <c r="B98" s="34"/>
      <c r="F98" s="105"/>
    </row>
    <row r="99" spans="2:6" hidden="1" x14ac:dyDescent="0.25">
      <c r="B99" s="34"/>
      <c r="F99" s="105"/>
    </row>
    <row r="100" spans="2:6" hidden="1" x14ac:dyDescent="0.25">
      <c r="B100" s="34"/>
      <c r="F100" s="105"/>
    </row>
    <row r="101" spans="2:6" hidden="1" x14ac:dyDescent="0.25">
      <c r="B101" s="34"/>
      <c r="F101" s="105"/>
    </row>
    <row r="102" spans="2:6" hidden="1" x14ac:dyDescent="0.25">
      <c r="B102" s="34"/>
      <c r="F102" s="105"/>
    </row>
    <row r="103" spans="2:6" hidden="1" x14ac:dyDescent="0.25">
      <c r="B103" s="34"/>
      <c r="F103" s="105"/>
    </row>
    <row r="104" spans="2:6" hidden="1" x14ac:dyDescent="0.25">
      <c r="B104" s="34"/>
      <c r="F104" s="105"/>
    </row>
    <row r="105" spans="2:6" hidden="1" x14ac:dyDescent="0.25">
      <c r="B105" s="34"/>
      <c r="F105" s="105"/>
    </row>
    <row r="106" spans="2:6" hidden="1" x14ac:dyDescent="0.25">
      <c r="B106" s="34"/>
      <c r="F106" s="105"/>
    </row>
    <row r="107" spans="2:6" hidden="1" x14ac:dyDescent="0.25">
      <c r="B107" s="34"/>
      <c r="F107" s="105"/>
    </row>
    <row r="108" spans="2:6" hidden="1" x14ac:dyDescent="0.25">
      <c r="B108" s="34"/>
      <c r="F108" s="105"/>
    </row>
    <row r="109" spans="2:6" hidden="1" x14ac:dyDescent="0.25">
      <c r="B109" s="34"/>
      <c r="F109" s="105"/>
    </row>
    <row r="110" spans="2:6" hidden="1" x14ac:dyDescent="0.25">
      <c r="B110" s="34"/>
      <c r="F110" s="105"/>
    </row>
    <row r="111" spans="2:6" hidden="1" x14ac:dyDescent="0.25">
      <c r="B111" s="34"/>
      <c r="F111" s="105"/>
    </row>
    <row r="112" spans="2:6" hidden="1" x14ac:dyDescent="0.25">
      <c r="B112" s="34"/>
      <c r="F112" s="105"/>
    </row>
    <row r="113" spans="2:6" hidden="1" x14ac:dyDescent="0.25">
      <c r="B113" s="34"/>
      <c r="F113" s="105"/>
    </row>
    <row r="114" spans="2:6" hidden="1" x14ac:dyDescent="0.25">
      <c r="B114" s="34"/>
      <c r="F114" s="105"/>
    </row>
    <row r="115" spans="2:6" hidden="1" x14ac:dyDescent="0.25">
      <c r="B115" s="34"/>
      <c r="F115" s="105"/>
    </row>
    <row r="116" spans="2:6" hidden="1" x14ac:dyDescent="0.25">
      <c r="B116" s="34"/>
      <c r="F116" s="105"/>
    </row>
    <row r="117" spans="2:6" hidden="1" x14ac:dyDescent="0.25">
      <c r="B117" s="34"/>
      <c r="F117" s="105"/>
    </row>
    <row r="118" spans="2:6" hidden="1" x14ac:dyDescent="0.25">
      <c r="B118" s="34"/>
      <c r="F118" s="105"/>
    </row>
    <row r="119" spans="2:6" hidden="1" x14ac:dyDescent="0.25">
      <c r="B119" s="34"/>
      <c r="F119" s="105"/>
    </row>
    <row r="120" spans="2:6" hidden="1" x14ac:dyDescent="0.25">
      <c r="B120" s="34"/>
      <c r="F120" s="105"/>
    </row>
    <row r="121" spans="2:6" hidden="1" x14ac:dyDescent="0.25">
      <c r="B121" s="34"/>
      <c r="F121" s="105"/>
    </row>
    <row r="122" spans="2:6" hidden="1" x14ac:dyDescent="0.25">
      <c r="B122" s="34"/>
      <c r="F122" s="105"/>
    </row>
    <row r="123" spans="2:6" hidden="1" x14ac:dyDescent="0.25">
      <c r="B123" s="34"/>
      <c r="F123" s="105"/>
    </row>
    <row r="124" spans="2:6" hidden="1" x14ac:dyDescent="0.25">
      <c r="B124" s="34"/>
      <c r="F124" s="105"/>
    </row>
    <row r="125" spans="2:6" hidden="1" x14ac:dyDescent="0.25">
      <c r="B125" s="34"/>
      <c r="F125" s="105"/>
    </row>
    <row r="126" spans="2:6" hidden="1" x14ac:dyDescent="0.25">
      <c r="B126" s="34"/>
      <c r="F126" s="105"/>
    </row>
    <row r="127" spans="2:6" hidden="1" x14ac:dyDescent="0.25">
      <c r="B127" s="34"/>
      <c r="F127" s="105"/>
    </row>
    <row r="128" spans="2:6" hidden="1" x14ac:dyDescent="0.25">
      <c r="B128" s="34"/>
      <c r="F128" s="105"/>
    </row>
    <row r="129" spans="2:6" hidden="1" x14ac:dyDescent="0.25">
      <c r="B129" s="34"/>
      <c r="F129" s="105"/>
    </row>
    <row r="130" spans="2:6" hidden="1" x14ac:dyDescent="0.25">
      <c r="B130" s="34"/>
      <c r="F130" s="105"/>
    </row>
    <row r="131" spans="2:6" hidden="1" x14ac:dyDescent="0.25">
      <c r="B131" s="34"/>
      <c r="F131" s="105"/>
    </row>
    <row r="132" spans="2:6" hidden="1" x14ac:dyDescent="0.25">
      <c r="B132" s="34"/>
      <c r="F132" s="105"/>
    </row>
    <row r="133" spans="2:6" hidden="1" x14ac:dyDescent="0.25">
      <c r="B133" s="34"/>
      <c r="F133" s="105"/>
    </row>
    <row r="134" spans="2:6" hidden="1" x14ac:dyDescent="0.25">
      <c r="B134" s="34"/>
      <c r="F134" s="105"/>
    </row>
    <row r="135" spans="2:6" hidden="1" x14ac:dyDescent="0.25">
      <c r="B135" s="34"/>
      <c r="F135" s="105"/>
    </row>
    <row r="136" spans="2:6" hidden="1" x14ac:dyDescent="0.25">
      <c r="B136" s="34"/>
      <c r="F136" s="105"/>
    </row>
    <row r="137" spans="2:6" hidden="1" x14ac:dyDescent="0.25">
      <c r="B137" s="34"/>
      <c r="F137" s="105"/>
    </row>
    <row r="138" spans="2:6" hidden="1" x14ac:dyDescent="0.25">
      <c r="B138" s="34"/>
      <c r="F138" s="105"/>
    </row>
    <row r="139" spans="2:6" hidden="1" x14ac:dyDescent="0.25">
      <c r="B139" s="34"/>
      <c r="F139" s="105"/>
    </row>
    <row r="140" spans="2:6" hidden="1" x14ac:dyDescent="0.25">
      <c r="B140" s="34"/>
      <c r="F140" s="105"/>
    </row>
    <row r="141" spans="2:6" hidden="1" x14ac:dyDescent="0.25">
      <c r="B141" s="34"/>
      <c r="F141" s="105"/>
    </row>
    <row r="142" spans="2:6" hidden="1" x14ac:dyDescent="0.25">
      <c r="B142" s="34"/>
      <c r="F142" s="105"/>
    </row>
    <row r="143" spans="2:6" hidden="1" x14ac:dyDescent="0.25">
      <c r="B143" s="34"/>
      <c r="F143" s="105"/>
    </row>
    <row r="144" spans="2:6" hidden="1" x14ac:dyDescent="0.25">
      <c r="B144" s="34"/>
      <c r="F144" s="105"/>
    </row>
    <row r="145" spans="2:6" hidden="1" x14ac:dyDescent="0.25">
      <c r="B145" s="34"/>
      <c r="F145" s="105"/>
    </row>
    <row r="146" spans="2:6" hidden="1" x14ac:dyDescent="0.25">
      <c r="B146" s="34"/>
      <c r="F146" s="105"/>
    </row>
    <row r="147" spans="2:6" hidden="1" x14ac:dyDescent="0.25">
      <c r="B147" s="34"/>
      <c r="F147" s="105"/>
    </row>
    <row r="148" spans="2:6" hidden="1" x14ac:dyDescent="0.25">
      <c r="B148" s="34"/>
      <c r="F148" s="105"/>
    </row>
    <row r="149" spans="2:6" hidden="1" x14ac:dyDescent="0.25">
      <c r="B149" s="34"/>
      <c r="F149" s="105"/>
    </row>
    <row r="150" spans="2:6" hidden="1" x14ac:dyDescent="0.25">
      <c r="B150" s="34"/>
      <c r="F150" s="105"/>
    </row>
    <row r="151" spans="2:6" hidden="1" x14ac:dyDescent="0.25">
      <c r="B151" s="34"/>
      <c r="F151" s="105"/>
    </row>
    <row r="152" spans="2:6" hidden="1" x14ac:dyDescent="0.25">
      <c r="B152" s="34"/>
      <c r="F152" s="105"/>
    </row>
    <row r="153" spans="2:6" hidden="1" x14ac:dyDescent="0.25">
      <c r="B153" s="34"/>
      <c r="F153" s="105"/>
    </row>
    <row r="154" spans="2:6" hidden="1" x14ac:dyDescent="0.25">
      <c r="B154" s="34"/>
      <c r="F154" s="105"/>
    </row>
    <row r="155" spans="2:6" hidden="1" x14ac:dyDescent="0.25">
      <c r="B155" s="34"/>
      <c r="F155" s="105"/>
    </row>
    <row r="156" spans="2:6" hidden="1" x14ac:dyDescent="0.25">
      <c r="B156" s="34"/>
      <c r="F156" s="105"/>
    </row>
    <row r="157" spans="2:6" hidden="1" x14ac:dyDescent="0.25">
      <c r="B157" s="34"/>
      <c r="F157" s="105"/>
    </row>
    <row r="158" spans="2:6" hidden="1" x14ac:dyDescent="0.25">
      <c r="B158" s="34"/>
      <c r="F158" s="105"/>
    </row>
    <row r="159" spans="2:6" hidden="1" x14ac:dyDescent="0.25">
      <c r="B159" s="34"/>
      <c r="F159" s="105"/>
    </row>
    <row r="160" spans="2:6" hidden="1" x14ac:dyDescent="0.25">
      <c r="B160" s="34"/>
      <c r="F160" s="105"/>
    </row>
    <row r="161" spans="2:6" hidden="1" x14ac:dyDescent="0.25">
      <c r="B161" s="34"/>
      <c r="F161" s="105"/>
    </row>
    <row r="162" spans="2:6" hidden="1" x14ac:dyDescent="0.25">
      <c r="B162" s="34"/>
      <c r="F162" s="105"/>
    </row>
    <row r="163" spans="2:6" hidden="1" x14ac:dyDescent="0.25">
      <c r="B163" s="34"/>
      <c r="F163" s="105"/>
    </row>
    <row r="164" spans="2:6" hidden="1" x14ac:dyDescent="0.25">
      <c r="B164" s="34"/>
      <c r="F164" s="105"/>
    </row>
    <row r="165" spans="2:6" hidden="1" x14ac:dyDescent="0.25">
      <c r="B165" s="34"/>
      <c r="F165" s="105"/>
    </row>
    <row r="166" spans="2:6" hidden="1" x14ac:dyDescent="0.25">
      <c r="B166" s="34"/>
      <c r="F166" s="105"/>
    </row>
    <row r="167" spans="2:6" hidden="1" x14ac:dyDescent="0.25">
      <c r="B167" s="34"/>
      <c r="F167" s="105"/>
    </row>
    <row r="168" spans="2:6" hidden="1" x14ac:dyDescent="0.25">
      <c r="B168" s="34"/>
      <c r="F168" s="105"/>
    </row>
    <row r="169" spans="2:6" hidden="1" x14ac:dyDescent="0.25">
      <c r="B169" s="34"/>
      <c r="F169" s="105"/>
    </row>
    <row r="170" spans="2:6" hidden="1" x14ac:dyDescent="0.25">
      <c r="B170" s="34"/>
      <c r="F170" s="105"/>
    </row>
    <row r="171" spans="2:6" hidden="1" x14ac:dyDescent="0.25">
      <c r="B171" s="34"/>
      <c r="F171" s="105"/>
    </row>
    <row r="172" spans="2:6" hidden="1" x14ac:dyDescent="0.25">
      <c r="B172" s="34"/>
      <c r="F172" s="105"/>
    </row>
    <row r="173" spans="2:6" hidden="1" x14ac:dyDescent="0.25">
      <c r="B173" s="34"/>
      <c r="F173" s="105"/>
    </row>
    <row r="174" spans="2:6" hidden="1" x14ac:dyDescent="0.25">
      <c r="B174" s="34"/>
      <c r="F174" s="105"/>
    </row>
    <row r="175" spans="2:6" hidden="1" x14ac:dyDescent="0.25">
      <c r="B175" s="34"/>
      <c r="F175" s="105"/>
    </row>
    <row r="176" spans="2:6" hidden="1" x14ac:dyDescent="0.25">
      <c r="B176" s="34"/>
      <c r="F176" s="105"/>
    </row>
    <row r="177" spans="2:6" hidden="1" x14ac:dyDescent="0.25">
      <c r="B177" s="34"/>
      <c r="F177" s="105"/>
    </row>
    <row r="178" spans="2:6" hidden="1" x14ac:dyDescent="0.25">
      <c r="B178" s="34"/>
      <c r="F178" s="105"/>
    </row>
    <row r="179" spans="2:6" hidden="1" x14ac:dyDescent="0.25">
      <c r="B179" s="34"/>
      <c r="F179" s="105"/>
    </row>
    <row r="180" spans="2:6" hidden="1" x14ac:dyDescent="0.25">
      <c r="B180" s="34"/>
      <c r="F180" s="105"/>
    </row>
    <row r="181" spans="2:6" hidden="1" x14ac:dyDescent="0.25">
      <c r="B181" s="34"/>
      <c r="F181" s="105"/>
    </row>
    <row r="182" spans="2:6" hidden="1" x14ac:dyDescent="0.25">
      <c r="B182" s="34"/>
      <c r="F182" s="105"/>
    </row>
    <row r="183" spans="2:6" hidden="1" x14ac:dyDescent="0.25">
      <c r="B183" s="34"/>
      <c r="F183" s="105"/>
    </row>
    <row r="184" spans="2:6" hidden="1" x14ac:dyDescent="0.25">
      <c r="B184" s="34"/>
      <c r="F184" s="105"/>
    </row>
    <row r="185" spans="2:6" hidden="1" x14ac:dyDescent="0.25">
      <c r="B185" s="34"/>
      <c r="F185" s="105"/>
    </row>
    <row r="186" spans="2:6" hidden="1" x14ac:dyDescent="0.25">
      <c r="B186" s="34"/>
      <c r="F186" s="105"/>
    </row>
    <row r="187" spans="2:6" hidden="1" x14ac:dyDescent="0.25">
      <c r="B187" s="34"/>
      <c r="F187" s="105"/>
    </row>
    <row r="188" spans="2:6" hidden="1" x14ac:dyDescent="0.25">
      <c r="B188" s="34"/>
      <c r="F188" s="105"/>
    </row>
    <row r="189" spans="2:6" hidden="1" x14ac:dyDescent="0.25">
      <c r="B189" s="34"/>
      <c r="F189" s="105"/>
    </row>
    <row r="190" spans="2:6" hidden="1" x14ac:dyDescent="0.25">
      <c r="B190" s="34"/>
      <c r="F190" s="105"/>
    </row>
    <row r="191" spans="2:6" hidden="1" x14ac:dyDescent="0.25">
      <c r="B191" s="34"/>
      <c r="F191" s="105"/>
    </row>
    <row r="192" spans="2:6" hidden="1" x14ac:dyDescent="0.25">
      <c r="B192" s="34"/>
      <c r="F192" s="105"/>
    </row>
    <row r="193" spans="2:6" hidden="1" x14ac:dyDescent="0.25">
      <c r="B193" s="34"/>
      <c r="F193" s="105"/>
    </row>
    <row r="194" spans="2:6" hidden="1" x14ac:dyDescent="0.25">
      <c r="B194" s="34"/>
      <c r="F194" s="105"/>
    </row>
    <row r="195" spans="2:6" hidden="1" x14ac:dyDescent="0.25">
      <c r="B195" s="34"/>
      <c r="F195" s="105"/>
    </row>
    <row r="196" spans="2:6" hidden="1" x14ac:dyDescent="0.25">
      <c r="B196" s="34"/>
      <c r="F196" s="105"/>
    </row>
    <row r="197" spans="2:6" hidden="1" x14ac:dyDescent="0.25">
      <c r="B197" s="34"/>
      <c r="F197" s="105"/>
    </row>
    <row r="198" spans="2:6" hidden="1" x14ac:dyDescent="0.25">
      <c r="B198" s="34"/>
      <c r="F198" s="105"/>
    </row>
    <row r="199" spans="2:6" hidden="1" x14ac:dyDescent="0.25">
      <c r="B199" s="34"/>
      <c r="F199" s="105"/>
    </row>
    <row r="200" spans="2:6" hidden="1" x14ac:dyDescent="0.25">
      <c r="B200" s="34"/>
      <c r="F200" s="105"/>
    </row>
    <row r="201" spans="2:6" hidden="1" x14ac:dyDescent="0.25">
      <c r="B201" s="34"/>
      <c r="F201" s="105"/>
    </row>
    <row r="202" spans="2:6" hidden="1" x14ac:dyDescent="0.25">
      <c r="B202" s="34"/>
      <c r="F202" s="105"/>
    </row>
    <row r="203" spans="2:6" hidden="1" x14ac:dyDescent="0.25">
      <c r="B203" s="34"/>
      <c r="F203" s="105"/>
    </row>
    <row r="204" spans="2:6" hidden="1" x14ac:dyDescent="0.25">
      <c r="B204" s="34"/>
      <c r="F204" s="105"/>
    </row>
    <row r="205" spans="2:6" hidden="1" x14ac:dyDescent="0.25">
      <c r="B205" s="34"/>
      <c r="F205" s="105"/>
    </row>
    <row r="206" spans="2:6" hidden="1" x14ac:dyDescent="0.25">
      <c r="B206" s="34"/>
      <c r="F206" s="105"/>
    </row>
    <row r="207" spans="2:6" hidden="1" x14ac:dyDescent="0.25">
      <c r="B207" s="34"/>
      <c r="F207" s="105"/>
    </row>
    <row r="208" spans="2:6" hidden="1" x14ac:dyDescent="0.25">
      <c r="B208" s="34"/>
      <c r="F208" s="105"/>
    </row>
    <row r="209" spans="2:6" hidden="1" x14ac:dyDescent="0.25">
      <c r="B209" s="34"/>
      <c r="F209" s="105"/>
    </row>
    <row r="210" spans="2:6" hidden="1" x14ac:dyDescent="0.25">
      <c r="B210" s="34"/>
      <c r="F210" s="105"/>
    </row>
    <row r="211" spans="2:6" hidden="1" x14ac:dyDescent="0.25">
      <c r="B211" s="34"/>
      <c r="F211" s="105"/>
    </row>
    <row r="212" spans="2:6" hidden="1" x14ac:dyDescent="0.25">
      <c r="B212" s="34"/>
      <c r="F212" s="105"/>
    </row>
    <row r="213" spans="2:6" hidden="1" x14ac:dyDescent="0.25">
      <c r="B213" s="34"/>
      <c r="F213" s="105"/>
    </row>
    <row r="214" spans="2:6" hidden="1" x14ac:dyDescent="0.25">
      <c r="B214" s="34"/>
      <c r="F214" s="105"/>
    </row>
    <row r="215" spans="2:6" hidden="1" x14ac:dyDescent="0.25">
      <c r="B215" s="34"/>
      <c r="F215" s="105"/>
    </row>
    <row r="216" spans="2:6" hidden="1" x14ac:dyDescent="0.25">
      <c r="B216" s="34"/>
      <c r="F216" s="105"/>
    </row>
    <row r="217" spans="2:6" hidden="1" x14ac:dyDescent="0.25">
      <c r="B217" s="34"/>
      <c r="F217" s="105"/>
    </row>
    <row r="218" spans="2:6" hidden="1" x14ac:dyDescent="0.25">
      <c r="B218" s="34"/>
      <c r="F218" s="105"/>
    </row>
    <row r="219" spans="2:6" hidden="1" x14ac:dyDescent="0.25">
      <c r="B219" s="34"/>
      <c r="F219" s="105"/>
    </row>
    <row r="220" spans="2:6" hidden="1" x14ac:dyDescent="0.25">
      <c r="B220" s="34"/>
      <c r="F220" s="105"/>
    </row>
    <row r="221" spans="2:6" hidden="1" x14ac:dyDescent="0.25">
      <c r="B221" s="34"/>
      <c r="F221" s="105"/>
    </row>
    <row r="222" spans="2:6" hidden="1" x14ac:dyDescent="0.25">
      <c r="B222" s="34"/>
      <c r="F222" s="105"/>
    </row>
    <row r="223" spans="2:6" hidden="1" x14ac:dyDescent="0.25">
      <c r="B223" s="34"/>
      <c r="F223" s="105"/>
    </row>
    <row r="224" spans="2:6" hidden="1" x14ac:dyDescent="0.25">
      <c r="B224" s="34"/>
      <c r="F224" s="105"/>
    </row>
    <row r="225" spans="2:6" hidden="1" x14ac:dyDescent="0.25">
      <c r="B225" s="34"/>
      <c r="F225" s="105"/>
    </row>
    <row r="226" spans="2:6" hidden="1" x14ac:dyDescent="0.25">
      <c r="B226" s="34"/>
      <c r="F226" s="105"/>
    </row>
    <row r="227" spans="2:6" hidden="1" x14ac:dyDescent="0.25">
      <c r="B227" s="34"/>
      <c r="F227" s="105"/>
    </row>
    <row r="228" spans="2:6" hidden="1" x14ac:dyDescent="0.25">
      <c r="B228" s="34"/>
      <c r="F228" s="105"/>
    </row>
    <row r="229" spans="2:6" hidden="1" x14ac:dyDescent="0.25">
      <c r="B229" s="34"/>
      <c r="F229" s="105"/>
    </row>
    <row r="230" spans="2:6" hidden="1" x14ac:dyDescent="0.25">
      <c r="B230" s="34"/>
      <c r="F230" s="105"/>
    </row>
    <row r="231" spans="2:6" hidden="1" x14ac:dyDescent="0.25">
      <c r="B231" s="34"/>
      <c r="F231" s="105"/>
    </row>
    <row r="232" spans="2:6" hidden="1" x14ac:dyDescent="0.25">
      <c r="B232" s="34"/>
      <c r="F232" s="105"/>
    </row>
    <row r="233" spans="2:6" hidden="1" x14ac:dyDescent="0.25">
      <c r="B233" s="34"/>
      <c r="F233" s="105"/>
    </row>
    <row r="234" spans="2:6" hidden="1" x14ac:dyDescent="0.25">
      <c r="B234" s="34"/>
      <c r="F234" s="105"/>
    </row>
    <row r="235" spans="2:6" hidden="1" x14ac:dyDescent="0.25">
      <c r="B235" s="34"/>
      <c r="F235" s="105"/>
    </row>
    <row r="236" spans="2:6" hidden="1" x14ac:dyDescent="0.25">
      <c r="B236" s="34"/>
      <c r="F236" s="105"/>
    </row>
    <row r="237" spans="2:6" hidden="1" x14ac:dyDescent="0.25">
      <c r="B237" s="34"/>
      <c r="F237" s="105"/>
    </row>
    <row r="238" spans="2:6" hidden="1" x14ac:dyDescent="0.25">
      <c r="B238" s="34"/>
      <c r="F238" s="105"/>
    </row>
    <row r="239" spans="2:6" hidden="1" x14ac:dyDescent="0.25">
      <c r="B239" s="34"/>
      <c r="F239" s="105"/>
    </row>
    <row r="240" spans="2:6" hidden="1" x14ac:dyDescent="0.25">
      <c r="B240" s="34"/>
      <c r="F240" s="105"/>
    </row>
    <row r="241" spans="2:6" hidden="1" x14ac:dyDescent="0.25">
      <c r="B241" s="34"/>
      <c r="F241" s="105"/>
    </row>
    <row r="242" spans="2:6" hidden="1" x14ac:dyDescent="0.25">
      <c r="B242" s="34"/>
      <c r="F242" s="105"/>
    </row>
    <row r="243" spans="2:6" hidden="1" x14ac:dyDescent="0.25">
      <c r="B243" s="34"/>
      <c r="F243" s="105"/>
    </row>
    <row r="244" spans="2:6" hidden="1" x14ac:dyDescent="0.25">
      <c r="B244" s="34"/>
      <c r="F244" s="105"/>
    </row>
    <row r="245" spans="2:6" hidden="1" x14ac:dyDescent="0.25">
      <c r="B245" s="34"/>
      <c r="F245" s="105"/>
    </row>
    <row r="246" spans="2:6" hidden="1" x14ac:dyDescent="0.25">
      <c r="B246" s="34"/>
      <c r="F246" s="105"/>
    </row>
    <row r="247" spans="2:6" hidden="1" x14ac:dyDescent="0.25">
      <c r="B247" s="34"/>
      <c r="F247" s="105"/>
    </row>
    <row r="248" spans="2:6" hidden="1" x14ac:dyDescent="0.25">
      <c r="B248" s="34"/>
      <c r="F248" s="105"/>
    </row>
    <row r="249" spans="2:6" hidden="1" x14ac:dyDescent="0.25">
      <c r="B249" s="34"/>
      <c r="F249" s="105"/>
    </row>
    <row r="250" spans="2:6" hidden="1" x14ac:dyDescent="0.25">
      <c r="B250" s="34"/>
      <c r="F250" s="105"/>
    </row>
    <row r="251" spans="2:6" hidden="1" x14ac:dyDescent="0.25">
      <c r="B251" s="34"/>
      <c r="F251" s="105"/>
    </row>
    <row r="252" spans="2:6" hidden="1" x14ac:dyDescent="0.25">
      <c r="B252" s="34"/>
      <c r="F252" s="105"/>
    </row>
    <row r="253" spans="2:6" hidden="1" x14ac:dyDescent="0.25">
      <c r="B253" s="34"/>
      <c r="F253" s="105"/>
    </row>
    <row r="254" spans="2:6" hidden="1" x14ac:dyDescent="0.25">
      <c r="B254" s="34"/>
      <c r="F254" s="105"/>
    </row>
    <row r="255" spans="2:6" hidden="1" x14ac:dyDescent="0.25">
      <c r="B255" s="34"/>
      <c r="F255" s="105"/>
    </row>
    <row r="256" spans="2:6" hidden="1" x14ac:dyDescent="0.25">
      <c r="B256" s="34"/>
      <c r="F256" s="105"/>
    </row>
    <row r="257" spans="2:6" hidden="1" x14ac:dyDescent="0.25">
      <c r="B257" s="34"/>
      <c r="F257" s="105"/>
    </row>
    <row r="258" spans="2:6" hidden="1" x14ac:dyDescent="0.25">
      <c r="B258" s="34"/>
      <c r="F258" s="105"/>
    </row>
    <row r="259" spans="2:6" hidden="1" x14ac:dyDescent="0.25">
      <c r="B259" s="34"/>
      <c r="F259" s="105"/>
    </row>
    <row r="260" spans="2:6" hidden="1" x14ac:dyDescent="0.25">
      <c r="B260" s="34"/>
      <c r="F260" s="105"/>
    </row>
    <row r="261" spans="2:6" hidden="1" x14ac:dyDescent="0.25">
      <c r="B261" s="34"/>
      <c r="F261" s="105"/>
    </row>
    <row r="262" spans="2:6" hidden="1" x14ac:dyDescent="0.25">
      <c r="B262" s="34"/>
      <c r="F262" s="105"/>
    </row>
    <row r="263" spans="2:6" hidden="1" x14ac:dyDescent="0.25">
      <c r="B263" s="34"/>
      <c r="F263" s="105"/>
    </row>
    <row r="264" spans="2:6" hidden="1" x14ac:dyDescent="0.25">
      <c r="B264" s="34"/>
      <c r="F264" s="105"/>
    </row>
    <row r="265" spans="2:6" hidden="1" x14ac:dyDescent="0.25">
      <c r="B265" s="34"/>
      <c r="F265" s="105"/>
    </row>
    <row r="266" spans="2:6" hidden="1" x14ac:dyDescent="0.25">
      <c r="B266" s="34"/>
      <c r="F266" s="105"/>
    </row>
    <row r="267" spans="2:6" hidden="1" x14ac:dyDescent="0.25">
      <c r="B267" s="34"/>
      <c r="F267" s="105"/>
    </row>
    <row r="268" spans="2:6" hidden="1" x14ac:dyDescent="0.25">
      <c r="B268" s="34"/>
      <c r="F268" s="105"/>
    </row>
    <row r="269" spans="2:6" hidden="1" x14ac:dyDescent="0.25">
      <c r="B269" s="34"/>
      <c r="F269" s="105"/>
    </row>
    <row r="270" spans="2:6" hidden="1" x14ac:dyDescent="0.25">
      <c r="B270" s="34"/>
      <c r="F270" s="105"/>
    </row>
    <row r="271" spans="2:6" hidden="1" x14ac:dyDescent="0.25">
      <c r="B271" s="34"/>
      <c r="F271" s="105"/>
    </row>
    <row r="272" spans="2:6" hidden="1" x14ac:dyDescent="0.25">
      <c r="B272" s="34"/>
      <c r="F272" s="105"/>
    </row>
    <row r="273" spans="2:6" hidden="1" x14ac:dyDescent="0.25">
      <c r="B273" s="34"/>
      <c r="F273" s="105"/>
    </row>
    <row r="274" spans="2:6" hidden="1" x14ac:dyDescent="0.25">
      <c r="B274" s="34"/>
      <c r="F274" s="105"/>
    </row>
    <row r="275" spans="2:6" hidden="1" x14ac:dyDescent="0.25">
      <c r="B275" s="34"/>
      <c r="F275" s="105"/>
    </row>
    <row r="276" spans="2:6" hidden="1" x14ac:dyDescent="0.25">
      <c r="B276" s="34"/>
      <c r="F276" s="105"/>
    </row>
    <row r="277" spans="2:6" hidden="1" x14ac:dyDescent="0.25">
      <c r="B277" s="34"/>
      <c r="F277" s="105"/>
    </row>
    <row r="278" spans="2:6" hidden="1" x14ac:dyDescent="0.25">
      <c r="B278" s="34"/>
      <c r="F278" s="105"/>
    </row>
    <row r="279" spans="2:6" hidden="1" x14ac:dyDescent="0.25">
      <c r="B279" s="34"/>
      <c r="F279" s="105"/>
    </row>
    <row r="280" spans="2:6" hidden="1" x14ac:dyDescent="0.25">
      <c r="B280" s="34"/>
      <c r="F280" s="105"/>
    </row>
    <row r="281" spans="2:6" hidden="1" x14ac:dyDescent="0.25">
      <c r="B281" s="34"/>
      <c r="F281" s="105"/>
    </row>
    <row r="282" spans="2:6" hidden="1" x14ac:dyDescent="0.25">
      <c r="B282" s="34"/>
      <c r="F282" s="105"/>
    </row>
    <row r="283" spans="2:6" hidden="1" x14ac:dyDescent="0.25">
      <c r="B283" s="34"/>
      <c r="F283" s="105"/>
    </row>
    <row r="284" spans="2:6" hidden="1" x14ac:dyDescent="0.25">
      <c r="B284" s="34"/>
      <c r="F284" s="105"/>
    </row>
    <row r="285" spans="2:6" hidden="1" x14ac:dyDescent="0.25">
      <c r="B285" s="34"/>
      <c r="F285" s="105"/>
    </row>
    <row r="286" spans="2:6" hidden="1" x14ac:dyDescent="0.25">
      <c r="B286" s="34"/>
      <c r="F286" s="105"/>
    </row>
    <row r="287" spans="2:6" hidden="1" x14ac:dyDescent="0.25">
      <c r="B287" s="34"/>
      <c r="F287" s="105"/>
    </row>
    <row r="288" spans="2:6" hidden="1" x14ac:dyDescent="0.25">
      <c r="B288" s="34"/>
      <c r="F288" s="105"/>
    </row>
    <row r="289" spans="2:6" hidden="1" x14ac:dyDescent="0.25">
      <c r="B289" s="34"/>
      <c r="F289" s="105"/>
    </row>
    <row r="290" spans="2:6" hidden="1" x14ac:dyDescent="0.25">
      <c r="B290" s="34"/>
      <c r="F290" s="105"/>
    </row>
    <row r="291" spans="2:6" hidden="1" x14ac:dyDescent="0.25">
      <c r="B291" s="34"/>
      <c r="F291" s="105"/>
    </row>
    <row r="292" spans="2:6" hidden="1" x14ac:dyDescent="0.25">
      <c r="B292" s="34"/>
      <c r="F292" s="105"/>
    </row>
    <row r="293" spans="2:6" hidden="1" x14ac:dyDescent="0.25">
      <c r="B293" s="34"/>
      <c r="F293" s="105"/>
    </row>
    <row r="294" spans="2:6" hidden="1" x14ac:dyDescent="0.25">
      <c r="B294" s="34"/>
      <c r="F294" s="105"/>
    </row>
    <row r="295" spans="2:6" hidden="1" x14ac:dyDescent="0.25">
      <c r="B295" s="34"/>
      <c r="F295" s="105"/>
    </row>
    <row r="296" spans="2:6" hidden="1" x14ac:dyDescent="0.25">
      <c r="B296" s="34"/>
      <c r="F296" s="105"/>
    </row>
    <row r="297" spans="2:6" hidden="1" x14ac:dyDescent="0.25">
      <c r="B297" s="34"/>
      <c r="F297" s="105"/>
    </row>
    <row r="298" spans="2:6" hidden="1" x14ac:dyDescent="0.25">
      <c r="B298" s="34"/>
      <c r="F298" s="105"/>
    </row>
    <row r="299" spans="2:6" hidden="1" x14ac:dyDescent="0.25">
      <c r="B299" s="34"/>
      <c r="F299" s="105"/>
    </row>
    <row r="300" spans="2:6" hidden="1" x14ac:dyDescent="0.25">
      <c r="B300" s="34"/>
      <c r="F300" s="105"/>
    </row>
    <row r="301" spans="2:6" hidden="1" x14ac:dyDescent="0.25">
      <c r="B301" s="34"/>
      <c r="F301" s="105"/>
    </row>
    <row r="302" spans="2:6" hidden="1" x14ac:dyDescent="0.25">
      <c r="B302" s="34"/>
      <c r="F302" s="105"/>
    </row>
    <row r="303" spans="2:6" hidden="1" x14ac:dyDescent="0.25">
      <c r="B303" s="34"/>
      <c r="F303" s="105"/>
    </row>
    <row r="304" spans="2:6" hidden="1" x14ac:dyDescent="0.25">
      <c r="B304" s="34"/>
      <c r="F304" s="105"/>
    </row>
    <row r="305" spans="2:6" hidden="1" x14ac:dyDescent="0.25">
      <c r="B305" s="34"/>
      <c r="F305" s="105"/>
    </row>
    <row r="306" spans="2:6" hidden="1" x14ac:dyDescent="0.25">
      <c r="B306" s="34"/>
      <c r="F306" s="105"/>
    </row>
    <row r="307" spans="2:6" hidden="1" x14ac:dyDescent="0.25">
      <c r="B307" s="34"/>
      <c r="F307" s="105"/>
    </row>
    <row r="308" spans="2:6" hidden="1" x14ac:dyDescent="0.25">
      <c r="B308" s="34"/>
      <c r="F308" s="105"/>
    </row>
    <row r="309" spans="2:6" hidden="1" x14ac:dyDescent="0.25">
      <c r="B309" s="34"/>
      <c r="F309" s="105"/>
    </row>
    <row r="310" spans="2:6" hidden="1" x14ac:dyDescent="0.25">
      <c r="B310" s="34"/>
      <c r="F310" s="105"/>
    </row>
    <row r="311" spans="2:6" hidden="1" x14ac:dyDescent="0.25">
      <c r="B311" s="34"/>
      <c r="F311" s="105"/>
    </row>
    <row r="312" spans="2:6" hidden="1" x14ac:dyDescent="0.25">
      <c r="B312" s="34"/>
      <c r="F312" s="105"/>
    </row>
    <row r="313" spans="2:6" hidden="1" x14ac:dyDescent="0.25">
      <c r="B313" s="34"/>
      <c r="F313" s="105"/>
    </row>
    <row r="314" spans="2:6" hidden="1" x14ac:dyDescent="0.25">
      <c r="B314" s="34"/>
      <c r="F314" s="105"/>
    </row>
    <row r="315" spans="2:6" hidden="1" x14ac:dyDescent="0.25">
      <c r="B315" s="34"/>
      <c r="F315" s="105"/>
    </row>
    <row r="316" spans="2:6" hidden="1" x14ac:dyDescent="0.25">
      <c r="B316" s="34"/>
      <c r="F316" s="105"/>
    </row>
    <row r="317" spans="2:6" hidden="1" x14ac:dyDescent="0.25">
      <c r="B317" s="34"/>
      <c r="F317" s="105"/>
    </row>
    <row r="318" spans="2:6" hidden="1" x14ac:dyDescent="0.25">
      <c r="B318" s="34"/>
      <c r="F318" s="105"/>
    </row>
    <row r="319" spans="2:6" hidden="1" x14ac:dyDescent="0.25">
      <c r="B319" s="34"/>
      <c r="F319" s="105"/>
    </row>
    <row r="320" spans="2:6" hidden="1" x14ac:dyDescent="0.25">
      <c r="B320" s="34"/>
      <c r="F320" s="105"/>
    </row>
    <row r="321" spans="2:6" hidden="1" x14ac:dyDescent="0.25">
      <c r="B321" s="34"/>
      <c r="F321" s="105"/>
    </row>
    <row r="322" spans="2:6" hidden="1" x14ac:dyDescent="0.25">
      <c r="B322" s="34"/>
      <c r="F322" s="105"/>
    </row>
    <row r="323" spans="2:6" hidden="1" x14ac:dyDescent="0.25">
      <c r="B323" s="34"/>
      <c r="F323" s="105"/>
    </row>
    <row r="324" spans="2:6" hidden="1" x14ac:dyDescent="0.25">
      <c r="B324" s="34"/>
      <c r="F324" s="105"/>
    </row>
    <row r="325" spans="2:6" hidden="1" x14ac:dyDescent="0.25">
      <c r="B325" s="34"/>
      <c r="F325" s="105"/>
    </row>
    <row r="326" spans="2:6" hidden="1" x14ac:dyDescent="0.25">
      <c r="B326" s="34"/>
      <c r="F326" s="105"/>
    </row>
    <row r="327" spans="2:6" hidden="1" x14ac:dyDescent="0.25">
      <c r="B327" s="34"/>
      <c r="F327" s="105"/>
    </row>
    <row r="328" spans="2:6" hidden="1" x14ac:dyDescent="0.25">
      <c r="B328" s="34"/>
      <c r="F328" s="105"/>
    </row>
    <row r="329" spans="2:6" hidden="1" x14ac:dyDescent="0.25">
      <c r="B329" s="34"/>
      <c r="F329" s="105"/>
    </row>
    <row r="330" spans="2:6" hidden="1" x14ac:dyDescent="0.25">
      <c r="B330" s="34"/>
      <c r="F330" s="105"/>
    </row>
    <row r="331" spans="2:6" hidden="1" x14ac:dyDescent="0.25">
      <c r="B331" s="34"/>
      <c r="F331" s="105"/>
    </row>
    <row r="332" spans="2:6" hidden="1" x14ac:dyDescent="0.25">
      <c r="B332" s="34"/>
      <c r="F332" s="105"/>
    </row>
    <row r="333" spans="2:6" hidden="1" x14ac:dyDescent="0.25">
      <c r="B333" s="34"/>
      <c r="F333" s="105"/>
    </row>
    <row r="334" spans="2:6" hidden="1" x14ac:dyDescent="0.25">
      <c r="B334" s="34"/>
      <c r="F334" s="105"/>
    </row>
    <row r="335" spans="2:6" hidden="1" x14ac:dyDescent="0.25">
      <c r="B335" s="34"/>
      <c r="F335" s="105"/>
    </row>
    <row r="336" spans="2:6" hidden="1" x14ac:dyDescent="0.25">
      <c r="B336" s="34"/>
      <c r="F336" s="105"/>
    </row>
    <row r="337" spans="2:6" hidden="1" x14ac:dyDescent="0.25">
      <c r="B337" s="34"/>
      <c r="F337" s="105"/>
    </row>
    <row r="338" spans="2:6" hidden="1" x14ac:dyDescent="0.25">
      <c r="B338" s="34"/>
      <c r="F338" s="105"/>
    </row>
    <row r="339" spans="2:6" hidden="1" x14ac:dyDescent="0.25">
      <c r="B339" s="34"/>
      <c r="F339" s="105"/>
    </row>
    <row r="340" spans="2:6" hidden="1" x14ac:dyDescent="0.25">
      <c r="B340" s="34"/>
      <c r="F340" s="105"/>
    </row>
    <row r="341" spans="2:6" hidden="1" x14ac:dyDescent="0.25">
      <c r="B341" s="34"/>
      <c r="F341" s="105"/>
    </row>
    <row r="342" spans="2:6" hidden="1" x14ac:dyDescent="0.25">
      <c r="B342" s="34"/>
      <c r="F342" s="105"/>
    </row>
    <row r="343" spans="2:6" hidden="1" x14ac:dyDescent="0.25">
      <c r="B343" s="34"/>
      <c r="F343" s="105"/>
    </row>
    <row r="344" spans="2:6" hidden="1" x14ac:dyDescent="0.25">
      <c r="B344" s="34"/>
      <c r="F344" s="105"/>
    </row>
    <row r="345" spans="2:6" hidden="1" x14ac:dyDescent="0.25">
      <c r="B345" s="34"/>
      <c r="F345" s="105"/>
    </row>
    <row r="346" spans="2:6" hidden="1" x14ac:dyDescent="0.25">
      <c r="B346" s="34"/>
      <c r="F346" s="105"/>
    </row>
    <row r="347" spans="2:6" hidden="1" x14ac:dyDescent="0.25">
      <c r="B347" s="34"/>
      <c r="F347" s="105"/>
    </row>
    <row r="348" spans="2:6" hidden="1" x14ac:dyDescent="0.25">
      <c r="B348" s="34"/>
      <c r="F348" s="105"/>
    </row>
    <row r="349" spans="2:6" hidden="1" x14ac:dyDescent="0.25">
      <c r="B349" s="34"/>
      <c r="F349" s="105"/>
    </row>
    <row r="350" spans="2:6" hidden="1" x14ac:dyDescent="0.25">
      <c r="B350" s="34"/>
      <c r="F350" s="105"/>
    </row>
    <row r="351" spans="2:6" hidden="1" x14ac:dyDescent="0.25">
      <c r="B351" s="34"/>
      <c r="F351" s="105"/>
    </row>
    <row r="352" spans="2:6" hidden="1" x14ac:dyDescent="0.25">
      <c r="B352" s="34"/>
      <c r="F352" s="105"/>
    </row>
    <row r="353" spans="2:6" hidden="1" x14ac:dyDescent="0.25">
      <c r="B353" s="34"/>
      <c r="F353" s="105"/>
    </row>
    <row r="354" spans="2:6" hidden="1" x14ac:dyDescent="0.25">
      <c r="B354" s="34"/>
      <c r="F354" s="105"/>
    </row>
    <row r="355" spans="2:6" hidden="1" x14ac:dyDescent="0.25">
      <c r="B355" s="34"/>
      <c r="F355" s="105"/>
    </row>
    <row r="356" spans="2:6" hidden="1" x14ac:dyDescent="0.25">
      <c r="B356" s="34"/>
      <c r="F356" s="105"/>
    </row>
    <row r="357" spans="2:6" hidden="1" x14ac:dyDescent="0.25">
      <c r="B357" s="34"/>
      <c r="F357" s="105"/>
    </row>
    <row r="358" spans="2:6" hidden="1" x14ac:dyDescent="0.25">
      <c r="B358" s="34"/>
      <c r="F358" s="105"/>
    </row>
    <row r="359" spans="2:6" hidden="1" x14ac:dyDescent="0.25">
      <c r="B359" s="34"/>
      <c r="F359" s="105"/>
    </row>
    <row r="360" spans="2:6" hidden="1" x14ac:dyDescent="0.25">
      <c r="B360" s="34"/>
      <c r="F360" s="105"/>
    </row>
    <row r="361" spans="2:6" hidden="1" x14ac:dyDescent="0.25">
      <c r="B361" s="34"/>
      <c r="F361" s="105"/>
    </row>
    <row r="362" spans="2:6" hidden="1" x14ac:dyDescent="0.25">
      <c r="B362" s="34"/>
      <c r="F362" s="105"/>
    </row>
    <row r="363" spans="2:6" hidden="1" x14ac:dyDescent="0.25">
      <c r="B363" s="34"/>
      <c r="F363" s="105"/>
    </row>
    <row r="364" spans="2:6" hidden="1" x14ac:dyDescent="0.25">
      <c r="B364" s="34"/>
      <c r="F364" s="105"/>
    </row>
    <row r="365" spans="2:6" hidden="1" x14ac:dyDescent="0.25">
      <c r="B365" s="34"/>
      <c r="F365" s="105"/>
    </row>
    <row r="366" spans="2:6" hidden="1" x14ac:dyDescent="0.25">
      <c r="B366" s="34"/>
      <c r="F366" s="105"/>
    </row>
    <row r="367" spans="2:6" hidden="1" x14ac:dyDescent="0.25">
      <c r="B367" s="34"/>
      <c r="F367" s="105"/>
    </row>
    <row r="368" spans="2:6" hidden="1" x14ac:dyDescent="0.25">
      <c r="B368" s="34"/>
      <c r="F368" s="105"/>
    </row>
    <row r="369" spans="2:6" hidden="1" x14ac:dyDescent="0.25">
      <c r="B369" s="34"/>
      <c r="F369" s="105"/>
    </row>
    <row r="370" spans="2:6" hidden="1" x14ac:dyDescent="0.25">
      <c r="B370" s="34"/>
      <c r="F370" s="105"/>
    </row>
    <row r="371" spans="2:6" hidden="1" x14ac:dyDescent="0.25">
      <c r="B371" s="34"/>
      <c r="F371" s="105"/>
    </row>
    <row r="372" spans="2:6" hidden="1" x14ac:dyDescent="0.25">
      <c r="B372" s="33"/>
      <c r="F372" s="105"/>
    </row>
  </sheetData>
  <mergeCells count="6">
    <mergeCell ref="G2:H2"/>
    <mergeCell ref="I2:J2"/>
    <mergeCell ref="F1:F1048576"/>
    <mergeCell ref="A1:E1"/>
    <mergeCell ref="A2:E2"/>
    <mergeCell ref="A3:A5"/>
  </mergeCells>
  <printOptions horizontalCentered="1"/>
  <pageMargins left="0.7" right="0.7" top="0.75" bottom="0.75" header="0.3" footer="0.3"/>
  <pageSetup orientation="portrait" r:id="rId1"/>
  <headerFooter>
    <oddHeader>&amp;R&amp;"Arial,Regular"&amp;12Enclosure 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5"/>
  <sheetViews>
    <sheetView workbookViewId="0">
      <selection activeCell="B57" sqref="B57"/>
    </sheetView>
  </sheetViews>
  <sheetFormatPr defaultRowHeight="15" x14ac:dyDescent="0.25"/>
  <cols>
    <col min="1" max="1" width="14.85546875" bestFit="1" customWidth="1"/>
    <col min="2" max="8" width="15.7109375" customWidth="1"/>
    <col min="9" max="9" width="16.42578125" customWidth="1"/>
    <col min="10" max="10" width="15.7109375" customWidth="1"/>
  </cols>
  <sheetData>
    <row r="1" spans="1:10" x14ac:dyDescent="0.25">
      <c r="A1" s="107" t="s">
        <v>97</v>
      </c>
      <c r="B1" s="104"/>
      <c r="C1" s="104"/>
      <c r="D1" s="104"/>
      <c r="E1" s="104"/>
      <c r="F1" s="104"/>
      <c r="G1" s="104"/>
      <c r="H1" s="104"/>
      <c r="I1" s="104"/>
      <c r="J1" s="108"/>
    </row>
    <row r="2" spans="1:10" x14ac:dyDescent="0.25">
      <c r="A2" s="109" t="s">
        <v>101</v>
      </c>
      <c r="B2" s="105"/>
      <c r="C2" s="105"/>
      <c r="D2" s="105"/>
      <c r="E2" s="105"/>
      <c r="F2" s="105"/>
      <c r="G2" s="105"/>
      <c r="H2" s="105"/>
      <c r="I2" s="105"/>
      <c r="J2" s="110"/>
    </row>
    <row r="3" spans="1:10" x14ac:dyDescent="0.25">
      <c r="A3" s="111" t="s">
        <v>102</v>
      </c>
      <c r="B3" s="112"/>
      <c r="C3" s="112"/>
      <c r="D3" s="112"/>
      <c r="E3" s="112"/>
      <c r="F3" s="112"/>
      <c r="G3" s="112"/>
      <c r="H3" s="112"/>
      <c r="I3" s="112"/>
      <c r="J3" s="113"/>
    </row>
    <row r="4" spans="1:10" ht="76.5" x14ac:dyDescent="0.25">
      <c r="A4" s="2" t="s">
        <v>59</v>
      </c>
      <c r="B4" s="8" t="s">
        <v>60</v>
      </c>
      <c r="C4" s="8" t="s">
        <v>61</v>
      </c>
      <c r="D4" s="8" t="s">
        <v>62</v>
      </c>
      <c r="E4" s="8" t="s">
        <v>63</v>
      </c>
      <c r="F4" s="10" t="s">
        <v>64</v>
      </c>
      <c r="G4" s="8" t="s">
        <v>65</v>
      </c>
      <c r="H4" s="8" t="s">
        <v>66</v>
      </c>
      <c r="I4" s="8" t="s">
        <v>67</v>
      </c>
      <c r="J4" s="8" t="s">
        <v>68</v>
      </c>
    </row>
    <row r="5" spans="1:10" x14ac:dyDescent="0.25">
      <c r="A5" s="9"/>
      <c r="B5" s="8" t="s">
        <v>69</v>
      </c>
      <c r="C5" s="8" t="s">
        <v>70</v>
      </c>
      <c r="D5" s="8" t="s">
        <v>71</v>
      </c>
      <c r="E5" s="8" t="s">
        <v>72</v>
      </c>
      <c r="F5" s="8" t="s">
        <v>73</v>
      </c>
      <c r="G5" s="8" t="s">
        <v>74</v>
      </c>
      <c r="H5" s="8" t="s">
        <v>75</v>
      </c>
      <c r="I5" s="8" t="s">
        <v>76</v>
      </c>
      <c r="J5" s="8" t="s">
        <v>77</v>
      </c>
    </row>
    <row r="6" spans="1:10" x14ac:dyDescent="0.25">
      <c r="A6" s="11"/>
      <c r="B6" s="12"/>
      <c r="C6" s="12"/>
      <c r="D6" s="12"/>
      <c r="E6" s="12" t="s">
        <v>78</v>
      </c>
      <c r="F6" s="12" t="s">
        <v>79</v>
      </c>
      <c r="G6" s="12" t="s">
        <v>80</v>
      </c>
      <c r="H6" s="12" t="s">
        <v>81</v>
      </c>
      <c r="I6" s="12" t="s">
        <v>82</v>
      </c>
      <c r="J6" s="12" t="s">
        <v>83</v>
      </c>
    </row>
    <row r="7" spans="1:10" x14ac:dyDescent="0.25">
      <c r="A7" s="13" t="s">
        <v>3</v>
      </c>
      <c r="B7" s="6">
        <f>'[1]ALLOCATION SCHEDULE'!$B$4</f>
        <v>3300076</v>
      </c>
      <c r="C7" s="6">
        <f>SUM([1]MemberMonthsByFMAP!C3)</f>
        <v>244601</v>
      </c>
      <c r="D7" s="6">
        <f>SUM([1]MemberMonthsByFMAP!B3)</f>
        <v>1388486</v>
      </c>
      <c r="E7" s="6">
        <f>B7</f>
        <v>3300076</v>
      </c>
      <c r="F7" s="5">
        <f>C7*0.7</f>
        <v>171220.69999999998</v>
      </c>
      <c r="G7" s="5">
        <f>D7*0</f>
        <v>0</v>
      </c>
      <c r="H7" s="6">
        <f>SUM(E7:G7)</f>
        <v>3471296.7</v>
      </c>
      <c r="I7" s="5">
        <f t="shared" ref="I7:I38" si="0">H7/$H$64</f>
        <v>3.2537481263466735E-2</v>
      </c>
      <c r="J7" s="6">
        <f>I7*16741000</f>
        <v>544709.97383169655</v>
      </c>
    </row>
    <row r="8" spans="1:10" x14ac:dyDescent="0.25">
      <c r="A8" s="13" t="s">
        <v>4</v>
      </c>
      <c r="B8" s="6">
        <f>SUM([1]MemberMonthsByFMAP!D4)</f>
        <v>2369</v>
      </c>
      <c r="C8" s="6">
        <f>SUM([1]MemberMonthsByFMAP!C4)</f>
        <v>85</v>
      </c>
      <c r="D8" s="6">
        <f>SUM([1]MemberMonthsByFMAP!B4)</f>
        <v>1381</v>
      </c>
      <c r="E8" s="6">
        <f t="shared" ref="E8:E63" si="1">B8</f>
        <v>2369</v>
      </c>
      <c r="F8" s="5">
        <f t="shared" ref="F8:F63" si="2">C8*0.7</f>
        <v>59.499999999999993</v>
      </c>
      <c r="G8" s="5">
        <f t="shared" ref="G8:G63" si="3">D8*0</f>
        <v>0</v>
      </c>
      <c r="H8" s="6">
        <f t="shared" ref="H8:H63" si="4">SUM(E8:G8)</f>
        <v>2428.5</v>
      </c>
      <c r="I8" s="5">
        <f t="shared" si="0"/>
        <v>2.2763042193520642E-5</v>
      </c>
      <c r="J8" s="6">
        <f t="shared" ref="J8:J63" si="5">I8*16741000</f>
        <v>381.07608936172909</v>
      </c>
    </row>
    <row r="9" spans="1:10" x14ac:dyDescent="0.25">
      <c r="A9" s="13" t="s">
        <v>5</v>
      </c>
      <c r="B9" s="6">
        <f>SUM([1]MemberMonthsByFMAP!D5)</f>
        <v>58703</v>
      </c>
      <c r="C9" s="6">
        <f>SUM([1]MemberMonthsByFMAP!C5)</f>
        <v>4987</v>
      </c>
      <c r="D9" s="6">
        <f>SUM([1]MemberMonthsByFMAP!B5)</f>
        <v>29914</v>
      </c>
      <c r="E9" s="6">
        <f t="shared" si="1"/>
        <v>58703</v>
      </c>
      <c r="F9" s="5">
        <f t="shared" si="2"/>
        <v>3490.8999999999996</v>
      </c>
      <c r="G9" s="5">
        <f t="shared" si="3"/>
        <v>0</v>
      </c>
      <c r="H9" s="6">
        <f t="shared" si="4"/>
        <v>62193.9</v>
      </c>
      <c r="I9" s="5">
        <f t="shared" si="0"/>
        <v>5.8296165117545948E-4</v>
      </c>
      <c r="J9" s="6">
        <f t="shared" si="5"/>
        <v>9759.3610023283672</v>
      </c>
    </row>
    <row r="10" spans="1:10" x14ac:dyDescent="0.25">
      <c r="A10" s="13" t="s">
        <v>6</v>
      </c>
      <c r="B10" s="6">
        <f>SUM([1]MemberMonthsByFMAP!D6)</f>
        <v>642265</v>
      </c>
      <c r="C10" s="6">
        <f>SUM([1]MemberMonthsByFMAP!C6)</f>
        <v>37845</v>
      </c>
      <c r="D10" s="6">
        <f>SUM([1]MemberMonthsByFMAP!B6)</f>
        <v>273053</v>
      </c>
      <c r="E10" s="6">
        <f t="shared" si="1"/>
        <v>642265</v>
      </c>
      <c r="F10" s="5">
        <f t="shared" si="2"/>
        <v>26491.5</v>
      </c>
      <c r="G10" s="5">
        <f t="shared" si="3"/>
        <v>0</v>
      </c>
      <c r="H10" s="6">
        <f t="shared" si="4"/>
        <v>668756.5</v>
      </c>
      <c r="I10" s="5">
        <f t="shared" si="0"/>
        <v>6.2684506595392982E-3</v>
      </c>
      <c r="J10" s="6">
        <f t="shared" si="5"/>
        <v>104940.13249134739</v>
      </c>
    </row>
    <row r="11" spans="1:10" x14ac:dyDescent="0.25">
      <c r="A11" s="13" t="s">
        <v>7</v>
      </c>
      <c r="B11" s="6">
        <f>SUM([1]MemberMonthsByFMAP!D7)</f>
        <v>86113</v>
      </c>
      <c r="C11" s="6">
        <f>SUM([1]MemberMonthsByFMAP!C7)</f>
        <v>6086</v>
      </c>
      <c r="D11" s="6">
        <f>SUM([1]MemberMonthsByFMAP!B7)</f>
        <v>44749</v>
      </c>
      <c r="E11" s="6">
        <f t="shared" si="1"/>
        <v>86113</v>
      </c>
      <c r="F11" s="5">
        <f t="shared" si="2"/>
        <v>4260.2</v>
      </c>
      <c r="G11" s="5">
        <f t="shared" si="3"/>
        <v>0</v>
      </c>
      <c r="H11" s="6">
        <f t="shared" si="4"/>
        <v>90373.2</v>
      </c>
      <c r="I11" s="5">
        <f t="shared" si="0"/>
        <v>8.4709448826991122E-4</v>
      </c>
      <c r="J11" s="6">
        <f t="shared" si="5"/>
        <v>14181.208828126584</v>
      </c>
    </row>
    <row r="12" spans="1:10" x14ac:dyDescent="0.25">
      <c r="A12" s="13" t="s">
        <v>8</v>
      </c>
      <c r="B12" s="6">
        <f>SUM([1]MemberMonthsByFMAP!D8)</f>
        <v>63545</v>
      </c>
      <c r="C12" s="6">
        <f>SUM([1]MemberMonthsByFMAP!C8)</f>
        <v>11042</v>
      </c>
      <c r="D12" s="6">
        <f>SUM([1]MemberMonthsByFMAP!B8)</f>
        <v>18583</v>
      </c>
      <c r="E12" s="6">
        <f t="shared" si="1"/>
        <v>63545</v>
      </c>
      <c r="F12" s="5">
        <f t="shared" si="2"/>
        <v>7729.4</v>
      </c>
      <c r="G12" s="5">
        <f t="shared" si="3"/>
        <v>0</v>
      </c>
      <c r="H12" s="6">
        <f t="shared" si="4"/>
        <v>71274.399999999994</v>
      </c>
      <c r="I12" s="5">
        <f t="shared" si="0"/>
        <v>6.6807583879673353E-4</v>
      </c>
      <c r="J12" s="6">
        <f t="shared" si="5"/>
        <v>11184.257617296116</v>
      </c>
    </row>
    <row r="13" spans="1:10" x14ac:dyDescent="0.25">
      <c r="A13" s="13" t="s">
        <v>9</v>
      </c>
      <c r="B13" s="6">
        <f>SUM([1]MemberMonthsByFMAP!D9)</f>
        <v>2098211</v>
      </c>
      <c r="C13" s="6">
        <f>SUM([1]MemberMonthsByFMAP!C9)</f>
        <v>170216</v>
      </c>
      <c r="D13" s="6">
        <f>SUM([1]MemberMonthsByFMAP!B9)</f>
        <v>782838</v>
      </c>
      <c r="E13" s="6">
        <f t="shared" si="1"/>
        <v>2098211</v>
      </c>
      <c r="F13" s="5">
        <f t="shared" si="2"/>
        <v>119151.2</v>
      </c>
      <c r="G13" s="5">
        <f t="shared" si="3"/>
        <v>0</v>
      </c>
      <c r="H13" s="6">
        <f t="shared" si="4"/>
        <v>2217362.2000000002</v>
      </c>
      <c r="I13" s="5">
        <f t="shared" si="0"/>
        <v>2.0783985718310791E-2</v>
      </c>
      <c r="J13" s="6">
        <f t="shared" si="5"/>
        <v>347944.70491024095</v>
      </c>
    </row>
    <row r="14" spans="1:10" x14ac:dyDescent="0.25">
      <c r="A14" s="13" t="s">
        <v>10</v>
      </c>
      <c r="B14" s="6">
        <f>SUM([1]MemberMonthsByFMAP!D10)</f>
        <v>96457</v>
      </c>
      <c r="C14" s="6">
        <f>SUM([1]MemberMonthsByFMAP!C10)</f>
        <v>4935</v>
      </c>
      <c r="D14" s="6">
        <f>SUM([1]MemberMonthsByFMAP!B10)</f>
        <v>32883</v>
      </c>
      <c r="E14" s="6">
        <f t="shared" si="1"/>
        <v>96457</v>
      </c>
      <c r="F14" s="5">
        <f t="shared" si="2"/>
        <v>3454.5</v>
      </c>
      <c r="G14" s="5">
        <f t="shared" si="3"/>
        <v>0</v>
      </c>
      <c r="H14" s="6">
        <f t="shared" si="4"/>
        <v>99911.5</v>
      </c>
      <c r="I14" s="5">
        <f t="shared" si="0"/>
        <v>9.3649976945354638E-4</v>
      </c>
      <c r="J14" s="6">
        <f t="shared" si="5"/>
        <v>15677.942640421819</v>
      </c>
    </row>
    <row r="15" spans="1:10" x14ac:dyDescent="0.25">
      <c r="A15" s="13" t="s">
        <v>11</v>
      </c>
      <c r="B15" s="6">
        <f>SUM([1]MemberMonthsByFMAP!D11)</f>
        <v>257946</v>
      </c>
      <c r="C15" s="6">
        <f>SUM([1]MemberMonthsByFMAP!C11)</f>
        <v>24353</v>
      </c>
      <c r="D15" s="6">
        <f>SUM([1]MemberMonthsByFMAP!B11)</f>
        <v>146744</v>
      </c>
      <c r="E15" s="6">
        <f t="shared" si="1"/>
        <v>257946</v>
      </c>
      <c r="F15" s="5">
        <f t="shared" si="2"/>
        <v>17047.099999999999</v>
      </c>
      <c r="G15" s="5">
        <f t="shared" si="3"/>
        <v>0</v>
      </c>
      <c r="H15" s="6">
        <f t="shared" si="4"/>
        <v>274993.09999999998</v>
      </c>
      <c r="I15" s="5">
        <f t="shared" si="0"/>
        <v>2.5775909154733541E-3</v>
      </c>
      <c r="J15" s="6">
        <f t="shared" si="5"/>
        <v>43151.449515939421</v>
      </c>
    </row>
    <row r="16" spans="1:10" x14ac:dyDescent="0.25">
      <c r="A16" s="13" t="s">
        <v>12</v>
      </c>
      <c r="B16" s="6">
        <f>SUM([1]MemberMonthsByFMAP!D12)</f>
        <v>3964445</v>
      </c>
      <c r="C16" s="6">
        <f>SUM([1]MemberMonthsByFMAP!C12)</f>
        <v>277819</v>
      </c>
      <c r="D16" s="6">
        <f>SUM([1]MemberMonthsByFMAP!B12)</f>
        <v>1300095</v>
      </c>
      <c r="E16" s="6">
        <f t="shared" si="1"/>
        <v>3964445</v>
      </c>
      <c r="F16" s="5">
        <f t="shared" si="2"/>
        <v>194473.3</v>
      </c>
      <c r="G16" s="5">
        <f t="shared" si="3"/>
        <v>0</v>
      </c>
      <c r="H16" s="6">
        <f t="shared" si="4"/>
        <v>4158918.3</v>
      </c>
      <c r="I16" s="5">
        <f t="shared" si="0"/>
        <v>3.8982760033891346E-2</v>
      </c>
      <c r="J16" s="6">
        <f t="shared" si="5"/>
        <v>652610.38572737505</v>
      </c>
    </row>
    <row r="17" spans="1:10" x14ac:dyDescent="0.25">
      <c r="A17" s="13" t="s">
        <v>13</v>
      </c>
      <c r="B17" s="6">
        <f>SUM([1]MemberMonthsByFMAP!D13)</f>
        <v>91494</v>
      </c>
      <c r="C17" s="6">
        <f>SUM([1]MemberMonthsByFMAP!C13)</f>
        <v>11456</v>
      </c>
      <c r="D17" s="6">
        <f>SUM([1]MemberMonthsByFMAP!B13)</f>
        <v>30456</v>
      </c>
      <c r="E17" s="6">
        <f t="shared" si="1"/>
        <v>91494</v>
      </c>
      <c r="F17" s="5">
        <f t="shared" si="2"/>
        <v>8019.2</v>
      </c>
      <c r="G17" s="5">
        <f t="shared" si="3"/>
        <v>0</v>
      </c>
      <c r="H17" s="6">
        <f t="shared" si="4"/>
        <v>99513.2</v>
      </c>
      <c r="I17" s="5">
        <f t="shared" si="0"/>
        <v>9.3276638682818951E-4</v>
      </c>
      <c r="J17" s="6">
        <f t="shared" si="5"/>
        <v>15615.44208189072</v>
      </c>
    </row>
    <row r="18" spans="1:10" x14ac:dyDescent="0.25">
      <c r="A18" s="13" t="s">
        <v>14</v>
      </c>
      <c r="B18" s="6">
        <f>SUM([1]MemberMonthsByFMAP!D14)</f>
        <v>368169</v>
      </c>
      <c r="C18" s="6">
        <f>SUM([1]MemberMonthsByFMAP!C14)</f>
        <v>28263</v>
      </c>
      <c r="D18" s="6">
        <f>SUM([1]MemberMonthsByFMAP!B14)</f>
        <v>206551</v>
      </c>
      <c r="E18" s="6">
        <f t="shared" si="1"/>
        <v>368169</v>
      </c>
      <c r="F18" s="5">
        <f t="shared" si="2"/>
        <v>19784.099999999999</v>
      </c>
      <c r="G18" s="5">
        <f t="shared" si="3"/>
        <v>0</v>
      </c>
      <c r="H18" s="6">
        <f t="shared" si="4"/>
        <v>387953.1</v>
      </c>
      <c r="I18" s="5">
        <f t="shared" si="0"/>
        <v>3.6363980994058602E-3</v>
      </c>
      <c r="J18" s="6">
        <f t="shared" si="5"/>
        <v>60876.940582153504</v>
      </c>
    </row>
    <row r="19" spans="1:10" x14ac:dyDescent="0.25">
      <c r="A19" s="13" t="s">
        <v>15</v>
      </c>
      <c r="B19" s="6">
        <f>SUM([1]MemberMonthsByFMAP!D15)</f>
        <v>779189</v>
      </c>
      <c r="C19" s="6">
        <f>SUM([1]MemberMonthsByFMAP!C15)</f>
        <v>49096</v>
      </c>
      <c r="D19" s="6">
        <f>SUM([1]MemberMonthsByFMAP!B15)</f>
        <v>248196</v>
      </c>
      <c r="E19" s="6">
        <f t="shared" si="1"/>
        <v>779189</v>
      </c>
      <c r="F19" s="5">
        <f t="shared" si="2"/>
        <v>34367.199999999997</v>
      </c>
      <c r="G19" s="5">
        <f t="shared" si="3"/>
        <v>0</v>
      </c>
      <c r="H19" s="6">
        <f t="shared" si="4"/>
        <v>813556.2</v>
      </c>
      <c r="I19" s="5">
        <f t="shared" si="0"/>
        <v>7.6257006824790264E-3</v>
      </c>
      <c r="J19" s="6">
        <f t="shared" si="5"/>
        <v>127661.85512538138</v>
      </c>
    </row>
    <row r="20" spans="1:10" x14ac:dyDescent="0.25">
      <c r="A20" s="13" t="s">
        <v>16</v>
      </c>
      <c r="B20" s="6">
        <f>SUM([1]MemberMonthsByFMAP!D16)</f>
        <v>42019</v>
      </c>
      <c r="C20" s="6">
        <f>SUM([1]MemberMonthsByFMAP!C16)</f>
        <v>4094</v>
      </c>
      <c r="D20" s="6">
        <f>SUM([1]MemberMonthsByFMAP!B16)</f>
        <v>18434</v>
      </c>
      <c r="E20" s="6">
        <f t="shared" si="1"/>
        <v>42019</v>
      </c>
      <c r="F20" s="5">
        <f t="shared" si="2"/>
        <v>2865.7999999999997</v>
      </c>
      <c r="G20" s="5">
        <f t="shared" si="3"/>
        <v>0</v>
      </c>
      <c r="H20" s="6">
        <f t="shared" si="4"/>
        <v>44884.800000000003</v>
      </c>
      <c r="I20" s="5">
        <f t="shared" si="0"/>
        <v>4.207183842897819E-4</v>
      </c>
      <c r="J20" s="6">
        <f t="shared" si="5"/>
        <v>7043.2464713952386</v>
      </c>
    </row>
    <row r="21" spans="1:10" x14ac:dyDescent="0.25">
      <c r="A21" s="13" t="s">
        <v>17</v>
      </c>
      <c r="B21" s="6">
        <f>SUM([1]MemberMonthsByFMAP!D17)</f>
        <v>3263164</v>
      </c>
      <c r="C21" s="6">
        <f>SUM([1]MemberMonthsByFMAP!C17)</f>
        <v>238685</v>
      </c>
      <c r="D21" s="6">
        <f>SUM([1]MemberMonthsByFMAP!B17)</f>
        <v>1019917</v>
      </c>
      <c r="E21" s="6">
        <f t="shared" si="1"/>
        <v>3263164</v>
      </c>
      <c r="F21" s="5">
        <f t="shared" si="2"/>
        <v>167079.5</v>
      </c>
      <c r="G21" s="5">
        <f t="shared" si="3"/>
        <v>0</v>
      </c>
      <c r="H21" s="6">
        <f t="shared" si="4"/>
        <v>3430243.5</v>
      </c>
      <c r="I21" s="5">
        <f t="shared" si="0"/>
        <v>3.2152677588861402E-2</v>
      </c>
      <c r="J21" s="6">
        <f t="shared" si="5"/>
        <v>538267.9755151287</v>
      </c>
    </row>
    <row r="22" spans="1:10" x14ac:dyDescent="0.25">
      <c r="A22" s="13" t="s">
        <v>18</v>
      </c>
      <c r="B22" s="6">
        <f>SUM([1]MemberMonthsByFMAP!D18)</f>
        <v>446514</v>
      </c>
      <c r="C22" s="6">
        <f>SUM([1]MemberMonthsByFMAP!C18)</f>
        <v>43190</v>
      </c>
      <c r="D22" s="6">
        <f>SUM([1]MemberMonthsByFMAP!B18)</f>
        <v>149219</v>
      </c>
      <c r="E22" s="6">
        <f t="shared" si="1"/>
        <v>446514</v>
      </c>
      <c r="F22" s="5">
        <f t="shared" si="2"/>
        <v>30232.999999999996</v>
      </c>
      <c r="G22" s="5">
        <f t="shared" si="3"/>
        <v>0</v>
      </c>
      <c r="H22" s="6">
        <f t="shared" si="4"/>
        <v>476747</v>
      </c>
      <c r="I22" s="5">
        <f t="shared" si="0"/>
        <v>4.4686893459478629E-3</v>
      </c>
      <c r="J22" s="6">
        <f t="shared" si="5"/>
        <v>74810.328340513166</v>
      </c>
    </row>
    <row r="23" spans="1:10" x14ac:dyDescent="0.25">
      <c r="A23" s="13" t="s">
        <v>19</v>
      </c>
      <c r="B23" s="6">
        <f>SUM([1]MemberMonthsByFMAP!D19)</f>
        <v>251305</v>
      </c>
      <c r="C23" s="6">
        <f>SUM([1]MemberMonthsByFMAP!C19)</f>
        <v>13183</v>
      </c>
      <c r="D23" s="6">
        <f>SUM([1]MemberMonthsByFMAP!B19)</f>
        <v>93264</v>
      </c>
      <c r="E23" s="6">
        <f t="shared" si="1"/>
        <v>251305</v>
      </c>
      <c r="F23" s="5">
        <f t="shared" si="2"/>
        <v>9228.0999999999985</v>
      </c>
      <c r="G23" s="5">
        <f t="shared" si="3"/>
        <v>0</v>
      </c>
      <c r="H23" s="6">
        <f t="shared" si="4"/>
        <v>260533.1</v>
      </c>
      <c r="I23" s="5">
        <f t="shared" si="0"/>
        <v>2.4420530978417677E-3</v>
      </c>
      <c r="J23" s="6">
        <f t="shared" si="5"/>
        <v>40882.410910969033</v>
      </c>
    </row>
    <row r="24" spans="1:10" x14ac:dyDescent="0.25">
      <c r="A24" s="13" t="s">
        <v>20</v>
      </c>
      <c r="B24" s="6">
        <f>SUM([1]MemberMonthsByFMAP!D20)</f>
        <v>63858</v>
      </c>
      <c r="C24" s="6">
        <f>SUM([1]MemberMonthsByFMAP!C20)</f>
        <v>3128</v>
      </c>
      <c r="D24" s="6">
        <f>SUM([1]MemberMonthsByFMAP!B20)</f>
        <v>20394</v>
      </c>
      <c r="E24" s="6">
        <f t="shared" si="1"/>
        <v>63858</v>
      </c>
      <c r="F24" s="5">
        <f t="shared" si="2"/>
        <v>2189.6</v>
      </c>
      <c r="G24" s="5">
        <f t="shared" si="3"/>
        <v>0</v>
      </c>
      <c r="H24" s="6">
        <f t="shared" si="4"/>
        <v>66047.600000000006</v>
      </c>
      <c r="I24" s="5">
        <f t="shared" si="0"/>
        <v>6.1908351063651385E-4</v>
      </c>
      <c r="J24" s="6">
        <f t="shared" si="5"/>
        <v>10364.077051565879</v>
      </c>
    </row>
    <row r="25" spans="1:10" x14ac:dyDescent="0.25">
      <c r="A25" s="13" t="s">
        <v>21</v>
      </c>
      <c r="B25" s="6">
        <f>SUM([1]MemberMonthsByFMAP!D21)</f>
        <v>30790000</v>
      </c>
      <c r="C25" s="6">
        <f>SUM([1]MemberMonthsByFMAP!C21)</f>
        <v>1916236</v>
      </c>
      <c r="D25" s="6">
        <f>SUM([1]MemberMonthsByFMAP!B21)</f>
        <v>11530000</v>
      </c>
      <c r="E25" s="6">
        <f t="shared" si="1"/>
        <v>30790000</v>
      </c>
      <c r="F25" s="5">
        <f t="shared" si="2"/>
        <v>1341365.2</v>
      </c>
      <c r="G25" s="5">
        <f t="shared" si="3"/>
        <v>0</v>
      </c>
      <c r="H25" s="6">
        <f t="shared" si="4"/>
        <v>32131365.199999999</v>
      </c>
      <c r="I25" s="5">
        <f t="shared" si="0"/>
        <v>0.3011767024019027</v>
      </c>
      <c r="J25" s="6">
        <f t="shared" si="5"/>
        <v>5041999.1749102529</v>
      </c>
    </row>
    <row r="26" spans="1:10" x14ac:dyDescent="0.25">
      <c r="A26" s="13" t="s">
        <v>22</v>
      </c>
      <c r="B26" s="6">
        <f>SUM([1]MemberMonthsByFMAP!D22)</f>
        <v>574447</v>
      </c>
      <c r="C26" s="6">
        <f>SUM([1]MemberMonthsByFMAP!C22)</f>
        <v>48513</v>
      </c>
      <c r="D26" s="6">
        <f>SUM([1]MemberMonthsByFMAP!B22)</f>
        <v>173063</v>
      </c>
      <c r="E26" s="6">
        <f t="shared" si="1"/>
        <v>574447</v>
      </c>
      <c r="F26" s="5">
        <f t="shared" si="2"/>
        <v>33959.1</v>
      </c>
      <c r="G26" s="5">
        <f t="shared" si="3"/>
        <v>0</v>
      </c>
      <c r="H26" s="6">
        <f t="shared" si="4"/>
        <v>608406.1</v>
      </c>
      <c r="I26" s="5">
        <f t="shared" si="0"/>
        <v>5.7027686741179069E-3</v>
      </c>
      <c r="J26" s="6">
        <f t="shared" si="5"/>
        <v>95470.050373407881</v>
      </c>
    </row>
    <row r="27" spans="1:10" x14ac:dyDescent="0.25">
      <c r="A27" s="13" t="s">
        <v>23</v>
      </c>
      <c r="B27" s="6">
        <f>SUM([1]MemberMonthsByFMAP!D23)</f>
        <v>311160</v>
      </c>
      <c r="C27" s="6">
        <f>SUM([1]MemberMonthsByFMAP!C23)</f>
        <v>29531</v>
      </c>
      <c r="D27" s="6">
        <f>SUM([1]MemberMonthsByFMAP!B23)</f>
        <v>161645</v>
      </c>
      <c r="E27" s="6">
        <f t="shared" si="1"/>
        <v>311160</v>
      </c>
      <c r="F27" s="5">
        <f t="shared" si="2"/>
        <v>20671.699999999997</v>
      </c>
      <c r="G27" s="5">
        <f t="shared" si="3"/>
        <v>0</v>
      </c>
      <c r="H27" s="6">
        <f t="shared" si="4"/>
        <v>331831.7</v>
      </c>
      <c r="I27" s="5">
        <f t="shared" si="0"/>
        <v>3.1103557703305263E-3</v>
      </c>
      <c r="J27" s="6">
        <f t="shared" si="5"/>
        <v>52070.465951103339</v>
      </c>
    </row>
    <row r="28" spans="1:10" x14ac:dyDescent="0.25">
      <c r="A28" s="13" t="s">
        <v>24</v>
      </c>
      <c r="B28" s="6">
        <f>SUM([1]MemberMonthsByFMAP!D24)</f>
        <v>34367</v>
      </c>
      <c r="C28" s="6">
        <f>SUM([1]MemberMonthsByFMAP!C24)</f>
        <v>2534</v>
      </c>
      <c r="D28" s="6">
        <f>SUM([1]MemberMonthsByFMAP!B24)</f>
        <v>18404</v>
      </c>
      <c r="E28" s="6">
        <f t="shared" si="1"/>
        <v>34367</v>
      </c>
      <c r="F28" s="5">
        <f t="shared" si="2"/>
        <v>1773.8</v>
      </c>
      <c r="G28" s="5">
        <f t="shared" si="3"/>
        <v>0</v>
      </c>
      <c r="H28" s="6">
        <f t="shared" si="4"/>
        <v>36140.800000000003</v>
      </c>
      <c r="I28" s="5">
        <f t="shared" si="0"/>
        <v>3.3875830978282514E-4</v>
      </c>
      <c r="J28" s="6">
        <f t="shared" si="5"/>
        <v>5671.1528640742754</v>
      </c>
    </row>
    <row r="29" spans="1:10" x14ac:dyDescent="0.25">
      <c r="A29" s="13" t="s">
        <v>25</v>
      </c>
      <c r="B29" s="6">
        <f>SUM([1]MemberMonthsByFMAP!D25)</f>
        <v>308605</v>
      </c>
      <c r="C29" s="6">
        <f>SUM([1]MemberMonthsByFMAP!C25)</f>
        <v>22985</v>
      </c>
      <c r="D29" s="6">
        <f>SUM([1]MemberMonthsByFMAP!B25)</f>
        <v>123285</v>
      </c>
      <c r="E29" s="6">
        <f t="shared" si="1"/>
        <v>308605</v>
      </c>
      <c r="F29" s="5">
        <f t="shared" si="2"/>
        <v>16089.499999999998</v>
      </c>
      <c r="G29" s="5">
        <f t="shared" si="3"/>
        <v>0</v>
      </c>
      <c r="H29" s="6">
        <f t="shared" si="4"/>
        <v>324694.5</v>
      </c>
      <c r="I29" s="5">
        <f t="shared" si="0"/>
        <v>3.0434567031105983E-3</v>
      </c>
      <c r="J29" s="6">
        <f t="shared" si="5"/>
        <v>50950.508666774527</v>
      </c>
    </row>
    <row r="30" spans="1:10" x14ac:dyDescent="0.25">
      <c r="A30" s="13" t="s">
        <v>26</v>
      </c>
      <c r="B30" s="6">
        <f>SUM([1]MemberMonthsByFMAP!D26)</f>
        <v>1122042</v>
      </c>
      <c r="C30" s="6">
        <f>SUM([1]MemberMonthsByFMAP!C26)</f>
        <v>95649</v>
      </c>
      <c r="D30" s="6">
        <f>SUM([1]MemberMonthsByFMAP!B26)</f>
        <v>370727</v>
      </c>
      <c r="E30" s="6">
        <f t="shared" si="1"/>
        <v>1122042</v>
      </c>
      <c r="F30" s="5">
        <f t="shared" si="2"/>
        <v>66954.3</v>
      </c>
      <c r="G30" s="5">
        <f t="shared" si="3"/>
        <v>0</v>
      </c>
      <c r="H30" s="6">
        <f t="shared" si="4"/>
        <v>1188996.3</v>
      </c>
      <c r="I30" s="5">
        <f t="shared" si="0"/>
        <v>1.1144810765838965E-2</v>
      </c>
      <c r="J30" s="6">
        <f t="shared" si="5"/>
        <v>186575.2770309101</v>
      </c>
    </row>
    <row r="31" spans="1:10" x14ac:dyDescent="0.25">
      <c r="A31" s="13" t="s">
        <v>27</v>
      </c>
      <c r="B31" s="6">
        <f>SUM([1]MemberMonthsByFMAP!D27)</f>
        <v>24870</v>
      </c>
      <c r="C31" s="6">
        <f>SUM([1]MemberMonthsByFMAP!C27)</f>
        <v>1682</v>
      </c>
      <c r="D31" s="6">
        <f>SUM([1]MemberMonthsByFMAP!B27)</f>
        <v>8919</v>
      </c>
      <c r="E31" s="6">
        <f t="shared" si="1"/>
        <v>24870</v>
      </c>
      <c r="F31" s="5">
        <f t="shared" si="2"/>
        <v>1177.3999999999999</v>
      </c>
      <c r="G31" s="5">
        <f t="shared" si="3"/>
        <v>0</v>
      </c>
      <c r="H31" s="6">
        <f t="shared" si="4"/>
        <v>26047.4</v>
      </c>
      <c r="I31" s="5">
        <f t="shared" si="0"/>
        <v>2.4414991362219871E-4</v>
      </c>
      <c r="J31" s="6">
        <f t="shared" si="5"/>
        <v>4087.3137039492285</v>
      </c>
    </row>
    <row r="32" spans="1:10" x14ac:dyDescent="0.25">
      <c r="A32" s="13" t="s">
        <v>28</v>
      </c>
      <c r="B32" s="6">
        <f>SUM([1]MemberMonthsByFMAP!D28)</f>
        <v>21440</v>
      </c>
      <c r="C32" s="6">
        <f>SUM([1]MemberMonthsByFMAP!C28)</f>
        <v>3549</v>
      </c>
      <c r="D32" s="6">
        <f>SUM([1]MemberMonthsByFMAP!B28)</f>
        <v>13733</v>
      </c>
      <c r="E32" s="6">
        <f t="shared" si="1"/>
        <v>21440</v>
      </c>
      <c r="F32" s="5">
        <f t="shared" si="2"/>
        <v>2484.2999999999997</v>
      </c>
      <c r="G32" s="5">
        <f t="shared" si="3"/>
        <v>0</v>
      </c>
      <c r="H32" s="6">
        <f t="shared" si="4"/>
        <v>23924.3</v>
      </c>
      <c r="I32" s="5">
        <f t="shared" si="0"/>
        <v>2.2424947512886384E-4</v>
      </c>
      <c r="J32" s="6">
        <f t="shared" si="5"/>
        <v>3754.1604631323094</v>
      </c>
    </row>
    <row r="33" spans="1:10" x14ac:dyDescent="0.25">
      <c r="A33" s="13" t="s">
        <v>29</v>
      </c>
      <c r="B33" s="6">
        <f>SUM([1]MemberMonthsByFMAP!D29)</f>
        <v>1437311</v>
      </c>
      <c r="C33" s="6">
        <f>SUM([1]MemberMonthsByFMAP!C29)</f>
        <v>144097</v>
      </c>
      <c r="D33" s="6">
        <f>SUM([1]MemberMonthsByFMAP!B29)</f>
        <v>393004</v>
      </c>
      <c r="E33" s="6">
        <f t="shared" si="1"/>
        <v>1437311</v>
      </c>
      <c r="F33" s="5">
        <f t="shared" si="2"/>
        <v>100867.9</v>
      </c>
      <c r="G33" s="5">
        <f t="shared" si="3"/>
        <v>0</v>
      </c>
      <c r="H33" s="6">
        <f t="shared" si="4"/>
        <v>1538178.9</v>
      </c>
      <c r="I33" s="5">
        <f t="shared" si="0"/>
        <v>1.4417801606705029E-2</v>
      </c>
      <c r="J33" s="6">
        <f t="shared" si="5"/>
        <v>241368.41669784888</v>
      </c>
    </row>
    <row r="34" spans="1:10" x14ac:dyDescent="0.25">
      <c r="A34" s="13" t="s">
        <v>30</v>
      </c>
      <c r="B34" s="6">
        <f>SUM([1]MemberMonthsByFMAP!D30)</f>
        <v>218149</v>
      </c>
      <c r="C34" s="6">
        <f>SUM([1]MemberMonthsByFMAP!C30)</f>
        <v>33295</v>
      </c>
      <c r="D34" s="6">
        <f>SUM([1]MemberMonthsByFMAP!B30)</f>
        <v>95916</v>
      </c>
      <c r="E34" s="6">
        <f t="shared" si="1"/>
        <v>218149</v>
      </c>
      <c r="F34" s="5">
        <f t="shared" si="2"/>
        <v>23306.5</v>
      </c>
      <c r="G34" s="5">
        <f t="shared" si="3"/>
        <v>0</v>
      </c>
      <c r="H34" s="6">
        <f t="shared" si="4"/>
        <v>241455.5</v>
      </c>
      <c r="I34" s="5">
        <f t="shared" si="0"/>
        <v>2.2632331621814383E-3</v>
      </c>
      <c r="J34" s="6">
        <f t="shared" si="5"/>
        <v>37888.786368079462</v>
      </c>
    </row>
    <row r="35" spans="1:10" x14ac:dyDescent="0.25">
      <c r="A35" s="13" t="s">
        <v>31</v>
      </c>
      <c r="B35" s="6">
        <f>SUM([1]MemberMonthsByFMAP!D31)</f>
        <v>166377</v>
      </c>
      <c r="C35" s="6">
        <f>SUM([1]MemberMonthsByFMAP!C31)</f>
        <v>15910</v>
      </c>
      <c r="D35" s="6">
        <f>SUM([1]MemberMonthsByFMAP!B31)</f>
        <v>89562</v>
      </c>
      <c r="E35" s="6">
        <f t="shared" si="1"/>
        <v>166377</v>
      </c>
      <c r="F35" s="5">
        <f t="shared" si="2"/>
        <v>11137</v>
      </c>
      <c r="G35" s="5">
        <f t="shared" si="3"/>
        <v>0</v>
      </c>
      <c r="H35" s="6">
        <f t="shared" si="4"/>
        <v>177514</v>
      </c>
      <c r="I35" s="5">
        <f t="shared" si="0"/>
        <v>1.6638907440562581E-3</v>
      </c>
      <c r="J35" s="6">
        <f t="shared" si="5"/>
        <v>27855.194946245818</v>
      </c>
    </row>
    <row r="36" spans="1:10" x14ac:dyDescent="0.25">
      <c r="A36" s="13" t="s">
        <v>32</v>
      </c>
      <c r="B36" s="6">
        <f>SUM([1]MemberMonthsByFMAP!D32)</f>
        <v>6401836</v>
      </c>
      <c r="C36" s="6">
        <f>SUM([1]MemberMonthsByFMAP!C32)</f>
        <v>736194</v>
      </c>
      <c r="D36" s="6">
        <f>SUM([1]MemberMonthsByFMAP!B32)</f>
        <v>2682299</v>
      </c>
      <c r="E36" s="6">
        <f t="shared" si="1"/>
        <v>6401836</v>
      </c>
      <c r="F36" s="5">
        <f t="shared" si="2"/>
        <v>515335.8</v>
      </c>
      <c r="G36" s="5">
        <f t="shared" si="3"/>
        <v>0</v>
      </c>
      <c r="H36" s="6">
        <f t="shared" si="4"/>
        <v>6917171.7999999998</v>
      </c>
      <c r="I36" s="5">
        <f t="shared" si="0"/>
        <v>6.4836678420107513E-2</v>
      </c>
      <c r="J36" s="6">
        <f t="shared" si="5"/>
        <v>1085430.8334310199</v>
      </c>
    </row>
    <row r="37" spans="1:10" x14ac:dyDescent="0.25">
      <c r="A37" s="13" t="s">
        <v>33</v>
      </c>
      <c r="B37" s="6">
        <f>SUM([1]MemberMonthsByFMAP!D33)</f>
        <v>437443</v>
      </c>
      <c r="C37" s="6">
        <f>SUM([1]MemberMonthsByFMAP!C33)</f>
        <v>50699</v>
      </c>
      <c r="D37" s="6">
        <f>SUM([1]MemberMonthsByFMAP!B33)</f>
        <v>182623</v>
      </c>
      <c r="E37" s="6">
        <f t="shared" si="1"/>
        <v>437443</v>
      </c>
      <c r="F37" s="5">
        <f t="shared" si="2"/>
        <v>35489.299999999996</v>
      </c>
      <c r="G37" s="5">
        <f t="shared" si="3"/>
        <v>0</v>
      </c>
      <c r="H37" s="6">
        <f t="shared" si="4"/>
        <v>472932.3</v>
      </c>
      <c r="I37" s="5">
        <f t="shared" si="0"/>
        <v>4.4329330449161047E-3</v>
      </c>
      <c r="J37" s="6">
        <f t="shared" si="5"/>
        <v>74211.732104940515</v>
      </c>
    </row>
    <row r="38" spans="1:10" x14ac:dyDescent="0.25">
      <c r="A38" s="13" t="s">
        <v>34</v>
      </c>
      <c r="B38" s="6">
        <f>SUM([1]MemberMonthsByFMAP!D34)</f>
        <v>43745</v>
      </c>
      <c r="C38" s="6">
        <f>SUM([1]MemberMonthsByFMAP!C34)</f>
        <v>2767</v>
      </c>
      <c r="D38" s="6">
        <f>SUM([1]MemberMonthsByFMAP!B34)</f>
        <v>21546</v>
      </c>
      <c r="E38" s="6">
        <f t="shared" si="1"/>
        <v>43745</v>
      </c>
      <c r="F38" s="5">
        <f t="shared" si="2"/>
        <v>1936.8999999999999</v>
      </c>
      <c r="G38" s="5">
        <f t="shared" si="3"/>
        <v>0</v>
      </c>
      <c r="H38" s="6">
        <f t="shared" si="4"/>
        <v>45681.9</v>
      </c>
      <c r="I38" s="5">
        <f t="shared" si="0"/>
        <v>4.2818983618702516E-4</v>
      </c>
      <c r="J38" s="6">
        <f t="shared" si="5"/>
        <v>7168.3260476069881</v>
      </c>
    </row>
    <row r="39" spans="1:10" x14ac:dyDescent="0.25">
      <c r="A39" s="13" t="s">
        <v>35</v>
      </c>
      <c r="B39" s="6">
        <f>SUM([1]MemberMonthsByFMAP!D35)</f>
        <v>6089043</v>
      </c>
      <c r="C39" s="6">
        <f>SUM([1]MemberMonthsByFMAP!C35)</f>
        <v>641493</v>
      </c>
      <c r="D39" s="6">
        <f>SUM([1]MemberMonthsByFMAP!B35)</f>
        <v>1986155</v>
      </c>
      <c r="E39" s="6">
        <f t="shared" si="1"/>
        <v>6089043</v>
      </c>
      <c r="F39" s="5">
        <f t="shared" si="2"/>
        <v>449045.1</v>
      </c>
      <c r="G39" s="5">
        <f t="shared" si="3"/>
        <v>0</v>
      </c>
      <c r="H39" s="6">
        <f t="shared" si="4"/>
        <v>6538088.0999999996</v>
      </c>
      <c r="I39" s="5">
        <f t="shared" ref="I39:I63" si="6">H39/$H$64</f>
        <v>6.1283415806158197E-2</v>
      </c>
      <c r="J39" s="6">
        <f t="shared" si="5"/>
        <v>1025945.6640108944</v>
      </c>
    </row>
    <row r="40" spans="1:10" x14ac:dyDescent="0.25">
      <c r="A40" s="13" t="s">
        <v>36</v>
      </c>
      <c r="B40" s="6">
        <f>SUM([1]MemberMonthsByFMAP!D36)</f>
        <v>4303900</v>
      </c>
      <c r="C40" s="6">
        <f>SUM([1]MemberMonthsByFMAP!C36)</f>
        <v>298815</v>
      </c>
      <c r="D40" s="6">
        <f>SUM([1]MemberMonthsByFMAP!B36)</f>
        <v>1536299</v>
      </c>
      <c r="E40" s="6">
        <f t="shared" si="1"/>
        <v>4303900</v>
      </c>
      <c r="F40" s="5">
        <f t="shared" si="2"/>
        <v>209170.5</v>
      </c>
      <c r="G40" s="5">
        <f t="shared" si="3"/>
        <v>0</v>
      </c>
      <c r="H40" s="6">
        <f t="shared" si="4"/>
        <v>4513070.5</v>
      </c>
      <c r="I40" s="5">
        <f t="shared" si="6"/>
        <v>4.2302332391942886E-2</v>
      </c>
      <c r="J40" s="6">
        <f t="shared" si="5"/>
        <v>708183.3465735158</v>
      </c>
    </row>
    <row r="41" spans="1:10" x14ac:dyDescent="0.25">
      <c r="A41" s="13" t="s">
        <v>37</v>
      </c>
      <c r="B41" s="6">
        <f>SUM([1]MemberMonthsByFMAP!D37)</f>
        <v>140898</v>
      </c>
      <c r="C41" s="6">
        <f>SUM([1]MemberMonthsByFMAP!C37)</f>
        <v>15374</v>
      </c>
      <c r="D41" s="6">
        <f>SUM([1]MemberMonthsByFMAP!B37)</f>
        <v>47913</v>
      </c>
      <c r="E41" s="6">
        <f t="shared" si="1"/>
        <v>140898</v>
      </c>
      <c r="F41" s="5">
        <f t="shared" si="2"/>
        <v>10761.8</v>
      </c>
      <c r="G41" s="5">
        <f t="shared" si="3"/>
        <v>0</v>
      </c>
      <c r="H41" s="6">
        <f t="shared" si="4"/>
        <v>151659.79999999999</v>
      </c>
      <c r="I41" s="5">
        <f t="shared" si="6"/>
        <v>1.4215517506530374E-3</v>
      </c>
      <c r="J41" s="6">
        <f t="shared" si="5"/>
        <v>23798.197857682499</v>
      </c>
    </row>
    <row r="42" spans="1:10" x14ac:dyDescent="0.25">
      <c r="A42" s="13" t="s">
        <v>38</v>
      </c>
      <c r="B42" s="6">
        <f>SUM([1]MemberMonthsByFMAP!D38)</f>
        <v>6720045</v>
      </c>
      <c r="C42" s="6">
        <f>SUM([1]MemberMonthsByFMAP!C38)</f>
        <v>545977</v>
      </c>
      <c r="D42" s="6">
        <f>SUM([1]MemberMonthsByFMAP!B38)</f>
        <v>2406667</v>
      </c>
      <c r="E42" s="6">
        <f t="shared" si="1"/>
        <v>6720045</v>
      </c>
      <c r="F42" s="5">
        <f t="shared" si="2"/>
        <v>382183.89999999997</v>
      </c>
      <c r="G42" s="5">
        <f t="shared" si="3"/>
        <v>0</v>
      </c>
      <c r="H42" s="6">
        <f t="shared" si="4"/>
        <v>7102228.9000000004</v>
      </c>
      <c r="I42" s="5">
        <f t="shared" si="6"/>
        <v>6.6571272851036312E-2</v>
      </c>
      <c r="J42" s="6">
        <f t="shared" si="5"/>
        <v>1114469.6787991989</v>
      </c>
    </row>
    <row r="43" spans="1:10" x14ac:dyDescent="0.25">
      <c r="A43" s="13" t="s">
        <v>39</v>
      </c>
      <c r="B43" s="6">
        <f>SUM([1]MemberMonthsByFMAP!D39)</f>
        <v>6129328</v>
      </c>
      <c r="C43" s="6">
        <f>SUM([1]MemberMonthsByFMAP!C39)</f>
        <v>692809</v>
      </c>
      <c r="D43" s="6">
        <f>SUM([1]MemberMonthsByFMAP!B39)</f>
        <v>2608046</v>
      </c>
      <c r="E43" s="6">
        <f t="shared" si="1"/>
        <v>6129328</v>
      </c>
      <c r="F43" s="5">
        <f t="shared" si="2"/>
        <v>484966.3</v>
      </c>
      <c r="G43" s="5">
        <f t="shared" si="3"/>
        <v>0</v>
      </c>
      <c r="H43" s="6">
        <f t="shared" si="4"/>
        <v>6614294.2999999998</v>
      </c>
      <c r="I43" s="5">
        <f t="shared" si="6"/>
        <v>6.1997718851662782E-2</v>
      </c>
      <c r="J43" s="6">
        <f t="shared" si="5"/>
        <v>1037903.8112956866</v>
      </c>
    </row>
    <row r="44" spans="1:10" x14ac:dyDescent="0.25">
      <c r="A44" s="13" t="s">
        <v>40</v>
      </c>
      <c r="B44" s="6">
        <f>SUM([1]MemberMonthsByFMAP!D40)</f>
        <v>1604209</v>
      </c>
      <c r="C44" s="6">
        <f>SUM([1]MemberMonthsByFMAP!C40)</f>
        <v>96642</v>
      </c>
      <c r="D44" s="6">
        <f>SUM([1]MemberMonthsByFMAP!B40)</f>
        <v>893507</v>
      </c>
      <c r="E44" s="6">
        <f t="shared" si="1"/>
        <v>1604209</v>
      </c>
      <c r="F44" s="5">
        <f t="shared" si="2"/>
        <v>67649.399999999994</v>
      </c>
      <c r="G44" s="5">
        <f t="shared" si="3"/>
        <v>0</v>
      </c>
      <c r="H44" s="6">
        <f t="shared" si="4"/>
        <v>1671858.4</v>
      </c>
      <c r="I44" s="5">
        <f t="shared" si="6"/>
        <v>1.5670818736171259E-2</v>
      </c>
      <c r="J44" s="6">
        <f t="shared" si="5"/>
        <v>262345.17646224302</v>
      </c>
    </row>
    <row r="45" spans="1:10" x14ac:dyDescent="0.25">
      <c r="A45" s="13" t="s">
        <v>41</v>
      </c>
      <c r="B45" s="6">
        <f>SUM([1]MemberMonthsByFMAP!D41)</f>
        <v>2317447</v>
      </c>
      <c r="C45" s="6">
        <f>SUM([1]MemberMonthsByFMAP!C41)</f>
        <v>199936</v>
      </c>
      <c r="D45" s="6">
        <f>SUM([1]MemberMonthsByFMAP!B41)</f>
        <v>841481</v>
      </c>
      <c r="E45" s="6">
        <f t="shared" si="1"/>
        <v>2317447</v>
      </c>
      <c r="F45" s="5">
        <f t="shared" si="2"/>
        <v>139955.19999999998</v>
      </c>
      <c r="G45" s="5">
        <f t="shared" si="3"/>
        <v>0</v>
      </c>
      <c r="H45" s="6">
        <f t="shared" si="4"/>
        <v>2457402.2000000002</v>
      </c>
      <c r="I45" s="5">
        <f t="shared" si="6"/>
        <v>2.3033950984167367E-2</v>
      </c>
      <c r="J45" s="6">
        <f t="shared" si="5"/>
        <v>385611.37342594587</v>
      </c>
    </row>
    <row r="46" spans="1:10" x14ac:dyDescent="0.25">
      <c r="A46" s="13" t="s">
        <v>42</v>
      </c>
      <c r="B46" s="6">
        <f>SUM([1]MemberMonthsByFMAP!D42)</f>
        <v>412020</v>
      </c>
      <c r="C46" s="6">
        <f>SUM([1]MemberMonthsByFMAP!C42)</f>
        <v>50319</v>
      </c>
      <c r="D46" s="6">
        <f>SUM([1]MemberMonthsByFMAP!B42)</f>
        <v>208703</v>
      </c>
      <c r="E46" s="6">
        <f t="shared" si="1"/>
        <v>412020</v>
      </c>
      <c r="F46" s="5">
        <f t="shared" si="2"/>
        <v>35223.299999999996</v>
      </c>
      <c r="G46" s="5">
        <f t="shared" si="3"/>
        <v>0</v>
      </c>
      <c r="H46" s="6">
        <f t="shared" si="4"/>
        <v>447243.3</v>
      </c>
      <c r="I46" s="5">
        <f t="shared" si="6"/>
        <v>4.1921425195262131E-3</v>
      </c>
      <c r="J46" s="6">
        <f t="shared" si="5"/>
        <v>70180.657919388337</v>
      </c>
    </row>
    <row r="47" spans="1:10" x14ac:dyDescent="0.25">
      <c r="A47" s="13" t="s">
        <v>43</v>
      </c>
      <c r="B47" s="6">
        <f>SUM([1]MemberMonthsByFMAP!D43)</f>
        <v>1100215</v>
      </c>
      <c r="C47" s="6">
        <f>SUM([1]MemberMonthsByFMAP!C43)</f>
        <v>106691</v>
      </c>
      <c r="D47" s="6">
        <f>SUM([1]MemberMonthsByFMAP!B43)</f>
        <v>499021</v>
      </c>
      <c r="E47" s="6">
        <f t="shared" si="1"/>
        <v>1100215</v>
      </c>
      <c r="F47" s="5">
        <f t="shared" si="2"/>
        <v>74683.7</v>
      </c>
      <c r="G47" s="5">
        <f t="shared" si="3"/>
        <v>0</v>
      </c>
      <c r="H47" s="6">
        <f t="shared" si="4"/>
        <v>1174898.7</v>
      </c>
      <c r="I47" s="5">
        <f t="shared" si="6"/>
        <v>1.101266982961192E-2</v>
      </c>
      <c r="J47" s="6">
        <f t="shared" si="5"/>
        <v>184363.10561753315</v>
      </c>
    </row>
    <row r="48" spans="1:10" x14ac:dyDescent="0.25">
      <c r="A48" s="13" t="s">
        <v>44</v>
      </c>
      <c r="B48" s="6">
        <f>SUM([1]MemberMonthsByFMAP!D44)</f>
        <v>1082297</v>
      </c>
      <c r="C48" s="6">
        <f>SUM([1]MemberMonthsByFMAP!C44)</f>
        <v>133276</v>
      </c>
      <c r="D48" s="6">
        <f>SUM([1]MemberMonthsByFMAP!B44)</f>
        <v>352913</v>
      </c>
      <c r="E48" s="6">
        <f t="shared" si="1"/>
        <v>1082297</v>
      </c>
      <c r="F48" s="5">
        <f t="shared" si="2"/>
        <v>93293.2</v>
      </c>
      <c r="G48" s="5">
        <f t="shared" si="3"/>
        <v>0</v>
      </c>
      <c r="H48" s="6">
        <f t="shared" si="4"/>
        <v>1175590.2</v>
      </c>
      <c r="I48" s="5">
        <f t="shared" si="6"/>
        <v>1.1019151461762144E-2</v>
      </c>
      <c r="J48" s="6">
        <f t="shared" si="5"/>
        <v>184471.61462136006</v>
      </c>
    </row>
    <row r="49" spans="1:10" x14ac:dyDescent="0.25">
      <c r="A49" s="13" t="s">
        <v>45</v>
      </c>
      <c r="B49" s="6">
        <f>SUM([1]MemberMonthsByFMAP!D45)</f>
        <v>3105312</v>
      </c>
      <c r="C49" s="6">
        <f>SUM([1]MemberMonthsByFMAP!C45)</f>
        <v>305722</v>
      </c>
      <c r="D49" s="6">
        <f>SUM([1]MemberMonthsByFMAP!B45)</f>
        <v>1488772</v>
      </c>
      <c r="E49" s="6">
        <f t="shared" si="1"/>
        <v>3105312</v>
      </c>
      <c r="F49" s="5">
        <f t="shared" si="2"/>
        <v>214005.4</v>
      </c>
      <c r="G49" s="5">
        <f t="shared" si="3"/>
        <v>0</v>
      </c>
      <c r="H49" s="6">
        <f t="shared" si="4"/>
        <v>3319317.4</v>
      </c>
      <c r="I49" s="5">
        <f t="shared" si="6"/>
        <v>3.111293474568138E-2</v>
      </c>
      <c r="J49" s="6">
        <f t="shared" si="5"/>
        <v>520861.64057745197</v>
      </c>
    </row>
    <row r="50" spans="1:10" x14ac:dyDescent="0.25">
      <c r="A50" s="13" t="s">
        <v>46</v>
      </c>
      <c r="B50" s="6">
        <f>SUM([1]MemberMonthsByFMAP!D46)</f>
        <v>550874</v>
      </c>
      <c r="C50" s="6">
        <f>SUM([1]MemberMonthsByFMAP!C46)</f>
        <v>62606</v>
      </c>
      <c r="D50" s="6">
        <f>SUM([1]MemberMonthsByFMAP!B46)</f>
        <v>261712</v>
      </c>
      <c r="E50" s="6">
        <f t="shared" si="1"/>
        <v>550874</v>
      </c>
      <c r="F50" s="5">
        <f t="shared" si="2"/>
        <v>43824.2</v>
      </c>
      <c r="G50" s="5">
        <f t="shared" si="3"/>
        <v>0</v>
      </c>
      <c r="H50" s="6">
        <f t="shared" si="4"/>
        <v>594698.19999999995</v>
      </c>
      <c r="I50" s="5">
        <f t="shared" si="6"/>
        <v>5.5742805101959133E-3</v>
      </c>
      <c r="J50" s="6">
        <f t="shared" si="5"/>
        <v>93319.030021189785</v>
      </c>
    </row>
    <row r="51" spans="1:10" x14ac:dyDescent="0.25">
      <c r="A51" s="13" t="s">
        <v>47</v>
      </c>
      <c r="B51" s="6">
        <f>SUM([1]MemberMonthsByFMAP!D47)</f>
        <v>507642</v>
      </c>
      <c r="C51" s="6">
        <f>SUM([1]MemberMonthsByFMAP!C47)</f>
        <v>35032</v>
      </c>
      <c r="D51" s="6">
        <f>SUM([1]MemberMonthsByFMAP!B47)</f>
        <v>185315</v>
      </c>
      <c r="E51" s="6">
        <f t="shared" si="1"/>
        <v>507642</v>
      </c>
      <c r="F51" s="5">
        <f t="shared" si="2"/>
        <v>24522.399999999998</v>
      </c>
      <c r="G51" s="5">
        <f t="shared" si="3"/>
        <v>0</v>
      </c>
      <c r="H51" s="6">
        <f t="shared" si="4"/>
        <v>532164.4</v>
      </c>
      <c r="I51" s="5">
        <f t="shared" si="6"/>
        <v>4.9881328767097371E-3</v>
      </c>
      <c r="J51" s="6">
        <f t="shared" si="5"/>
        <v>83506.332488997708</v>
      </c>
    </row>
    <row r="52" spans="1:10" x14ac:dyDescent="0.25">
      <c r="A52" s="13" t="s">
        <v>48</v>
      </c>
      <c r="B52" s="6">
        <f>SUM([1]MemberMonthsByFMAP!D48)</f>
        <v>5851</v>
      </c>
      <c r="C52" s="6">
        <f>SUM([1]MemberMonthsByFMAP!C48)</f>
        <v>495</v>
      </c>
      <c r="D52" s="6">
        <f>SUM([1]MemberMonthsByFMAP!B48)</f>
        <v>3072</v>
      </c>
      <c r="E52" s="6">
        <f t="shared" si="1"/>
        <v>5851</v>
      </c>
      <c r="F52" s="5">
        <f t="shared" si="2"/>
        <v>346.5</v>
      </c>
      <c r="G52" s="5">
        <f t="shared" si="3"/>
        <v>0</v>
      </c>
      <c r="H52" s="6">
        <f t="shared" si="4"/>
        <v>6197.5</v>
      </c>
      <c r="I52" s="5">
        <f t="shared" si="6"/>
        <v>5.8090983732486788E-5</v>
      </c>
      <c r="J52" s="6">
        <f t="shared" si="5"/>
        <v>972.50115866556132</v>
      </c>
    </row>
    <row r="53" spans="1:10" x14ac:dyDescent="0.25">
      <c r="A53" s="13" t="s">
        <v>49</v>
      </c>
      <c r="B53" s="6">
        <f>SUM([1]MemberMonthsByFMAP!D49)</f>
        <v>140477</v>
      </c>
      <c r="C53" s="6">
        <f>SUM([1]MemberMonthsByFMAP!C49)</f>
        <v>7863</v>
      </c>
      <c r="D53" s="6">
        <f>SUM([1]MemberMonthsByFMAP!B49)</f>
        <v>53187</v>
      </c>
      <c r="E53" s="6">
        <f t="shared" si="1"/>
        <v>140477</v>
      </c>
      <c r="F53" s="5">
        <f t="shared" si="2"/>
        <v>5504.0999999999995</v>
      </c>
      <c r="G53" s="5">
        <f t="shared" si="3"/>
        <v>0</v>
      </c>
      <c r="H53" s="6">
        <f t="shared" si="4"/>
        <v>145981.1</v>
      </c>
      <c r="I53" s="5">
        <f t="shared" si="6"/>
        <v>1.3683236313595042E-3</v>
      </c>
      <c r="J53" s="6">
        <f t="shared" si="5"/>
        <v>22907.105912589461</v>
      </c>
    </row>
    <row r="54" spans="1:10" x14ac:dyDescent="0.25">
      <c r="A54" s="13" t="s">
        <v>50</v>
      </c>
      <c r="B54" s="6">
        <f>SUM([1]MemberMonthsByFMAP!D50)</f>
        <v>942808</v>
      </c>
      <c r="C54" s="6">
        <f>SUM([1]MemberMonthsByFMAP!C50)</f>
        <v>76379</v>
      </c>
      <c r="D54" s="6">
        <f>SUM([1]MemberMonthsByFMAP!B50)</f>
        <v>346711</v>
      </c>
      <c r="E54" s="6">
        <f t="shared" si="1"/>
        <v>942808</v>
      </c>
      <c r="F54" s="5">
        <f t="shared" si="2"/>
        <v>53465.299999999996</v>
      </c>
      <c r="G54" s="5">
        <f t="shared" si="3"/>
        <v>0</v>
      </c>
      <c r="H54" s="6">
        <f t="shared" si="4"/>
        <v>996273.3</v>
      </c>
      <c r="I54" s="5">
        <f t="shared" si="6"/>
        <v>9.3383616076500101E-3</v>
      </c>
      <c r="J54" s="6">
        <f t="shared" si="5"/>
        <v>156333.51167366881</v>
      </c>
    </row>
    <row r="55" spans="1:10" x14ac:dyDescent="0.25">
      <c r="A55" s="13" t="s">
        <v>51</v>
      </c>
      <c r="B55" s="6">
        <f>SUM([1]MemberMonthsByFMAP!D51)</f>
        <v>869367</v>
      </c>
      <c r="C55" s="6">
        <f>SUM([1]MemberMonthsByFMAP!C51)</f>
        <v>115139</v>
      </c>
      <c r="D55" s="6">
        <f>SUM([1]MemberMonthsByFMAP!B51)</f>
        <v>383195</v>
      </c>
      <c r="E55" s="6">
        <f t="shared" si="1"/>
        <v>869367</v>
      </c>
      <c r="F55" s="5">
        <f t="shared" si="2"/>
        <v>80597.299999999988</v>
      </c>
      <c r="G55" s="5">
        <f t="shared" si="3"/>
        <v>0</v>
      </c>
      <c r="H55" s="6">
        <f t="shared" si="4"/>
        <v>949964.3</v>
      </c>
      <c r="I55" s="5">
        <f t="shared" si="6"/>
        <v>8.9042937793857527E-3</v>
      </c>
      <c r="J55" s="6">
        <f t="shared" si="5"/>
        <v>149066.78216069689</v>
      </c>
    </row>
    <row r="56" spans="1:10" x14ac:dyDescent="0.25">
      <c r="A56" s="13" t="s">
        <v>52</v>
      </c>
      <c r="B56" s="6">
        <f>SUM([1]MemberMonthsByFMAP!D52)</f>
        <v>1891795</v>
      </c>
      <c r="C56" s="6">
        <f>SUM([1]MemberMonthsByFMAP!C52)</f>
        <v>146367</v>
      </c>
      <c r="D56" s="6">
        <f>SUM([1]MemberMonthsByFMAP!B52)</f>
        <v>676273</v>
      </c>
      <c r="E56" s="6">
        <f t="shared" si="1"/>
        <v>1891795</v>
      </c>
      <c r="F56" s="5">
        <f t="shared" si="2"/>
        <v>102456.9</v>
      </c>
      <c r="G56" s="5">
        <f t="shared" si="3"/>
        <v>0</v>
      </c>
      <c r="H56" s="6">
        <f t="shared" si="4"/>
        <v>1994251.9</v>
      </c>
      <c r="I56" s="5">
        <f t="shared" si="6"/>
        <v>1.8692707491953345E-2</v>
      </c>
      <c r="J56" s="6">
        <f t="shared" si="5"/>
        <v>312934.61612279096</v>
      </c>
    </row>
    <row r="57" spans="1:10" x14ac:dyDescent="0.25">
      <c r="A57" s="13" t="s">
        <v>118</v>
      </c>
      <c r="B57" s="6">
        <f>'[1]ALLOCATION SCHEDULE'!$B$54</f>
        <v>589143</v>
      </c>
      <c r="C57" s="6">
        <f>'[1]ALLOCATION SCHEDULE'!$C$54</f>
        <v>47466</v>
      </c>
      <c r="D57" s="14">
        <f>'[1]ALLOCATION SCHEDULE'!$D$54</f>
        <v>189560</v>
      </c>
      <c r="E57" s="14">
        <f>'[1]ALLOCATION SCHEDULE'!$E$54</f>
        <v>589143</v>
      </c>
      <c r="F57" s="7">
        <f>C57*0.7</f>
        <v>33226.199999999997</v>
      </c>
      <c r="G57" s="7">
        <f t="shared" si="3"/>
        <v>0</v>
      </c>
      <c r="H57" s="14">
        <f>SUM(E57:G57)</f>
        <v>622369.19999999995</v>
      </c>
      <c r="I57" s="15">
        <f t="shared" si="6"/>
        <v>5.8336489024285298E-3</v>
      </c>
      <c r="J57" s="14">
        <f t="shared" si="5"/>
        <v>97661.116275556022</v>
      </c>
    </row>
    <row r="58" spans="1:10" x14ac:dyDescent="0.25">
      <c r="A58" s="13" t="s">
        <v>53</v>
      </c>
      <c r="B58" s="6">
        <f>SUM([1]MemberMonthsByFMAP!D54)</f>
        <v>223319</v>
      </c>
      <c r="C58" s="6">
        <f>SUM([1]MemberMonthsByFMAP!C54)</f>
        <v>16875</v>
      </c>
      <c r="D58" s="6">
        <f>SUM([1]MemberMonthsByFMAP!B54)</f>
        <v>71755</v>
      </c>
      <c r="E58" s="6">
        <f t="shared" si="1"/>
        <v>223319</v>
      </c>
      <c r="F58" s="5">
        <f t="shared" si="2"/>
        <v>11812.5</v>
      </c>
      <c r="G58" s="5">
        <f t="shared" si="3"/>
        <v>0</v>
      </c>
      <c r="H58" s="6">
        <f t="shared" si="4"/>
        <v>235131.5</v>
      </c>
      <c r="I58" s="5">
        <f t="shared" si="6"/>
        <v>2.2039564568770015E-3</v>
      </c>
      <c r="J58" s="6">
        <f t="shared" si="5"/>
        <v>36896.435044577884</v>
      </c>
    </row>
    <row r="59" spans="1:10" x14ac:dyDescent="0.25">
      <c r="A59" s="13" t="s">
        <v>54</v>
      </c>
      <c r="B59" s="6">
        <f>SUM([1]MemberMonthsByFMAP!D55)</f>
        <v>35400</v>
      </c>
      <c r="C59" s="6">
        <f>SUM([1]MemberMonthsByFMAP!C55)</f>
        <v>1776</v>
      </c>
      <c r="D59" s="6">
        <f>SUM([1]MemberMonthsByFMAP!B55)</f>
        <v>18386</v>
      </c>
      <c r="E59" s="6">
        <f t="shared" si="1"/>
        <v>35400</v>
      </c>
      <c r="F59" s="5">
        <f t="shared" si="2"/>
        <v>1243.1999999999998</v>
      </c>
      <c r="G59" s="5">
        <f t="shared" si="3"/>
        <v>0</v>
      </c>
      <c r="H59" s="6">
        <f t="shared" si="4"/>
        <v>36643.199999999997</v>
      </c>
      <c r="I59" s="5">
        <f t="shared" si="6"/>
        <v>3.4346745221561269E-4</v>
      </c>
      <c r="J59" s="6">
        <f t="shared" si="5"/>
        <v>5749.9886175415722</v>
      </c>
    </row>
    <row r="60" spans="1:10" x14ac:dyDescent="0.25">
      <c r="A60" s="13" t="s">
        <v>55</v>
      </c>
      <c r="B60" s="6">
        <f>SUM([1]MemberMonthsByFMAP!D56)</f>
        <v>2149227</v>
      </c>
      <c r="C60" s="6">
        <f>SUM([1]MemberMonthsByFMAP!C56)</f>
        <v>162891</v>
      </c>
      <c r="D60" s="6">
        <f>SUM([1]MemberMonthsByFMAP!B56)</f>
        <v>526023</v>
      </c>
      <c r="E60" s="6">
        <f t="shared" si="1"/>
        <v>2149227</v>
      </c>
      <c r="F60" s="5">
        <f t="shared" si="2"/>
        <v>114023.7</v>
      </c>
      <c r="G60" s="5">
        <f t="shared" si="3"/>
        <v>0</v>
      </c>
      <c r="H60" s="6">
        <f t="shared" si="4"/>
        <v>2263250.7000000002</v>
      </c>
      <c r="I60" s="5">
        <f t="shared" si="6"/>
        <v>2.1214112076843785E-2</v>
      </c>
      <c r="J60" s="6">
        <f t="shared" si="5"/>
        <v>355145.45027844183</v>
      </c>
    </row>
    <row r="61" spans="1:10" x14ac:dyDescent="0.25">
      <c r="A61" s="13" t="s">
        <v>56</v>
      </c>
      <c r="B61" s="6">
        <f>SUM([1]MemberMonthsByFMAP!D57)</f>
        <v>105764</v>
      </c>
      <c r="C61" s="6">
        <f>SUM([1]MemberMonthsByFMAP!C57)</f>
        <v>7781</v>
      </c>
      <c r="D61" s="6">
        <f>SUM([1]MemberMonthsByFMAP!B57)</f>
        <v>51532</v>
      </c>
      <c r="E61" s="6">
        <f t="shared" si="1"/>
        <v>105764</v>
      </c>
      <c r="F61" s="5">
        <f t="shared" si="2"/>
        <v>5446.7</v>
      </c>
      <c r="G61" s="5">
        <f t="shared" si="3"/>
        <v>0</v>
      </c>
      <c r="H61" s="6">
        <f t="shared" si="4"/>
        <v>111210.7</v>
      </c>
      <c r="I61" s="5">
        <f t="shared" si="6"/>
        <v>1.0424104823845855E-3</v>
      </c>
      <c r="J61" s="6">
        <f t="shared" si="5"/>
        <v>17450.993885600346</v>
      </c>
    </row>
    <row r="62" spans="1:10" x14ac:dyDescent="0.25">
      <c r="A62" s="13" t="s">
        <v>57</v>
      </c>
      <c r="B62" s="6">
        <f>SUM([1]MemberMonthsByFMAP!D58)</f>
        <v>1677506</v>
      </c>
      <c r="C62" s="6">
        <f>SUM([1]MemberMonthsByFMAP!C58)</f>
        <v>202606</v>
      </c>
      <c r="D62" s="6">
        <f>SUM([1]MemberMonthsByFMAP!B58)</f>
        <v>680281</v>
      </c>
      <c r="E62" s="6">
        <f t="shared" si="1"/>
        <v>1677506</v>
      </c>
      <c r="F62" s="5">
        <f t="shared" si="2"/>
        <v>141824.19999999998</v>
      </c>
      <c r="G62" s="5">
        <f t="shared" si="3"/>
        <v>0</v>
      </c>
      <c r="H62" s="6">
        <f t="shared" si="4"/>
        <v>1819330.2</v>
      </c>
      <c r="I62" s="5">
        <f t="shared" si="6"/>
        <v>1.7053115135493655E-2</v>
      </c>
      <c r="J62" s="6">
        <f t="shared" si="5"/>
        <v>285486.20048329927</v>
      </c>
    </row>
    <row r="63" spans="1:10" x14ac:dyDescent="0.25">
      <c r="A63" s="13" t="s">
        <v>58</v>
      </c>
      <c r="B63" s="6">
        <f>SUM([1]MemberMonthsByFMAP!D59)</f>
        <v>423438</v>
      </c>
      <c r="C63" s="6">
        <f>SUM([1]MemberMonthsByFMAP!C59)</f>
        <v>40297</v>
      </c>
      <c r="D63" s="6">
        <f>SUM([1]MemberMonthsByFMAP!B59)</f>
        <v>179518</v>
      </c>
      <c r="E63" s="6">
        <f t="shared" si="1"/>
        <v>423438</v>
      </c>
      <c r="F63" s="5">
        <f t="shared" si="2"/>
        <v>28207.899999999998</v>
      </c>
      <c r="G63" s="5">
        <f t="shared" si="3"/>
        <v>0</v>
      </c>
      <c r="H63" s="6">
        <f t="shared" si="4"/>
        <v>451645.9</v>
      </c>
      <c r="I63" s="5">
        <f t="shared" si="6"/>
        <v>4.2334093795472942E-3</v>
      </c>
      <c r="J63" s="6">
        <f t="shared" si="5"/>
        <v>70871.50642300125</v>
      </c>
    </row>
    <row r="64" spans="1:10" x14ac:dyDescent="0.25">
      <c r="A64" s="3" t="s">
        <v>84</v>
      </c>
      <c r="B64" s="4">
        <f t="shared" ref="B64:J64" si="7">SUM(B7:B63)</f>
        <v>100884959</v>
      </c>
      <c r="C64" s="4">
        <f t="shared" si="7"/>
        <v>8287332</v>
      </c>
      <c r="D64" s="4">
        <f t="shared" si="7"/>
        <v>38165880</v>
      </c>
      <c r="E64" s="4">
        <f t="shared" si="7"/>
        <v>100884959</v>
      </c>
      <c r="F64" s="4">
        <f t="shared" si="7"/>
        <v>5801132.4000000013</v>
      </c>
      <c r="G64" s="4">
        <f t="shared" si="7"/>
        <v>0</v>
      </c>
      <c r="H64" s="4">
        <f t="shared" si="7"/>
        <v>106686091.40000002</v>
      </c>
      <c r="I64" s="4">
        <f t="shared" si="7"/>
        <v>0.99999999999999989</v>
      </c>
      <c r="J64" s="4">
        <f t="shared" si="7"/>
        <v>16740999.999999994</v>
      </c>
    </row>
    <row r="65" spans="2:9" x14ac:dyDescent="0.25">
      <c r="B65" s="1"/>
      <c r="C65" s="1"/>
      <c r="D65" s="1"/>
      <c r="E65" s="1"/>
      <c r="F65" s="1"/>
      <c r="G65" s="1"/>
      <c r="H65" s="1"/>
      <c r="I65" s="1"/>
    </row>
  </sheetData>
  <mergeCells count="3">
    <mergeCell ref="A1:J1"/>
    <mergeCell ref="A2:J2"/>
    <mergeCell ref="A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H63"/>
  <sheetViews>
    <sheetView workbookViewId="0">
      <pane ySplit="4" topLeftCell="A5" activePane="bottomLeft" state="frozen"/>
      <selection pane="bottomLeft" activeCell="E68" sqref="E68"/>
    </sheetView>
  </sheetViews>
  <sheetFormatPr defaultRowHeight="15" x14ac:dyDescent="0.25"/>
  <cols>
    <col min="1" max="1" width="19.42578125" bestFit="1" customWidth="1"/>
    <col min="2" max="2" width="16.28515625" bestFit="1" customWidth="1"/>
    <col min="3" max="3" width="10.140625" bestFit="1" customWidth="1"/>
    <col min="4" max="4" width="12.5703125" bestFit="1" customWidth="1"/>
    <col min="5" max="5" width="11.7109375" bestFit="1" customWidth="1"/>
    <col min="6" max="6" width="16.28515625" bestFit="1" customWidth="1"/>
    <col min="7" max="7" width="11.5703125" bestFit="1" customWidth="1"/>
    <col min="8" max="8" width="14.85546875" bestFit="1" customWidth="1"/>
    <col min="9" max="9" width="11.28515625" bestFit="1" customWidth="1"/>
  </cols>
  <sheetData>
    <row r="3" spans="1:8" ht="30" x14ac:dyDescent="0.25">
      <c r="A3" s="84" t="s">
        <v>122</v>
      </c>
      <c r="B3" s="16" t="s">
        <v>123</v>
      </c>
    </row>
    <row r="4" spans="1:8" ht="45" x14ac:dyDescent="0.25">
      <c r="A4" t="s">
        <v>124</v>
      </c>
      <c r="B4" s="17" t="s">
        <v>125</v>
      </c>
      <c r="C4" s="17" t="s">
        <v>126</v>
      </c>
      <c r="D4" s="17" t="s">
        <v>127</v>
      </c>
      <c r="E4" s="17" t="s">
        <v>128</v>
      </c>
      <c r="F4" s="17" t="s">
        <v>129</v>
      </c>
      <c r="G4" s="17" t="s">
        <v>130</v>
      </c>
      <c r="H4" s="17" t="s">
        <v>131</v>
      </c>
    </row>
    <row r="5" spans="1:8" x14ac:dyDescent="0.25">
      <c r="A5" s="18" t="s">
        <v>3</v>
      </c>
      <c r="B5" s="1">
        <v>2347</v>
      </c>
      <c r="C5" s="1">
        <v>554847</v>
      </c>
      <c r="D5" s="1">
        <v>28085</v>
      </c>
      <c r="E5" s="1">
        <v>491265</v>
      </c>
      <c r="F5" s="1">
        <v>1476419</v>
      </c>
      <c r="G5" s="1">
        <v>2606382</v>
      </c>
      <c r="H5" s="1">
        <v>66174</v>
      </c>
    </row>
    <row r="6" spans="1:8" x14ac:dyDescent="0.25">
      <c r="A6" s="18" t="s">
        <v>4</v>
      </c>
      <c r="B6" s="1"/>
      <c r="C6" s="1">
        <v>588</v>
      </c>
      <c r="D6" s="1">
        <v>48</v>
      </c>
      <c r="E6" s="1">
        <v>151</v>
      </c>
      <c r="F6" s="1">
        <v>1524</v>
      </c>
      <c r="G6" s="1">
        <v>1846</v>
      </c>
      <c r="H6" s="1">
        <v>118</v>
      </c>
    </row>
    <row r="7" spans="1:8" x14ac:dyDescent="0.25">
      <c r="A7" s="18" t="s">
        <v>5</v>
      </c>
      <c r="B7" s="1">
        <v>89</v>
      </c>
      <c r="C7" s="1">
        <v>10990</v>
      </c>
      <c r="D7" s="1">
        <v>1166</v>
      </c>
      <c r="E7" s="1">
        <v>9619</v>
      </c>
      <c r="F7" s="1">
        <v>30123</v>
      </c>
      <c r="G7" s="1">
        <v>45262</v>
      </c>
      <c r="H7" s="1">
        <v>150</v>
      </c>
    </row>
    <row r="8" spans="1:8" x14ac:dyDescent="0.25">
      <c r="A8" s="18" t="s">
        <v>6</v>
      </c>
      <c r="B8" s="1">
        <v>527</v>
      </c>
      <c r="C8" s="1">
        <v>160555</v>
      </c>
      <c r="D8" s="1">
        <v>8447</v>
      </c>
      <c r="E8" s="1">
        <v>72746</v>
      </c>
      <c r="F8" s="1">
        <v>283842</v>
      </c>
      <c r="G8" s="1">
        <v>459670</v>
      </c>
      <c r="H8" s="1">
        <v>1613</v>
      </c>
    </row>
    <row r="9" spans="1:8" x14ac:dyDescent="0.25">
      <c r="A9" s="18" t="s">
        <v>7</v>
      </c>
      <c r="B9" s="1">
        <v>55</v>
      </c>
      <c r="C9" s="1">
        <v>16863</v>
      </c>
      <c r="D9" s="1">
        <v>1648</v>
      </c>
      <c r="E9" s="1">
        <v>12475</v>
      </c>
      <c r="F9" s="1">
        <v>46135</v>
      </c>
      <c r="G9" s="1">
        <v>65902</v>
      </c>
      <c r="H9" s="1">
        <v>286</v>
      </c>
    </row>
    <row r="10" spans="1:8" x14ac:dyDescent="0.25">
      <c r="A10" s="18" t="s">
        <v>8</v>
      </c>
      <c r="B10" s="1">
        <v>86</v>
      </c>
      <c r="C10" s="1">
        <v>6962</v>
      </c>
      <c r="D10" s="1">
        <v>446</v>
      </c>
      <c r="E10" s="1">
        <v>25644</v>
      </c>
      <c r="F10" s="1">
        <v>19055</v>
      </c>
      <c r="G10" s="1">
        <v>52676</v>
      </c>
      <c r="H10" s="1">
        <v>860</v>
      </c>
    </row>
    <row r="11" spans="1:8" x14ac:dyDescent="0.25">
      <c r="A11" s="18" t="s">
        <v>9</v>
      </c>
      <c r="B11" s="1">
        <v>1307</v>
      </c>
      <c r="C11" s="1">
        <v>333560</v>
      </c>
      <c r="D11" s="1">
        <v>18595</v>
      </c>
      <c r="E11" s="1">
        <v>339592</v>
      </c>
      <c r="F11" s="1">
        <v>815721</v>
      </c>
      <c r="G11" s="1">
        <v>1716790</v>
      </c>
      <c r="H11" s="1">
        <v>19568</v>
      </c>
    </row>
    <row r="12" spans="1:8" x14ac:dyDescent="0.25">
      <c r="A12" s="18" t="s">
        <v>10</v>
      </c>
      <c r="B12" s="1">
        <v>16</v>
      </c>
      <c r="C12" s="1">
        <v>27388</v>
      </c>
      <c r="D12" s="1">
        <v>1686</v>
      </c>
      <c r="E12" s="1">
        <v>9547</v>
      </c>
      <c r="F12" s="1">
        <v>34661</v>
      </c>
      <c r="G12" s="1">
        <v>66029</v>
      </c>
      <c r="H12" s="1">
        <v>345</v>
      </c>
    </row>
    <row r="13" spans="1:8" x14ac:dyDescent="0.25">
      <c r="A13" s="18" t="s">
        <v>11</v>
      </c>
      <c r="B13" s="1">
        <v>173</v>
      </c>
      <c r="C13" s="1">
        <v>50969</v>
      </c>
      <c r="D13" s="1">
        <v>3959</v>
      </c>
      <c r="E13" s="1">
        <v>49886</v>
      </c>
      <c r="F13" s="1">
        <v>149683</v>
      </c>
      <c r="G13" s="1">
        <v>201660</v>
      </c>
      <c r="H13" s="1">
        <v>705</v>
      </c>
    </row>
    <row r="14" spans="1:8" x14ac:dyDescent="0.25">
      <c r="A14" s="18" t="s">
        <v>12</v>
      </c>
      <c r="B14" s="1">
        <v>1691</v>
      </c>
      <c r="C14" s="1">
        <v>470583</v>
      </c>
      <c r="D14" s="1">
        <v>31395</v>
      </c>
      <c r="E14" s="1">
        <v>497924</v>
      </c>
      <c r="F14" s="1">
        <v>1310523</v>
      </c>
      <c r="G14" s="1">
        <v>3441460</v>
      </c>
      <c r="H14" s="1">
        <v>27517</v>
      </c>
    </row>
    <row r="15" spans="1:8" x14ac:dyDescent="0.25">
      <c r="A15" s="18" t="s">
        <v>13</v>
      </c>
      <c r="B15" s="1">
        <v>25</v>
      </c>
      <c r="C15" s="1">
        <v>14873</v>
      </c>
      <c r="D15" s="1">
        <v>1031</v>
      </c>
      <c r="E15" s="1">
        <v>22323</v>
      </c>
      <c r="F15" s="1">
        <v>31021</v>
      </c>
      <c r="G15" s="1">
        <v>73291</v>
      </c>
      <c r="H15" s="1">
        <v>283</v>
      </c>
    </row>
    <row r="16" spans="1:8" x14ac:dyDescent="0.25">
      <c r="A16" s="18" t="s">
        <v>14</v>
      </c>
      <c r="B16" s="1">
        <v>275</v>
      </c>
      <c r="C16" s="1">
        <v>93730</v>
      </c>
      <c r="D16" s="1">
        <v>5817</v>
      </c>
      <c r="E16" s="1">
        <v>56188</v>
      </c>
      <c r="F16" s="1">
        <v>208426</v>
      </c>
      <c r="G16" s="1">
        <v>264428</v>
      </c>
      <c r="H16" s="1">
        <v>729</v>
      </c>
    </row>
    <row r="17" spans="1:8" x14ac:dyDescent="0.25">
      <c r="A17" s="18" t="s">
        <v>15</v>
      </c>
      <c r="B17" s="1">
        <v>769</v>
      </c>
      <c r="C17" s="1">
        <v>91614</v>
      </c>
      <c r="D17" s="1">
        <v>5828</v>
      </c>
      <c r="E17" s="1">
        <v>85519</v>
      </c>
      <c r="F17" s="1">
        <v>253993</v>
      </c>
      <c r="G17" s="1">
        <v>670997</v>
      </c>
      <c r="H17" s="1">
        <v>4744</v>
      </c>
    </row>
    <row r="18" spans="1:8" x14ac:dyDescent="0.25">
      <c r="A18" s="18" t="s">
        <v>16</v>
      </c>
      <c r="B18" s="1">
        <v>60</v>
      </c>
      <c r="C18" s="1">
        <v>6353</v>
      </c>
      <c r="D18" s="1">
        <v>341</v>
      </c>
      <c r="E18" s="1">
        <v>8364</v>
      </c>
      <c r="F18" s="1">
        <v>18556</v>
      </c>
      <c r="G18" s="1">
        <v>33220</v>
      </c>
      <c r="H18" s="1">
        <v>314</v>
      </c>
    </row>
    <row r="19" spans="1:8" x14ac:dyDescent="0.25">
      <c r="A19" s="18" t="s">
        <v>17</v>
      </c>
      <c r="B19" s="1">
        <v>1748</v>
      </c>
      <c r="C19" s="1">
        <v>403802</v>
      </c>
      <c r="D19" s="1">
        <v>30202</v>
      </c>
      <c r="E19" s="1">
        <v>432106</v>
      </c>
      <c r="F19" s="1">
        <v>1028306</v>
      </c>
      <c r="G19" s="1">
        <v>2811200</v>
      </c>
      <c r="H19" s="1">
        <v>19871</v>
      </c>
    </row>
    <row r="20" spans="1:8" x14ac:dyDescent="0.25">
      <c r="A20" s="18" t="s">
        <v>18</v>
      </c>
      <c r="B20" s="1">
        <v>155</v>
      </c>
      <c r="C20" s="1">
        <v>55543</v>
      </c>
      <c r="D20" s="1">
        <v>7221</v>
      </c>
      <c r="E20" s="1">
        <v>77927</v>
      </c>
      <c r="F20" s="1">
        <v>151267</v>
      </c>
      <c r="G20" s="1">
        <v>377865</v>
      </c>
      <c r="H20" s="1">
        <v>2693</v>
      </c>
    </row>
    <row r="21" spans="1:8" x14ac:dyDescent="0.25">
      <c r="A21" s="18" t="s">
        <v>19</v>
      </c>
      <c r="B21" s="1">
        <v>113</v>
      </c>
      <c r="C21" s="1">
        <v>58950</v>
      </c>
      <c r="D21" s="1">
        <v>2531</v>
      </c>
      <c r="E21" s="1">
        <v>25462</v>
      </c>
      <c r="F21" s="1">
        <v>98580</v>
      </c>
      <c r="G21" s="1">
        <v>182953</v>
      </c>
      <c r="H21" s="1">
        <v>1410</v>
      </c>
    </row>
    <row r="22" spans="1:8" x14ac:dyDescent="0.25">
      <c r="A22" s="18" t="s">
        <v>20</v>
      </c>
      <c r="B22" s="1">
        <v>51</v>
      </c>
      <c r="C22" s="1">
        <v>14820</v>
      </c>
      <c r="D22" s="1">
        <v>1187</v>
      </c>
      <c r="E22" s="1">
        <v>6337</v>
      </c>
      <c r="F22" s="1">
        <v>22358</v>
      </c>
      <c r="G22" s="1">
        <v>46972</v>
      </c>
      <c r="H22" s="1">
        <v>655</v>
      </c>
    </row>
    <row r="23" spans="1:8" x14ac:dyDescent="0.25">
      <c r="A23" s="18" t="s">
        <v>21</v>
      </c>
      <c r="B23" s="1">
        <v>25989</v>
      </c>
      <c r="C23" s="1">
        <v>4213776</v>
      </c>
      <c r="D23" s="1">
        <v>293407</v>
      </c>
      <c r="E23" s="1">
        <v>3959458</v>
      </c>
      <c r="F23" s="1">
        <v>12932491</v>
      </c>
      <c r="G23" s="1">
        <v>26049218</v>
      </c>
      <c r="H23" s="1">
        <v>734154</v>
      </c>
    </row>
    <row r="24" spans="1:8" x14ac:dyDescent="0.25">
      <c r="A24" s="18" t="s">
        <v>22</v>
      </c>
      <c r="B24" s="1">
        <v>312</v>
      </c>
      <c r="C24" s="1">
        <v>55485</v>
      </c>
      <c r="D24" s="1">
        <v>4819</v>
      </c>
      <c r="E24" s="1">
        <v>84697</v>
      </c>
      <c r="F24" s="1">
        <v>174448</v>
      </c>
      <c r="G24" s="1">
        <v>512233</v>
      </c>
      <c r="H24" s="1">
        <v>2084</v>
      </c>
    </row>
    <row r="25" spans="1:8" x14ac:dyDescent="0.25">
      <c r="A25" s="18" t="s">
        <v>23</v>
      </c>
      <c r="B25" s="1">
        <v>455</v>
      </c>
      <c r="C25" s="1">
        <v>50045</v>
      </c>
      <c r="D25" s="1">
        <v>1233</v>
      </c>
      <c r="E25" s="1">
        <v>63364</v>
      </c>
      <c r="F25" s="1">
        <v>162447</v>
      </c>
      <c r="G25" s="1">
        <v>251555</v>
      </c>
      <c r="H25" s="1">
        <v>2024</v>
      </c>
    </row>
    <row r="26" spans="1:8" x14ac:dyDescent="0.25">
      <c r="A26" s="18" t="s">
        <v>24</v>
      </c>
      <c r="B26" s="1">
        <v>16</v>
      </c>
      <c r="C26" s="1">
        <v>6876</v>
      </c>
      <c r="D26" s="1">
        <v>464</v>
      </c>
      <c r="E26" s="1">
        <v>4814</v>
      </c>
      <c r="F26" s="1">
        <v>18664</v>
      </c>
      <c r="G26" s="1">
        <v>26615</v>
      </c>
      <c r="H26" s="1">
        <v>64</v>
      </c>
    </row>
    <row r="27" spans="1:8" x14ac:dyDescent="0.25">
      <c r="A27" s="18" t="s">
        <v>25</v>
      </c>
      <c r="B27" s="1">
        <v>124</v>
      </c>
      <c r="C27" s="1">
        <v>50377</v>
      </c>
      <c r="D27" s="1">
        <v>4260</v>
      </c>
      <c r="E27" s="1">
        <v>47103</v>
      </c>
      <c r="F27" s="1">
        <v>135603</v>
      </c>
      <c r="G27" s="1">
        <v>247261</v>
      </c>
      <c r="H27" s="1">
        <v>4459</v>
      </c>
    </row>
    <row r="28" spans="1:8" x14ac:dyDescent="0.25">
      <c r="A28" s="18" t="s">
        <v>26</v>
      </c>
      <c r="B28" s="1">
        <v>586</v>
      </c>
      <c r="C28" s="1">
        <v>130583</v>
      </c>
      <c r="D28" s="1">
        <v>8755</v>
      </c>
      <c r="E28" s="1">
        <v>172083</v>
      </c>
      <c r="F28" s="1">
        <v>371200</v>
      </c>
      <c r="G28" s="1">
        <v>970538</v>
      </c>
      <c r="H28" s="1">
        <v>3454</v>
      </c>
    </row>
    <row r="29" spans="1:8" x14ac:dyDescent="0.25">
      <c r="A29" s="18" t="s">
        <v>27</v>
      </c>
      <c r="B29" s="1">
        <v>13</v>
      </c>
      <c r="C29" s="1">
        <v>5814</v>
      </c>
      <c r="D29" s="1">
        <v>379</v>
      </c>
      <c r="E29" s="1">
        <v>3302</v>
      </c>
      <c r="F29" s="1">
        <v>8967</v>
      </c>
      <c r="G29" s="1">
        <v>18500</v>
      </c>
      <c r="H29" s="1">
        <v>231</v>
      </c>
    </row>
    <row r="30" spans="1:8" x14ac:dyDescent="0.25">
      <c r="A30" s="18" t="s">
        <v>28</v>
      </c>
      <c r="B30" s="1"/>
      <c r="C30" s="1">
        <v>1530</v>
      </c>
      <c r="D30" s="1">
        <v>149</v>
      </c>
      <c r="E30" s="1">
        <v>7717</v>
      </c>
      <c r="F30" s="1">
        <v>14509</v>
      </c>
      <c r="G30" s="1">
        <v>20011</v>
      </c>
      <c r="H30" s="1">
        <v>437</v>
      </c>
    </row>
    <row r="31" spans="1:8" x14ac:dyDescent="0.25">
      <c r="A31" s="18" t="s">
        <v>29</v>
      </c>
      <c r="B31" s="1">
        <v>1163</v>
      </c>
      <c r="C31" s="1">
        <v>113985</v>
      </c>
      <c r="D31" s="1">
        <v>6257</v>
      </c>
      <c r="E31" s="1">
        <v>305211</v>
      </c>
      <c r="F31" s="1">
        <v>412084</v>
      </c>
      <c r="G31" s="1">
        <v>1275235</v>
      </c>
      <c r="H31" s="1">
        <v>13301</v>
      </c>
    </row>
    <row r="32" spans="1:8" x14ac:dyDescent="0.25">
      <c r="A32" s="18" t="s">
        <v>30</v>
      </c>
      <c r="B32" s="1">
        <v>184</v>
      </c>
      <c r="C32" s="1">
        <v>34842</v>
      </c>
      <c r="D32" s="1">
        <v>1818</v>
      </c>
      <c r="E32" s="1">
        <v>71858</v>
      </c>
      <c r="F32" s="1">
        <v>98887</v>
      </c>
      <c r="G32" s="1">
        <v>177207</v>
      </c>
      <c r="H32" s="1">
        <v>1028</v>
      </c>
    </row>
    <row r="33" spans="1:8" x14ac:dyDescent="0.25">
      <c r="A33" s="18" t="s">
        <v>31</v>
      </c>
      <c r="B33" s="1">
        <v>156</v>
      </c>
      <c r="C33" s="1">
        <v>33063</v>
      </c>
      <c r="D33" s="1">
        <v>1365</v>
      </c>
      <c r="E33" s="1">
        <v>37415</v>
      </c>
      <c r="F33" s="1">
        <v>94683</v>
      </c>
      <c r="G33" s="1">
        <v>129983</v>
      </c>
      <c r="H33" s="1">
        <v>2848</v>
      </c>
    </row>
    <row r="34" spans="1:8" x14ac:dyDescent="0.25">
      <c r="A34" s="18" t="s">
        <v>32</v>
      </c>
      <c r="B34" s="1">
        <v>6705</v>
      </c>
      <c r="C34" s="1">
        <v>678215</v>
      </c>
      <c r="D34" s="1">
        <v>29019</v>
      </c>
      <c r="E34" s="1">
        <v>1429028</v>
      </c>
      <c r="F34" s="1">
        <v>2918781</v>
      </c>
      <c r="G34" s="1">
        <v>5576198</v>
      </c>
      <c r="H34" s="1">
        <v>93877</v>
      </c>
    </row>
    <row r="35" spans="1:8" x14ac:dyDescent="0.25">
      <c r="A35" s="18" t="s">
        <v>33</v>
      </c>
      <c r="B35" s="1">
        <v>374</v>
      </c>
      <c r="C35" s="1">
        <v>84181</v>
      </c>
      <c r="D35" s="1">
        <v>3830</v>
      </c>
      <c r="E35" s="1">
        <v>107310</v>
      </c>
      <c r="F35" s="1">
        <v>213196</v>
      </c>
      <c r="G35" s="1">
        <v>348786</v>
      </c>
      <c r="H35" s="1">
        <v>5492</v>
      </c>
    </row>
    <row r="36" spans="1:8" x14ac:dyDescent="0.25">
      <c r="A36" s="18" t="s">
        <v>34</v>
      </c>
      <c r="B36" s="1">
        <v>51</v>
      </c>
      <c r="C36" s="1">
        <v>11308</v>
      </c>
      <c r="D36" s="1">
        <v>778</v>
      </c>
      <c r="E36" s="1">
        <v>5447</v>
      </c>
      <c r="F36" s="1">
        <v>22172</v>
      </c>
      <c r="G36" s="1">
        <v>31768</v>
      </c>
      <c r="H36" s="1">
        <v>260</v>
      </c>
    </row>
    <row r="37" spans="1:8" x14ac:dyDescent="0.25">
      <c r="A37" s="18" t="s">
        <v>35</v>
      </c>
      <c r="B37" s="1">
        <v>4731</v>
      </c>
      <c r="C37" s="1">
        <v>734326</v>
      </c>
      <c r="D37" s="1">
        <v>60444</v>
      </c>
      <c r="E37" s="1">
        <v>1262899</v>
      </c>
      <c r="F37" s="1">
        <v>2290429</v>
      </c>
      <c r="G37" s="1">
        <v>5364705</v>
      </c>
      <c r="H37" s="1">
        <v>75743</v>
      </c>
    </row>
    <row r="38" spans="1:8" x14ac:dyDescent="0.25">
      <c r="A38" s="18" t="s">
        <v>36</v>
      </c>
      <c r="B38" s="1">
        <v>1982</v>
      </c>
      <c r="C38" s="1">
        <v>821165</v>
      </c>
      <c r="D38" s="1">
        <v>45155</v>
      </c>
      <c r="E38" s="1">
        <v>590255</v>
      </c>
      <c r="F38" s="1">
        <v>1623069</v>
      </c>
      <c r="G38" s="1">
        <v>3427282</v>
      </c>
      <c r="H38" s="1">
        <v>46731</v>
      </c>
    </row>
    <row r="39" spans="1:8" x14ac:dyDescent="0.25">
      <c r="A39" s="18" t="s">
        <v>37</v>
      </c>
      <c r="B39" s="1">
        <v>122</v>
      </c>
      <c r="C39" s="1">
        <v>12419</v>
      </c>
      <c r="D39" s="1">
        <v>663</v>
      </c>
      <c r="E39" s="1">
        <v>29700</v>
      </c>
      <c r="F39" s="1">
        <v>49575</v>
      </c>
      <c r="G39" s="1">
        <v>123979</v>
      </c>
      <c r="H39" s="1">
        <v>2568</v>
      </c>
    </row>
    <row r="40" spans="1:8" x14ac:dyDescent="0.25">
      <c r="A40" s="18" t="s">
        <v>38</v>
      </c>
      <c r="B40" s="1">
        <v>4541</v>
      </c>
      <c r="C40" s="1">
        <v>857876</v>
      </c>
      <c r="D40" s="1">
        <v>79907</v>
      </c>
      <c r="E40" s="1">
        <v>1059899</v>
      </c>
      <c r="F40" s="1">
        <v>2488773</v>
      </c>
      <c r="G40" s="1">
        <v>5786507</v>
      </c>
      <c r="H40" s="1">
        <v>48040</v>
      </c>
    </row>
    <row r="41" spans="1:8" x14ac:dyDescent="0.25">
      <c r="A41" s="18" t="s">
        <v>39</v>
      </c>
      <c r="B41" s="1">
        <v>9385</v>
      </c>
      <c r="C41" s="1">
        <v>933608</v>
      </c>
      <c r="D41" s="1">
        <v>40739</v>
      </c>
      <c r="E41" s="1">
        <v>1381771</v>
      </c>
      <c r="F41" s="1">
        <v>2931559</v>
      </c>
      <c r="G41" s="1">
        <v>5164823</v>
      </c>
      <c r="H41" s="1">
        <v>158701</v>
      </c>
    </row>
    <row r="42" spans="1:8" x14ac:dyDescent="0.25">
      <c r="A42" s="18" t="s">
        <v>40</v>
      </c>
      <c r="B42" s="1">
        <v>1746</v>
      </c>
      <c r="C42" s="1">
        <v>361931</v>
      </c>
      <c r="D42" s="1">
        <v>16144</v>
      </c>
      <c r="E42" s="1">
        <v>192943</v>
      </c>
      <c r="F42" s="1">
        <v>903467</v>
      </c>
      <c r="G42" s="1">
        <v>1213727</v>
      </c>
      <c r="H42" s="1">
        <v>16622</v>
      </c>
    </row>
    <row r="43" spans="1:8" x14ac:dyDescent="0.25">
      <c r="A43" s="18" t="s">
        <v>41</v>
      </c>
      <c r="B43" s="1">
        <v>1143</v>
      </c>
      <c r="C43" s="1">
        <v>341863</v>
      </c>
      <c r="D43" s="1">
        <v>20066</v>
      </c>
      <c r="E43" s="1">
        <v>381037</v>
      </c>
      <c r="F43" s="1">
        <v>843752</v>
      </c>
      <c r="G43" s="1">
        <v>1936613</v>
      </c>
      <c r="H43" s="1">
        <v>9572</v>
      </c>
    </row>
    <row r="44" spans="1:8" x14ac:dyDescent="0.25">
      <c r="A44" s="18" t="s">
        <v>42</v>
      </c>
      <c r="B44" s="1">
        <v>511</v>
      </c>
      <c r="C44" s="1">
        <v>74126</v>
      </c>
      <c r="D44" s="1">
        <v>4940</v>
      </c>
      <c r="E44" s="1">
        <v>110298</v>
      </c>
      <c r="F44" s="1">
        <v>211972</v>
      </c>
      <c r="G44" s="1">
        <v>326790</v>
      </c>
      <c r="H44" s="1">
        <v>6277</v>
      </c>
    </row>
    <row r="45" spans="1:8" x14ac:dyDescent="0.25">
      <c r="A45" s="18" t="s">
        <v>43</v>
      </c>
      <c r="B45" s="1">
        <v>1127</v>
      </c>
      <c r="C45" s="1">
        <v>127090</v>
      </c>
      <c r="D45" s="1">
        <v>4830</v>
      </c>
      <c r="E45" s="1">
        <v>223255</v>
      </c>
      <c r="F45" s="1">
        <v>559369</v>
      </c>
      <c r="G45" s="1">
        <v>944972</v>
      </c>
      <c r="H45" s="1">
        <v>13677</v>
      </c>
    </row>
    <row r="46" spans="1:8" x14ac:dyDescent="0.25">
      <c r="A46" s="18" t="s">
        <v>44</v>
      </c>
      <c r="B46" s="1">
        <v>925</v>
      </c>
      <c r="C46" s="1">
        <v>119919</v>
      </c>
      <c r="D46" s="1">
        <v>6727</v>
      </c>
      <c r="E46" s="1">
        <v>252119</v>
      </c>
      <c r="F46" s="1">
        <v>353571</v>
      </c>
      <c r="G46" s="1">
        <v>940631</v>
      </c>
      <c r="H46" s="1">
        <v>12691</v>
      </c>
    </row>
    <row r="47" spans="1:8" x14ac:dyDescent="0.25">
      <c r="A47" s="18" t="s">
        <v>45</v>
      </c>
      <c r="B47" s="1">
        <v>2714</v>
      </c>
      <c r="C47" s="1">
        <v>384169</v>
      </c>
      <c r="D47" s="1">
        <v>21397</v>
      </c>
      <c r="E47" s="1">
        <v>638963</v>
      </c>
      <c r="F47" s="1">
        <v>1568302</v>
      </c>
      <c r="G47" s="1">
        <v>2671999</v>
      </c>
      <c r="H47" s="1">
        <v>44102</v>
      </c>
    </row>
    <row r="48" spans="1:8" x14ac:dyDescent="0.25">
      <c r="A48" s="18" t="s">
        <v>46</v>
      </c>
      <c r="B48" s="1">
        <v>595</v>
      </c>
      <c r="C48" s="1">
        <v>82353</v>
      </c>
      <c r="D48" s="1">
        <v>3831</v>
      </c>
      <c r="E48" s="1">
        <v>133791</v>
      </c>
      <c r="F48" s="1">
        <v>266810</v>
      </c>
      <c r="G48" s="1">
        <v>452205</v>
      </c>
      <c r="H48" s="1">
        <v>9271</v>
      </c>
    </row>
    <row r="49" spans="1:8" x14ac:dyDescent="0.25">
      <c r="A49" s="18" t="s">
        <v>47</v>
      </c>
      <c r="B49" s="1">
        <v>492</v>
      </c>
      <c r="C49" s="1">
        <v>141797</v>
      </c>
      <c r="D49" s="1">
        <v>7666</v>
      </c>
      <c r="E49" s="1">
        <v>70303</v>
      </c>
      <c r="F49" s="1">
        <v>198208</v>
      </c>
      <c r="G49" s="1">
        <v>353707</v>
      </c>
      <c r="H49" s="1">
        <v>2324</v>
      </c>
    </row>
    <row r="50" spans="1:8" x14ac:dyDescent="0.25">
      <c r="A50" s="18" t="s">
        <v>48</v>
      </c>
      <c r="B50" s="1">
        <v>12</v>
      </c>
      <c r="C50" s="1">
        <v>1654</v>
      </c>
      <c r="D50" s="1">
        <v>23</v>
      </c>
      <c r="E50" s="1">
        <v>837</v>
      </c>
      <c r="F50" s="1">
        <v>3198</v>
      </c>
      <c r="G50" s="1">
        <v>3977</v>
      </c>
      <c r="H50" s="1">
        <v>25</v>
      </c>
    </row>
    <row r="51" spans="1:8" x14ac:dyDescent="0.25">
      <c r="A51" s="18" t="s">
        <v>49</v>
      </c>
      <c r="B51" s="1">
        <v>84</v>
      </c>
      <c r="C51" s="1">
        <v>35286</v>
      </c>
      <c r="D51" s="1">
        <v>1779</v>
      </c>
      <c r="E51" s="1">
        <v>13963</v>
      </c>
      <c r="F51" s="1">
        <v>55954</v>
      </c>
      <c r="G51" s="1">
        <v>103303</v>
      </c>
      <c r="H51" s="1">
        <v>1350</v>
      </c>
    </row>
    <row r="52" spans="1:8" x14ac:dyDescent="0.25">
      <c r="A52" s="18" t="s">
        <v>50</v>
      </c>
      <c r="B52" s="1">
        <v>455</v>
      </c>
      <c r="C52" s="1">
        <v>164388</v>
      </c>
      <c r="D52" s="1">
        <v>7247</v>
      </c>
      <c r="E52" s="1">
        <v>157521</v>
      </c>
      <c r="F52" s="1">
        <v>379202</v>
      </c>
      <c r="G52" s="1">
        <v>746944</v>
      </c>
      <c r="H52" s="1">
        <v>11923</v>
      </c>
    </row>
    <row r="53" spans="1:8" x14ac:dyDescent="0.25">
      <c r="A53" s="18" t="s">
        <v>51</v>
      </c>
      <c r="B53" s="1">
        <v>1012</v>
      </c>
      <c r="C53" s="1">
        <v>149197</v>
      </c>
      <c r="D53" s="1">
        <v>5863</v>
      </c>
      <c r="E53" s="1">
        <v>238491</v>
      </c>
      <c r="F53" s="1">
        <v>405037</v>
      </c>
      <c r="G53" s="1">
        <v>703934</v>
      </c>
      <c r="H53" s="1">
        <v>14909</v>
      </c>
    </row>
    <row r="54" spans="1:8" x14ac:dyDescent="0.25">
      <c r="A54" s="18" t="s">
        <v>52</v>
      </c>
      <c r="B54" s="1">
        <v>747</v>
      </c>
      <c r="C54" s="1">
        <v>267972</v>
      </c>
      <c r="D54" s="1">
        <v>10059</v>
      </c>
      <c r="E54" s="1">
        <v>262557</v>
      </c>
      <c r="F54" s="1">
        <v>693561</v>
      </c>
      <c r="G54" s="1">
        <v>1591163</v>
      </c>
      <c r="H54" s="1">
        <v>7213</v>
      </c>
    </row>
    <row r="55" spans="1:8" x14ac:dyDescent="0.25">
      <c r="A55" s="18" t="s">
        <v>132</v>
      </c>
      <c r="B55" s="1">
        <v>137</v>
      </c>
      <c r="C55" s="1">
        <v>46154</v>
      </c>
      <c r="D55" s="1">
        <v>1963</v>
      </c>
      <c r="E55" s="1">
        <v>57254</v>
      </c>
      <c r="F55" s="1">
        <v>113705</v>
      </c>
      <c r="G55" s="1">
        <v>272852</v>
      </c>
      <c r="H55" s="1">
        <v>2530</v>
      </c>
    </row>
    <row r="56" spans="1:8" x14ac:dyDescent="0.25">
      <c r="A56" s="18" t="s">
        <v>53</v>
      </c>
      <c r="B56" s="1">
        <v>163</v>
      </c>
      <c r="C56" s="1">
        <v>46664</v>
      </c>
      <c r="D56" s="1">
        <v>3165</v>
      </c>
      <c r="E56" s="1">
        <v>31810</v>
      </c>
      <c r="F56" s="1">
        <v>72134</v>
      </c>
      <c r="G56" s="1">
        <v>170517</v>
      </c>
      <c r="H56" s="1">
        <v>527</v>
      </c>
    </row>
    <row r="57" spans="1:8" x14ac:dyDescent="0.25">
      <c r="A57" s="18" t="s">
        <v>54</v>
      </c>
      <c r="B57" s="1">
        <v>35</v>
      </c>
      <c r="C57" s="1">
        <v>9622</v>
      </c>
      <c r="D57" s="1">
        <v>771</v>
      </c>
      <c r="E57" s="1">
        <v>3946</v>
      </c>
      <c r="F57" s="1">
        <v>18977</v>
      </c>
      <c r="G57" s="1">
        <v>25095</v>
      </c>
      <c r="H57" s="1">
        <v>151</v>
      </c>
    </row>
    <row r="58" spans="1:8" x14ac:dyDescent="0.25">
      <c r="A58" s="18" t="s">
        <v>55</v>
      </c>
      <c r="B58" s="1">
        <v>900</v>
      </c>
      <c r="C58" s="1">
        <v>229582</v>
      </c>
      <c r="D58" s="1">
        <v>16051</v>
      </c>
      <c r="E58" s="1">
        <v>287931</v>
      </c>
      <c r="F58" s="1">
        <v>595220</v>
      </c>
      <c r="G58" s="1">
        <v>1876631</v>
      </c>
      <c r="H58" s="1">
        <v>18028</v>
      </c>
    </row>
    <row r="59" spans="1:8" x14ac:dyDescent="0.25">
      <c r="A59" s="18" t="s">
        <v>56</v>
      </c>
      <c r="B59" s="1">
        <v>74</v>
      </c>
      <c r="C59" s="1">
        <v>25849</v>
      </c>
      <c r="D59" s="1">
        <v>1358</v>
      </c>
      <c r="E59" s="1">
        <v>16140</v>
      </c>
      <c r="F59" s="1">
        <v>52086</v>
      </c>
      <c r="G59" s="1">
        <v>77158</v>
      </c>
      <c r="H59" s="1">
        <v>539</v>
      </c>
    </row>
    <row r="60" spans="1:8" x14ac:dyDescent="0.25">
      <c r="A60" s="18" t="s">
        <v>57</v>
      </c>
      <c r="B60" s="1">
        <v>2318</v>
      </c>
      <c r="C60" s="1">
        <v>196677</v>
      </c>
      <c r="D60" s="1">
        <v>14282</v>
      </c>
      <c r="E60" s="1">
        <v>393852</v>
      </c>
      <c r="F60" s="1">
        <v>731567</v>
      </c>
      <c r="G60" s="1">
        <v>1463683</v>
      </c>
      <c r="H60" s="1">
        <v>16331</v>
      </c>
    </row>
    <row r="61" spans="1:8" x14ac:dyDescent="0.25">
      <c r="A61" s="18" t="s">
        <v>58</v>
      </c>
      <c r="B61" s="1">
        <v>311</v>
      </c>
      <c r="C61" s="1">
        <v>70970</v>
      </c>
      <c r="D61" s="1">
        <v>4130</v>
      </c>
      <c r="E61" s="1">
        <v>85882</v>
      </c>
      <c r="F61" s="1">
        <v>189250</v>
      </c>
      <c r="G61" s="1">
        <v>343696</v>
      </c>
      <c r="H61" s="1">
        <v>4239</v>
      </c>
    </row>
    <row r="62" spans="1:8" x14ac:dyDescent="0.25">
      <c r="A62" s="18" t="s">
        <v>133</v>
      </c>
      <c r="B62" s="1">
        <v>138</v>
      </c>
      <c r="C62" s="1">
        <v>53156</v>
      </c>
      <c r="D62" s="1">
        <v>2668</v>
      </c>
      <c r="E62" s="1">
        <v>31919</v>
      </c>
      <c r="F62" s="1">
        <v>85679</v>
      </c>
      <c r="G62" s="1">
        <v>203052</v>
      </c>
      <c r="H62" s="1">
        <v>1756</v>
      </c>
    </row>
    <row r="63" spans="1:8" x14ac:dyDescent="0.25">
      <c r="A63" s="18" t="s">
        <v>134</v>
      </c>
      <c r="B63" s="1">
        <v>82015</v>
      </c>
      <c r="C63" s="1">
        <v>14132883</v>
      </c>
      <c r="D63" s="1">
        <v>888034</v>
      </c>
      <c r="E63" s="1">
        <v>16431218</v>
      </c>
      <c r="F63" s="1">
        <v>41242751</v>
      </c>
      <c r="G63" s="1">
        <v>85043656</v>
      </c>
      <c r="H63" s="1">
        <v>1537588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21512-88A1-4455-847A-59877A680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2B619-E6A4-40EF-9445-4A4A3278451A}"/>
</file>

<file path=customXml/itemProps3.xml><?xml version="1.0" encoding="utf-8"?>
<ds:datastoreItem xmlns:ds="http://schemas.openxmlformats.org/officeDocument/2006/customXml" ds:itemID="{72B8E6EC-03A6-43F4-B66E-7918A73CA8A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869AABA8-0DD0-4D6C-BE6F-DF4A523A4ECA}">
  <ds:schemaRefs>
    <ds:schemaRef ds:uri="http://schemas.microsoft.com/office/2006/metadata/longProperties"/>
  </ds:schemaRefs>
</ds:datastoreItem>
</file>

<file path=customXml/itemProps5.xml><?xml version="1.0" encoding="utf-8"?>
<ds:datastoreItem xmlns:ds="http://schemas.openxmlformats.org/officeDocument/2006/customXml" ds:itemID="{4C611752-8E15-46D9-918D-F44213C7C5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Claims</vt:lpstr>
      <vt:lpstr>WEIGHTS</vt:lpstr>
      <vt:lpstr>MEG</vt:lpstr>
      <vt:lpstr>Summary</vt:lpstr>
      <vt:lpstr>FMAP</vt:lpstr>
      <vt:lpstr>MemberMonthsMEG</vt:lpstr>
      <vt:lpstr>Summary!Print_Area</vt:lpstr>
      <vt:lpstr>Claims!Print_Titles</vt:lpstr>
      <vt:lpstr>MEG!Print_Titles</vt:lpstr>
      <vt:lpstr>Summary!Print_Titles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MHSUDS_IN_18-018_FY_15-16_BHS_Allocations_FINAL_SUPRESSED</dc:title>
  <dc:creator>Windows User</dc:creator>
  <cp:keywords>MHSUDS_IN_18-018_FY_15-16_BHS_Allocations_FINAL_SUPRESSED</cp:keywords>
  <cp:lastModifiedBy>westj</cp:lastModifiedBy>
  <cp:lastPrinted>2017-12-18T17:15:24Z</cp:lastPrinted>
  <dcterms:created xsi:type="dcterms:W3CDTF">2017-04-24T17:49:32Z</dcterms:created>
  <dcterms:modified xsi:type="dcterms:W3CDTF">2020-11-08T22:07:54Z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DHCSDOC-1363137784-2460</vt:lpwstr>
  </property>
  <property fmtid="{D5CDD505-2E9C-101B-9397-08002B2CF9AE}" pid="5" name="_dlc_DocIdItemGuid">
    <vt:lpwstr>dc27a50f-cb32-4ea8-9eb8-1130cb65eea3</vt:lpwstr>
  </property>
  <property fmtid="{D5CDD505-2E9C-101B-9397-08002B2CF9AE}" pid="6" name="_dlc_DocIdUrl">
    <vt:lpwstr>http://dhcs2016prod:88/services/MH/_layouts/15/DocIdRedir.aspx?ID=DHCSDOC-1363137784-2460, DHCSDOC-1363137784-2460</vt:lpwstr>
  </property>
  <property fmtid="{D5CDD505-2E9C-101B-9397-08002B2CF9AE}" pid="7" name="ContentTypeId">
    <vt:lpwstr>0x0101000DD778A44A894D44A57135C48A267F0A</vt:lpwstr>
  </property>
</Properties>
</file>