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9118D612-B73B-4D11-A0BF-67CB082E19C2}" xr6:coauthVersionLast="45" xr6:coauthVersionMax="45" xr10:uidLastSave="{00000000-0000-0000-0000-000000000000}"/>
  <bookViews>
    <workbookView xWindow="-120" yWindow="-120" windowWidth="20730" windowHeight="10545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ADJUSTMENT CALC" sheetId="15" r:id="rId13"/>
    <sheet name="Sheet1" sheetId="14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Summary'!$A$1:$E$20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G67" i="11" l="1"/>
  <c r="G66" i="11"/>
  <c r="B4" i="15"/>
  <c r="B7" i="15"/>
  <c r="B11" i="15" s="1"/>
  <c r="G38" i="11"/>
  <c r="R38" i="11"/>
  <c r="J32" i="11"/>
  <c r="J41" i="11" s="1"/>
  <c r="J47" i="11" s="1"/>
  <c r="J48" i="11" s="1"/>
  <c r="D23" i="15"/>
  <c r="B33" i="15"/>
  <c r="B30" i="15"/>
  <c r="B25" i="15"/>
  <c r="B22" i="15"/>
  <c r="B19" i="15"/>
  <c r="B16" i="15"/>
  <c r="I66" i="11"/>
  <c r="I80" i="11"/>
  <c r="H67" i="11"/>
  <c r="R67" i="11" s="1"/>
  <c r="H70" i="11"/>
  <c r="E4" i="12"/>
  <c r="D19" i="8"/>
  <c r="D22" i="8" s="1"/>
  <c r="D41" i="8" s="1"/>
  <c r="K48" i="11" s="1"/>
  <c r="D37" i="8"/>
  <c r="D40" i="8"/>
  <c r="B4" i="8"/>
  <c r="B4" i="2"/>
  <c r="G49" i="1"/>
  <c r="G50" i="1"/>
  <c r="G54" i="1" s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7" i="11"/>
  <c r="R21" i="11"/>
  <c r="R20" i="11"/>
  <c r="R19" i="11"/>
  <c r="R68" i="11"/>
  <c r="K79" i="11"/>
  <c r="K80" i="11"/>
  <c r="K81" i="11"/>
  <c r="K82" i="11"/>
  <c r="J79" i="11"/>
  <c r="J80" i="11"/>
  <c r="J81" i="11"/>
  <c r="J82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R56" i="11" s="1"/>
  <c r="E12" i="7"/>
  <c r="E15" i="7"/>
  <c r="G32" i="5"/>
  <c r="G35" i="5"/>
  <c r="G46" i="2"/>
  <c r="H42" i="2"/>
  <c r="G39" i="2"/>
  <c r="H27" i="2" s="1"/>
  <c r="H24" i="2"/>
  <c r="G22" i="2"/>
  <c r="H7" i="2"/>
  <c r="M70" i="11"/>
  <c r="P70" i="11"/>
  <c r="Q70" i="11"/>
  <c r="Q28" i="11"/>
  <c r="Q23" i="11"/>
  <c r="O82" i="11"/>
  <c r="O81" i="11"/>
  <c r="O28" i="11"/>
  <c r="O23" i="11"/>
  <c r="N78" i="11"/>
  <c r="N77" i="11"/>
  <c r="N76" i="11"/>
  <c r="N75" i="11"/>
  <c r="M81" i="11"/>
  <c r="R81" i="11" s="1"/>
  <c r="M80" i="11"/>
  <c r="M79" i="11"/>
  <c r="M82" i="11"/>
  <c r="M78" i="11"/>
  <c r="M77" i="11"/>
  <c r="M76" i="11"/>
  <c r="M75" i="11"/>
  <c r="L78" i="11"/>
  <c r="L77" i="11"/>
  <c r="L76" i="11"/>
  <c r="L75" i="11"/>
  <c r="L84" i="11" s="1"/>
  <c r="K78" i="11"/>
  <c r="K77" i="11"/>
  <c r="K76" i="11"/>
  <c r="K75" i="11"/>
  <c r="K74" i="11"/>
  <c r="J78" i="11"/>
  <c r="J77" i="11"/>
  <c r="J76" i="11"/>
  <c r="J75" i="11"/>
  <c r="J73" i="11"/>
  <c r="R73" i="11"/>
  <c r="I82" i="11"/>
  <c r="I81" i="11"/>
  <c r="I79" i="11"/>
  <c r="R79" i="11" s="1"/>
  <c r="I78" i="11"/>
  <c r="I77" i="11"/>
  <c r="I76" i="11"/>
  <c r="I75" i="11"/>
  <c r="H82" i="11"/>
  <c r="H80" i="11"/>
  <c r="H79" i="11"/>
  <c r="H78" i="11"/>
  <c r="G81" i="11"/>
  <c r="H77" i="11"/>
  <c r="H76" i="11"/>
  <c r="H75" i="11"/>
  <c r="G82" i="11"/>
  <c r="G79" i="11"/>
  <c r="G78" i="11"/>
  <c r="G77" i="11"/>
  <c r="G76" i="11"/>
  <c r="G75" i="11"/>
  <c r="O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/>
  <c r="O48" i="11"/>
  <c r="N41" i="11"/>
  <c r="N47" i="11" s="1"/>
  <c r="N48" i="11" s="1"/>
  <c r="M41" i="11"/>
  <c r="M47" i="11" s="1"/>
  <c r="M48" i="11" s="1"/>
  <c r="L41" i="11"/>
  <c r="L47" i="11" s="1"/>
  <c r="L48" i="11" s="1"/>
  <c r="K41" i="11"/>
  <c r="K47" i="11"/>
  <c r="I41" i="11"/>
  <c r="I47" i="11"/>
  <c r="H41" i="11"/>
  <c r="H47" i="1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N23" i="11"/>
  <c r="L23" i="11"/>
  <c r="H23" i="11"/>
  <c r="R23" i="11" s="1"/>
  <c r="G23" i="11"/>
  <c r="D18" i="12"/>
  <c r="Q42" i="11"/>
  <c r="Q48" i="11" s="1"/>
  <c r="R42" i="11"/>
  <c r="G32" i="1"/>
  <c r="J18" i="6"/>
  <c r="J30" i="6"/>
  <c r="J42" i="6"/>
  <c r="K18" i="6"/>
  <c r="K30" i="6"/>
  <c r="K42" i="6" s="1"/>
  <c r="I18" i="6"/>
  <c r="I30" i="6"/>
  <c r="H18" i="6"/>
  <c r="H30" i="6"/>
  <c r="G18" i="6"/>
  <c r="G30" i="6"/>
  <c r="F18" i="6"/>
  <c r="F30" i="6"/>
  <c r="F42" i="6" s="1"/>
  <c r="J2" i="6"/>
  <c r="D2" i="6"/>
  <c r="G41" i="4"/>
  <c r="H41" i="4"/>
  <c r="I41" i="4"/>
  <c r="I42" i="4" s="1"/>
  <c r="J41" i="4"/>
  <c r="J42" i="4" s="1"/>
  <c r="K41" i="4"/>
  <c r="L41" i="4"/>
  <c r="G30" i="4"/>
  <c r="H30" i="4"/>
  <c r="I30" i="4"/>
  <c r="J30" i="4"/>
  <c r="K30" i="4"/>
  <c r="L30" i="4"/>
  <c r="G18" i="4"/>
  <c r="H18" i="4"/>
  <c r="H42" i="4"/>
  <c r="I18" i="4"/>
  <c r="J18" i="4"/>
  <c r="K18" i="4"/>
  <c r="L18" i="4"/>
  <c r="L42" i="4"/>
  <c r="F41" i="4"/>
  <c r="F30" i="4"/>
  <c r="F42" i="4" s="1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46" i="2" s="1"/>
  <c r="H38" i="2"/>
  <c r="H37" i="2"/>
  <c r="H36" i="2"/>
  <c r="H35" i="2"/>
  <c r="H34" i="2"/>
  <c r="H33" i="2"/>
  <c r="H32" i="2"/>
  <c r="H31" i="2"/>
  <c r="H30" i="2"/>
  <c r="H29" i="2"/>
  <c r="H28" i="2"/>
  <c r="H21" i="2"/>
  <c r="H20" i="2"/>
  <c r="H19" i="2"/>
  <c r="H18" i="2"/>
  <c r="H17" i="2"/>
  <c r="H16" i="2"/>
  <c r="H15" i="2"/>
  <c r="H14" i="2"/>
  <c r="H13" i="2"/>
  <c r="H12" i="2"/>
  <c r="H8" i="2"/>
  <c r="H26" i="2"/>
  <c r="H11" i="2"/>
  <c r="H9" i="2"/>
  <c r="H10" i="2"/>
  <c r="I70" i="11"/>
  <c r="H81" i="11"/>
  <c r="R82" i="11" l="1"/>
  <c r="G42" i="6"/>
  <c r="D6" i="15"/>
  <c r="R78" i="11"/>
  <c r="R66" i="11"/>
  <c r="K42" i="4"/>
  <c r="K45" i="4" s="1"/>
  <c r="H22" i="2"/>
  <c r="I42" i="6"/>
  <c r="I43" i="6" s="1"/>
  <c r="R75" i="11"/>
  <c r="I84" i="11"/>
  <c r="M84" i="11"/>
  <c r="N84" i="11"/>
  <c r="J43" i="6"/>
  <c r="I48" i="11"/>
  <c r="J74" i="11"/>
  <c r="R74" i="11" s="1"/>
  <c r="R77" i="11"/>
  <c r="G47" i="2"/>
  <c r="G51" i="2" s="1"/>
  <c r="H48" i="11" s="1"/>
  <c r="G42" i="4"/>
  <c r="H42" i="6"/>
  <c r="H43" i="6" s="1"/>
  <c r="P72" i="11"/>
  <c r="K84" i="11"/>
  <c r="O84" i="11"/>
  <c r="G80" i="11"/>
  <c r="R80" i="11" s="1"/>
  <c r="F45" i="4"/>
  <c r="I45" i="4"/>
  <c r="Q83" i="11"/>
  <c r="J45" i="4"/>
  <c r="G45" i="4"/>
  <c r="P84" i="11"/>
  <c r="R72" i="11"/>
  <c r="H84" i="11"/>
  <c r="R76" i="11"/>
  <c r="G70" i="11"/>
  <c r="R70" i="11" s="1"/>
  <c r="H25" i="2"/>
  <c r="H39" i="2" s="1"/>
  <c r="B5" i="15"/>
  <c r="G41" i="11"/>
  <c r="G43" i="6" l="1"/>
  <c r="G84" i="11"/>
  <c r="F43" i="6"/>
  <c r="J84" i="11"/>
  <c r="H45" i="4"/>
  <c r="G47" i="11"/>
  <c r="R41" i="11"/>
  <c r="R83" i="11"/>
  <c r="Q84" i="11"/>
  <c r="R84" i="11" l="1"/>
  <c r="G48" i="11"/>
  <c r="R48" i="11" s="1"/>
  <c r="R47" i="11"/>
</calcChain>
</file>

<file path=xl/sharedStrings.xml><?xml version="1.0" encoding="utf-8"?>
<sst xmlns="http://schemas.openxmlformats.org/spreadsheetml/2006/main" count="526" uniqueCount="297">
  <si>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</si>
  <si>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</si>
  <si>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</si>
  <si>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</si>
  <si>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</si>
  <si>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</si>
  <si>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</si>
  <si>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</si>
  <si>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</si>
  <si>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</si>
  <si>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</si>
  <si>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</si>
  <si>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</si>
  <si>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</si>
  <si>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</si>
  <si>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</si>
  <si>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</si>
  <si>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</si>
  <si>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</si>
  <si>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</si>
  <si>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</si>
  <si>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</si>
  <si>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</si>
  <si>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</si>
  <si>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</si>
  <si>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</si>
  <si>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</si>
  <si>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</si>
  <si>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</si>
  <si>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</si>
  <si>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</si>
  <si>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</si>
  <si>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</si>
  <si>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</si>
  <si>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</si>
  <si>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</si>
  <si>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</si>
  <si>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</si>
  <si>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</si>
  <si>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</si>
  <si>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</si>
  <si>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</si>
  <si>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</si>
  <si>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</si>
  <si>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</si>
  <si>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</si>
  <si>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</si>
  <si>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</si>
  <si>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</si>
  <si>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</si>
  <si>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</si>
  <si>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</si>
  <si>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</si>
  <si>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</si>
  <si>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</si>
  <si>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</si>
  <si>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</si>
  <si>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</si>
  <si>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</si>
  <si>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</si>
  <si>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</si>
  <si>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</si>
  <si>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</si>
  <si>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</si>
  <si>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</si>
  <si>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</si>
  <si>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</si>
  <si>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</si>
  <si>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</si>
  <si>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</si>
  <si>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</si>
  <si>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</si>
  <si>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</si>
  <si>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</si>
  <si>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</si>
  <si>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</si>
  <si>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</si>
  <si>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</si>
  <si>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</si>
  <si>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</si>
  <si>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</si>
  <si>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</si>
  <si>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</si>
  <si>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</si>
  <si>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</si>
  <si>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</si>
  <si>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</si>
  <si>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</si>
  <si>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</si>
  <si>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</si>
  <si>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</si>
  <si>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</si>
  <si>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</si>
  <si>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</si>
  <si>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</si>
  <si>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</si>
  <si>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</si>
  <si>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</si>
  <si>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</si>
  <si>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</si>
  <si>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</si>
  <si>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</si>
  <si>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</si>
  <si>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</si>
  <si>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</si>
  <si>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</si>
  <si>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</si>
  <si>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</si>
  <si>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</si>
  <si>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</si>
  <si>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</si>
  <si>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</si>
  <si>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</si>
  <si>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</si>
  <si>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</si>
  <si>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</si>
  <si>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</si>
  <si>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</si>
  <si>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</si>
  <si>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</si>
  <si>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</si>
  <si>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</si>
  <si>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</si>
  <si>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</si>
  <si>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</si>
  <si>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</si>
  <si>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</si>
  <si>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</si>
  <si>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</si>
  <si>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</si>
  <si>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</si>
  <si>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</si>
  <si>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</si>
  <si>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</si>
  <si>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</si>
  <si>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</si>
  <si>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</si>
  <si>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</si>
  <si>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</si>
  <si>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</si>
  <si>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</si>
  <si>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</si>
  <si>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</si>
  <si>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</si>
  <si>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</si>
  <si>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</si>
  <si>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</si>
  <si>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</si>
  <si>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</si>
  <si>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</si>
  <si>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</si>
  <si>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</si>
  <si>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</si>
  <si>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</si>
  <si>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</si>
  <si>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</si>
  <si>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</si>
  <si>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</si>
  <si>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</si>
  <si>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</si>
  <si>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</si>
  <si>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</si>
  <si>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</si>
  <si>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</si>
  <si>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</si>
  <si>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</si>
  <si>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</si>
  <si>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</si>
  <si>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</si>
  <si>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</si>
  <si>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</si>
  <si>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</si>
  <si>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</si>
  <si>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</si>
  <si>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</si>
  <si>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</si>
  <si>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</si>
  <si>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</si>
  <si>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</si>
  <si>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</si>
  <si>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</si>
  <si>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</si>
  <si>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</si>
  <si>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</si>
  <si>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</si>
  <si>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</si>
  <si>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</si>
  <si>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</si>
  <si>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</si>
  <si>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</si>
  <si>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</si>
  <si>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</si>
  <si>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</si>
  <si>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</si>
  <si>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</si>
  <si>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</si>
  <si>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</si>
  <si>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</si>
  <si>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</si>
  <si>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</si>
  <si>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</si>
  <si>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</si>
  <si>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</si>
  <si>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</si>
  <si>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</si>
  <si>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</si>
  <si>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</si>
  <si>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</si>
  <si>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</si>
  <si>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</si>
  <si>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</si>
  <si>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</si>
  <si>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</si>
  <si>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</si>
  <si>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</si>
  <si>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</si>
  <si>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</si>
  <si>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</si>
  <si>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</si>
  <si>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</si>
  <si>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</si>
  <si>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</si>
  <si>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</si>
  <si>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</si>
  <si>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</si>
  <si>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</si>
  <si>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Tulare</t>
  </si>
  <si>
    <t xml:space="preserve">UNITED FOR HEALTH MOBILE UNIT </t>
  </si>
  <si>
    <t xml:space="preserve">ONE STOP CENTER </t>
  </si>
  <si>
    <t>COUNTY FSP PROGRAM</t>
  </si>
  <si>
    <t>SUPPORTIVE HOUSING</t>
  </si>
  <si>
    <t>SPECIALIZED MENTAL HEALTH</t>
  </si>
  <si>
    <t>WELLNESS &amp; RECOVERY ACTIVITIES</t>
  </si>
  <si>
    <t>CHILDREN &amp; YOUTH IN STRESSED FAMILIES</t>
  </si>
  <si>
    <t>CHILDREN AT RISK OF SCHOOL FAILURE</t>
  </si>
  <si>
    <t>IDENTIFICATION &amp; INTERVENTION FOR MENTAL ILLNESS</t>
  </si>
  <si>
    <t>SUICIDE PREVENTION</t>
  </si>
  <si>
    <t>REDUCING DISPARITIES IN ACCESS TO MENTAL HEALTH</t>
  </si>
  <si>
    <t>MY VOICE MEDIA CENTER</t>
  </si>
  <si>
    <t>INTEGRATED HEALTH/ MH CLINIC</t>
  </si>
  <si>
    <t>CAPITAL FACILITIES NEEDS</t>
  </si>
  <si>
    <t>ELECTRONIC HEALTH RECORDS</t>
  </si>
  <si>
    <t>CSS</t>
  </si>
  <si>
    <t>09/10</t>
  </si>
  <si>
    <t>Previously recorded EPSDT as revenue.  Expense reimbursement recorded incorrectly.</t>
  </si>
  <si>
    <t>08/09-10/11</t>
  </si>
  <si>
    <t>Correcting Innovation adjusted to CSS in FY 12/13 RER</t>
  </si>
  <si>
    <t>PEI</t>
  </si>
  <si>
    <t>Correcting Innovation adjusted to PEI in FY 12/13 RER</t>
  </si>
  <si>
    <t>INN</t>
  </si>
  <si>
    <t xml:space="preserve">Correcting Innovation adjusted to CSS &amp; PEI in FY 12/13 RER </t>
  </si>
  <si>
    <t>11/12</t>
  </si>
  <si>
    <t>Correcting Innovation adjusted to CSS in FY13/14</t>
  </si>
  <si>
    <t>Correcting Innovation adjusted to PEI in FY 13/14</t>
  </si>
  <si>
    <t>Correcting Innovation adjusted to CSS &amp; PEI in FY 13/14 RER</t>
  </si>
  <si>
    <t>12/13</t>
  </si>
  <si>
    <t>Correcting Innovation adjusted to CSS in FY 14/15 RER</t>
  </si>
  <si>
    <t>Correcting Innovation adjusted to PEI in FY 14/15 RER</t>
  </si>
  <si>
    <t>Correcting Innovation adjusted to CSS &amp; PEI in FY 14/15 RER</t>
  </si>
  <si>
    <t>10/11</t>
  </si>
  <si>
    <t>Correct Accrual Reversal, Add Gax Paid (Kings United), Revenue applied as expense</t>
  </si>
  <si>
    <t>CFT</t>
  </si>
  <si>
    <t>Add back Millenium Consulting A/P Accrual overage expensed in FY 11/12 &amp; FY 12/13</t>
  </si>
  <si>
    <t>ADJUSTMENT CALCULATIONS ON RER SUMMARY</t>
  </si>
  <si>
    <t>CSS EPSDT Deducted as Revenue in FY 09/10 (FY 12/13 Adjustment)</t>
  </si>
  <si>
    <t>CSS Partial Innovation adjustment for FY 08/09-10/11</t>
  </si>
  <si>
    <t>CSS Innovation adjustment for FY 11/12</t>
  </si>
  <si>
    <t>CSS Innovation adjustment for FY 12/13</t>
  </si>
  <si>
    <t xml:space="preserve">CSS FY 10/11 Accrual Reversal, Add Gax Paid, Revenue applied as exp </t>
  </si>
  <si>
    <t>CSS FY 13/14</t>
  </si>
  <si>
    <t>CSS FY 14/15</t>
  </si>
  <si>
    <t>PEI Innovation adjustment FY 11/12</t>
  </si>
  <si>
    <t>PEI Innovation adjustment FY 08/09-10/11</t>
  </si>
  <si>
    <t>PEI Innovation adjustment FY 12/13</t>
  </si>
  <si>
    <t>PEI FY 14/15</t>
  </si>
  <si>
    <t>INN Partial Innovation adjustment for FY 08/09-10/11</t>
  </si>
  <si>
    <t>INN FY 10/11</t>
  </si>
  <si>
    <t>INN FY 11/12</t>
  </si>
  <si>
    <t>INN FY 12/13</t>
  </si>
  <si>
    <t>INN FY 13/14</t>
  </si>
  <si>
    <t>INN Innovation adjustment FY 11/12</t>
  </si>
  <si>
    <t>INN Innovation adjustment FY 12/13</t>
  </si>
  <si>
    <t>CFT A/P Accrual overage expensed in FY 11/12 &amp; FY 12/13</t>
  </si>
  <si>
    <t>CFT 08/09</t>
  </si>
  <si>
    <t>Accountant III</t>
  </si>
  <si>
    <t>559-624-8022</t>
  </si>
  <si>
    <t>MManning1@tularehhsa.org</t>
  </si>
  <si>
    <t>X</t>
  </si>
  <si>
    <t>Melody Manning</t>
  </si>
  <si>
    <t>Innovation (INN) Summary</t>
  </si>
  <si>
    <t xml:space="preserve">Annual Mental Health Services Act Revenue and Expenditure Report for 
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</si>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</sst>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1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1" fillId="0" borderId="46" xfId="0" applyFont="1" applyBorder="1" applyAlignment="1">
      <alignment horizontal="center" wrapText="1"/>
    </xf>
    <xf numFmtId="0" fontId="3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3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48" xfId="0" applyFont="1" applyBorder="1" applyAlignment="1" applyProtection="1">
      <alignment vertical="center" wrapText="1"/>
      <protection hidden="1"/>
    </xf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52" xfId="0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vertical="center"/>
      <protection locked="0"/>
    </xf>
    <xf numFmtId="0" fontId="10" fillId="0" borderId="47" xfId="0" applyFont="1" applyBorder="1" applyProtection="1">
      <protection hidden="1"/>
    </xf>
    <xf numFmtId="0" fontId="10" fillId="0" borderId="0" xfId="0" applyFont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10" fillId="2" borderId="54" xfId="0" applyFont="1" applyFill="1" applyBorder="1" applyProtection="1">
      <protection hidden="1"/>
    </xf>
    <xf numFmtId="0" fontId="10" fillId="0" borderId="55" xfId="40" applyFont="1" applyBorder="1" applyAlignment="1" applyProtection="1">
      <alignment horizontal="left"/>
      <protection locked="0"/>
    </xf>
    <xf numFmtId="0" fontId="10" fillId="0" borderId="56" xfId="0" applyFont="1" applyBorder="1" applyAlignment="1" applyProtection="1">
      <alignment horizontal="center"/>
      <protection locked="0"/>
    </xf>
    <xf numFmtId="164" fontId="10" fillId="0" borderId="15" xfId="7" applyNumberFormat="1" applyFont="1" applyBorder="1" applyProtection="1"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55" xfId="0" applyFont="1" applyBorder="1" applyAlignment="1" applyProtection="1">
      <alignment horizontal="left"/>
      <protection locked="0"/>
    </xf>
    <xf numFmtId="0" fontId="10" fillId="0" borderId="55" xfId="0" quotePrefix="1" applyFont="1" applyBorder="1" applyAlignment="1" applyProtection="1">
      <alignment horizontal="left"/>
      <protection locked="0"/>
    </xf>
    <xf numFmtId="0" fontId="10" fillId="0" borderId="5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protection hidden="1"/>
    </xf>
    <xf numFmtId="0" fontId="10" fillId="0" borderId="2" xfId="0" applyFont="1" applyBorder="1" applyAlignment="1" applyProtection="1">
      <protection hidden="1"/>
    </xf>
    <xf numFmtId="0" fontId="10" fillId="0" borderId="58" xfId="0" applyFont="1" applyBorder="1" applyAlignment="1" applyProtection="1">
      <protection hidden="1"/>
    </xf>
    <xf numFmtId="0" fontId="10" fillId="2" borderId="59" xfId="0" applyFont="1" applyFill="1" applyBorder="1" applyAlignment="1" applyProtection="1">
      <alignment horizontal="center"/>
      <protection hidden="1"/>
    </xf>
    <xf numFmtId="0" fontId="10" fillId="0" borderId="60" xfId="40" applyFont="1" applyBorder="1" applyAlignment="1" applyProtection="1">
      <alignment horizontal="left"/>
      <protection locked="0"/>
    </xf>
    <xf numFmtId="164" fontId="10" fillId="0" borderId="15" xfId="7" applyNumberFormat="1" applyFont="1" applyBorder="1" applyAlignment="1" applyProtection="1">
      <alignment horizontal="right" indent="1"/>
      <protection locked="0"/>
    </xf>
    <xf numFmtId="0" fontId="10" fillId="0" borderId="55" xfId="40" applyFont="1" applyBorder="1" applyAlignment="1" applyProtection="1">
      <alignment horizontal="center"/>
      <protection locked="0"/>
    </xf>
    <xf numFmtId="0" fontId="10" fillId="0" borderId="61" xfId="0" applyFont="1" applyBorder="1" applyAlignment="1" applyProtection="1">
      <alignment horizontal="left"/>
      <protection locked="0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50" xfId="0" applyFont="1" applyBorder="1" applyAlignment="1" applyProtection="1">
      <protection hidden="1"/>
    </xf>
    <xf numFmtId="0" fontId="10" fillId="0" borderId="1" xfId="0" applyFont="1" applyFill="1" applyBorder="1" applyAlignment="1" applyProtection="1">
      <protection hidden="1"/>
    </xf>
    <xf numFmtId="0" fontId="10" fillId="0" borderId="49" xfId="0" applyFont="1" applyFill="1" applyBorder="1" applyAlignment="1" applyProtection="1">
      <protection hidden="1"/>
    </xf>
    <xf numFmtId="0" fontId="10" fillId="0" borderId="52" xfId="0" applyFont="1" applyFill="1" applyBorder="1" applyAlignment="1" applyProtection="1">
      <protection hidden="1"/>
    </xf>
    <xf numFmtId="0" fontId="10" fillId="0" borderId="63" xfId="0" applyFont="1" applyFill="1" applyBorder="1" applyAlignment="1" applyProtection="1">
      <protection hidden="1"/>
    </xf>
    <xf numFmtId="0" fontId="10" fillId="0" borderId="2" xfId="0" applyFont="1" applyFill="1" applyBorder="1" applyAlignment="1" applyProtection="1">
      <protection hidden="1"/>
    </xf>
    <xf numFmtId="0" fontId="10" fillId="0" borderId="58" xfId="0" applyFont="1" applyFill="1" applyBorder="1" applyAlignment="1" applyProtection="1">
      <protection hidden="1"/>
    </xf>
    <xf numFmtId="164" fontId="10" fillId="0" borderId="54" xfId="0" applyNumberFormat="1" applyFont="1" applyBorder="1" applyAlignment="1" applyProtection="1">
      <alignment horizontal="right"/>
      <protection locked="0"/>
    </xf>
    <xf numFmtId="0" fontId="10" fillId="0" borderId="64" xfId="0" applyFont="1" applyFill="1" applyBorder="1" applyAlignment="1" applyProtection="1">
      <protection hidden="1"/>
    </xf>
    <xf numFmtId="0" fontId="10" fillId="0" borderId="65" xfId="0" applyFont="1" applyFill="1" applyBorder="1" applyAlignment="1" applyProtection="1">
      <protection hidden="1"/>
    </xf>
    <xf numFmtId="164" fontId="10" fillId="0" borderId="66" xfId="0" applyNumberFormat="1" applyFont="1" applyBorder="1" applyAlignment="1" applyProtection="1">
      <alignment horizontal="right"/>
      <protection locked="0"/>
    </xf>
    <xf numFmtId="0" fontId="10" fillId="0" borderId="1" xfId="0" applyFont="1" applyFill="1" applyBorder="1" applyAlignment="1" applyProtection="1">
      <alignment vertical="center"/>
      <protection hidden="1"/>
    </xf>
    <xf numFmtId="0" fontId="10" fillId="0" borderId="49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3" fillId="0" borderId="67" xfId="0" applyFont="1" applyBorder="1" applyProtection="1">
      <protection locked="0"/>
    </xf>
    <xf numFmtId="0" fontId="10" fillId="0" borderId="67" xfId="0" applyFont="1" applyBorder="1" applyProtection="1">
      <protection locked="0"/>
    </xf>
    <xf numFmtId="0" fontId="10" fillId="0" borderId="68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3" fillId="0" borderId="69" xfId="0" applyFont="1" applyBorder="1" applyAlignment="1" applyProtection="1">
      <alignment vertical="center"/>
      <protection locked="0"/>
    </xf>
    <xf numFmtId="0" fontId="3" fillId="0" borderId="69" xfId="0" applyFont="1" applyBorder="1" applyAlignment="1" applyProtection="1">
      <alignment vertical="center" wrapText="1"/>
      <protection locked="0"/>
    </xf>
    <xf numFmtId="0" fontId="3" fillId="0" borderId="70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0" borderId="71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3" borderId="56" xfId="0" applyFont="1" applyFill="1" applyBorder="1" applyAlignment="1" applyProtection="1">
      <alignment vertical="center"/>
      <protection locked="0"/>
    </xf>
    <xf numFmtId="0" fontId="3" fillId="3" borderId="72" xfId="0" applyFont="1" applyFill="1" applyBorder="1" applyAlignment="1" applyProtection="1">
      <alignment vertical="center"/>
      <protection locked="0"/>
    </xf>
    <xf numFmtId="0" fontId="3" fillId="3" borderId="63" xfId="0" applyFont="1" applyFill="1" applyBorder="1" applyAlignment="1" applyProtection="1">
      <alignment vertical="center"/>
      <protection locked="0"/>
    </xf>
    <xf numFmtId="0" fontId="3" fillId="0" borderId="73" xfId="0" applyFont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58" xfId="0" applyFont="1" applyFill="1" applyBorder="1" applyAlignment="1" applyProtection="1">
      <protection locked="0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protection locked="0"/>
    </xf>
    <xf numFmtId="0" fontId="10" fillId="0" borderId="58" xfId="0" applyFont="1" applyBorder="1" applyAlignment="1" applyProtection="1">
      <protection locked="0"/>
    </xf>
    <xf numFmtId="164" fontId="10" fillId="0" borderId="54" xfId="7" applyNumberFormat="1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164" fontId="10" fillId="0" borderId="36" xfId="7" applyNumberFormat="1" applyFont="1" applyBorder="1" applyAlignment="1" applyProtection="1">
      <alignment horizontal="right" indent="1"/>
      <protection locked="0"/>
    </xf>
    <xf numFmtId="0" fontId="3" fillId="0" borderId="74" xfId="0" applyFont="1" applyBorder="1" applyAlignment="1" applyProtection="1">
      <protection locked="0"/>
    </xf>
    <xf numFmtId="164" fontId="10" fillId="0" borderId="59" xfId="0" applyNumberFormat="1" applyFont="1" applyBorder="1" applyAlignment="1" applyProtection="1">
      <alignment horizontal="right"/>
      <protection locked="0"/>
    </xf>
    <xf numFmtId="0" fontId="3" fillId="0" borderId="75" xfId="0" applyFont="1" applyBorder="1" applyAlignment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58" xfId="0" applyFont="1" applyFill="1" applyBorder="1" applyAlignment="1" applyProtection="1">
      <protection locked="0"/>
    </xf>
    <xf numFmtId="0" fontId="3" fillId="0" borderId="76" xfId="0" applyFont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10" fillId="0" borderId="36" xfId="0" applyNumberFormat="1" applyFont="1" applyBorder="1" applyAlignment="1" applyProtection="1">
      <alignment horizontal="right" vertical="center"/>
      <protection locked="0"/>
    </xf>
    <xf numFmtId="0" fontId="3" fillId="0" borderId="71" xfId="0" applyFont="1" applyBorder="1" applyAlignment="1" applyProtection="1">
      <protection locked="0"/>
    </xf>
    <xf numFmtId="0" fontId="3" fillId="0" borderId="77" xfId="0" applyFont="1" applyBorder="1" applyAlignment="1" applyProtection="1">
      <protection locked="0"/>
    </xf>
    <xf numFmtId="0" fontId="3" fillId="0" borderId="78" xfId="0" applyFont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10" fillId="0" borderId="68" xfId="0" applyFont="1" applyBorder="1" applyAlignment="1" applyProtection="1">
      <alignment wrapText="1"/>
      <protection hidden="1"/>
    </xf>
    <xf numFmtId="0" fontId="10" fillId="0" borderId="15" xfId="0" applyFont="1" applyBorder="1" applyAlignment="1" applyProtection="1">
      <alignment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36" xfId="0" applyFont="1" applyBorder="1" applyProtection="1">
      <protection hidden="1"/>
    </xf>
    <xf numFmtId="0" fontId="3" fillId="5" borderId="58" xfId="0" applyFont="1" applyFill="1" applyBorder="1" applyAlignment="1" applyProtection="1">
      <protection hidden="1"/>
    </xf>
    <xf numFmtId="9" fontId="10" fillId="5" borderId="54" xfId="60" applyFont="1" applyFill="1" applyBorder="1" applyProtection="1">
      <protection hidden="1"/>
    </xf>
    <xf numFmtId="0" fontId="10" fillId="0" borderId="0" xfId="40" applyFont="1" applyBorder="1" applyProtection="1">
      <protection locked="0"/>
    </xf>
    <xf numFmtId="165" fontId="10" fillId="0" borderId="55" xfId="7" applyNumberFormat="1" applyFont="1" applyBorder="1" applyAlignment="1" applyProtection="1">
      <protection locked="0"/>
    </xf>
    <xf numFmtId="0" fontId="10" fillId="0" borderId="5" xfId="0" applyFont="1" applyBorder="1" applyProtection="1">
      <protection locked="0"/>
    </xf>
    <xf numFmtId="0" fontId="10" fillId="0" borderId="7" xfId="0" applyFont="1" applyBorder="1" applyAlignment="1" applyProtection="1">
      <alignment horizontal="right"/>
      <protection hidden="1"/>
    </xf>
    <xf numFmtId="164" fontId="10" fillId="5" borderId="58" xfId="8" applyNumberFormat="1" applyFont="1" applyFill="1" applyBorder="1" applyAlignment="1" applyProtection="1">
      <protection hidden="1"/>
    </xf>
    <xf numFmtId="0" fontId="10" fillId="5" borderId="54" xfId="0" applyFont="1" applyFill="1" applyBorder="1" applyProtection="1">
      <protection hidden="1"/>
    </xf>
    <xf numFmtId="0" fontId="10" fillId="0" borderId="0" xfId="40" applyFont="1" applyBorder="1" applyAlignment="1" applyProtection="1">
      <alignment horizontal="left"/>
      <protection locked="0"/>
    </xf>
    <xf numFmtId="164" fontId="10" fillId="0" borderId="55" xfId="8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164" fontId="10" fillId="0" borderId="57" xfId="8" applyNumberFormat="1" applyFont="1" applyBorder="1" applyAlignment="1" applyProtection="1">
      <protection locked="0"/>
    </xf>
    <xf numFmtId="9" fontId="10" fillId="5" borderId="59" xfId="60" applyFont="1" applyFill="1" applyBorder="1" applyProtection="1">
      <protection hidden="1"/>
    </xf>
    <xf numFmtId="164" fontId="10" fillId="0" borderId="58" xfId="8" applyNumberFormat="1" applyFont="1" applyBorder="1" applyAlignment="1" applyProtection="1">
      <protection locked="0"/>
    </xf>
    <xf numFmtId="9" fontId="10" fillId="5" borderId="66" xfId="60" applyFont="1" applyFill="1" applyBorder="1" applyProtection="1">
      <protection hidden="1"/>
    </xf>
    <xf numFmtId="164" fontId="10" fillId="0" borderId="65" xfId="8" applyNumberFormat="1" applyFont="1" applyBorder="1" applyAlignment="1" applyProtection="1">
      <protection locked="0"/>
    </xf>
    <xf numFmtId="9" fontId="10" fillId="5" borderId="36" xfId="60" applyFont="1" applyFill="1" applyBorder="1" applyProtection="1">
      <protection hidden="1"/>
    </xf>
    <xf numFmtId="0" fontId="3" fillId="0" borderId="0" xfId="0" applyFont="1" applyProtection="1">
      <protection hidden="1"/>
    </xf>
    <xf numFmtId="0" fontId="3" fillId="0" borderId="67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1" xfId="0" quotePrefix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left"/>
      <protection locked="0"/>
    </xf>
    <xf numFmtId="0" fontId="3" fillId="3" borderId="79" xfId="0" applyFont="1" applyFill="1" applyBorder="1" applyAlignment="1" applyProtection="1">
      <alignment horizontal="left" vertical="center"/>
      <protection locked="0"/>
    </xf>
    <xf numFmtId="0" fontId="3" fillId="3" borderId="67" xfId="0" applyFont="1" applyFill="1" applyBorder="1" applyAlignment="1" applyProtection="1">
      <alignment horizontal="left"/>
      <protection locked="0"/>
    </xf>
    <xf numFmtId="0" fontId="3" fillId="3" borderId="80" xfId="0" applyFont="1" applyFill="1" applyBorder="1" applyAlignment="1" applyProtection="1">
      <alignment horizontal="left"/>
      <protection locked="0"/>
    </xf>
    <xf numFmtId="0" fontId="3" fillId="0" borderId="80" xfId="0" applyFont="1" applyBorder="1" applyAlignment="1" applyProtection="1">
      <alignment horizontal="center" vertical="center" wrapText="1"/>
      <protection locked="0"/>
    </xf>
    <xf numFmtId="9" fontId="3" fillId="0" borderId="68" xfId="60" applyFont="1" applyBorder="1" applyAlignment="1" applyProtection="1">
      <alignment vertical="center"/>
      <protection locked="0"/>
    </xf>
    <xf numFmtId="0" fontId="3" fillId="5" borderId="58" xfId="0" applyFont="1" applyFill="1" applyBorder="1" applyAlignment="1" applyProtection="1">
      <protection locked="0"/>
    </xf>
    <xf numFmtId="0" fontId="3" fillId="5" borderId="7" xfId="0" applyFont="1" applyFill="1" applyBorder="1" applyAlignment="1" applyProtection="1">
      <protection locked="0"/>
    </xf>
    <xf numFmtId="0" fontId="3" fillId="0" borderId="80" xfId="0" applyFont="1" applyBorder="1" applyAlignment="1" applyProtection="1">
      <alignment horizontal="center" wrapText="1"/>
      <protection locked="0"/>
    </xf>
    <xf numFmtId="9" fontId="10" fillId="0" borderId="31" xfId="60" applyFont="1" applyBorder="1" applyAlignment="1" applyProtection="1">
      <alignment horizontal="right"/>
      <protection locked="0"/>
    </xf>
    <xf numFmtId="9" fontId="10" fillId="0" borderId="54" xfId="0" applyNumberFormat="1" applyFont="1" applyBorder="1" applyAlignment="1" applyProtection="1">
      <alignment horizontal="right"/>
      <protection locked="0"/>
    </xf>
    <xf numFmtId="9" fontId="10" fillId="0" borderId="15" xfId="60" applyFont="1" applyBorder="1" applyAlignment="1" applyProtection="1">
      <alignment horizontal="right"/>
      <protection locked="0"/>
    </xf>
    <xf numFmtId="9" fontId="10" fillId="0" borderId="54" xfId="60" applyFont="1" applyBorder="1" applyAlignment="1" applyProtection="1">
      <alignment horizontal="right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164" fontId="10" fillId="0" borderId="58" xfId="7" applyNumberFormat="1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58" xfId="0" applyFont="1" applyFill="1" applyBorder="1" applyAlignment="1" applyProtection="1">
      <protection locked="0"/>
    </xf>
    <xf numFmtId="0" fontId="3" fillId="3" borderId="48" xfId="0" applyFont="1" applyFill="1" applyBorder="1" applyAlignment="1" applyProtection="1">
      <protection locked="0"/>
    </xf>
    <xf numFmtId="0" fontId="3" fillId="3" borderId="69" xfId="0" applyFont="1" applyFill="1" applyBorder="1" applyAlignment="1" applyProtection="1">
      <protection locked="0"/>
    </xf>
    <xf numFmtId="0" fontId="3" fillId="0" borderId="64" xfId="0" applyFont="1" applyFill="1" applyBorder="1" applyAlignment="1" applyProtection="1">
      <protection locked="0"/>
    </xf>
    <xf numFmtId="0" fontId="3" fillId="0" borderId="65" xfId="0" applyFont="1" applyFill="1" applyBorder="1" applyAlignment="1" applyProtection="1">
      <protection locked="0"/>
    </xf>
    <xf numFmtId="0" fontId="3" fillId="0" borderId="50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69" xfId="0" applyFont="1" applyFill="1" applyBorder="1" applyAlignment="1" applyProtection="1">
      <protection locked="0"/>
    </xf>
    <xf numFmtId="0" fontId="3" fillId="0" borderId="61" xfId="0" applyFont="1" applyFill="1" applyBorder="1" applyAlignment="1" applyProtection="1">
      <protection locked="0"/>
    </xf>
    <xf numFmtId="164" fontId="10" fillId="0" borderId="49" xfId="7" applyNumberFormat="1" applyFont="1" applyBorder="1" applyAlignment="1" applyProtection="1">
      <protection locked="0"/>
    </xf>
    <xf numFmtId="0" fontId="3" fillId="0" borderId="47" xfId="0" applyFont="1" applyBorder="1" applyAlignment="1" applyProtection="1">
      <alignment vertical="center"/>
      <protection locked="0"/>
    </xf>
    <xf numFmtId="164" fontId="10" fillId="2" borderId="59" xfId="0" applyNumberFormat="1" applyFont="1" applyFill="1" applyBorder="1" applyAlignment="1" applyProtection="1">
      <protection hidden="1"/>
    </xf>
    <xf numFmtId="0" fontId="10" fillId="0" borderId="81" xfId="0" applyFont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protection locked="0"/>
    </xf>
    <xf numFmtId="0" fontId="3" fillId="0" borderId="2" xfId="0" applyFont="1" applyFill="1" applyBorder="1" applyProtection="1">
      <protection hidden="1"/>
    </xf>
    <xf numFmtId="0" fontId="3" fillId="0" borderId="58" xfId="0" applyFont="1" applyFill="1" applyBorder="1" applyProtection="1">
      <protection hidden="1"/>
    </xf>
    <xf numFmtId="164" fontId="10" fillId="0" borderId="54" xfId="0" applyNumberFormat="1" applyFont="1" applyBorder="1" applyAlignment="1" applyProtection="1">
      <protection locked="0"/>
    </xf>
    <xf numFmtId="0" fontId="3" fillId="0" borderId="0" xfId="0" applyFont="1" applyFill="1" applyBorder="1" applyProtection="1">
      <protection hidden="1"/>
    </xf>
    <xf numFmtId="0" fontId="3" fillId="0" borderId="55" xfId="0" applyFont="1" applyFill="1" applyBorder="1" applyProtection="1">
      <protection hidden="1"/>
    </xf>
    <xf numFmtId="164" fontId="10" fillId="0" borderId="82" xfId="0" applyNumberFormat="1" applyFont="1" applyBorder="1" applyAlignment="1" applyProtection="1">
      <protection locked="0"/>
    </xf>
    <xf numFmtId="0" fontId="3" fillId="0" borderId="1" xfId="0" applyFont="1" applyFill="1" applyBorder="1" applyProtection="1">
      <protection hidden="1"/>
    </xf>
    <xf numFmtId="0" fontId="3" fillId="0" borderId="49" xfId="0" applyFont="1" applyFill="1" applyBorder="1" applyProtection="1">
      <protection hidden="1"/>
    </xf>
    <xf numFmtId="0" fontId="10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10" fillId="0" borderId="36" xfId="0" applyNumberFormat="1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3" borderId="83" xfId="0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4" borderId="84" xfId="0" applyFont="1" applyFill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protection locked="0"/>
    </xf>
    <xf numFmtId="0" fontId="3" fillId="0" borderId="64" xfId="0" applyFont="1" applyBorder="1" applyAlignment="1" applyProtection="1">
      <protection locked="0"/>
    </xf>
    <xf numFmtId="164" fontId="10" fillId="0" borderId="36" xfId="0" applyNumberFormat="1" applyFont="1" applyBorder="1" applyAlignment="1" applyProtection="1">
      <protection locked="0"/>
    </xf>
    <xf numFmtId="164" fontId="10" fillId="0" borderId="66" xfId="0" applyNumberFormat="1" applyFont="1" applyBorder="1" applyAlignment="1" applyProtection="1">
      <protection locked="0"/>
    </xf>
    <xf numFmtId="164" fontId="10" fillId="0" borderId="70" xfId="0" applyNumberFormat="1" applyFont="1" applyBorder="1" applyAlignment="1" applyProtection="1">
      <protection locked="0"/>
    </xf>
    <xf numFmtId="164" fontId="10" fillId="0" borderId="59" xfId="0" applyNumberFormat="1" applyFont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67" xfId="0" applyFont="1" applyBorder="1" applyAlignment="1" applyProtection="1">
      <protection locked="0"/>
    </xf>
    <xf numFmtId="0" fontId="3" fillId="0" borderId="68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8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protection locked="0"/>
    </xf>
    <xf numFmtId="0" fontId="10" fillId="0" borderId="52" xfId="0" applyFont="1" applyBorder="1" applyAlignment="1" applyProtection="1">
      <protection locked="0"/>
    </xf>
    <xf numFmtId="164" fontId="10" fillId="0" borderId="53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55" xfId="0" applyFont="1" applyBorder="1" applyAlignment="1" applyProtection="1">
      <protection locked="0"/>
    </xf>
    <xf numFmtId="0" fontId="10" fillId="0" borderId="69" xfId="0" applyFont="1" applyBorder="1" applyAlignment="1" applyProtection="1">
      <protection locked="0"/>
    </xf>
    <xf numFmtId="0" fontId="10" fillId="0" borderId="61" xfId="0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3" borderId="85" xfId="0" applyFont="1" applyFill="1" applyBorder="1" applyAlignment="1" applyProtection="1">
      <alignment vertical="center"/>
      <protection locked="0"/>
    </xf>
    <xf numFmtId="0" fontId="3" fillId="3" borderId="64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protection hidden="1"/>
    </xf>
    <xf numFmtId="164" fontId="10" fillId="0" borderId="53" xfId="0" applyNumberFormat="1" applyFont="1" applyBorder="1" applyAlignment="1" applyProtection="1">
      <protection hidden="1"/>
    </xf>
    <xf numFmtId="0" fontId="10" fillId="0" borderId="48" xfId="0" applyFont="1" applyBorder="1" applyProtection="1">
      <protection hidden="1"/>
    </xf>
    <xf numFmtId="0" fontId="10" fillId="0" borderId="63" xfId="0" applyFont="1" applyBorder="1" applyAlignment="1" applyProtection="1">
      <protection hidden="1"/>
    </xf>
    <xf numFmtId="0" fontId="3" fillId="0" borderId="57" xfId="0" applyFont="1" applyBorder="1" applyAlignment="1" applyProtection="1">
      <alignment vertical="center"/>
      <protection hidden="1"/>
    </xf>
    <xf numFmtId="0" fontId="3" fillId="3" borderId="65" xfId="0" applyFont="1" applyFill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protection hidden="1"/>
    </xf>
    <xf numFmtId="164" fontId="3" fillId="0" borderId="54" xfId="0" applyNumberFormat="1" applyFont="1" applyBorder="1" applyAlignment="1" applyProtection="1">
      <protection hidden="1"/>
    </xf>
    <xf numFmtId="164" fontId="10" fillId="0" borderId="54" xfId="0" applyNumberFormat="1" applyFont="1" applyBorder="1" applyAlignment="1" applyProtection="1">
      <protection hidden="1"/>
    </xf>
    <xf numFmtId="0" fontId="10" fillId="0" borderId="5" xfId="0" applyFont="1" applyBorder="1" applyAlignment="1" applyProtection="1">
      <protection hidden="1"/>
    </xf>
    <xf numFmtId="0" fontId="10" fillId="0" borderId="55" xfId="40" applyFont="1" applyBorder="1" applyAlignment="1" applyProtection="1">
      <protection locked="0"/>
    </xf>
    <xf numFmtId="164" fontId="10" fillId="0" borderId="15" xfId="40" applyNumberFormat="1" applyFont="1" applyBorder="1" applyAlignme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6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66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58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0" fillId="0" borderId="0" xfId="4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3" borderId="77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0" borderId="48" xfId="0" applyFont="1" applyBorder="1" applyAlignment="1" applyProtection="1">
      <protection locked="0"/>
    </xf>
    <xf numFmtId="0" fontId="3" fillId="0" borderId="65" xfId="0" applyFont="1" applyBorder="1" applyAlignment="1" applyProtection="1">
      <protection locked="0"/>
    </xf>
    <xf numFmtId="0" fontId="3" fillId="0" borderId="69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wrapText="1"/>
      <protection hidden="1"/>
    </xf>
    <xf numFmtId="0" fontId="3" fillId="0" borderId="55" xfId="0" applyFont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3" fillId="5" borderId="7" xfId="0" applyFont="1" applyFill="1" applyBorder="1" applyAlignment="1" applyProtection="1">
      <protection hidden="1"/>
    </xf>
    <xf numFmtId="0" fontId="3" fillId="5" borderId="2" xfId="0" applyFont="1" applyFill="1" applyBorder="1" applyAlignment="1" applyProtection="1">
      <protection hidden="1"/>
    </xf>
    <xf numFmtId="0" fontId="3" fillId="5" borderId="54" xfId="0" applyFont="1" applyFill="1" applyBorder="1" applyAlignment="1" applyProtection="1">
      <protection hidden="1"/>
    </xf>
    <xf numFmtId="164" fontId="10" fillId="3" borderId="66" xfId="7" applyNumberFormat="1" applyFont="1" applyFill="1" applyBorder="1" applyAlignment="1" applyProtection="1">
      <protection locked="0"/>
    </xf>
    <xf numFmtId="0" fontId="10" fillId="5" borderId="7" xfId="0" applyFont="1" applyFill="1" applyBorder="1" applyAlignment="1" applyProtection="1">
      <alignment horizontal="left"/>
      <protection hidden="1"/>
    </xf>
    <xf numFmtId="0" fontId="10" fillId="5" borderId="2" xfId="0" applyFont="1" applyFill="1" applyBorder="1" applyAlignment="1" applyProtection="1">
      <alignment horizontal="left"/>
      <protection hidden="1"/>
    </xf>
    <xf numFmtId="0" fontId="10" fillId="5" borderId="54" xfId="0" applyFont="1" applyFill="1" applyBorder="1" applyAlignment="1" applyProtection="1">
      <alignment horizontal="left"/>
      <protection hidden="1"/>
    </xf>
    <xf numFmtId="164" fontId="10" fillId="0" borderId="54" xfId="8" applyNumberFormat="1" applyFont="1" applyBorder="1" applyAlignment="1" applyProtection="1">
      <protection locked="0"/>
    </xf>
    <xf numFmtId="0" fontId="10" fillId="5" borderId="9" xfId="0" applyFont="1" applyFill="1" applyBorder="1" applyAlignment="1" applyProtection="1">
      <protection hidden="1"/>
    </xf>
    <xf numFmtId="0" fontId="10" fillId="5" borderId="5" xfId="0" applyFont="1" applyFill="1" applyBorder="1" applyAlignment="1" applyProtection="1">
      <protection hidden="1"/>
    </xf>
    <xf numFmtId="0" fontId="10" fillId="5" borderId="59" xfId="0" applyFont="1" applyFill="1" applyBorder="1" applyAlignment="1" applyProtection="1">
      <protection hidden="1"/>
    </xf>
    <xf numFmtId="164" fontId="10" fillId="0" borderId="82" xfId="8" applyNumberFormat="1" applyFont="1" applyBorder="1" applyAlignment="1" applyProtection="1">
      <protection locked="0"/>
    </xf>
    <xf numFmtId="0" fontId="10" fillId="0" borderId="0" xfId="0" applyFont="1" applyFill="1" applyBorder="1" applyAlignment="1" applyProtection="1">
      <protection hidden="1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3" borderId="86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60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85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 wrapText="1"/>
      <protection locked="0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protection hidden="1"/>
    </xf>
    <xf numFmtId="0" fontId="3" fillId="0" borderId="57" xfId="0" applyFont="1" applyBorder="1" applyAlignment="1" applyProtection="1">
      <protection hidden="1"/>
    </xf>
    <xf numFmtId="0" fontId="10" fillId="5" borderId="48" xfId="0" applyFont="1" applyFill="1" applyBorder="1" applyAlignment="1" applyProtection="1">
      <protection hidden="1"/>
    </xf>
    <xf numFmtId="0" fontId="10" fillId="5" borderId="69" xfId="0" applyFont="1" applyFill="1" applyBorder="1" applyAlignment="1" applyProtection="1">
      <protection hidden="1"/>
    </xf>
    <xf numFmtId="0" fontId="10" fillId="5" borderId="70" xfId="0" applyFont="1" applyFill="1" applyBorder="1" applyAlignment="1" applyProtection="1">
      <protection hidden="1"/>
    </xf>
    <xf numFmtId="0" fontId="3" fillId="0" borderId="47" xfId="0" applyFont="1" applyBorder="1" applyAlignment="1" applyProtection="1">
      <alignment vertical="top"/>
      <protection locked="0"/>
    </xf>
    <xf numFmtId="0" fontId="3" fillId="0" borderId="67" xfId="0" applyFont="1" applyBorder="1" applyAlignment="1" applyProtection="1">
      <alignment vertical="top"/>
      <protection locked="0"/>
    </xf>
    <xf numFmtId="0" fontId="3" fillId="0" borderId="68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6" fontId="3" fillId="0" borderId="11" xfId="0" quotePrefix="1" applyNumberFormat="1" applyFont="1" applyBorder="1" applyAlignment="1" applyProtection="1">
      <alignment horizontal="center" vertical="center" wrapText="1"/>
      <protection locked="0"/>
    </xf>
    <xf numFmtId="164" fontId="10" fillId="0" borderId="54" xfId="0" applyNumberFormat="1" applyFont="1" applyBorder="1" applyAlignment="1" applyProtection="1">
      <alignment horizontal="center" vertical="center"/>
      <protection locked="0"/>
    </xf>
    <xf numFmtId="0" fontId="10" fillId="0" borderId="53" xfId="0" applyFont="1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0" borderId="11" xfId="0" quotePrefix="1" applyFont="1" applyBorder="1" applyAlignment="1" applyProtection="1">
      <alignment horizontal="center" vertical="center" wrapText="1"/>
      <protection locked="0"/>
    </xf>
    <xf numFmtId="164" fontId="10" fillId="0" borderId="59" xfId="0" applyNumberFormat="1" applyFont="1" applyBorder="1" applyAlignment="1" applyProtection="1">
      <alignment horizontal="center" vertical="center"/>
      <protection locked="0"/>
    </xf>
    <xf numFmtId="0" fontId="10" fillId="0" borderId="54" xfId="0" applyFont="1" applyBorder="1" applyProtection="1"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1" xfId="0" quotePrefix="1" applyFont="1" applyFill="1" applyBorder="1" applyAlignment="1" applyProtection="1">
      <alignment horizontal="center" vertical="center" wrapText="1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12" xfId="0" quotePrefix="1" applyFont="1" applyBorder="1" applyAlignment="1" applyProtection="1">
      <alignment horizontal="center" vertical="center" wrapText="1"/>
      <protection locked="0"/>
    </xf>
    <xf numFmtId="164" fontId="10" fillId="0" borderId="66" xfId="0" applyNumberFormat="1" applyFont="1" applyBorder="1" applyAlignment="1" applyProtection="1">
      <alignment horizontal="center" vertical="center"/>
      <protection locked="0"/>
    </xf>
    <xf numFmtId="0" fontId="10" fillId="0" borderId="66" xfId="0" applyFont="1" applyBorder="1" applyProtection="1">
      <protection locked="0"/>
    </xf>
    <xf numFmtId="0" fontId="3" fillId="3" borderId="87" xfId="0" applyFont="1" applyFill="1" applyBorder="1" applyAlignment="1" applyProtection="1">
      <alignment horizontal="center" vertical="center"/>
      <protection locked="0"/>
    </xf>
    <xf numFmtId="0" fontId="3" fillId="3" borderId="88" xfId="0" applyFont="1" applyFill="1" applyBorder="1" applyAlignment="1" applyProtection="1">
      <alignment horizontal="center" vertical="center"/>
      <protection locked="0"/>
    </xf>
    <xf numFmtId="0" fontId="10" fillId="0" borderId="89" xfId="0" quotePrefix="1" applyFont="1" applyBorder="1" applyAlignment="1" applyProtection="1">
      <alignment horizontal="center" vertical="center" wrapText="1"/>
      <protection locked="0"/>
    </xf>
    <xf numFmtId="164" fontId="10" fillId="0" borderId="90" xfId="0" applyNumberFormat="1" applyFont="1" applyBorder="1" applyAlignment="1" applyProtection="1">
      <alignment horizontal="center" vertical="center"/>
      <protection locked="0"/>
    </xf>
    <xf numFmtId="0" fontId="10" fillId="0" borderId="90" xfId="0" applyFont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0" fillId="0" borderId="3" xfId="0" applyFont="1" applyBorder="1" applyProtection="1"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8" xfId="0" applyFont="1" applyBorder="1" applyAlignment="1" applyProtection="1">
      <alignment horizontal="left"/>
      <protection locked="0"/>
    </xf>
    <xf numFmtId="0" fontId="3" fillId="0" borderId="69" xfId="0" applyFont="1" applyBorder="1" applyAlignment="1" applyProtection="1">
      <alignment horizontal="left"/>
      <protection locked="0"/>
    </xf>
    <xf numFmtId="0" fontId="3" fillId="0" borderId="69" xfId="0" applyFont="1" applyBorder="1" applyAlignment="1" applyProtection="1">
      <alignment horizontal="center" wrapText="1"/>
      <protection locked="0"/>
    </xf>
    <xf numFmtId="0" fontId="10" fillId="0" borderId="70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10" fillId="0" borderId="70" xfId="0" applyNumberFormat="1" applyFont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91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left" vertical="center"/>
      <protection locked="0"/>
    </xf>
    <xf numFmtId="0" fontId="3" fillId="5" borderId="48" xfId="0" applyFont="1" applyFill="1" applyBorder="1" applyAlignment="1" applyProtection="1">
      <alignment vertical="center"/>
      <protection locked="0"/>
    </xf>
    <xf numFmtId="0" fontId="3" fillId="5" borderId="69" xfId="0" applyFont="1" applyFill="1" applyBorder="1" applyAlignment="1" applyProtection="1">
      <alignment vertical="center"/>
      <protection locked="0"/>
    </xf>
    <xf numFmtId="0" fontId="3" fillId="5" borderId="61" xfId="0" applyFont="1" applyFill="1" applyBorder="1" applyAlignment="1" applyProtection="1">
      <alignment vertical="center"/>
      <protection locked="0"/>
    </xf>
    <xf numFmtId="164" fontId="3" fillId="5" borderId="92" xfId="7" applyNumberFormat="1" applyFont="1" applyFill="1" applyBorder="1" applyAlignment="1" applyProtection="1">
      <alignment vertical="center"/>
      <protection locked="0"/>
    </xf>
    <xf numFmtId="164" fontId="10" fillId="5" borderId="93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43" fontId="10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3" fontId="3" fillId="0" borderId="8" xfId="0" applyNumberFormat="1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43" fontId="10" fillId="0" borderId="0" xfId="0" applyNumberFormat="1" applyFont="1" applyBorder="1" applyProtection="1">
      <protection locked="0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Protection="1">
      <protection hidden="1"/>
    </xf>
    <xf numFmtId="0" fontId="3" fillId="0" borderId="5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protection hidden="1"/>
    </xf>
    <xf numFmtId="165" fontId="10" fillId="0" borderId="0" xfId="0" applyNumberFormat="1" applyFont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vertical="center"/>
      <protection hidden="1"/>
    </xf>
    <xf numFmtId="0" fontId="3" fillId="0" borderId="80" xfId="0" applyFont="1" applyBorder="1" applyAlignment="1" applyProtection="1">
      <alignment vertical="center"/>
      <protection hidden="1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vertical="center"/>
      <protection hidden="1"/>
    </xf>
    <xf numFmtId="0" fontId="3" fillId="0" borderId="96" xfId="0" applyFont="1" applyBorder="1" applyAlignment="1" applyProtection="1">
      <alignment vertical="center"/>
      <protection hidden="1"/>
    </xf>
    <xf numFmtId="0" fontId="3" fillId="0" borderId="97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55" xfId="0" applyFont="1" applyBorder="1" applyAlignment="1" applyProtection="1">
      <protection locked="0"/>
    </xf>
    <xf numFmtId="164" fontId="10" fillId="2" borderId="81" xfId="0" applyNumberFormat="1" applyFont="1" applyFill="1" applyBorder="1" applyProtection="1">
      <protection hidden="1"/>
    </xf>
    <xf numFmtId="164" fontId="10" fillId="2" borderId="99" xfId="0" applyNumberFormat="1" applyFont="1" applyFill="1" applyBorder="1" applyProtection="1">
      <protection hidden="1"/>
    </xf>
    <xf numFmtId="164" fontId="10" fillId="2" borderId="29" xfId="0" applyNumberFormat="1" applyFont="1" applyFill="1" applyBorder="1" applyProtection="1">
      <protection hidden="1"/>
    </xf>
    <xf numFmtId="0" fontId="10" fillId="0" borderId="98" xfId="0" applyFont="1" applyBorder="1" applyProtection="1">
      <protection hidden="1"/>
    </xf>
    <xf numFmtId="0" fontId="3" fillId="0" borderId="3" xfId="0" applyFont="1" applyBorder="1" applyProtection="1">
      <protection hidden="1"/>
    </xf>
    <xf numFmtId="164" fontId="10" fillId="0" borderId="100" xfId="0" applyNumberFormat="1" applyFont="1" applyFill="1" applyBorder="1" applyProtection="1">
      <protection locked="0"/>
    </xf>
    <xf numFmtId="164" fontId="10" fillId="2" borderId="100" xfId="0" applyNumberFormat="1" applyFont="1" applyFill="1" applyBorder="1" applyProtection="1">
      <protection hidden="1"/>
    </xf>
    <xf numFmtId="164" fontId="10" fillId="0" borderId="21" xfId="0" applyNumberFormat="1" applyFont="1" applyFill="1" applyBorder="1" applyProtection="1">
      <protection locked="0"/>
    </xf>
    <xf numFmtId="164" fontId="10" fillId="0" borderId="101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98" xfId="0" applyFont="1" applyFill="1" applyBorder="1" applyProtection="1">
      <protection hidden="1"/>
    </xf>
    <xf numFmtId="0" fontId="10" fillId="0" borderId="3" xfId="0" applyFont="1" applyFill="1" applyBorder="1" applyProtection="1">
      <protection hidden="1"/>
    </xf>
    <xf numFmtId="0" fontId="10" fillId="0" borderId="0" xfId="0" applyFont="1" applyFill="1" applyBorder="1" applyAlignment="1" applyProtection="1">
      <protection locked="0"/>
    </xf>
    <xf numFmtId="0" fontId="10" fillId="0" borderId="55" xfId="0" applyFont="1" applyFill="1" applyBorder="1" applyAlignment="1" applyProtection="1">
      <protection locked="0"/>
    </xf>
    <xf numFmtId="164" fontId="10" fillId="3" borderId="101" xfId="0" applyNumberFormat="1" applyFont="1" applyFill="1" applyBorder="1" applyProtection="1">
      <protection locked="0"/>
    </xf>
    <xf numFmtId="164" fontId="10" fillId="2" borderId="101" xfId="0" applyNumberFormat="1" applyFont="1" applyFill="1" applyBorder="1" applyProtection="1">
      <protection hidden="1"/>
    </xf>
    <xf numFmtId="0" fontId="10" fillId="0" borderId="72" xfId="0" applyFont="1" applyFill="1" applyBorder="1" applyProtection="1">
      <protection hidden="1"/>
    </xf>
    <xf numFmtId="164" fontId="10" fillId="2" borderId="102" xfId="0" applyNumberFormat="1" applyFont="1" applyFill="1" applyBorder="1" applyProtection="1">
      <protection hidden="1"/>
    </xf>
    <xf numFmtId="164" fontId="10" fillId="2" borderId="103" xfId="0" applyNumberFormat="1" applyFont="1" applyFill="1" applyBorder="1" applyProtection="1">
      <protection hidden="1"/>
    </xf>
    <xf numFmtId="164" fontId="10" fillId="2" borderId="3" xfId="0" applyNumberFormat="1" applyFont="1" applyFill="1" applyBorder="1" applyProtection="1">
      <protection hidden="1"/>
    </xf>
    <xf numFmtId="164" fontId="10" fillId="3" borderId="3" xfId="0" applyNumberFormat="1" applyFont="1" applyFill="1" applyBorder="1" applyProtection="1">
      <protection locked="0"/>
    </xf>
    <xf numFmtId="164" fontId="10" fillId="0" borderId="25" xfId="0" applyNumberFormat="1" applyFont="1" applyFill="1" applyBorder="1" applyProtection="1">
      <protection locked="0"/>
    </xf>
    <xf numFmtId="0" fontId="10" fillId="0" borderId="57" xfId="0" applyFont="1" applyBorder="1" applyAlignment="1" applyProtection="1">
      <protection locked="0"/>
    </xf>
    <xf numFmtId="0" fontId="10" fillId="0" borderId="56" xfId="0" applyFont="1" applyBorder="1" applyAlignment="1" applyProtection="1">
      <protection locked="0"/>
    </xf>
    <xf numFmtId="164" fontId="10" fillId="0" borderId="16" xfId="0" applyNumberFormat="1" applyFont="1" applyFill="1" applyBorder="1" applyProtection="1">
      <protection locked="0"/>
    </xf>
    <xf numFmtId="164" fontId="10" fillId="3" borderId="16" xfId="0" applyNumberFormat="1" applyFont="1" applyFill="1" applyBorder="1" applyProtection="1">
      <protection locked="0"/>
    </xf>
    <xf numFmtId="0" fontId="3" fillId="0" borderId="78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0" fillId="0" borderId="72" xfId="0" applyFont="1" applyBorder="1" applyProtection="1">
      <protection hidden="1"/>
    </xf>
    <xf numFmtId="0" fontId="10" fillId="0" borderId="55" xfId="0" applyFont="1" applyBorder="1" applyProtection="1">
      <protection locked="0"/>
    </xf>
    <xf numFmtId="164" fontId="10" fillId="2" borderId="102" xfId="40" applyNumberFormat="1" applyFont="1" applyFill="1" applyBorder="1" applyProtection="1">
      <protection hidden="1"/>
    </xf>
    <xf numFmtId="164" fontId="10" fillId="2" borderId="104" xfId="0" applyNumberFormat="1" applyFont="1" applyFill="1" applyBorder="1" applyProtection="1">
      <protection hidden="1"/>
    </xf>
    <xf numFmtId="164" fontId="10" fillId="0" borderId="104" xfId="0" applyNumberFormat="1" applyFont="1" applyFill="1" applyBorder="1" applyProtection="1">
      <protection locked="0"/>
    </xf>
    <xf numFmtId="0" fontId="10" fillId="0" borderId="71" xfId="0" applyFont="1" applyBorder="1" applyProtection="1">
      <protection hidden="1"/>
    </xf>
    <xf numFmtId="164" fontId="10" fillId="0" borderId="65" xfId="0" applyNumberFormat="1" applyFont="1" applyFill="1" applyBorder="1" applyProtection="1">
      <protection locked="0"/>
    </xf>
    <xf numFmtId="164" fontId="10" fillId="0" borderId="105" xfId="0" applyNumberFormat="1" applyFont="1" applyFill="1" applyBorder="1" applyProtection="1">
      <protection locked="0"/>
    </xf>
    <xf numFmtId="164" fontId="10" fillId="2" borderId="105" xfId="0" applyNumberFormat="1" applyFont="1" applyFill="1" applyBorder="1" applyProtection="1">
      <protection hidden="1"/>
    </xf>
    <xf numFmtId="164" fontId="10" fillId="0" borderId="0" xfId="0" applyNumberFormat="1" applyFont="1" applyProtection="1">
      <protection hidden="1"/>
    </xf>
    <xf numFmtId="0" fontId="3" fillId="0" borderId="8" xfId="0" applyFont="1" applyBorder="1" applyAlignment="1" applyProtection="1">
      <protection locked="0"/>
    </xf>
    <xf numFmtId="0" fontId="3" fillId="0" borderId="60" xfId="0" applyFont="1" applyBorder="1" applyAlignment="1" applyProtection="1">
      <protection locked="0"/>
    </xf>
    <xf numFmtId="164" fontId="10" fillId="2" borderId="106" xfId="0" applyNumberFormat="1" applyFont="1" applyFill="1" applyBorder="1" applyProtection="1">
      <protection hidden="1"/>
    </xf>
    <xf numFmtId="0" fontId="3" fillId="0" borderId="98" xfId="0" applyFont="1" applyBorder="1" applyProtection="1">
      <protection hidden="1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hidden="1"/>
    </xf>
    <xf numFmtId="164" fontId="10" fillId="2" borderId="107" xfId="0" applyNumberFormat="1" applyFont="1" applyFill="1" applyBorder="1" applyProtection="1">
      <protection hidden="1"/>
    </xf>
    <xf numFmtId="164" fontId="10" fillId="3" borderId="107" xfId="0" applyNumberFormat="1" applyFont="1" applyFill="1" applyBorder="1" applyProtection="1">
      <protection locked="0"/>
    </xf>
    <xf numFmtId="164" fontId="10" fillId="0" borderId="101" xfId="40" applyNumberFormat="1" applyFont="1" applyFill="1" applyBorder="1" applyProtection="1">
      <protection locked="0"/>
    </xf>
    <xf numFmtId="164" fontId="10" fillId="3" borderId="107" xfId="40" applyNumberFormat="1" applyFont="1" applyFill="1" applyBorder="1" applyProtection="1">
      <protection locked="0"/>
    </xf>
    <xf numFmtId="164" fontId="10" fillId="3" borderId="101" xfId="40" applyNumberFormat="1" applyFont="1" applyFill="1" applyBorder="1" applyProtection="1">
      <protection locked="0"/>
    </xf>
    <xf numFmtId="164" fontId="10" fillId="0" borderId="107" xfId="0" applyNumberFormat="1" applyFont="1" applyFill="1" applyBorder="1" applyProtection="1">
      <protection locked="0"/>
    </xf>
    <xf numFmtId="164" fontId="10" fillId="0" borderId="108" xfId="0" applyNumberFormat="1" applyFont="1" applyFill="1" applyBorder="1" applyProtection="1">
      <protection locked="0"/>
    </xf>
    <xf numFmtId="164" fontId="10" fillId="3" borderId="102" xfId="0" applyNumberFormat="1" applyFont="1" applyFill="1" applyBorder="1" applyProtection="1">
      <protection locked="0"/>
    </xf>
    <xf numFmtId="164" fontId="10" fillId="3" borderId="108" xfId="0" applyNumberFormat="1" applyFont="1" applyFill="1" applyBorder="1" applyProtection="1">
      <protection locked="0"/>
    </xf>
    <xf numFmtId="164" fontId="10" fillId="0" borderId="102" xfId="0" applyNumberFormat="1" applyFont="1" applyFill="1" applyBorder="1" applyProtection="1">
      <protection locked="0"/>
    </xf>
    <xf numFmtId="0" fontId="3" fillId="3" borderId="75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vertical="center"/>
      <protection locked="0"/>
    </xf>
    <xf numFmtId="164" fontId="10" fillId="2" borderId="75" xfId="0" applyNumberFormat="1" applyFont="1" applyFill="1" applyBorder="1" applyProtection="1">
      <protection hidden="1"/>
    </xf>
    <xf numFmtId="164" fontId="10" fillId="0" borderId="3" xfId="0" applyNumberFormat="1" applyFont="1" applyBorder="1" applyProtection="1">
      <protection hidden="1"/>
    </xf>
    <xf numFmtId="164" fontId="10" fillId="0" borderId="103" xfId="0" applyNumberFormat="1" applyFont="1" applyFill="1" applyBorder="1" applyAlignment="1" applyProtection="1">
      <alignment horizontal="right" vertical="center"/>
      <protection locked="0"/>
    </xf>
    <xf numFmtId="164" fontId="10" fillId="0" borderId="81" xfId="0" applyNumberFormat="1" applyFont="1" applyFill="1" applyBorder="1" applyProtection="1">
      <protection locked="0"/>
    </xf>
    <xf numFmtId="164" fontId="10" fillId="0" borderId="106" xfId="0" applyNumberFormat="1" applyFont="1" applyFill="1" applyBorder="1" applyProtection="1">
      <protection locked="0"/>
    </xf>
    <xf numFmtId="164" fontId="10" fillId="3" borderId="81" xfId="0" applyNumberFormat="1" applyFont="1" applyFill="1" applyBorder="1" applyProtection="1">
      <protection locked="0"/>
    </xf>
    <xf numFmtId="164" fontId="10" fillId="3" borderId="99" xfId="0" applyNumberFormat="1" applyFont="1" applyFill="1" applyBorder="1" applyProtection="1">
      <protection locked="0"/>
    </xf>
    <xf numFmtId="164" fontId="10" fillId="0" borderId="29" xfId="0" applyNumberFormat="1" applyFont="1" applyFill="1" applyBorder="1" applyProtection="1">
      <protection locked="0"/>
    </xf>
    <xf numFmtId="164" fontId="10" fillId="2" borderId="108" xfId="0" applyNumberFormat="1" applyFont="1" applyFill="1" applyBorder="1" applyAlignment="1" applyProtection="1">
      <alignment horizontal="center" vertical="center"/>
      <protection hidden="1"/>
    </xf>
    <xf numFmtId="164" fontId="10" fillId="2" borderId="55" xfId="0" applyNumberFormat="1" applyFont="1" applyFill="1" applyBorder="1" applyProtection="1">
      <protection hidden="1"/>
    </xf>
    <xf numFmtId="164" fontId="10" fillId="2" borderId="31" xfId="0" applyNumberFormat="1" applyFont="1" applyFill="1" applyBorder="1" applyProtection="1">
      <protection hidden="1"/>
    </xf>
    <xf numFmtId="0" fontId="3" fillId="0" borderId="3" xfId="0" applyFont="1" applyBorder="1" applyAlignment="1" applyProtection="1">
      <alignment horizontal="left"/>
      <protection hidden="1"/>
    </xf>
    <xf numFmtId="164" fontId="10" fillId="0" borderId="101" xfId="0" applyNumberFormat="1" applyFont="1" applyFill="1" applyBorder="1" applyAlignment="1" applyProtection="1">
      <alignment horizontal="right" vertical="center"/>
      <protection locked="0"/>
    </xf>
    <xf numFmtId="0" fontId="10" fillId="3" borderId="71" xfId="0" applyFont="1" applyFill="1" applyBorder="1" applyProtection="1">
      <protection hidden="1"/>
    </xf>
    <xf numFmtId="0" fontId="10" fillId="3" borderId="75" xfId="0" applyFont="1" applyFill="1" applyBorder="1" applyProtection="1">
      <protection locked="0"/>
    </xf>
    <xf numFmtId="0" fontId="10" fillId="3" borderId="58" xfId="0" applyFont="1" applyFill="1" applyBorder="1" applyAlignment="1" applyProtection="1">
      <protection locked="0"/>
    </xf>
    <xf numFmtId="0" fontId="10" fillId="3" borderId="16" xfId="0" applyFont="1" applyFill="1" applyBorder="1" applyAlignment="1" applyProtection="1">
      <protection locked="0"/>
    </xf>
    <xf numFmtId="164" fontId="10" fillId="2" borderId="16" xfId="0" applyNumberFormat="1" applyFont="1" applyFill="1" applyBorder="1" applyProtection="1">
      <protection hidden="1"/>
    </xf>
    <xf numFmtId="164" fontId="10" fillId="3" borderId="75" xfId="0" applyNumberFormat="1" applyFont="1" applyFill="1" applyBorder="1" applyProtection="1">
      <protection locked="0"/>
    </xf>
    <xf numFmtId="164" fontId="10" fillId="3" borderId="33" xfId="0" applyNumberFormat="1" applyFont="1" applyFill="1" applyBorder="1" applyProtection="1">
      <protection locked="0"/>
    </xf>
    <xf numFmtId="0" fontId="10" fillId="0" borderId="31" xfId="0" applyFont="1" applyBorder="1" applyProtection="1">
      <protection hidden="1"/>
    </xf>
    <xf numFmtId="164" fontId="10" fillId="2" borderId="2" xfId="0" applyNumberFormat="1" applyFont="1" applyFill="1" applyBorder="1" applyProtection="1">
      <protection hidden="1"/>
    </xf>
    <xf numFmtId="164" fontId="10" fillId="2" borderId="33" xfId="0" applyNumberFormat="1" applyFont="1" applyFill="1" applyBorder="1" applyProtection="1">
      <protection hidden="1"/>
    </xf>
    <xf numFmtId="0" fontId="3" fillId="0" borderId="3" xfId="0" applyFont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left"/>
      <protection locked="0"/>
    </xf>
    <xf numFmtId="164" fontId="10" fillId="0" borderId="99" xfId="0" applyNumberFormat="1" applyFont="1" applyFill="1" applyBorder="1" applyProtection="1">
      <protection locked="0"/>
    </xf>
    <xf numFmtId="164" fontId="10" fillId="0" borderId="55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3" fillId="3" borderId="60" xfId="0" applyFont="1" applyFill="1" applyBorder="1" applyAlignment="1" applyProtection="1">
      <protection locked="0"/>
    </xf>
    <xf numFmtId="164" fontId="10" fillId="2" borderId="109" xfId="0" applyNumberFormat="1" applyFont="1" applyFill="1" applyBorder="1" applyProtection="1">
      <protection hidden="1"/>
    </xf>
    <xf numFmtId="164" fontId="10" fillId="2" borderId="110" xfId="0" applyNumberFormat="1" applyFont="1" applyFill="1" applyBorder="1" applyProtection="1">
      <protection hidden="1"/>
    </xf>
    <xf numFmtId="164" fontId="10" fillId="2" borderId="111" xfId="0" applyNumberFormat="1" applyFont="1" applyFill="1" applyBorder="1" applyProtection="1">
      <protection hidden="1"/>
    </xf>
    <xf numFmtId="164" fontId="10" fillId="2" borderId="20" xfId="0" applyNumberFormat="1" applyFont="1" applyFill="1" applyBorder="1" applyProtection="1">
      <protection hidden="1"/>
    </xf>
    <xf numFmtId="0" fontId="10" fillId="3" borderId="6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55" xfId="0" applyFont="1" applyFill="1" applyBorder="1" applyAlignment="1" applyProtection="1">
      <protection locked="0"/>
    </xf>
    <xf numFmtId="164" fontId="16" fillId="3" borderId="107" xfId="0" applyNumberFormat="1" applyFont="1" applyFill="1" applyBorder="1" applyProtection="1">
      <protection locked="0"/>
    </xf>
    <xf numFmtId="0" fontId="10" fillId="3" borderId="55" xfId="0" applyFont="1" applyFill="1" applyBorder="1" applyProtection="1">
      <protection locked="0"/>
    </xf>
    <xf numFmtId="164" fontId="10" fillId="3" borderId="112" xfId="0" applyNumberFormat="1" applyFont="1" applyFill="1" applyBorder="1" applyProtection="1">
      <protection locked="0"/>
    </xf>
    <xf numFmtId="164" fontId="10" fillId="0" borderId="31" xfId="0" applyNumberFormat="1" applyFont="1" applyFill="1" applyBorder="1" applyProtection="1">
      <protection locked="0"/>
    </xf>
    <xf numFmtId="0" fontId="10" fillId="3" borderId="9" xfId="0" applyFont="1" applyFill="1" applyBorder="1" applyProtection="1">
      <protection hidden="1"/>
    </xf>
    <xf numFmtId="0" fontId="10" fillId="3" borderId="75" xfId="0" applyFont="1" applyFill="1" applyBorder="1" applyProtection="1">
      <protection hidden="1"/>
    </xf>
    <xf numFmtId="0" fontId="10" fillId="3" borderId="2" xfId="0" applyFont="1" applyFill="1" applyBorder="1" applyProtection="1">
      <protection locked="0"/>
    </xf>
    <xf numFmtId="0" fontId="10" fillId="3" borderId="58" xfId="0" applyFont="1" applyFill="1" applyBorder="1" applyProtection="1">
      <protection locked="0"/>
    </xf>
    <xf numFmtId="164" fontId="10" fillId="0" borderId="33" xfId="0" applyNumberFormat="1" applyFont="1" applyFill="1" applyBorder="1" applyProtection="1">
      <protection locked="0"/>
    </xf>
    <xf numFmtId="0" fontId="3" fillId="0" borderId="86" xfId="0" applyFont="1" applyBorder="1" applyProtection="1">
      <protection locked="0"/>
    </xf>
    <xf numFmtId="164" fontId="10" fillId="2" borderId="108" xfId="0" applyNumberFormat="1" applyFont="1" applyFill="1" applyBorder="1" applyProtection="1">
      <protection hidden="1"/>
    </xf>
    <xf numFmtId="0" fontId="10" fillId="0" borderId="6" xfId="0" applyFont="1" applyFill="1" applyBorder="1" applyProtection="1">
      <protection hidden="1"/>
    </xf>
    <xf numFmtId="164" fontId="10" fillId="3" borderId="104" xfId="0" applyNumberFormat="1" applyFont="1" applyFill="1" applyBorder="1" applyProtection="1">
      <protection locked="0"/>
    </xf>
    <xf numFmtId="0" fontId="10" fillId="0" borderId="50" xfId="0" applyFont="1" applyBorder="1" applyProtection="1">
      <protection hidden="1"/>
    </xf>
    <xf numFmtId="0" fontId="10" fillId="0" borderId="83" xfId="0" applyFont="1" applyBorder="1" applyProtection="1">
      <protection hidden="1"/>
    </xf>
    <xf numFmtId="0" fontId="10" fillId="0" borderId="49" xfId="0" applyFont="1" applyFill="1" applyBorder="1" applyProtection="1">
      <protection locked="0"/>
    </xf>
    <xf numFmtId="0" fontId="10" fillId="0" borderId="35" xfId="0" applyFont="1" applyBorder="1" applyProtection="1">
      <protection locked="0"/>
    </xf>
    <xf numFmtId="0" fontId="10" fillId="0" borderId="83" xfId="0" applyFont="1" applyBorder="1" applyProtection="1">
      <protection locked="0"/>
    </xf>
    <xf numFmtId="0" fontId="10" fillId="0" borderId="49" xfId="0" applyFont="1" applyBorder="1" applyProtection="1">
      <protection locked="0"/>
    </xf>
    <xf numFmtId="164" fontId="10" fillId="3" borderId="35" xfId="0" applyNumberFormat="1" applyFont="1" applyFill="1" applyBorder="1" applyProtection="1">
      <protection locked="0"/>
    </xf>
    <xf numFmtId="164" fontId="10" fillId="3" borderId="83" xfId="0" applyNumberFormat="1" applyFont="1" applyFill="1" applyBorder="1" applyProtection="1">
      <protection locked="0"/>
    </xf>
    <xf numFmtId="164" fontId="10" fillId="3" borderId="113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Protection="1"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164" fontId="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protection hidden="1"/>
    </xf>
    <xf numFmtId="0" fontId="3" fillId="2" borderId="114" xfId="0" applyFont="1" applyFill="1" applyBorder="1" applyAlignment="1" applyProtection="1">
      <alignment vertical="center"/>
      <protection locked="0"/>
    </xf>
    <xf numFmtId="0" fontId="3" fillId="2" borderId="115" xfId="0" applyFont="1" applyFill="1" applyBorder="1" applyAlignment="1" applyProtection="1">
      <alignment vertical="center"/>
      <protection locked="0"/>
    </xf>
    <xf numFmtId="0" fontId="3" fillId="2" borderId="79" xfId="0" applyFont="1" applyFill="1" applyBorder="1" applyAlignment="1" applyProtection="1">
      <alignment vertical="center"/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0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77" xfId="0" applyFont="1" applyFill="1" applyBorder="1" applyAlignment="1" applyProtection="1">
      <alignment horizontal="center" vertical="center"/>
      <protection locked="0"/>
    </xf>
    <xf numFmtId="0" fontId="10" fillId="0" borderId="75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54" xfId="0" applyFont="1" applyFill="1" applyBorder="1" applyAlignment="1" applyProtection="1">
      <alignment vertical="center"/>
      <protection locked="0"/>
    </xf>
    <xf numFmtId="0" fontId="10" fillId="3" borderId="77" xfId="0" applyFont="1" applyFill="1" applyBorder="1" applyAlignment="1" applyProtection="1">
      <alignment vertical="center"/>
      <protection locked="0"/>
    </xf>
    <xf numFmtId="0" fontId="10" fillId="3" borderId="16" xfId="0" applyFont="1" applyFill="1" applyBorder="1" applyAlignment="1" applyProtection="1">
      <alignment vertical="center"/>
      <protection locked="0"/>
    </xf>
    <xf numFmtId="164" fontId="15" fillId="0" borderId="0" xfId="0" applyNumberFormat="1" applyFont="1" applyFill="1" applyBorder="1" applyProtection="1"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6" xfId="0" applyFont="1" applyFill="1" applyBorder="1" applyAlignment="1" applyProtection="1">
      <alignment horizontal="center" vertical="center"/>
      <protection locked="0"/>
    </xf>
    <xf numFmtId="0" fontId="10" fillId="0" borderId="76" xfId="0" applyFont="1" applyFill="1" applyBorder="1" applyAlignment="1" applyProtection="1">
      <alignment vertical="center"/>
      <protection locked="0"/>
    </xf>
    <xf numFmtId="0" fontId="10" fillId="0" borderId="64" xfId="0" applyFont="1" applyFill="1" applyBorder="1" applyAlignment="1" applyProtection="1">
      <alignment vertical="center"/>
      <protection locked="0"/>
    </xf>
    <xf numFmtId="0" fontId="10" fillId="0" borderId="82" xfId="0" applyFont="1" applyFill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horizontal="center"/>
      <protection hidden="1"/>
    </xf>
    <xf numFmtId="0" fontId="10" fillId="0" borderId="57" xfId="0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164" fontId="4" fillId="0" borderId="72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164" fontId="0" fillId="0" borderId="75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1" fillId="0" borderId="117" xfId="0" applyFont="1" applyBorder="1" applyAlignment="1">
      <alignment horizontal="center" wrapText="1"/>
    </xf>
    <xf numFmtId="0" fontId="11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164" fontId="0" fillId="0" borderId="75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8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50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50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5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55" xfId="40" applyFont="1" applyBorder="1" applyAlignment="1" applyProtection="1">
      <alignment horizontal="left"/>
      <protection locked="0"/>
    </xf>
    <xf numFmtId="164" fontId="0" fillId="0" borderId="75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55" xfId="40" applyBorder="1" applyAlignment="1" applyProtection="1">
      <alignment horizontal="left"/>
      <protection locked="0"/>
    </xf>
    <xf numFmtId="0" fontId="1" fillId="0" borderId="8" xfId="0" applyFont="1" applyBorder="1"/>
    <xf numFmtId="0" fontId="1" fillId="0" borderId="60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7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4" fillId="0" borderId="64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15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customXml" Target="../customXml/item4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theme" Target="theme/theme1.xml"/><Relationship Id="rId60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3</xdr:row>
      <xdr:rowOff>79375</xdr:rowOff>
    </xdr:from>
    <xdr:to>
      <xdr:col>3</xdr:col>
      <xdr:colOff>28753</xdr:colOff>
      <xdr:row>5</xdr:row>
      <xdr:rowOff>41275</xdr:rowOff>
    </xdr:to>
    <xdr:cxnSp macro="">
      <xdr:nvCxnSpPr>
        <xdr:cNvPr id="3" name="Straight Arrow Connector 2" descr="C S S FY 13/14: &#10;C S S Partiial Innovation adjustment for F Y 08/09 through F Y 10/11 is -$1,843,470.00.&#10;C S S F Y 14/15: C S S Partial Innovation adjustment for F Y 08/09 through F Y 10/11 is -555,131.00.  &#10;Total is -2,398,601.00&#10;" title="CSS FY 13/14 and CSS FY 14/15 Total Partial Innovation Adjustment for 08/09-10/11">
          <a:extLst>
            <a:ext uri="{FF2B5EF4-FFF2-40B4-BE49-F238E27FC236}">
              <a16:creationId xmlns:a16="http://schemas.microsoft.com/office/drawing/2014/main" id="{07F8495B-10BB-4F7B-9370-14C58A907F5D}"/>
            </a:ext>
          </a:extLst>
        </xdr:cNvPr>
        <xdr:cNvCxnSpPr/>
      </xdr:nvCxnSpPr>
      <xdr:spPr>
        <a:xfrm>
          <a:off x="5057775" y="609600"/>
          <a:ext cx="647700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98425</xdr:rowOff>
    </xdr:from>
    <xdr:to>
      <xdr:col>3</xdr:col>
      <xdr:colOff>57150</xdr:colOff>
      <xdr:row>6</xdr:row>
      <xdr:rowOff>79375</xdr:rowOff>
    </xdr:to>
    <xdr:cxnSp macro="">
      <xdr:nvCxnSpPr>
        <xdr:cNvPr id="5" name="Straight Arrow Connector 4" descr="C S S FY 13/14: &#10;C S S Partiial Innovation adjustment for F Y 08/09 through F Y 10/11 is -$1,843,470.00.&#10;C S S F Y 14/15: C S S Partial Innovation adjustment for F Y 08/09 through F Y 10/11 is -555,131.00.  &#10;Total is -2,398,601.00&#10;" title="CSS FY 13/14 and CSS FY 14/15 Total Partial Innovation Adjustment for 08/09-10/11">
          <a:extLst>
            <a:ext uri="{FF2B5EF4-FFF2-40B4-BE49-F238E27FC236}">
              <a16:creationId xmlns:a16="http://schemas.microsoft.com/office/drawing/2014/main" id="{AF99AEC2-555F-4A81-AB57-92D153AAEE32}"/>
            </a:ext>
          </a:extLst>
        </xdr:cNvPr>
        <xdr:cNvCxnSpPr/>
      </xdr:nvCxnSpPr>
      <xdr:spPr>
        <a:xfrm flipV="1">
          <a:off x="5076825" y="952500"/>
          <a:ext cx="657225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17</xdr:row>
      <xdr:rowOff>76200</xdr:rowOff>
    </xdr:from>
    <xdr:to>
      <xdr:col>3</xdr:col>
      <xdr:colOff>9525</xdr:colOff>
      <xdr:row>21</xdr:row>
      <xdr:rowOff>104775</xdr:rowOff>
    </xdr:to>
    <xdr:cxnSp macro="">
      <xdr:nvCxnSpPr>
        <xdr:cNvPr id="8" name="Straight Arrow Connector 7" descr="INN FY 10/11: INN Partial Innovation adjustment for FY 08/09-10/11 is $1,218,338.00. &#10;INN FY 11/12: INN Partial Innovation adjustment for FY 08/09-10/11 is $594.400.00.&#10;INN FY 12/13: INN Partial Innovation adjustment for FY 08/09-10/11 is $970,122.00. &#10;INN FY 13/14: INN Partial Innovation adjustment for FY 08/09-10/11 is $215,391.00. &#10;Total equals $2,998,251.00&#10;&#10;" title="Partial Innovation Adjustment for FY 08/09-10/11">
          <a:extLst>
            <a:ext uri="{FF2B5EF4-FFF2-40B4-BE49-F238E27FC236}">
              <a16:creationId xmlns:a16="http://schemas.microsoft.com/office/drawing/2014/main" id="{599170A5-9FF6-4C08-880D-C261C55A4D5A}"/>
            </a:ext>
          </a:extLst>
        </xdr:cNvPr>
        <xdr:cNvCxnSpPr/>
      </xdr:nvCxnSpPr>
      <xdr:spPr>
        <a:xfrm>
          <a:off x="5029200" y="2867025"/>
          <a:ext cx="657225" cy="6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895350</xdr:colOff>
      <xdr:row>20</xdr:row>
      <xdr:rowOff>79375</xdr:rowOff>
    </xdr:from>
    <xdr:to>
      <xdr:col>2</xdr:col>
      <xdr:colOff>581219</xdr:colOff>
      <xdr:row>22</xdr:row>
      <xdr:rowOff>22225</xdr:rowOff>
    </xdr:to>
    <xdr:cxnSp macro="">
      <xdr:nvCxnSpPr>
        <xdr:cNvPr id="10" name="Straight Arrow Connector 9" descr="INN FY 10/11: INN Partial Innovation adjustment for FY 08/09-10/11 is $1,218,338.00. &#10;INN FY 11/12: INN Partial Innovation adjustment for FY 08/09-10/11 is $594.400.00.&#10;INN FY 12/13: INN Partial Innovation adjustment for FY 08/09-10/11 is $970,122.00. &#10;INN FY 13/14: INN Partial Innovation adjustment for FY 08/09-10/11 is $215,391.00. &#10;Total equals $2,998,251.00&#10;" title="Partial Innovation Adjustment for FY 08/09-10/11">
          <a:extLst>
            <a:ext uri="{FF2B5EF4-FFF2-40B4-BE49-F238E27FC236}">
              <a16:creationId xmlns:a16="http://schemas.microsoft.com/office/drawing/2014/main" id="{47FC999B-CC1A-4AEA-AAAA-835E5E0FE649}"/>
            </a:ext>
          </a:extLst>
        </xdr:cNvPr>
        <xdr:cNvCxnSpPr/>
      </xdr:nvCxnSpPr>
      <xdr:spPr>
        <a:xfrm>
          <a:off x="5057775" y="3362325"/>
          <a:ext cx="59055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885825</xdr:colOff>
      <xdr:row>22</xdr:row>
      <xdr:rowOff>98425</xdr:rowOff>
    </xdr:from>
    <xdr:to>
      <xdr:col>2</xdr:col>
      <xdr:colOff>590357</xdr:colOff>
      <xdr:row>23</xdr:row>
      <xdr:rowOff>76359</xdr:rowOff>
    </xdr:to>
    <xdr:cxnSp macro="">
      <xdr:nvCxnSpPr>
        <xdr:cNvPr id="12" name="Straight Arrow Connector 11" descr="INN FY 10/11: INN Partial Innovation adjustment for FY 08/09-10/11 is $1,218,338.00. &#10;INN FY 11/12: INN Partial Innovation adjustment for FY 08/09-10/11 is $594.400.00.&#10;INN FY 12/13: INN Partial Innovation adjustment for FY 08/09-10/11 is $970,122.00. &#10;INN FY 13/14: INN Partial Innovation adjustment for FY 08/09-10/11 is $215,391.00. &#10;Total equals $2,998,251.00&#10;" title="Partial Innovation Adjustment for FY 08/09-10/11">
          <a:extLst>
            <a:ext uri="{FF2B5EF4-FFF2-40B4-BE49-F238E27FC236}">
              <a16:creationId xmlns:a16="http://schemas.microsoft.com/office/drawing/2014/main" id="{F5909DD3-8965-4B8A-8341-14258B428EF7}"/>
            </a:ext>
          </a:extLst>
        </xdr:cNvPr>
        <xdr:cNvCxnSpPr/>
      </xdr:nvCxnSpPr>
      <xdr:spPr>
        <a:xfrm flipV="1">
          <a:off x="5048250" y="3705225"/>
          <a:ext cx="609600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9708</xdr:colOff>
      <xdr:row>26</xdr:row>
      <xdr:rowOff>76200</xdr:rowOff>
    </xdr:to>
    <xdr:cxnSp macro="">
      <xdr:nvCxnSpPr>
        <xdr:cNvPr id="14" name="Straight Arrow Connector 13" descr="INN FY 10/11: INN Partial Innovation adjustment for FY 08/09-10/11 is $1,218,338.00. &#10;INN FY 11/12: INN Partial Innovation adjustment for FY 08/09-10/11 is $594.400.00.&#10;INN FY 12/13: INN Partial Innovation adjustment for FY 08/09-10/11 is $970,122.00. &#10;INN FY 13/14: INN Partial Innovation adjustment for FY 08/09-10/11 is $215,391.00. &#10;Total equals $2,998,251.00&#10;" title="Partial Innovation Adjustment for FY 08/09-10/11">
          <a:extLst>
            <a:ext uri="{FF2B5EF4-FFF2-40B4-BE49-F238E27FC236}">
              <a16:creationId xmlns:a16="http://schemas.microsoft.com/office/drawing/2014/main" id="{8ACBA4BD-36CF-4294-B2F9-272511F778CF}"/>
            </a:ext>
          </a:extLst>
        </xdr:cNvPr>
        <xdr:cNvCxnSpPr/>
      </xdr:nvCxnSpPr>
      <xdr:spPr>
        <a:xfrm flipV="1">
          <a:off x="5038725" y="3762375"/>
          <a:ext cx="647700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="80" zoomScaleNormal="80" zoomScaleSheetLayoutView="100" zoomScalePageLayoutView="84" workbookViewId="0">
      <selection activeCell="D1" sqref="D1"/>
    </sheetView>
  </sheetViews>
  <sheetFormatPr defaultColWidth="0" defaultRowHeight="15" zeroHeight="1" x14ac:dyDescent="0.2"/>
  <cols>
    <col min="1" max="1" width="11.140625" style="112" customWidth="1"/>
    <col min="2" max="2" width="51.5703125" style="112" customWidth="1"/>
    <col min="3" max="5" width="6.7109375" style="112" customWidth="1"/>
    <col min="6" max="6" width="8" style="112" customWidth="1"/>
    <col min="7" max="7" width="48.7109375" style="112" customWidth="1"/>
    <col min="8" max="8" width="12.5703125" style="112" customWidth="1"/>
    <col min="9" max="16384" width="8.7109375" style="87" hidden="1"/>
  </cols>
  <sheetData>
    <row r="1" spans="1:8" ht="19.899999999999999" customHeight="1" x14ac:dyDescent="0.25">
      <c r="A1" s="111"/>
      <c r="B1" s="148" t="s">
        <v>172</v>
      </c>
      <c r="C1" s="149"/>
      <c r="D1" s="149"/>
      <c r="E1" s="149"/>
      <c r="F1" s="149"/>
      <c r="G1" s="150"/>
    </row>
    <row r="2" spans="1:8" ht="19.899999999999999" customHeight="1" x14ac:dyDescent="0.25">
      <c r="A2" s="113"/>
      <c r="B2" s="152" t="s">
        <v>173</v>
      </c>
      <c r="C2" s="153"/>
      <c r="D2" s="153"/>
      <c r="E2" s="153"/>
      <c r="F2" s="153"/>
      <c r="G2" s="154"/>
    </row>
    <row r="3" spans="1:8" ht="19.899999999999999" customHeight="1" thickBot="1" x14ac:dyDescent="0.25">
      <c r="A3" s="102"/>
      <c r="B3" s="155" t="s">
        <v>174</v>
      </c>
      <c r="C3" s="156"/>
      <c r="D3" s="156"/>
      <c r="E3" s="156"/>
      <c r="F3" s="156"/>
      <c r="G3" s="157"/>
    </row>
    <row r="4" spans="1:8" ht="20.100000000000001" customHeight="1" thickBot="1" x14ac:dyDescent="0.25">
      <c r="A4" s="158" t="s">
        <v>8</v>
      </c>
      <c r="B4" s="115" t="s">
        <v>226</v>
      </c>
      <c r="C4" s="159"/>
      <c r="D4" s="159"/>
      <c r="E4" s="159"/>
      <c r="F4" s="160" t="s">
        <v>9</v>
      </c>
      <c r="G4" s="116">
        <v>42824</v>
      </c>
    </row>
    <row r="5" spans="1:8" s="93" customFormat="1" ht="40.15" customHeight="1" x14ac:dyDescent="0.25">
      <c r="A5" s="161" t="s">
        <v>223</v>
      </c>
      <c r="B5" s="162"/>
      <c r="C5" s="163" t="s">
        <v>175</v>
      </c>
      <c r="D5" s="163"/>
      <c r="E5" s="164"/>
      <c r="F5" s="165"/>
      <c r="G5" s="166" t="s">
        <v>55</v>
      </c>
      <c r="H5" s="80"/>
    </row>
    <row r="6" spans="1:8" ht="15" customHeight="1" x14ac:dyDescent="0.25">
      <c r="A6" s="167" t="s">
        <v>103</v>
      </c>
      <c r="B6" s="168"/>
      <c r="C6" s="169" t="s">
        <v>158</v>
      </c>
      <c r="D6" s="170" t="s">
        <v>159</v>
      </c>
      <c r="E6" s="170" t="s">
        <v>98</v>
      </c>
      <c r="F6" s="170" t="s">
        <v>160</v>
      </c>
      <c r="G6" s="117"/>
    </row>
    <row r="7" spans="1:8" ht="15" customHeight="1" x14ac:dyDescent="0.2">
      <c r="A7" s="151">
        <v>1</v>
      </c>
      <c r="B7" s="118" t="s">
        <v>228</v>
      </c>
      <c r="C7" s="119"/>
      <c r="D7" s="119" t="s">
        <v>287</v>
      </c>
      <c r="E7" s="119"/>
      <c r="F7" s="119"/>
      <c r="G7" s="120">
        <v>639108</v>
      </c>
    </row>
    <row r="8" spans="1:8" ht="15" customHeight="1" x14ac:dyDescent="0.2">
      <c r="A8" s="151">
        <v>2</v>
      </c>
      <c r="B8" s="118" t="s">
        <v>227</v>
      </c>
      <c r="C8" s="121" t="s">
        <v>287</v>
      </c>
      <c r="D8" s="121" t="s">
        <v>287</v>
      </c>
      <c r="E8" s="121" t="s">
        <v>287</v>
      </c>
      <c r="F8" s="121" t="s">
        <v>287</v>
      </c>
      <c r="G8" s="120">
        <v>458964</v>
      </c>
    </row>
    <row r="9" spans="1:8" ht="15" customHeight="1" x14ac:dyDescent="0.2">
      <c r="A9" s="151">
        <v>3</v>
      </c>
      <c r="B9" s="118" t="s">
        <v>229</v>
      </c>
      <c r="C9" s="121" t="s">
        <v>287</v>
      </c>
      <c r="D9" s="121" t="s">
        <v>287</v>
      </c>
      <c r="E9" s="121" t="s">
        <v>287</v>
      </c>
      <c r="F9" s="121"/>
      <c r="G9" s="120">
        <v>3969439</v>
      </c>
    </row>
    <row r="10" spans="1:8" ht="15" customHeight="1" x14ac:dyDescent="0.2">
      <c r="A10" s="151">
        <v>4</v>
      </c>
      <c r="B10" s="118" t="s">
        <v>230</v>
      </c>
      <c r="C10" s="121"/>
      <c r="D10" s="121" t="s">
        <v>287</v>
      </c>
      <c r="E10" s="121" t="s">
        <v>287</v>
      </c>
      <c r="F10" s="121" t="s">
        <v>287</v>
      </c>
      <c r="G10" s="120">
        <v>2168601</v>
      </c>
    </row>
    <row r="11" spans="1:8" ht="15" customHeight="1" x14ac:dyDescent="0.2">
      <c r="A11" s="151">
        <v>5</v>
      </c>
      <c r="B11" s="118" t="s">
        <v>231</v>
      </c>
      <c r="C11" s="121" t="s">
        <v>287</v>
      </c>
      <c r="D11" s="121" t="s">
        <v>287</v>
      </c>
      <c r="E11" s="121" t="s">
        <v>287</v>
      </c>
      <c r="F11" s="121" t="s">
        <v>287</v>
      </c>
      <c r="G11" s="120">
        <v>739162</v>
      </c>
    </row>
    <row r="12" spans="1:8" ht="15" customHeight="1" x14ac:dyDescent="0.2">
      <c r="A12" s="151">
        <v>6</v>
      </c>
      <c r="B12" s="122"/>
      <c r="C12" s="121"/>
      <c r="D12" s="121"/>
      <c r="E12" s="121"/>
      <c r="F12" s="121"/>
      <c r="G12" s="120"/>
    </row>
    <row r="13" spans="1:8" ht="15" customHeight="1" x14ac:dyDescent="0.2">
      <c r="A13" s="151">
        <v>7</v>
      </c>
      <c r="B13" s="122"/>
      <c r="C13" s="121"/>
      <c r="D13" s="121"/>
      <c r="E13" s="121"/>
      <c r="F13" s="121"/>
      <c r="G13" s="120"/>
    </row>
    <row r="14" spans="1:8" ht="15" customHeight="1" x14ac:dyDescent="0.2">
      <c r="A14" s="151">
        <v>8</v>
      </c>
      <c r="B14" s="122"/>
      <c r="C14" s="121"/>
      <c r="D14" s="121"/>
      <c r="E14" s="121"/>
      <c r="F14" s="121"/>
      <c r="G14" s="120"/>
    </row>
    <row r="15" spans="1:8" ht="15" customHeight="1" x14ac:dyDescent="0.2">
      <c r="A15" s="151">
        <v>9</v>
      </c>
      <c r="B15" s="122"/>
      <c r="C15" s="121"/>
      <c r="D15" s="121"/>
      <c r="E15" s="121"/>
      <c r="F15" s="121"/>
      <c r="G15" s="120"/>
    </row>
    <row r="16" spans="1:8" ht="15" customHeight="1" x14ac:dyDescent="0.2">
      <c r="A16" s="151">
        <v>10</v>
      </c>
      <c r="B16" s="122"/>
      <c r="C16" s="121"/>
      <c r="D16" s="121"/>
      <c r="E16" s="121"/>
      <c r="F16" s="121"/>
      <c r="G16" s="120"/>
    </row>
    <row r="17" spans="1:8" ht="15" customHeight="1" x14ac:dyDescent="0.2">
      <c r="A17" s="151">
        <v>11</v>
      </c>
      <c r="B17" s="122"/>
      <c r="C17" s="121"/>
      <c r="D17" s="121"/>
      <c r="E17" s="121"/>
      <c r="F17" s="121"/>
      <c r="G17" s="120"/>
    </row>
    <row r="18" spans="1:8" ht="15" customHeight="1" x14ac:dyDescent="0.2">
      <c r="A18" s="151">
        <v>12</v>
      </c>
      <c r="B18" s="122"/>
      <c r="C18" s="121"/>
      <c r="D18" s="121"/>
      <c r="E18" s="121"/>
      <c r="F18" s="121"/>
      <c r="G18" s="120"/>
    </row>
    <row r="19" spans="1:8" ht="15" customHeight="1" x14ac:dyDescent="0.2">
      <c r="A19" s="151">
        <v>13</v>
      </c>
      <c r="B19" s="122"/>
      <c r="C19" s="121"/>
      <c r="D19" s="121"/>
      <c r="E19" s="121"/>
      <c r="F19" s="121"/>
      <c r="G19" s="120"/>
    </row>
    <row r="20" spans="1:8" ht="15" customHeight="1" x14ac:dyDescent="0.2">
      <c r="A20" s="151">
        <v>14</v>
      </c>
      <c r="B20" s="122"/>
      <c r="C20" s="121"/>
      <c r="D20" s="121"/>
      <c r="E20" s="121"/>
      <c r="F20" s="121"/>
      <c r="G20" s="120"/>
    </row>
    <row r="21" spans="1:8" ht="15" customHeight="1" x14ac:dyDescent="0.2">
      <c r="A21" s="151">
        <v>15</v>
      </c>
      <c r="B21" s="122"/>
      <c r="C21" s="121"/>
      <c r="D21" s="121"/>
      <c r="E21" s="121"/>
      <c r="F21" s="121"/>
      <c r="G21" s="120"/>
    </row>
    <row r="22" spans="1:8" ht="15" customHeight="1" x14ac:dyDescent="0.2">
      <c r="A22" s="151">
        <v>16</v>
      </c>
      <c r="B22" s="122"/>
      <c r="C22" s="121"/>
      <c r="D22" s="121"/>
      <c r="E22" s="121"/>
      <c r="F22" s="121"/>
      <c r="G22" s="120"/>
    </row>
    <row r="23" spans="1:8" ht="15" customHeight="1" x14ac:dyDescent="0.2">
      <c r="A23" s="151">
        <v>17</v>
      </c>
      <c r="B23" s="122"/>
      <c r="C23" s="121"/>
      <c r="D23" s="121"/>
      <c r="E23" s="121"/>
      <c r="F23" s="121"/>
      <c r="G23" s="120"/>
    </row>
    <row r="24" spans="1:8" ht="15" customHeight="1" x14ac:dyDescent="0.2">
      <c r="A24" s="151">
        <v>18</v>
      </c>
      <c r="B24" s="122"/>
      <c r="C24" s="121"/>
      <c r="D24" s="121"/>
      <c r="E24" s="121"/>
      <c r="F24" s="121"/>
      <c r="G24" s="120"/>
    </row>
    <row r="25" spans="1:8" ht="15" customHeight="1" x14ac:dyDescent="0.2">
      <c r="A25" s="151">
        <v>16</v>
      </c>
      <c r="B25" s="122"/>
      <c r="C25" s="121"/>
      <c r="D25" s="121"/>
      <c r="E25" s="121"/>
      <c r="F25" s="121"/>
      <c r="G25" s="120"/>
    </row>
    <row r="26" spans="1:8" ht="15" customHeight="1" x14ac:dyDescent="0.2">
      <c r="A26" s="151">
        <v>20</v>
      </c>
      <c r="B26" s="123"/>
      <c r="C26" s="121"/>
      <c r="D26" s="121"/>
      <c r="E26" s="121"/>
      <c r="F26" s="121"/>
      <c r="G26" s="120"/>
    </row>
    <row r="27" spans="1:8" ht="15" customHeight="1" x14ac:dyDescent="0.2">
      <c r="A27" s="151">
        <v>21</v>
      </c>
      <c r="B27" s="122"/>
      <c r="C27" s="121"/>
      <c r="D27" s="121"/>
      <c r="E27" s="121"/>
      <c r="F27" s="121"/>
      <c r="G27" s="120"/>
    </row>
    <row r="28" spans="1:8" ht="15" customHeight="1" x14ac:dyDescent="0.2">
      <c r="A28" s="151">
        <v>22</v>
      </c>
      <c r="B28" s="122"/>
      <c r="C28" s="121"/>
      <c r="D28" s="121"/>
      <c r="E28" s="121"/>
      <c r="F28" s="121"/>
      <c r="G28" s="120"/>
    </row>
    <row r="29" spans="1:8" ht="15" customHeight="1" x14ac:dyDescent="0.2">
      <c r="A29" s="151">
        <v>23</v>
      </c>
      <c r="B29" s="122"/>
      <c r="C29" s="121"/>
      <c r="D29" s="121"/>
      <c r="E29" s="121"/>
      <c r="F29" s="121"/>
      <c r="G29" s="120"/>
    </row>
    <row r="30" spans="1:8" ht="15" customHeight="1" x14ac:dyDescent="0.2">
      <c r="A30" s="151">
        <v>24</v>
      </c>
      <c r="B30" s="122"/>
      <c r="C30" s="121"/>
      <c r="D30" s="121"/>
      <c r="E30" s="121"/>
      <c r="F30" s="121"/>
      <c r="G30" s="120"/>
    </row>
    <row r="31" spans="1:8" s="94" customFormat="1" ht="15" customHeight="1" x14ac:dyDescent="0.2">
      <c r="A31" s="151">
        <v>25</v>
      </c>
      <c r="B31" s="124"/>
      <c r="C31" s="121"/>
      <c r="D31" s="121"/>
      <c r="E31" s="121"/>
      <c r="F31" s="121"/>
      <c r="G31" s="120"/>
      <c r="H31" s="114"/>
    </row>
    <row r="32" spans="1:8" s="94" customFormat="1" ht="15" customHeight="1" x14ac:dyDescent="0.2">
      <c r="A32" s="125" t="s">
        <v>177</v>
      </c>
      <c r="B32" s="171" t="s">
        <v>178</v>
      </c>
      <c r="C32" s="171"/>
      <c r="D32" s="171"/>
      <c r="E32" s="171"/>
      <c r="F32" s="172"/>
      <c r="G32" s="173">
        <f>SUM(G7:G31)</f>
        <v>7975274</v>
      </c>
      <c r="H32" s="114"/>
    </row>
    <row r="33" spans="1:8" s="94" customFormat="1" ht="15" customHeight="1" x14ac:dyDescent="0.25">
      <c r="A33" s="188" t="s">
        <v>104</v>
      </c>
      <c r="B33" s="174"/>
      <c r="C33" s="170" t="s">
        <v>158</v>
      </c>
      <c r="D33" s="170" t="s">
        <v>159</v>
      </c>
      <c r="E33" s="170" t="s">
        <v>98</v>
      </c>
      <c r="F33" s="170" t="s">
        <v>160</v>
      </c>
      <c r="G33" s="128"/>
      <c r="H33" s="114"/>
    </row>
    <row r="34" spans="1:8" s="94" customFormat="1" ht="15" customHeight="1" x14ac:dyDescent="0.2">
      <c r="A34" s="151">
        <v>1</v>
      </c>
      <c r="B34" s="129" t="s">
        <v>228</v>
      </c>
      <c r="C34" s="119"/>
      <c r="D34" s="119" t="s">
        <v>287</v>
      </c>
      <c r="E34" s="119"/>
      <c r="F34" s="119"/>
      <c r="G34" s="130">
        <v>1188575</v>
      </c>
      <c r="H34" s="114"/>
    </row>
    <row r="35" spans="1:8" s="94" customFormat="1" ht="15" customHeight="1" x14ac:dyDescent="0.2">
      <c r="A35" s="151">
        <v>2</v>
      </c>
      <c r="B35" s="118" t="s">
        <v>227</v>
      </c>
      <c r="C35" s="121" t="s">
        <v>287</v>
      </c>
      <c r="D35" s="121" t="s">
        <v>287</v>
      </c>
      <c r="E35" s="121" t="s">
        <v>287</v>
      </c>
      <c r="F35" s="121" t="s">
        <v>287</v>
      </c>
      <c r="G35" s="130">
        <v>1435934</v>
      </c>
      <c r="H35" s="114"/>
    </row>
    <row r="36" spans="1:8" s="94" customFormat="1" ht="15" customHeight="1" x14ac:dyDescent="0.2">
      <c r="A36" s="151">
        <v>3</v>
      </c>
      <c r="B36" s="118" t="s">
        <v>231</v>
      </c>
      <c r="C36" s="121"/>
      <c r="D36" s="121" t="s">
        <v>287</v>
      </c>
      <c r="E36" s="121" t="s">
        <v>287</v>
      </c>
      <c r="F36" s="121" t="s">
        <v>287</v>
      </c>
      <c r="G36" s="130">
        <v>2900973</v>
      </c>
      <c r="H36" s="114"/>
    </row>
    <row r="37" spans="1:8" s="94" customFormat="1" ht="15" customHeight="1" x14ac:dyDescent="0.2">
      <c r="A37" s="151">
        <v>4</v>
      </c>
      <c r="B37" s="122" t="s">
        <v>232</v>
      </c>
      <c r="C37" s="121"/>
      <c r="D37" s="121" t="s">
        <v>287</v>
      </c>
      <c r="E37" s="121" t="s">
        <v>287</v>
      </c>
      <c r="F37" s="121" t="s">
        <v>287</v>
      </c>
      <c r="G37" s="130">
        <v>296917</v>
      </c>
      <c r="H37" s="114"/>
    </row>
    <row r="38" spans="1:8" s="94" customFormat="1" ht="15" customHeight="1" x14ac:dyDescent="0.2">
      <c r="A38" s="151">
        <v>5</v>
      </c>
      <c r="B38" s="122"/>
      <c r="C38" s="121"/>
      <c r="D38" s="121"/>
      <c r="E38" s="121"/>
      <c r="F38" s="121"/>
      <c r="G38" s="130"/>
      <c r="H38" s="114"/>
    </row>
    <row r="39" spans="1:8" s="94" customFormat="1" ht="15" customHeight="1" x14ac:dyDescent="0.2">
      <c r="A39" s="151">
        <v>6</v>
      </c>
      <c r="B39" s="122"/>
      <c r="C39" s="121"/>
      <c r="D39" s="121"/>
      <c r="E39" s="121"/>
      <c r="F39" s="121"/>
      <c r="G39" s="130"/>
      <c r="H39" s="114"/>
    </row>
    <row r="40" spans="1:8" s="94" customFormat="1" ht="15" customHeight="1" x14ac:dyDescent="0.2">
      <c r="A40" s="151">
        <v>7</v>
      </c>
      <c r="B40" s="118"/>
      <c r="C40" s="121"/>
      <c r="D40" s="121"/>
      <c r="E40" s="121"/>
      <c r="F40" s="121"/>
      <c r="G40" s="130"/>
      <c r="H40" s="114"/>
    </row>
    <row r="41" spans="1:8" s="94" customFormat="1" ht="15" customHeight="1" x14ac:dyDescent="0.2">
      <c r="A41" s="151">
        <v>8</v>
      </c>
      <c r="B41" s="118"/>
      <c r="C41" s="121"/>
      <c r="D41" s="121"/>
      <c r="E41" s="121"/>
      <c r="F41" s="121"/>
      <c r="G41" s="130"/>
      <c r="H41" s="114"/>
    </row>
    <row r="42" spans="1:8" s="94" customFormat="1" ht="15" customHeight="1" x14ac:dyDescent="0.2">
      <c r="A42" s="151">
        <v>9</v>
      </c>
      <c r="B42" s="118"/>
      <c r="C42" s="121"/>
      <c r="D42" s="121"/>
      <c r="E42" s="121"/>
      <c r="F42" s="121"/>
      <c r="G42" s="130"/>
      <c r="H42" s="114"/>
    </row>
    <row r="43" spans="1:8" s="94" customFormat="1" ht="15" customHeight="1" x14ac:dyDescent="0.2">
      <c r="A43" s="151">
        <v>10</v>
      </c>
      <c r="B43" s="131"/>
      <c r="C43" s="121"/>
      <c r="D43" s="121"/>
      <c r="E43" s="121"/>
      <c r="F43" s="121"/>
      <c r="G43" s="130"/>
      <c r="H43" s="114"/>
    </row>
    <row r="44" spans="1:8" s="94" customFormat="1" ht="15" customHeight="1" x14ac:dyDescent="0.2">
      <c r="A44" s="151">
        <v>11</v>
      </c>
      <c r="B44" s="131"/>
      <c r="C44" s="121"/>
      <c r="D44" s="121"/>
      <c r="E44" s="121"/>
      <c r="F44" s="121"/>
      <c r="G44" s="130"/>
      <c r="H44" s="114"/>
    </row>
    <row r="45" spans="1:8" s="94" customFormat="1" ht="15" customHeight="1" x14ac:dyDescent="0.2">
      <c r="A45" s="151">
        <v>12</v>
      </c>
      <c r="B45" s="122"/>
      <c r="C45" s="121"/>
      <c r="D45" s="121"/>
      <c r="E45" s="121"/>
      <c r="F45" s="121"/>
      <c r="G45" s="130"/>
      <c r="H45" s="114"/>
    </row>
    <row r="46" spans="1:8" s="94" customFormat="1" ht="15" customHeight="1" x14ac:dyDescent="0.2">
      <c r="A46" s="151">
        <v>13</v>
      </c>
      <c r="B46" s="122"/>
      <c r="C46" s="121"/>
      <c r="D46" s="121"/>
      <c r="E46" s="121"/>
      <c r="F46" s="121"/>
      <c r="G46" s="130"/>
      <c r="H46" s="114"/>
    </row>
    <row r="47" spans="1:8" s="94" customFormat="1" ht="15" customHeight="1" x14ac:dyDescent="0.2">
      <c r="A47" s="151">
        <v>14</v>
      </c>
      <c r="B47" s="122"/>
      <c r="C47" s="121"/>
      <c r="D47" s="121"/>
      <c r="E47" s="121"/>
      <c r="F47" s="121"/>
      <c r="G47" s="130"/>
      <c r="H47" s="114"/>
    </row>
    <row r="48" spans="1:8" s="94" customFormat="1" ht="15" customHeight="1" thickBot="1" x14ac:dyDescent="0.25">
      <c r="A48" s="151">
        <v>15</v>
      </c>
      <c r="B48" s="132"/>
      <c r="C48" s="133"/>
      <c r="D48" s="133"/>
      <c r="E48" s="133"/>
      <c r="F48" s="133"/>
      <c r="G48" s="130"/>
      <c r="H48" s="114"/>
    </row>
    <row r="49" spans="1:8" s="94" customFormat="1" ht="15" customHeight="1" thickBot="1" x14ac:dyDescent="0.25">
      <c r="A49" s="134"/>
      <c r="B49" s="175" t="s">
        <v>179</v>
      </c>
      <c r="C49" s="135"/>
      <c r="D49" s="135"/>
      <c r="E49" s="135"/>
      <c r="F49" s="136"/>
      <c r="G49" s="176">
        <f>SUM(G34:G48)</f>
        <v>5822399</v>
      </c>
      <c r="H49" s="114"/>
    </row>
    <row r="50" spans="1:8" s="94" customFormat="1" ht="15" customHeight="1" x14ac:dyDescent="0.25">
      <c r="A50" s="185" t="s">
        <v>105</v>
      </c>
      <c r="B50" s="177"/>
      <c r="C50" s="137"/>
      <c r="D50" s="137"/>
      <c r="E50" s="137"/>
      <c r="F50" s="138"/>
      <c r="G50" s="178">
        <f>G32+G49</f>
        <v>13797673</v>
      </c>
      <c r="H50" s="114"/>
    </row>
    <row r="51" spans="1:8" s="94" customFormat="1" ht="15" customHeight="1" x14ac:dyDescent="0.25">
      <c r="A51" s="186" t="s">
        <v>50</v>
      </c>
      <c r="B51" s="179"/>
      <c r="C51" s="139"/>
      <c r="D51" s="139"/>
      <c r="E51" s="139"/>
      <c r="F51" s="140"/>
      <c r="G51" s="141"/>
      <c r="H51" s="114"/>
    </row>
    <row r="52" spans="1:8" s="94" customFormat="1" ht="15" customHeight="1" x14ac:dyDescent="0.25">
      <c r="A52" s="186" t="s">
        <v>17</v>
      </c>
      <c r="B52" s="179"/>
      <c r="C52" s="139"/>
      <c r="D52" s="139"/>
      <c r="E52" s="139"/>
      <c r="F52" s="140"/>
      <c r="G52" s="141">
        <v>1553462</v>
      </c>
      <c r="H52" s="114"/>
    </row>
    <row r="53" spans="1:8" s="94" customFormat="1" ht="15" customHeight="1" thickBot="1" x14ac:dyDescent="0.3">
      <c r="A53" s="187" t="s">
        <v>37</v>
      </c>
      <c r="B53" s="182"/>
      <c r="C53" s="142"/>
      <c r="D53" s="142"/>
      <c r="E53" s="142"/>
      <c r="F53" s="143"/>
      <c r="G53" s="144"/>
      <c r="H53" s="114"/>
    </row>
    <row r="54" spans="1:8" ht="20.100000000000001" customHeight="1" thickBot="1" x14ac:dyDescent="0.25">
      <c r="A54" s="158" t="s">
        <v>20</v>
      </c>
      <c r="B54" s="183"/>
      <c r="C54" s="145"/>
      <c r="D54" s="145"/>
      <c r="E54" s="145"/>
      <c r="F54" s="146"/>
      <c r="G54" s="184">
        <f>SUM(G50:G53)</f>
        <v>15351135</v>
      </c>
    </row>
    <row r="55" spans="1:8" x14ac:dyDescent="0.2"/>
    <row r="56" spans="1:8" ht="28.5" customHeight="1" x14ac:dyDescent="0.25">
      <c r="A56" s="104" t="s">
        <v>216</v>
      </c>
      <c r="B56" s="104"/>
      <c r="C56" s="104"/>
      <c r="D56" s="104"/>
      <c r="E56" s="104"/>
      <c r="F56" s="104"/>
      <c r="G56" s="78"/>
    </row>
    <row r="57" spans="1:8" ht="15.75" x14ac:dyDescent="0.25">
      <c r="A57" s="78"/>
      <c r="B57" s="147"/>
      <c r="C57" s="147"/>
      <c r="D57" s="147"/>
      <c r="E57" s="147"/>
      <c r="F57" s="147"/>
      <c r="G57" s="147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="80" zoomScaleNormal="80" zoomScaleSheetLayoutView="100" workbookViewId="0">
      <selection activeCell="B54" sqref="B54"/>
    </sheetView>
  </sheetViews>
  <sheetFormatPr defaultColWidth="0" defaultRowHeight="15" zeroHeight="1" x14ac:dyDescent="0.2"/>
  <cols>
    <col min="1" max="1" width="11.5703125" style="112" customWidth="1"/>
    <col min="2" max="2" width="65.140625" style="112" customWidth="1"/>
    <col min="3" max="5" width="6.7109375" style="112" customWidth="1"/>
    <col min="6" max="6" width="10.42578125" style="112" customWidth="1"/>
    <col min="7" max="7" width="30.7109375" style="112" customWidth="1"/>
    <col min="8" max="8" width="17" style="112" customWidth="1"/>
    <col min="9" max="9" width="8.7109375" style="112" customWidth="1"/>
    <col min="10" max="16384" width="8.7109375" style="112" hidden="1"/>
  </cols>
  <sheetData>
    <row r="1" spans="1:8" ht="19.899999999999999" customHeight="1" x14ac:dyDescent="0.2">
      <c r="A1" s="100" t="s">
        <v>176</v>
      </c>
      <c r="B1" s="211" t="s">
        <v>180</v>
      </c>
      <c r="C1" s="211"/>
      <c r="D1" s="211"/>
      <c r="E1" s="211"/>
      <c r="F1" s="211"/>
      <c r="G1" s="211"/>
      <c r="H1" s="189"/>
    </row>
    <row r="2" spans="1:8" ht="19.899999999999999" customHeight="1" x14ac:dyDescent="0.2">
      <c r="A2" s="101"/>
      <c r="B2" s="212" t="s">
        <v>181</v>
      </c>
      <c r="C2" s="212"/>
      <c r="D2" s="212"/>
      <c r="E2" s="212"/>
      <c r="F2" s="212"/>
      <c r="G2" s="212"/>
      <c r="H2" s="190"/>
    </row>
    <row r="3" spans="1:8" ht="19.899999999999999" customHeight="1" thickBot="1" x14ac:dyDescent="0.25">
      <c r="A3" s="101"/>
      <c r="B3" s="212" t="s">
        <v>182</v>
      </c>
      <c r="C3" s="212"/>
      <c r="D3" s="212"/>
      <c r="E3" s="212"/>
      <c r="F3" s="212"/>
      <c r="G3" s="212"/>
      <c r="H3" s="190"/>
    </row>
    <row r="4" spans="1:8" ht="20.100000000000001" customHeight="1" thickBot="1" x14ac:dyDescent="0.3">
      <c r="A4" s="216" t="s">
        <v>8</v>
      </c>
      <c r="B4" s="213" t="str">
        <f>'CSS '!B4</f>
        <v>Tulare</v>
      </c>
      <c r="C4" s="191"/>
      <c r="D4" s="191"/>
      <c r="E4" s="191"/>
      <c r="F4" s="214" t="s">
        <v>9</v>
      </c>
      <c r="G4" s="215">
        <f>'CSS '!G4</f>
        <v>42824</v>
      </c>
      <c r="H4" s="192"/>
    </row>
    <row r="5" spans="1:8" s="80" customFormat="1" ht="40.15" customHeight="1" x14ac:dyDescent="0.25">
      <c r="A5" s="246" t="s">
        <v>222</v>
      </c>
      <c r="B5" s="224"/>
      <c r="C5" s="217" t="s">
        <v>183</v>
      </c>
      <c r="D5" s="218"/>
      <c r="E5" s="218"/>
      <c r="F5" s="219"/>
      <c r="G5" s="220" t="s">
        <v>211</v>
      </c>
      <c r="H5" s="221" t="s">
        <v>141</v>
      </c>
    </row>
    <row r="6" spans="1:8" ht="15" customHeight="1" x14ac:dyDescent="0.25">
      <c r="A6" s="223" t="s">
        <v>109</v>
      </c>
      <c r="B6" s="222"/>
      <c r="C6" s="229" t="s">
        <v>158</v>
      </c>
      <c r="D6" s="229" t="s">
        <v>159</v>
      </c>
      <c r="E6" s="229" t="s">
        <v>98</v>
      </c>
      <c r="F6" s="229" t="s">
        <v>160</v>
      </c>
      <c r="G6" s="193"/>
      <c r="H6" s="194"/>
    </row>
    <row r="7" spans="1:8" ht="15" customHeight="1" x14ac:dyDescent="0.2">
      <c r="A7" s="151">
        <v>1</v>
      </c>
      <c r="B7" s="195" t="s">
        <v>233</v>
      </c>
      <c r="C7" s="119" t="s">
        <v>287</v>
      </c>
      <c r="D7" s="119"/>
      <c r="E7" s="119"/>
      <c r="F7" s="119"/>
      <c r="G7" s="196">
        <v>276509</v>
      </c>
      <c r="H7" s="225">
        <f>IF(G7=0,0,G7/$G$22)</f>
        <v>0.15896191189600031</v>
      </c>
    </row>
    <row r="8" spans="1:8" ht="15" customHeight="1" x14ac:dyDescent="0.2">
      <c r="A8" s="151">
        <v>2</v>
      </c>
      <c r="B8" s="195" t="s">
        <v>234</v>
      </c>
      <c r="C8" s="121" t="s">
        <v>287</v>
      </c>
      <c r="D8" s="121" t="s">
        <v>287</v>
      </c>
      <c r="E8" s="121"/>
      <c r="F8" s="121"/>
      <c r="G8" s="196">
        <v>291648</v>
      </c>
      <c r="H8" s="225">
        <f t="shared" ref="H8:H21" si="0">IF(G8=0,0,G8/$G$22)</f>
        <v>0.16766515260134282</v>
      </c>
    </row>
    <row r="9" spans="1:8" ht="15" customHeight="1" x14ac:dyDescent="0.2">
      <c r="A9" s="151">
        <v>3</v>
      </c>
      <c r="B9" s="195" t="s">
        <v>235</v>
      </c>
      <c r="C9" s="121"/>
      <c r="D9" s="121" t="s">
        <v>287</v>
      </c>
      <c r="E9" s="121" t="s">
        <v>287</v>
      </c>
      <c r="F9" s="121"/>
      <c r="G9" s="196">
        <v>229037</v>
      </c>
      <c r="H9" s="225">
        <f t="shared" si="0"/>
        <v>0.13167079340970539</v>
      </c>
    </row>
    <row r="10" spans="1:8" ht="15" customHeight="1" x14ac:dyDescent="0.2">
      <c r="A10" s="151">
        <v>4</v>
      </c>
      <c r="B10" s="195" t="s">
        <v>236</v>
      </c>
      <c r="C10" s="121"/>
      <c r="D10" s="121" t="s">
        <v>287</v>
      </c>
      <c r="E10" s="121" t="s">
        <v>287</v>
      </c>
      <c r="F10" s="121" t="s">
        <v>287</v>
      </c>
      <c r="G10" s="196">
        <v>442946</v>
      </c>
      <c r="H10" s="225">
        <f t="shared" si="0"/>
        <v>0.25464466989025947</v>
      </c>
    </row>
    <row r="11" spans="1:8" ht="15" customHeight="1" x14ac:dyDescent="0.2">
      <c r="A11" s="151">
        <v>5</v>
      </c>
      <c r="B11" s="195" t="s">
        <v>237</v>
      </c>
      <c r="C11" s="121"/>
      <c r="D11" s="121" t="s">
        <v>287</v>
      </c>
      <c r="E11" s="121" t="s">
        <v>287</v>
      </c>
      <c r="F11" s="121" t="s">
        <v>287</v>
      </c>
      <c r="G11" s="196">
        <v>499327</v>
      </c>
      <c r="H11" s="225">
        <f t="shared" si="0"/>
        <v>0.28705747220269195</v>
      </c>
    </row>
    <row r="12" spans="1:8" ht="15" customHeight="1" x14ac:dyDescent="0.2">
      <c r="A12" s="151">
        <v>6</v>
      </c>
      <c r="B12" s="153"/>
      <c r="C12" s="121"/>
      <c r="D12" s="121"/>
      <c r="E12" s="121"/>
      <c r="F12" s="121"/>
      <c r="G12" s="196"/>
      <c r="H12" s="225">
        <f t="shared" si="0"/>
        <v>0</v>
      </c>
    </row>
    <row r="13" spans="1:8" ht="15" customHeight="1" x14ac:dyDescent="0.2">
      <c r="A13" s="151">
        <v>7</v>
      </c>
      <c r="B13" s="153"/>
      <c r="C13" s="121"/>
      <c r="D13" s="121"/>
      <c r="E13" s="121"/>
      <c r="F13" s="121"/>
      <c r="G13" s="196"/>
      <c r="H13" s="225">
        <f t="shared" si="0"/>
        <v>0</v>
      </c>
    </row>
    <row r="14" spans="1:8" ht="15" customHeight="1" x14ac:dyDescent="0.2">
      <c r="A14" s="151">
        <v>8</v>
      </c>
      <c r="B14" s="153"/>
      <c r="C14" s="121"/>
      <c r="D14" s="121"/>
      <c r="E14" s="121"/>
      <c r="F14" s="121"/>
      <c r="G14" s="196"/>
      <c r="H14" s="225">
        <f t="shared" si="0"/>
        <v>0</v>
      </c>
    </row>
    <row r="15" spans="1:8" ht="15" customHeight="1" x14ac:dyDescent="0.2">
      <c r="A15" s="151">
        <v>9</v>
      </c>
      <c r="B15" s="153"/>
      <c r="C15" s="121"/>
      <c r="D15" s="121"/>
      <c r="E15" s="121"/>
      <c r="F15" s="121"/>
      <c r="G15" s="196"/>
      <c r="H15" s="225">
        <f t="shared" si="0"/>
        <v>0</v>
      </c>
    </row>
    <row r="16" spans="1:8" ht="15" customHeight="1" x14ac:dyDescent="0.2">
      <c r="A16" s="151">
        <v>10</v>
      </c>
      <c r="B16" s="153"/>
      <c r="C16" s="121"/>
      <c r="D16" s="121"/>
      <c r="E16" s="121"/>
      <c r="F16" s="121"/>
      <c r="G16" s="196"/>
      <c r="H16" s="225">
        <f t="shared" si="0"/>
        <v>0</v>
      </c>
    </row>
    <row r="17" spans="1:8" ht="15" customHeight="1" x14ac:dyDescent="0.2">
      <c r="A17" s="151">
        <v>11</v>
      </c>
      <c r="B17" s="153"/>
      <c r="C17" s="121"/>
      <c r="D17" s="121"/>
      <c r="E17" s="121"/>
      <c r="F17" s="121"/>
      <c r="G17" s="196"/>
      <c r="H17" s="225">
        <f t="shared" si="0"/>
        <v>0</v>
      </c>
    </row>
    <row r="18" spans="1:8" ht="15" customHeight="1" x14ac:dyDescent="0.2">
      <c r="A18" s="151">
        <v>12</v>
      </c>
      <c r="B18" s="153"/>
      <c r="C18" s="121"/>
      <c r="D18" s="121"/>
      <c r="E18" s="121"/>
      <c r="F18" s="121"/>
      <c r="G18" s="196"/>
      <c r="H18" s="225">
        <f t="shared" si="0"/>
        <v>0</v>
      </c>
    </row>
    <row r="19" spans="1:8" ht="15" customHeight="1" x14ac:dyDescent="0.2">
      <c r="A19" s="151">
        <v>13</v>
      </c>
      <c r="B19" s="153"/>
      <c r="C19" s="121"/>
      <c r="D19" s="121"/>
      <c r="E19" s="121"/>
      <c r="F19" s="121"/>
      <c r="G19" s="196"/>
      <c r="H19" s="225">
        <f t="shared" si="0"/>
        <v>0</v>
      </c>
    </row>
    <row r="20" spans="1:8" ht="15" customHeight="1" x14ac:dyDescent="0.2">
      <c r="A20" s="151">
        <v>14</v>
      </c>
      <c r="B20" s="153"/>
      <c r="C20" s="121"/>
      <c r="D20" s="121"/>
      <c r="E20" s="121"/>
      <c r="F20" s="121"/>
      <c r="G20" s="196"/>
      <c r="H20" s="225">
        <f t="shared" si="0"/>
        <v>0</v>
      </c>
    </row>
    <row r="21" spans="1:8" ht="15" customHeight="1" x14ac:dyDescent="0.2">
      <c r="A21" s="151">
        <v>15</v>
      </c>
      <c r="B21" s="197"/>
      <c r="C21" s="121"/>
      <c r="D21" s="121"/>
      <c r="E21" s="121"/>
      <c r="F21" s="121"/>
      <c r="G21" s="196"/>
      <c r="H21" s="225">
        <f t="shared" si="0"/>
        <v>0</v>
      </c>
    </row>
    <row r="22" spans="1:8" s="114" customFormat="1" ht="15" customHeight="1" x14ac:dyDescent="0.2">
      <c r="A22" s="198"/>
      <c r="B22" s="230" t="s">
        <v>110</v>
      </c>
      <c r="C22" s="126"/>
      <c r="D22" s="126"/>
      <c r="E22" s="126"/>
      <c r="F22" s="127"/>
      <c r="G22" s="206">
        <f>SUM(G7:G21)</f>
        <v>1739467</v>
      </c>
      <c r="H22" s="226">
        <f>SUM(H7:H21)</f>
        <v>1</v>
      </c>
    </row>
    <row r="23" spans="1:8" ht="15" customHeight="1" x14ac:dyDescent="0.25">
      <c r="A23" s="223" t="s">
        <v>108</v>
      </c>
      <c r="B23" s="231"/>
      <c r="C23" s="229" t="s">
        <v>158</v>
      </c>
      <c r="D23" s="229" t="s">
        <v>159</v>
      </c>
      <c r="E23" s="229" t="s">
        <v>98</v>
      </c>
      <c r="F23" s="229" t="s">
        <v>160</v>
      </c>
      <c r="G23" s="199"/>
      <c r="H23" s="200"/>
    </row>
    <row r="24" spans="1:8" ht="15" customHeight="1" x14ac:dyDescent="0.2">
      <c r="A24" s="151">
        <v>1</v>
      </c>
      <c r="B24" s="201" t="s">
        <v>233</v>
      </c>
      <c r="C24" s="119" t="s">
        <v>287</v>
      </c>
      <c r="D24" s="119"/>
      <c r="E24" s="119"/>
      <c r="F24" s="119"/>
      <c r="G24" s="202">
        <v>1114364</v>
      </c>
      <c r="H24" s="227">
        <f>IF(G24=0,0,G24/$G$39)</f>
        <v>0.55772354956662917</v>
      </c>
    </row>
    <row r="25" spans="1:8" ht="15" customHeight="1" x14ac:dyDescent="0.2">
      <c r="A25" s="151">
        <v>2</v>
      </c>
      <c r="B25" s="201" t="s">
        <v>234</v>
      </c>
      <c r="C25" s="121" t="s">
        <v>287</v>
      </c>
      <c r="D25" s="121" t="s">
        <v>287</v>
      </c>
      <c r="E25" s="121"/>
      <c r="F25" s="121"/>
      <c r="G25" s="202">
        <v>584313</v>
      </c>
      <c r="H25" s="227">
        <f t="shared" ref="H25:H38" si="1">IF(G25=0,0,G25/$G$39)</f>
        <v>0.29244045968635546</v>
      </c>
    </row>
    <row r="26" spans="1:8" ht="15" customHeight="1" x14ac:dyDescent="0.2">
      <c r="A26" s="151">
        <v>3</v>
      </c>
      <c r="B26" s="201" t="s">
        <v>236</v>
      </c>
      <c r="C26" s="121"/>
      <c r="D26" s="121" t="s">
        <v>287</v>
      </c>
      <c r="E26" s="121" t="s">
        <v>287</v>
      </c>
      <c r="F26" s="121" t="s">
        <v>287</v>
      </c>
      <c r="G26" s="202">
        <v>178235</v>
      </c>
      <c r="H26" s="227">
        <f t="shared" si="1"/>
        <v>8.9204117197799068E-2</v>
      </c>
    </row>
    <row r="27" spans="1:8" ht="15" customHeight="1" x14ac:dyDescent="0.2">
      <c r="A27" s="151">
        <v>4</v>
      </c>
      <c r="B27" s="201" t="s">
        <v>237</v>
      </c>
      <c r="C27" s="121"/>
      <c r="D27" s="121" t="s">
        <v>287</v>
      </c>
      <c r="E27" s="121" t="s">
        <v>287</v>
      </c>
      <c r="F27" s="121" t="s">
        <v>287</v>
      </c>
      <c r="G27" s="202">
        <v>121146</v>
      </c>
      <c r="H27" s="227">
        <f t="shared" si="1"/>
        <v>6.0631873549216286E-2</v>
      </c>
    </row>
    <row r="28" spans="1:8" ht="15" customHeight="1" x14ac:dyDescent="0.2">
      <c r="A28" s="151">
        <v>5</v>
      </c>
      <c r="B28" s="203"/>
      <c r="C28" s="121"/>
      <c r="D28" s="121"/>
      <c r="E28" s="121"/>
      <c r="F28" s="121"/>
      <c r="G28" s="202"/>
      <c r="H28" s="227">
        <f t="shared" si="1"/>
        <v>0</v>
      </c>
    </row>
    <row r="29" spans="1:8" ht="15" customHeight="1" x14ac:dyDescent="0.2">
      <c r="A29" s="151">
        <v>6</v>
      </c>
      <c r="B29" s="203"/>
      <c r="C29" s="121"/>
      <c r="D29" s="121"/>
      <c r="E29" s="121"/>
      <c r="F29" s="121"/>
      <c r="G29" s="202"/>
      <c r="H29" s="227">
        <f t="shared" si="1"/>
        <v>0</v>
      </c>
    </row>
    <row r="30" spans="1:8" ht="15" customHeight="1" x14ac:dyDescent="0.2">
      <c r="A30" s="151">
        <v>7</v>
      </c>
      <c r="B30" s="203"/>
      <c r="C30" s="121"/>
      <c r="D30" s="121"/>
      <c r="E30" s="121"/>
      <c r="F30" s="121"/>
      <c r="G30" s="202"/>
      <c r="H30" s="227">
        <f t="shared" si="1"/>
        <v>0</v>
      </c>
    </row>
    <row r="31" spans="1:8" ht="15" customHeight="1" x14ac:dyDescent="0.2">
      <c r="A31" s="151">
        <v>8</v>
      </c>
      <c r="B31" s="203"/>
      <c r="C31" s="121"/>
      <c r="D31" s="121"/>
      <c r="E31" s="121"/>
      <c r="F31" s="121"/>
      <c r="G31" s="202"/>
      <c r="H31" s="227">
        <f t="shared" si="1"/>
        <v>0</v>
      </c>
    </row>
    <row r="32" spans="1:8" ht="15" customHeight="1" x14ac:dyDescent="0.2">
      <c r="A32" s="151">
        <v>9</v>
      </c>
      <c r="B32" s="203"/>
      <c r="C32" s="121"/>
      <c r="D32" s="121"/>
      <c r="E32" s="121"/>
      <c r="F32" s="121"/>
      <c r="G32" s="202"/>
      <c r="H32" s="227">
        <f t="shared" si="1"/>
        <v>0</v>
      </c>
    </row>
    <row r="33" spans="1:8" ht="15" customHeight="1" x14ac:dyDescent="0.2">
      <c r="A33" s="151">
        <v>10</v>
      </c>
      <c r="B33" s="203"/>
      <c r="C33" s="121"/>
      <c r="D33" s="121"/>
      <c r="E33" s="121"/>
      <c r="F33" s="121"/>
      <c r="G33" s="202"/>
      <c r="H33" s="227">
        <f t="shared" si="1"/>
        <v>0</v>
      </c>
    </row>
    <row r="34" spans="1:8" ht="15" customHeight="1" x14ac:dyDescent="0.2">
      <c r="A34" s="151">
        <v>11</v>
      </c>
      <c r="B34" s="203"/>
      <c r="C34" s="121"/>
      <c r="D34" s="121"/>
      <c r="E34" s="121"/>
      <c r="F34" s="121"/>
      <c r="G34" s="202"/>
      <c r="H34" s="227">
        <f t="shared" si="1"/>
        <v>0</v>
      </c>
    </row>
    <row r="35" spans="1:8" ht="15" customHeight="1" x14ac:dyDescent="0.2">
      <c r="A35" s="151">
        <v>12</v>
      </c>
      <c r="B35" s="203"/>
      <c r="C35" s="121"/>
      <c r="D35" s="121"/>
      <c r="E35" s="121"/>
      <c r="F35" s="121"/>
      <c r="G35" s="202"/>
      <c r="H35" s="227">
        <f t="shared" si="1"/>
        <v>0</v>
      </c>
    </row>
    <row r="36" spans="1:8" ht="15" customHeight="1" x14ac:dyDescent="0.2">
      <c r="A36" s="151">
        <v>13</v>
      </c>
      <c r="B36" s="203"/>
      <c r="C36" s="121"/>
      <c r="D36" s="121"/>
      <c r="E36" s="121"/>
      <c r="F36" s="121"/>
      <c r="G36" s="202"/>
      <c r="H36" s="227">
        <f t="shared" si="1"/>
        <v>0</v>
      </c>
    </row>
    <row r="37" spans="1:8" ht="15" customHeight="1" x14ac:dyDescent="0.2">
      <c r="A37" s="151">
        <v>14</v>
      </c>
      <c r="B37" s="203"/>
      <c r="C37" s="121"/>
      <c r="D37" s="121"/>
      <c r="E37" s="121"/>
      <c r="F37" s="121"/>
      <c r="G37" s="202"/>
      <c r="H37" s="227">
        <f t="shared" si="1"/>
        <v>0</v>
      </c>
    </row>
    <row r="38" spans="1:8" ht="15" customHeight="1" x14ac:dyDescent="0.2">
      <c r="A38" s="151">
        <v>15</v>
      </c>
      <c r="B38" s="203"/>
      <c r="C38" s="121"/>
      <c r="D38" s="121"/>
      <c r="E38" s="121"/>
      <c r="F38" s="121"/>
      <c r="G38" s="204"/>
      <c r="H38" s="227">
        <f t="shared" si="1"/>
        <v>0</v>
      </c>
    </row>
    <row r="39" spans="1:8" s="114" customFormat="1" ht="15" customHeight="1" x14ac:dyDescent="0.2">
      <c r="A39" s="198"/>
      <c r="B39" s="230" t="s">
        <v>161</v>
      </c>
      <c r="C39" s="126"/>
      <c r="D39" s="126"/>
      <c r="E39" s="126"/>
      <c r="F39" s="127"/>
      <c r="G39" s="206">
        <f>SUM(G24:G38)</f>
        <v>1998058</v>
      </c>
      <c r="H39" s="228">
        <f>SUM(H24:H38)</f>
        <v>1</v>
      </c>
    </row>
    <row r="40" spans="1:8" ht="15" customHeight="1" x14ac:dyDescent="0.25">
      <c r="A40" s="223" t="s">
        <v>114</v>
      </c>
      <c r="B40" s="231"/>
      <c r="C40" s="229" t="s">
        <v>158</v>
      </c>
      <c r="D40" s="229" t="s">
        <v>159</v>
      </c>
      <c r="E40" s="229" t="s">
        <v>98</v>
      </c>
      <c r="F40" s="229" t="s">
        <v>160</v>
      </c>
      <c r="G40" s="199"/>
      <c r="H40" s="200"/>
    </row>
    <row r="41" spans="1:8" ht="15" customHeight="1" x14ac:dyDescent="0.2">
      <c r="A41" s="151">
        <v>1</v>
      </c>
      <c r="B41" s="203"/>
      <c r="C41" s="119"/>
      <c r="D41" s="119"/>
      <c r="E41" s="119"/>
      <c r="F41" s="119"/>
      <c r="G41" s="202"/>
      <c r="H41" s="227">
        <f>IF(G41=0,0,G41/$G$46)</f>
        <v>0</v>
      </c>
    </row>
    <row r="42" spans="1:8" ht="15" customHeight="1" x14ac:dyDescent="0.2">
      <c r="A42" s="151">
        <v>2</v>
      </c>
      <c r="B42" s="203"/>
      <c r="C42" s="121"/>
      <c r="D42" s="121"/>
      <c r="E42" s="121"/>
      <c r="F42" s="121"/>
      <c r="G42" s="202"/>
      <c r="H42" s="227">
        <f>IF(G42=0,0,G42/$G$46)</f>
        <v>0</v>
      </c>
    </row>
    <row r="43" spans="1:8" ht="15" customHeight="1" x14ac:dyDescent="0.2">
      <c r="A43" s="151">
        <v>3</v>
      </c>
      <c r="B43" s="203"/>
      <c r="C43" s="121"/>
      <c r="D43" s="121"/>
      <c r="E43" s="121"/>
      <c r="F43" s="121"/>
      <c r="G43" s="202"/>
      <c r="H43" s="227">
        <f>IF(G43=0,0,G43/$G$46)</f>
        <v>0</v>
      </c>
    </row>
    <row r="44" spans="1:8" ht="15" customHeight="1" x14ac:dyDescent="0.2">
      <c r="A44" s="151">
        <v>4</v>
      </c>
      <c r="B44" s="203"/>
      <c r="C44" s="121"/>
      <c r="D44" s="121"/>
      <c r="E44" s="121"/>
      <c r="F44" s="121"/>
      <c r="G44" s="202"/>
      <c r="H44" s="227">
        <f>IF(G44=0,0,G44/$G$46)</f>
        <v>0</v>
      </c>
    </row>
    <row r="45" spans="1:8" ht="15" customHeight="1" x14ac:dyDescent="0.2">
      <c r="A45" s="151">
        <v>5</v>
      </c>
      <c r="B45" s="203"/>
      <c r="C45" s="121"/>
      <c r="D45" s="121"/>
      <c r="E45" s="121"/>
      <c r="F45" s="121"/>
      <c r="G45" s="204"/>
      <c r="H45" s="227">
        <f>IF(G45=0,0,G45/$G$46)</f>
        <v>0</v>
      </c>
    </row>
    <row r="46" spans="1:8" s="114" customFormat="1" ht="15" customHeight="1" x14ac:dyDescent="0.2">
      <c r="A46" s="198"/>
      <c r="B46" s="230" t="s">
        <v>111</v>
      </c>
      <c r="C46" s="171"/>
      <c r="D46" s="171"/>
      <c r="E46" s="171"/>
      <c r="F46" s="172"/>
      <c r="G46" s="206">
        <f>SUM(G41:G45)</f>
        <v>0</v>
      </c>
      <c r="H46" s="228">
        <f>SUM(H41:H45)</f>
        <v>0</v>
      </c>
    </row>
    <row r="47" spans="1:8" ht="15" customHeight="1" x14ac:dyDescent="0.25">
      <c r="A47" s="232" t="s">
        <v>112</v>
      </c>
      <c r="B47" s="171"/>
      <c r="C47" s="180"/>
      <c r="D47" s="180"/>
      <c r="E47" s="180"/>
      <c r="F47" s="181"/>
      <c r="G47" s="233">
        <f>G22+G39+G46</f>
        <v>3737525</v>
      </c>
      <c r="H47" s="205"/>
    </row>
    <row r="48" spans="1:8" s="114" customFormat="1" ht="15" customHeight="1" x14ac:dyDescent="0.25">
      <c r="A48" s="232" t="s">
        <v>52</v>
      </c>
      <c r="B48" s="234"/>
      <c r="C48" s="180"/>
      <c r="D48" s="180"/>
      <c r="E48" s="180"/>
      <c r="F48" s="181"/>
      <c r="G48" s="206"/>
      <c r="H48" s="207"/>
    </row>
    <row r="49" spans="1:9" s="114" customFormat="1" ht="15" customHeight="1" x14ac:dyDescent="0.25">
      <c r="A49" s="232" t="s">
        <v>18</v>
      </c>
      <c r="B49" s="234"/>
      <c r="C49" s="235"/>
      <c r="D49" s="235"/>
      <c r="E49" s="235"/>
      <c r="F49" s="236"/>
      <c r="G49" s="206">
        <v>170821</v>
      </c>
      <c r="H49" s="207"/>
    </row>
    <row r="50" spans="1:9" s="114" customFormat="1" ht="15" customHeight="1" thickBot="1" x14ac:dyDescent="0.3">
      <c r="A50" s="237" t="s">
        <v>170</v>
      </c>
      <c r="B50" s="238"/>
      <c r="C50" s="239"/>
      <c r="D50" s="239"/>
      <c r="E50" s="239"/>
      <c r="F50" s="240"/>
      <c r="G50" s="208"/>
      <c r="H50" s="207"/>
    </row>
    <row r="51" spans="1:9" ht="15" customHeight="1" thickBot="1" x14ac:dyDescent="0.3">
      <c r="A51" s="241" t="s">
        <v>19</v>
      </c>
      <c r="B51" s="242"/>
      <c r="C51" s="243"/>
      <c r="D51" s="243"/>
      <c r="E51" s="243"/>
      <c r="F51" s="244"/>
      <c r="G51" s="245">
        <f>SUM(G47:G50)</f>
        <v>3908346</v>
      </c>
      <c r="H51" s="209"/>
    </row>
    <row r="52" spans="1:9" x14ac:dyDescent="0.2"/>
    <row r="53" spans="1:9" ht="15.75" x14ac:dyDescent="0.25">
      <c r="A53" s="104" t="s">
        <v>157</v>
      </c>
      <c r="B53" s="104"/>
      <c r="C53" s="104"/>
      <c r="D53" s="104"/>
      <c r="E53" s="104"/>
      <c r="F53" s="104"/>
      <c r="G53" s="104"/>
    </row>
    <row r="54" spans="1:9" ht="33" customHeight="1" x14ac:dyDescent="0.25">
      <c r="A54" s="104" t="s">
        <v>217</v>
      </c>
      <c r="B54" s="104"/>
      <c r="C54" s="104"/>
      <c r="D54" s="104"/>
      <c r="E54" s="78"/>
      <c r="F54" s="78"/>
      <c r="G54" s="78"/>
      <c r="H54" s="78"/>
      <c r="I54" s="78"/>
    </row>
    <row r="55" spans="1:9" ht="15.75" x14ac:dyDescent="0.25">
      <c r="A55" s="210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12" t="s">
        <v>143</v>
      </c>
      <c r="B1" s="612"/>
      <c r="C1" s="612"/>
      <c r="D1" s="612"/>
      <c r="E1" s="612"/>
      <c r="F1" s="612"/>
      <c r="G1" s="612"/>
      <c r="H1" s="612"/>
    </row>
    <row r="2" spans="1:8" ht="20.100000000000001" customHeight="1" x14ac:dyDescent="0.2">
      <c r="A2" s="599" t="s">
        <v>8</v>
      </c>
      <c r="B2" s="599"/>
      <c r="C2" s="599"/>
      <c r="D2" s="648" t="str">
        <f>'CSS '!B4:B4</f>
        <v>Tulare</v>
      </c>
      <c r="E2" s="648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649"/>
      <c r="E3" s="649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650" t="s">
        <v>51</v>
      </c>
      <c r="B5" s="651"/>
      <c r="C5" s="651"/>
      <c r="D5" s="651"/>
      <c r="E5" s="652"/>
      <c r="F5" s="656" t="s">
        <v>0</v>
      </c>
      <c r="G5" s="657"/>
      <c r="H5" s="610" t="s">
        <v>140</v>
      </c>
    </row>
    <row r="6" spans="1:8" s="1" customFormat="1" ht="34.5" customHeight="1" thickBot="1" x14ac:dyDescent="0.25">
      <c r="A6" s="653"/>
      <c r="B6" s="654"/>
      <c r="C6" s="654"/>
      <c r="D6" s="654"/>
      <c r="E6" s="655"/>
      <c r="F6" s="658" t="s">
        <v>55</v>
      </c>
      <c r="G6" s="659"/>
      <c r="H6" s="611"/>
    </row>
    <row r="7" spans="1:8" ht="15" customHeight="1" x14ac:dyDescent="0.2">
      <c r="A7" s="617" t="s">
        <v>133</v>
      </c>
      <c r="B7" s="644"/>
      <c r="C7" s="644"/>
      <c r="D7" s="644"/>
      <c r="E7" s="645"/>
      <c r="F7" s="646"/>
      <c r="G7" s="647"/>
      <c r="H7" s="15"/>
    </row>
    <row r="8" spans="1:8" ht="15" customHeight="1" x14ac:dyDescent="0.2">
      <c r="A8" s="9">
        <v>1</v>
      </c>
      <c r="B8" s="632"/>
      <c r="C8" s="642"/>
      <c r="D8" s="642"/>
      <c r="E8" s="643"/>
      <c r="F8" s="620"/>
      <c r="G8" s="621"/>
      <c r="H8" s="15"/>
    </row>
    <row r="9" spans="1:8" ht="15" customHeight="1" x14ac:dyDescent="0.2">
      <c r="A9" s="9">
        <v>2</v>
      </c>
      <c r="B9" s="632"/>
      <c r="C9" s="642"/>
      <c r="D9" s="642"/>
      <c r="E9" s="643"/>
      <c r="F9" s="620"/>
      <c r="G9" s="621"/>
      <c r="H9" s="15"/>
    </row>
    <row r="10" spans="1:8" ht="15" customHeight="1" x14ac:dyDescent="0.2">
      <c r="A10" s="9">
        <v>3</v>
      </c>
      <c r="B10" s="632"/>
      <c r="C10" s="642"/>
      <c r="D10" s="642"/>
      <c r="E10" s="643"/>
      <c r="F10" s="620"/>
      <c r="G10" s="621"/>
      <c r="H10" s="15"/>
    </row>
    <row r="11" spans="1:8" ht="15" customHeight="1" x14ac:dyDescent="0.2">
      <c r="A11" s="9">
        <v>4</v>
      </c>
      <c r="B11" s="632"/>
      <c r="C11" s="642"/>
      <c r="D11" s="642"/>
      <c r="E11" s="643"/>
      <c r="F11" s="620"/>
      <c r="G11" s="621"/>
      <c r="H11" s="15"/>
    </row>
    <row r="12" spans="1:8" ht="15" customHeight="1" x14ac:dyDescent="0.2">
      <c r="A12" s="9">
        <v>5</v>
      </c>
      <c r="B12" s="632"/>
      <c r="C12" s="642"/>
      <c r="D12" s="642"/>
      <c r="E12" s="643"/>
      <c r="F12" s="620"/>
      <c r="G12" s="621"/>
      <c r="H12" s="15"/>
    </row>
    <row r="13" spans="1:8" ht="15" customHeight="1" x14ac:dyDescent="0.2">
      <c r="A13" s="9">
        <v>6</v>
      </c>
      <c r="B13" s="632"/>
      <c r="C13" s="642"/>
      <c r="D13" s="642"/>
      <c r="E13" s="643"/>
      <c r="F13" s="620"/>
      <c r="G13" s="621"/>
      <c r="H13" s="15"/>
    </row>
    <row r="14" spans="1:8" ht="15" customHeight="1" x14ac:dyDescent="0.2">
      <c r="A14" s="9">
        <v>7</v>
      </c>
      <c r="B14" s="632"/>
      <c r="C14" s="642"/>
      <c r="D14" s="642"/>
      <c r="E14" s="643"/>
      <c r="F14" s="620"/>
      <c r="G14" s="621"/>
      <c r="H14" s="15"/>
    </row>
    <row r="15" spans="1:8" ht="15" customHeight="1" x14ac:dyDescent="0.2">
      <c r="A15" s="9">
        <v>8</v>
      </c>
      <c r="B15" s="630"/>
      <c r="C15" s="638"/>
      <c r="D15" s="638"/>
      <c r="E15" s="639"/>
      <c r="F15" s="620"/>
      <c r="G15" s="621"/>
      <c r="H15" s="15"/>
    </row>
    <row r="16" spans="1:8" ht="15" customHeight="1" x14ac:dyDescent="0.2">
      <c r="A16" s="9">
        <v>9</v>
      </c>
      <c r="B16" s="630"/>
      <c r="C16" s="638"/>
      <c r="D16" s="638"/>
      <c r="E16" s="639"/>
      <c r="F16" s="620"/>
      <c r="G16" s="621"/>
      <c r="H16" s="15"/>
    </row>
    <row r="17" spans="1:8" ht="15" customHeight="1" x14ac:dyDescent="0.2">
      <c r="A17" s="9">
        <v>10</v>
      </c>
      <c r="B17" s="630"/>
      <c r="C17" s="630"/>
      <c r="D17" s="630"/>
      <c r="E17" s="631"/>
      <c r="F17" s="640"/>
      <c r="G17" s="641"/>
      <c r="H17" s="15"/>
    </row>
    <row r="18" spans="1:8" s="4" customFormat="1" ht="15" customHeight="1" x14ac:dyDescent="0.2">
      <c r="A18" s="10"/>
      <c r="B18" s="613" t="s">
        <v>110</v>
      </c>
      <c r="C18" s="613"/>
      <c r="D18" s="613"/>
      <c r="E18" s="614"/>
      <c r="F18" s="634">
        <f>SUM(F8:G17)</f>
        <v>0</v>
      </c>
      <c r="G18" s="635"/>
      <c r="H18" s="17"/>
    </row>
    <row r="19" spans="1:8" ht="15" customHeight="1" x14ac:dyDescent="0.2">
      <c r="A19" s="622" t="s">
        <v>134</v>
      </c>
      <c r="B19" s="623"/>
      <c r="C19" s="623"/>
      <c r="D19" s="623"/>
      <c r="E19" s="624"/>
      <c r="F19" s="636"/>
      <c r="G19" s="637"/>
      <c r="H19" s="15"/>
    </row>
    <row r="20" spans="1:8" ht="15" customHeight="1" x14ac:dyDescent="0.2">
      <c r="A20" s="9">
        <v>1</v>
      </c>
      <c r="B20" s="632"/>
      <c r="C20" s="632"/>
      <c r="D20" s="632"/>
      <c r="E20" s="633"/>
      <c r="F20" s="620"/>
      <c r="G20" s="621"/>
      <c r="H20" s="15"/>
    </row>
    <row r="21" spans="1:8" ht="15" customHeight="1" x14ac:dyDescent="0.2">
      <c r="A21" s="9">
        <v>2</v>
      </c>
      <c r="B21" s="632"/>
      <c r="C21" s="632"/>
      <c r="D21" s="632"/>
      <c r="E21" s="633"/>
      <c r="F21" s="620"/>
      <c r="G21" s="621"/>
      <c r="H21" s="15"/>
    </row>
    <row r="22" spans="1:8" ht="15" customHeight="1" x14ac:dyDescent="0.2">
      <c r="A22" s="9">
        <v>3</v>
      </c>
      <c r="B22" s="632"/>
      <c r="C22" s="632"/>
      <c r="D22" s="632"/>
      <c r="E22" s="633"/>
      <c r="F22" s="620"/>
      <c r="G22" s="621"/>
      <c r="H22" s="15"/>
    </row>
    <row r="23" spans="1:8" ht="15" customHeight="1" x14ac:dyDescent="0.2">
      <c r="A23" s="9">
        <v>4</v>
      </c>
      <c r="B23" s="632"/>
      <c r="C23" s="632"/>
      <c r="D23" s="632"/>
      <c r="E23" s="633"/>
      <c r="F23" s="620"/>
      <c r="G23" s="621"/>
      <c r="H23" s="15"/>
    </row>
    <row r="24" spans="1:8" ht="15" customHeight="1" x14ac:dyDescent="0.2">
      <c r="A24" s="9">
        <v>5</v>
      </c>
      <c r="B24" s="630"/>
      <c r="C24" s="630"/>
      <c r="D24" s="630"/>
      <c r="E24" s="631"/>
      <c r="F24" s="620"/>
      <c r="G24" s="621"/>
      <c r="H24" s="15"/>
    </row>
    <row r="25" spans="1:8" ht="15" customHeight="1" x14ac:dyDescent="0.2">
      <c r="A25" s="9">
        <v>6</v>
      </c>
      <c r="B25" s="630"/>
      <c r="C25" s="630"/>
      <c r="D25" s="630"/>
      <c r="E25" s="631"/>
      <c r="F25" s="620"/>
      <c r="G25" s="621"/>
      <c r="H25" s="15"/>
    </row>
    <row r="26" spans="1:8" ht="15" customHeight="1" x14ac:dyDescent="0.2">
      <c r="A26" s="9">
        <v>7</v>
      </c>
      <c r="B26" s="630"/>
      <c r="C26" s="630"/>
      <c r="D26" s="630"/>
      <c r="E26" s="631"/>
      <c r="F26" s="620"/>
      <c r="G26" s="621"/>
      <c r="H26" s="15"/>
    </row>
    <row r="27" spans="1:8" ht="15" customHeight="1" x14ac:dyDescent="0.2">
      <c r="A27" s="9">
        <v>8</v>
      </c>
      <c r="B27" s="630"/>
      <c r="C27" s="630"/>
      <c r="D27" s="630"/>
      <c r="E27" s="631"/>
      <c r="F27" s="620"/>
      <c r="G27" s="621"/>
      <c r="H27" s="15"/>
    </row>
    <row r="28" spans="1:8" ht="15" customHeight="1" x14ac:dyDescent="0.2">
      <c r="A28" s="9">
        <v>9</v>
      </c>
      <c r="B28" s="630"/>
      <c r="C28" s="630"/>
      <c r="D28" s="630"/>
      <c r="E28" s="631"/>
      <c r="F28" s="620"/>
      <c r="G28" s="621"/>
      <c r="H28" s="15"/>
    </row>
    <row r="29" spans="1:8" ht="15" customHeight="1" x14ac:dyDescent="0.2">
      <c r="A29" s="9">
        <v>10</v>
      </c>
      <c r="B29" s="630"/>
      <c r="C29" s="630"/>
      <c r="D29" s="630"/>
      <c r="E29" s="631"/>
      <c r="F29" s="620"/>
      <c r="G29" s="621"/>
      <c r="H29" s="15"/>
    </row>
    <row r="30" spans="1:8" s="4" customFormat="1" ht="15" customHeight="1" x14ac:dyDescent="0.2">
      <c r="A30" s="10"/>
      <c r="B30" s="613" t="s">
        <v>119</v>
      </c>
      <c r="C30" s="613"/>
      <c r="D30" s="613"/>
      <c r="E30" s="614"/>
      <c r="F30" s="615">
        <f>SUM(F20:G29)</f>
        <v>0</v>
      </c>
      <c r="G30" s="616"/>
      <c r="H30" s="17"/>
    </row>
    <row r="31" spans="1:8" ht="17.100000000000001" customHeight="1" x14ac:dyDescent="0.2">
      <c r="A31" s="617" t="s">
        <v>136</v>
      </c>
      <c r="B31" s="618"/>
      <c r="C31" s="618"/>
      <c r="D31" s="618"/>
      <c r="E31" s="619"/>
      <c r="F31" s="603"/>
      <c r="G31" s="604"/>
      <c r="H31" s="15"/>
    </row>
    <row r="32" spans="1:8" ht="15" customHeight="1" x14ac:dyDescent="0.2">
      <c r="A32" s="14">
        <v>1</v>
      </c>
      <c r="B32" s="599"/>
      <c r="C32" s="599"/>
      <c r="D32" s="599"/>
      <c r="E32" s="600"/>
      <c r="F32" s="601"/>
      <c r="G32" s="602"/>
      <c r="H32" s="15"/>
    </row>
    <row r="33" spans="1:8" ht="15" customHeight="1" x14ac:dyDescent="0.2">
      <c r="A33" s="617" t="s">
        <v>137</v>
      </c>
      <c r="B33" s="618"/>
      <c r="C33" s="618"/>
      <c r="D33" s="618"/>
      <c r="E33" s="619"/>
      <c r="F33" s="603"/>
      <c r="G33" s="604"/>
      <c r="H33" s="18"/>
    </row>
    <row r="34" spans="1:8" ht="15" customHeight="1" x14ac:dyDescent="0.2">
      <c r="A34" s="14">
        <v>1</v>
      </c>
      <c r="B34" s="599"/>
      <c r="C34" s="599"/>
      <c r="D34" s="599"/>
      <c r="E34" s="600"/>
      <c r="F34" s="601"/>
      <c r="G34" s="602"/>
      <c r="H34" s="21"/>
    </row>
    <row r="35" spans="1:8" ht="15" customHeight="1" x14ac:dyDescent="0.2">
      <c r="A35" s="617" t="s">
        <v>135</v>
      </c>
      <c r="B35" s="618"/>
      <c r="C35" s="618"/>
      <c r="D35" s="618"/>
      <c r="E35" s="619"/>
      <c r="F35" s="603"/>
      <c r="G35" s="604"/>
      <c r="H35" s="15"/>
    </row>
    <row r="36" spans="1:8" ht="15" customHeight="1" x14ac:dyDescent="0.2">
      <c r="A36" s="14">
        <v>1</v>
      </c>
      <c r="B36" s="599"/>
      <c r="C36" s="599"/>
      <c r="D36" s="599"/>
      <c r="E36" s="600"/>
      <c r="F36" s="601"/>
      <c r="G36" s="602"/>
      <c r="H36" s="15"/>
    </row>
    <row r="37" spans="1:8" ht="15" customHeight="1" x14ac:dyDescent="0.2">
      <c r="A37" s="617" t="s">
        <v>138</v>
      </c>
      <c r="B37" s="618"/>
      <c r="C37" s="618"/>
      <c r="D37" s="618"/>
      <c r="E37" s="619"/>
      <c r="F37" s="603"/>
      <c r="G37" s="604"/>
      <c r="H37" s="18"/>
    </row>
    <row r="38" spans="1:8" ht="15" customHeight="1" x14ac:dyDescent="0.2">
      <c r="A38" s="14">
        <v>1</v>
      </c>
      <c r="B38" s="599"/>
      <c r="C38" s="599"/>
      <c r="D38" s="599"/>
      <c r="E38" s="600"/>
      <c r="F38" s="601"/>
      <c r="G38" s="602"/>
      <c r="H38" s="21"/>
    </row>
    <row r="39" spans="1:8" ht="15" customHeight="1" x14ac:dyDescent="0.2">
      <c r="A39" s="617" t="s">
        <v>139</v>
      </c>
      <c r="B39" s="618"/>
      <c r="C39" s="618"/>
      <c r="D39" s="618"/>
      <c r="E39" s="619"/>
      <c r="F39" s="603"/>
      <c r="G39" s="604"/>
      <c r="H39" s="15"/>
    </row>
    <row r="40" spans="1:8" ht="15" customHeight="1" x14ac:dyDescent="0.2">
      <c r="A40" s="14">
        <v>1</v>
      </c>
      <c r="B40" s="599"/>
      <c r="C40" s="599"/>
      <c r="D40" s="599"/>
      <c r="E40" s="600"/>
      <c r="F40" s="601"/>
      <c r="G40" s="602"/>
      <c r="H40" s="15"/>
    </row>
    <row r="41" spans="1:8" s="4" customFormat="1" ht="15" customHeight="1" x14ac:dyDescent="0.2">
      <c r="A41" s="10"/>
      <c r="B41" s="613" t="s">
        <v>111</v>
      </c>
      <c r="C41" s="613"/>
      <c r="D41" s="613"/>
      <c r="E41" s="614"/>
      <c r="F41" s="615">
        <f>SUM(F32:G40)</f>
        <v>0</v>
      </c>
      <c r="G41" s="616"/>
      <c r="H41" s="20"/>
    </row>
    <row r="42" spans="1:8" ht="15" customHeight="1" x14ac:dyDescent="0.2">
      <c r="A42" s="605" t="s">
        <v>112</v>
      </c>
      <c r="B42" s="606"/>
      <c r="C42" s="606"/>
      <c r="D42" s="606"/>
      <c r="E42" s="607"/>
      <c r="F42" s="608">
        <f>F18+F30+F41</f>
        <v>0</v>
      </c>
      <c r="G42" s="609"/>
      <c r="H42" s="19"/>
    </row>
    <row r="43" spans="1:8" s="4" customFormat="1" ht="15" customHeight="1" x14ac:dyDescent="0.2">
      <c r="A43" s="622" t="s">
        <v>52</v>
      </c>
      <c r="B43" s="623"/>
      <c r="C43" s="623"/>
      <c r="D43" s="623"/>
      <c r="E43" s="624"/>
      <c r="F43" s="620"/>
      <c r="G43" s="621"/>
      <c r="H43" s="16"/>
    </row>
    <row r="44" spans="1:8" s="4" customFormat="1" ht="15" customHeight="1" thickBot="1" x14ac:dyDescent="0.25">
      <c r="A44" s="622" t="s">
        <v>18</v>
      </c>
      <c r="B44" s="623"/>
      <c r="C44" s="623"/>
      <c r="D44" s="623"/>
      <c r="E44" s="624"/>
      <c r="F44" s="620"/>
      <c r="G44" s="621"/>
      <c r="H44" s="16"/>
    </row>
    <row r="45" spans="1:8" ht="15" customHeight="1" thickBot="1" x14ac:dyDescent="0.25">
      <c r="A45" s="625" t="s">
        <v>19</v>
      </c>
      <c r="B45" s="626"/>
      <c r="C45" s="626"/>
      <c r="D45" s="626"/>
      <c r="E45" s="627"/>
      <c r="F45" s="628">
        <f>SUM(F42:G44)</f>
        <v>0</v>
      </c>
      <c r="G45" s="629"/>
      <c r="H45" s="22">
        <v>1</v>
      </c>
    </row>
    <row r="47" spans="1:8" s="23" customFormat="1" x14ac:dyDescent="0.2">
      <c r="A47" s="24" t="s">
        <v>142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8:E18"/>
    <mergeCell ref="F18:G18"/>
    <mergeCell ref="A19:E19"/>
    <mergeCell ref="F19:G19"/>
    <mergeCell ref="B16:E16"/>
    <mergeCell ref="F16:G16"/>
    <mergeCell ref="B17:E17"/>
    <mergeCell ref="F17:G17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3:G33"/>
    <mergeCell ref="B34:E34"/>
    <mergeCell ref="F44:G44"/>
    <mergeCell ref="F37:G37"/>
    <mergeCell ref="B40:E40"/>
    <mergeCell ref="F40:G40"/>
    <mergeCell ref="B41:E41"/>
    <mergeCell ref="F41:G41"/>
    <mergeCell ref="A43:E43"/>
    <mergeCell ref="F43:G43"/>
    <mergeCell ref="A42:E42"/>
    <mergeCell ref="F42:G42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7:E27"/>
    <mergeCell ref="F27:G27"/>
    <mergeCell ref="B28:E28"/>
    <mergeCell ref="F28:G28"/>
    <mergeCell ref="B32:E32"/>
    <mergeCell ref="F32:G32"/>
    <mergeCell ref="B36:E36"/>
    <mergeCell ref="F36:G36"/>
    <mergeCell ref="F39:G39"/>
    <mergeCell ref="F38:G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12" t="s">
        <v>143</v>
      </c>
      <c r="F1" s="612"/>
      <c r="G1" s="612"/>
      <c r="H1" s="612"/>
      <c r="I1" s="612"/>
      <c r="J1" s="26"/>
      <c r="K1" s="26"/>
      <c r="L1" s="26"/>
      <c r="M1" s="26"/>
    </row>
    <row r="2" spans="1:13" ht="20.100000000000001" customHeight="1" x14ac:dyDescent="0.2">
      <c r="A2" s="599" t="s">
        <v>8</v>
      </c>
      <c r="B2" s="599"/>
      <c r="C2" s="599"/>
      <c r="D2" s="648" t="str">
        <f>'CSS '!B4:B4</f>
        <v>Tulare</v>
      </c>
      <c r="E2" s="648"/>
      <c r="F2" s="12" t="s">
        <v>9</v>
      </c>
      <c r="G2" s="12"/>
      <c r="H2" s="12"/>
      <c r="I2" s="12"/>
      <c r="J2" s="12"/>
      <c r="K2" s="660">
        <f>'CSS '!E4</f>
        <v>0</v>
      </c>
      <c r="L2" s="660"/>
    </row>
    <row r="3" spans="1:13" ht="15" customHeight="1" x14ac:dyDescent="0.2">
      <c r="A3" s="5"/>
      <c r="B3" s="13"/>
      <c r="C3" s="13"/>
      <c r="D3" s="649"/>
      <c r="E3" s="649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650" t="s">
        <v>51</v>
      </c>
      <c r="B5" s="651"/>
      <c r="C5" s="651"/>
      <c r="D5" s="651"/>
      <c r="E5" s="652"/>
      <c r="F5" s="656" t="s">
        <v>0</v>
      </c>
      <c r="G5" s="657"/>
      <c r="H5" s="657"/>
      <c r="I5" s="657"/>
      <c r="J5" s="657"/>
      <c r="K5" s="657"/>
      <c r="L5" s="58" t="s">
        <v>140</v>
      </c>
    </row>
    <row r="6" spans="1:13" s="1" customFormat="1" ht="43.15" customHeight="1" thickBot="1" x14ac:dyDescent="0.25">
      <c r="A6" s="662"/>
      <c r="B6" s="663"/>
      <c r="C6" s="663"/>
      <c r="D6" s="663"/>
      <c r="E6" s="663"/>
      <c r="F6" s="68" t="s">
        <v>55</v>
      </c>
      <c r="G6" s="68" t="s">
        <v>144</v>
      </c>
      <c r="H6" s="68" t="s">
        <v>145</v>
      </c>
      <c r="I6" s="68" t="s">
        <v>90</v>
      </c>
      <c r="J6" s="68" t="s">
        <v>91</v>
      </c>
      <c r="K6" s="69" t="s">
        <v>146</v>
      </c>
      <c r="L6" s="77" t="s">
        <v>140</v>
      </c>
    </row>
    <row r="7" spans="1:13" ht="15" customHeight="1" thickTop="1" x14ac:dyDescent="0.2">
      <c r="A7" s="622" t="s">
        <v>133</v>
      </c>
      <c r="B7" s="661"/>
      <c r="C7" s="661"/>
      <c r="D7" s="661"/>
      <c r="E7" s="661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632"/>
      <c r="C8" s="642"/>
      <c r="D8" s="642"/>
      <c r="E8" s="642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632"/>
      <c r="C9" s="642"/>
      <c r="D9" s="642"/>
      <c r="E9" s="642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632"/>
      <c r="C10" s="642"/>
      <c r="D10" s="642"/>
      <c r="E10" s="642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632"/>
      <c r="C11" s="642"/>
      <c r="D11" s="642"/>
      <c r="E11" s="642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632"/>
      <c r="C12" s="642"/>
      <c r="D12" s="642"/>
      <c r="E12" s="642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632"/>
      <c r="C13" s="642"/>
      <c r="D13" s="642"/>
      <c r="E13" s="642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632"/>
      <c r="C14" s="642"/>
      <c r="D14" s="642"/>
      <c r="E14" s="642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630"/>
      <c r="C15" s="638"/>
      <c r="D15" s="638"/>
      <c r="E15" s="638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630"/>
      <c r="C16" s="638"/>
      <c r="D16" s="638"/>
      <c r="E16" s="638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630"/>
      <c r="C17" s="630"/>
      <c r="D17" s="630"/>
      <c r="E17" s="630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613" t="s">
        <v>110</v>
      </c>
      <c r="C18" s="613"/>
      <c r="D18" s="613"/>
      <c r="E18" s="613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622" t="s">
        <v>134</v>
      </c>
      <c r="B19" s="623"/>
      <c r="C19" s="623"/>
      <c r="D19" s="623"/>
      <c r="E19" s="623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632"/>
      <c r="C20" s="632"/>
      <c r="D20" s="632"/>
      <c r="E20" s="632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632"/>
      <c r="C21" s="632"/>
      <c r="D21" s="632"/>
      <c r="E21" s="632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632"/>
      <c r="C22" s="632"/>
      <c r="D22" s="632"/>
      <c r="E22" s="632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632"/>
      <c r="C23" s="632"/>
      <c r="D23" s="632"/>
      <c r="E23" s="632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630"/>
      <c r="C24" s="630"/>
      <c r="D24" s="630"/>
      <c r="E24" s="630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630"/>
      <c r="C25" s="630"/>
      <c r="D25" s="630"/>
      <c r="E25" s="630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630"/>
      <c r="C26" s="630"/>
      <c r="D26" s="630"/>
      <c r="E26" s="630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630"/>
      <c r="C27" s="630"/>
      <c r="D27" s="630"/>
      <c r="E27" s="630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630"/>
      <c r="C28" s="630"/>
      <c r="D28" s="630"/>
      <c r="E28" s="630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630"/>
      <c r="C29" s="630"/>
      <c r="D29" s="630"/>
      <c r="E29" s="630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613" t="s">
        <v>119</v>
      </c>
      <c r="C30" s="613"/>
      <c r="D30" s="613"/>
      <c r="E30" s="613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617" t="s">
        <v>136</v>
      </c>
      <c r="B31" s="618"/>
      <c r="C31" s="618"/>
      <c r="D31" s="618"/>
      <c r="E31" s="618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599"/>
      <c r="C32" s="599"/>
      <c r="D32" s="599"/>
      <c r="E32" s="599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617" t="s">
        <v>137</v>
      </c>
      <c r="B33" s="618"/>
      <c r="C33" s="618"/>
      <c r="D33" s="618"/>
      <c r="E33" s="618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599"/>
      <c r="C34" s="599"/>
      <c r="D34" s="599"/>
      <c r="E34" s="599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617" t="s">
        <v>135</v>
      </c>
      <c r="B35" s="618"/>
      <c r="C35" s="618"/>
      <c r="D35" s="618"/>
      <c r="E35" s="618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599"/>
      <c r="C36" s="599"/>
      <c r="D36" s="599"/>
      <c r="E36" s="599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617" t="s">
        <v>138</v>
      </c>
      <c r="B37" s="618"/>
      <c r="C37" s="618"/>
      <c r="D37" s="618"/>
      <c r="E37" s="618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599"/>
      <c r="C38" s="599"/>
      <c r="D38" s="599"/>
      <c r="E38" s="599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617" t="s">
        <v>139</v>
      </c>
      <c r="B39" s="618"/>
      <c r="C39" s="618"/>
      <c r="D39" s="618"/>
      <c r="E39" s="618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599"/>
      <c r="C40" s="599"/>
      <c r="D40" s="599"/>
      <c r="E40" s="599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613" t="s">
        <v>111</v>
      </c>
      <c r="C41" s="613"/>
      <c r="D41" s="613"/>
      <c r="E41" s="613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05" t="s">
        <v>112</v>
      </c>
      <c r="B42" s="606"/>
      <c r="C42" s="606"/>
      <c r="D42" s="606"/>
      <c r="E42" s="606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622" t="s">
        <v>52</v>
      </c>
      <c r="B43" s="623"/>
      <c r="C43" s="623"/>
      <c r="D43" s="623"/>
      <c r="E43" s="623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622" t="s">
        <v>18</v>
      </c>
      <c r="B44" s="623"/>
      <c r="C44" s="623"/>
      <c r="D44" s="623"/>
      <c r="E44" s="623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625" t="s">
        <v>19</v>
      </c>
      <c r="B45" s="626"/>
      <c r="C45" s="626"/>
      <c r="D45" s="626"/>
      <c r="E45" s="626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142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E1:I1"/>
    <mergeCell ref="K2:L2"/>
    <mergeCell ref="A7:E7"/>
    <mergeCell ref="B8:E8"/>
    <mergeCell ref="B13:E13"/>
    <mergeCell ref="B9:E9"/>
    <mergeCell ref="A2:C2"/>
    <mergeCell ref="D2:E2"/>
    <mergeCell ref="D3:E3"/>
    <mergeCell ref="A5:E6"/>
    <mergeCell ref="F5:K5"/>
    <mergeCell ref="B15:E15"/>
    <mergeCell ref="B10:E10"/>
    <mergeCell ref="B11:E11"/>
    <mergeCell ref="B12:E12"/>
    <mergeCell ref="A19:E19"/>
    <mergeCell ref="B14:E14"/>
    <mergeCell ref="B21:E21"/>
    <mergeCell ref="B16:E16"/>
    <mergeCell ref="B17:E17"/>
    <mergeCell ref="B18:E18"/>
    <mergeCell ref="B25:E25"/>
    <mergeCell ref="B20:E20"/>
    <mergeCell ref="B27:E27"/>
    <mergeCell ref="B22:E22"/>
    <mergeCell ref="B23:E23"/>
    <mergeCell ref="B24:E24"/>
    <mergeCell ref="A31:E31"/>
    <mergeCell ref="B26:E26"/>
    <mergeCell ref="A33:E33"/>
    <mergeCell ref="B28:E28"/>
    <mergeCell ref="B29:E29"/>
    <mergeCell ref="B30:E30"/>
    <mergeCell ref="A37:E37"/>
    <mergeCell ref="B32:E32"/>
    <mergeCell ref="B34:E34"/>
    <mergeCell ref="A35:E35"/>
    <mergeCell ref="B36:E36"/>
    <mergeCell ref="A43:E43"/>
    <mergeCell ref="A44:E44"/>
    <mergeCell ref="B38:E38"/>
    <mergeCell ref="A45:E45"/>
    <mergeCell ref="B40:E40"/>
    <mergeCell ref="B41:E41"/>
    <mergeCell ref="A42:E42"/>
    <mergeCell ref="A39:E39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10.28515625" style="112" customWidth="1"/>
    <col min="2" max="2" width="37.28515625" style="112" customWidth="1"/>
    <col min="3" max="5" width="6.7109375" style="112" customWidth="1"/>
    <col min="6" max="6" width="9.7109375" style="112" customWidth="1"/>
    <col min="7" max="7" width="46.140625" style="112" customWidth="1"/>
    <col min="8" max="8" width="19.42578125" style="87" customWidth="1"/>
    <col min="9" max="9" width="20.28515625" style="87" hidden="1" customWidth="1"/>
    <col min="10" max="10" width="12.42578125" style="87" hidden="1" customWidth="1"/>
    <col min="11" max="11" width="0" style="87" hidden="1" customWidth="1"/>
    <col min="12" max="16384" width="8.7109375" style="87" hidden="1"/>
  </cols>
  <sheetData>
    <row r="1" spans="1:9" ht="19.899999999999999" customHeight="1" x14ac:dyDescent="0.25">
      <c r="A1" s="670" t="s">
        <v>290</v>
      </c>
      <c r="B1" s="671"/>
      <c r="C1" s="671"/>
      <c r="D1" s="671"/>
      <c r="E1" s="671"/>
      <c r="F1" s="671"/>
      <c r="G1" s="672"/>
      <c r="H1" s="95"/>
      <c r="I1" s="95"/>
    </row>
    <row r="2" spans="1:9" ht="19.899999999999999" customHeight="1" x14ac:dyDescent="0.25">
      <c r="A2" s="664" t="s">
        <v>128</v>
      </c>
      <c r="B2" s="665"/>
      <c r="C2" s="665"/>
      <c r="D2" s="665"/>
      <c r="E2" s="665"/>
      <c r="F2" s="665"/>
      <c r="G2" s="666"/>
      <c r="H2" s="95"/>
      <c r="I2" s="95"/>
    </row>
    <row r="3" spans="1:9" ht="19.899999999999999" customHeight="1" thickBot="1" x14ac:dyDescent="0.3">
      <c r="A3" s="667" t="s">
        <v>289</v>
      </c>
      <c r="B3" s="668"/>
      <c r="C3" s="668"/>
      <c r="D3" s="668"/>
      <c r="E3" s="668"/>
      <c r="F3" s="668"/>
      <c r="G3" s="669"/>
      <c r="H3" s="95"/>
      <c r="I3" s="95"/>
    </row>
    <row r="4" spans="1:9" ht="20.100000000000001" customHeight="1" thickBot="1" x14ac:dyDescent="0.3">
      <c r="A4" s="216" t="s">
        <v>8</v>
      </c>
      <c r="B4" s="258" t="str">
        <f>'CSS '!B4</f>
        <v>Tulare</v>
      </c>
      <c r="C4" s="191"/>
      <c r="D4" s="191"/>
      <c r="E4" s="191"/>
      <c r="F4" s="259" t="s">
        <v>9</v>
      </c>
      <c r="G4" s="260">
        <f>'CSS '!G4</f>
        <v>42824</v>
      </c>
    </row>
    <row r="5" spans="1:9" s="93" customFormat="1" ht="40.15" customHeight="1" thickBot="1" x14ac:dyDescent="0.25">
      <c r="A5" s="261" t="s">
        <v>221</v>
      </c>
      <c r="B5" s="262"/>
      <c r="C5" s="263" t="s">
        <v>184</v>
      </c>
      <c r="D5" s="159"/>
      <c r="E5" s="159"/>
      <c r="F5" s="264"/>
      <c r="G5" s="265" t="s">
        <v>55</v>
      </c>
      <c r="H5" s="96"/>
      <c r="I5" s="96"/>
    </row>
    <row r="6" spans="1:9" ht="15" customHeight="1" x14ac:dyDescent="0.25">
      <c r="A6" s="188" t="s">
        <v>31</v>
      </c>
      <c r="B6" s="174"/>
      <c r="C6" s="266" t="s">
        <v>158</v>
      </c>
      <c r="D6" s="266" t="s">
        <v>159</v>
      </c>
      <c r="E6" s="266" t="s">
        <v>98</v>
      </c>
      <c r="F6" s="266" t="s">
        <v>160</v>
      </c>
      <c r="G6" s="247"/>
      <c r="H6" s="97"/>
      <c r="I6" s="97"/>
    </row>
    <row r="7" spans="1:9" ht="15" customHeight="1" x14ac:dyDescent="0.2">
      <c r="A7" s="151">
        <v>1</v>
      </c>
      <c r="B7" s="153" t="s">
        <v>238</v>
      </c>
      <c r="C7" s="248"/>
      <c r="D7" s="248" t="s">
        <v>287</v>
      </c>
      <c r="E7" s="248" t="s">
        <v>287</v>
      </c>
      <c r="F7" s="248"/>
      <c r="G7" s="249">
        <v>98636</v>
      </c>
      <c r="H7" s="97"/>
      <c r="I7" s="97"/>
    </row>
    <row r="8" spans="1:9" ht="15" customHeight="1" x14ac:dyDescent="0.2">
      <c r="A8" s="151">
        <v>2</v>
      </c>
      <c r="B8" s="153" t="s">
        <v>239</v>
      </c>
      <c r="C8" s="248"/>
      <c r="D8" s="248"/>
      <c r="E8" s="248" t="s">
        <v>287</v>
      </c>
      <c r="F8" s="248"/>
      <c r="G8" s="249">
        <v>414125</v>
      </c>
      <c r="H8" s="97"/>
      <c r="I8" s="97"/>
    </row>
    <row r="9" spans="1:9" ht="15" customHeight="1" x14ac:dyDescent="0.2">
      <c r="A9" s="151">
        <v>3</v>
      </c>
      <c r="B9" s="153"/>
      <c r="C9" s="248"/>
      <c r="D9" s="248"/>
      <c r="E9" s="248"/>
      <c r="F9" s="248"/>
      <c r="G9" s="249"/>
      <c r="H9" s="97"/>
      <c r="I9" s="97"/>
    </row>
    <row r="10" spans="1:9" ht="15" customHeight="1" x14ac:dyDescent="0.2">
      <c r="A10" s="151">
        <v>4</v>
      </c>
      <c r="B10" s="153"/>
      <c r="C10" s="248"/>
      <c r="D10" s="248"/>
      <c r="E10" s="248"/>
      <c r="F10" s="248"/>
      <c r="G10" s="249"/>
      <c r="H10" s="97"/>
      <c r="I10" s="97"/>
    </row>
    <row r="11" spans="1:9" ht="15" customHeight="1" x14ac:dyDescent="0.2">
      <c r="A11" s="151">
        <v>5</v>
      </c>
      <c r="B11" s="153"/>
      <c r="C11" s="248"/>
      <c r="D11" s="248"/>
      <c r="E11" s="248"/>
      <c r="F11" s="248"/>
      <c r="G11" s="249"/>
      <c r="H11" s="97"/>
      <c r="I11" s="97"/>
    </row>
    <row r="12" spans="1:9" ht="15" customHeight="1" x14ac:dyDescent="0.2">
      <c r="A12" s="151">
        <v>6</v>
      </c>
      <c r="B12" s="153"/>
      <c r="C12" s="248"/>
      <c r="D12" s="248"/>
      <c r="E12" s="248"/>
      <c r="F12" s="248"/>
      <c r="G12" s="249"/>
      <c r="H12" s="97"/>
      <c r="I12" s="97"/>
    </row>
    <row r="13" spans="1:9" ht="15" customHeight="1" x14ac:dyDescent="0.2">
      <c r="A13" s="151">
        <v>7</v>
      </c>
      <c r="B13" s="153"/>
      <c r="C13" s="248"/>
      <c r="D13" s="248"/>
      <c r="E13" s="248"/>
      <c r="F13" s="248"/>
      <c r="G13" s="249"/>
      <c r="H13" s="97"/>
      <c r="I13" s="97"/>
    </row>
    <row r="14" spans="1:9" ht="15" customHeight="1" x14ac:dyDescent="0.2">
      <c r="A14" s="151">
        <v>8</v>
      </c>
      <c r="B14" s="153"/>
      <c r="C14" s="248"/>
      <c r="D14" s="248"/>
      <c r="E14" s="248"/>
      <c r="F14" s="248"/>
      <c r="G14" s="249"/>
      <c r="H14" s="97"/>
      <c r="I14" s="97"/>
    </row>
    <row r="15" spans="1:9" ht="15" customHeight="1" x14ac:dyDescent="0.2">
      <c r="A15" s="151">
        <v>9</v>
      </c>
      <c r="B15" s="153"/>
      <c r="C15" s="248"/>
      <c r="D15" s="248"/>
      <c r="E15" s="248"/>
      <c r="F15" s="248"/>
      <c r="G15" s="249"/>
      <c r="H15" s="97"/>
      <c r="I15" s="97"/>
    </row>
    <row r="16" spans="1:9" ht="15" customHeight="1" x14ac:dyDescent="0.2">
      <c r="A16" s="151">
        <v>10</v>
      </c>
      <c r="B16" s="153"/>
      <c r="C16" s="248"/>
      <c r="D16" s="248"/>
      <c r="E16" s="248"/>
      <c r="F16" s="248"/>
      <c r="G16" s="249"/>
      <c r="H16" s="97"/>
      <c r="I16" s="97"/>
    </row>
    <row r="17" spans="1:9" ht="15" customHeight="1" x14ac:dyDescent="0.2">
      <c r="A17" s="151">
        <v>11</v>
      </c>
      <c r="B17" s="153"/>
      <c r="C17" s="248"/>
      <c r="D17" s="248"/>
      <c r="E17" s="248"/>
      <c r="F17" s="248"/>
      <c r="G17" s="249"/>
      <c r="H17" s="97"/>
      <c r="I17" s="97"/>
    </row>
    <row r="18" spans="1:9" ht="15" customHeight="1" x14ac:dyDescent="0.2">
      <c r="A18" s="151">
        <v>12</v>
      </c>
      <c r="B18" s="153"/>
      <c r="C18" s="248"/>
      <c r="D18" s="248"/>
      <c r="E18" s="248"/>
      <c r="F18" s="248"/>
      <c r="G18" s="249"/>
      <c r="H18" s="97"/>
      <c r="I18" s="97"/>
    </row>
    <row r="19" spans="1:9" ht="15" customHeight="1" x14ac:dyDescent="0.2">
      <c r="A19" s="151">
        <v>13</v>
      </c>
      <c r="B19" s="153"/>
      <c r="C19" s="248"/>
      <c r="D19" s="248"/>
      <c r="E19" s="248"/>
      <c r="F19" s="248"/>
      <c r="G19" s="249"/>
      <c r="H19" s="97"/>
      <c r="I19" s="97"/>
    </row>
    <row r="20" spans="1:9" ht="15" customHeight="1" x14ac:dyDescent="0.2">
      <c r="A20" s="151">
        <v>14</v>
      </c>
      <c r="B20" s="153"/>
      <c r="C20" s="248"/>
      <c r="D20" s="248"/>
      <c r="E20" s="248"/>
      <c r="F20" s="248"/>
      <c r="G20" s="249"/>
      <c r="H20" s="97"/>
      <c r="I20" s="97"/>
    </row>
    <row r="21" spans="1:9" ht="15" customHeight="1" x14ac:dyDescent="0.2">
      <c r="A21" s="151">
        <v>15</v>
      </c>
      <c r="B21" s="153"/>
      <c r="C21" s="248"/>
      <c r="D21" s="248"/>
      <c r="E21" s="248"/>
      <c r="F21" s="248"/>
      <c r="G21" s="249"/>
      <c r="H21" s="97"/>
      <c r="I21" s="97"/>
    </row>
    <row r="22" spans="1:9" ht="15" customHeight="1" x14ac:dyDescent="0.2">
      <c r="A22" s="151">
        <v>16</v>
      </c>
      <c r="B22" s="153"/>
      <c r="C22" s="248"/>
      <c r="D22" s="248"/>
      <c r="E22" s="248"/>
      <c r="F22" s="248"/>
      <c r="G22" s="249"/>
      <c r="H22" s="97"/>
      <c r="I22" s="97"/>
    </row>
    <row r="23" spans="1:9" ht="15" customHeight="1" x14ac:dyDescent="0.2">
      <c r="A23" s="151">
        <v>17</v>
      </c>
      <c r="B23" s="153"/>
      <c r="C23" s="248"/>
      <c r="D23" s="248"/>
      <c r="E23" s="248"/>
      <c r="F23" s="248"/>
      <c r="G23" s="249"/>
      <c r="H23" s="97"/>
      <c r="I23" s="97"/>
    </row>
    <row r="24" spans="1:9" ht="15" customHeight="1" x14ac:dyDescent="0.2">
      <c r="A24" s="151">
        <v>18</v>
      </c>
      <c r="B24" s="153"/>
      <c r="C24" s="248"/>
      <c r="D24" s="248"/>
      <c r="E24" s="248"/>
      <c r="F24" s="248"/>
      <c r="G24" s="249"/>
      <c r="H24" s="97"/>
      <c r="I24" s="97"/>
    </row>
    <row r="25" spans="1:9" ht="15" customHeight="1" x14ac:dyDescent="0.2">
      <c r="A25" s="151">
        <v>19</v>
      </c>
      <c r="B25" s="153"/>
      <c r="C25" s="248"/>
      <c r="D25" s="248"/>
      <c r="E25" s="248"/>
      <c r="F25" s="248"/>
      <c r="G25" s="249"/>
      <c r="H25" s="97"/>
      <c r="I25" s="97"/>
    </row>
    <row r="26" spans="1:9" ht="15" customHeight="1" x14ac:dyDescent="0.2">
      <c r="A26" s="151">
        <v>20</v>
      </c>
      <c r="B26" s="153"/>
      <c r="C26" s="248"/>
      <c r="D26" s="248"/>
      <c r="E26" s="248"/>
      <c r="F26" s="248"/>
      <c r="G26" s="249"/>
      <c r="H26" s="97"/>
      <c r="I26" s="97"/>
    </row>
    <row r="27" spans="1:9" ht="15" customHeight="1" x14ac:dyDescent="0.2">
      <c r="A27" s="151">
        <v>21</v>
      </c>
      <c r="B27" s="153"/>
      <c r="C27" s="248"/>
      <c r="D27" s="248"/>
      <c r="E27" s="248"/>
      <c r="F27" s="248"/>
      <c r="G27" s="249"/>
      <c r="H27" s="97"/>
      <c r="I27" s="97"/>
    </row>
    <row r="28" spans="1:9" ht="15" customHeight="1" x14ac:dyDescent="0.2">
      <c r="A28" s="151">
        <v>22</v>
      </c>
      <c r="B28" s="153"/>
      <c r="C28" s="248"/>
      <c r="D28" s="248"/>
      <c r="E28" s="248"/>
      <c r="F28" s="248"/>
      <c r="G28" s="249"/>
      <c r="H28" s="97"/>
      <c r="I28" s="97"/>
    </row>
    <row r="29" spans="1:9" ht="15" customHeight="1" x14ac:dyDescent="0.2">
      <c r="A29" s="151">
        <v>23</v>
      </c>
      <c r="B29" s="153"/>
      <c r="C29" s="248"/>
      <c r="D29" s="248"/>
      <c r="E29" s="248"/>
      <c r="F29" s="248"/>
      <c r="G29" s="249"/>
      <c r="H29" s="97"/>
      <c r="I29" s="97"/>
    </row>
    <row r="30" spans="1:9" ht="15" customHeight="1" x14ac:dyDescent="0.2">
      <c r="A30" s="151">
        <v>24</v>
      </c>
      <c r="B30" s="153"/>
      <c r="C30" s="248"/>
      <c r="D30" s="248"/>
      <c r="E30" s="248"/>
      <c r="F30" s="248"/>
      <c r="G30" s="249"/>
      <c r="H30" s="97"/>
      <c r="I30" s="97"/>
    </row>
    <row r="31" spans="1:9" s="94" customFormat="1" ht="15" customHeight="1" x14ac:dyDescent="0.2">
      <c r="A31" s="151">
        <v>25</v>
      </c>
      <c r="B31" s="153"/>
      <c r="C31" s="119"/>
      <c r="D31" s="119"/>
      <c r="E31" s="119"/>
      <c r="F31" s="119"/>
      <c r="G31" s="249"/>
      <c r="H31" s="98"/>
      <c r="I31" s="98"/>
    </row>
    <row r="32" spans="1:9" s="94" customFormat="1" ht="15" customHeight="1" x14ac:dyDescent="0.25">
      <c r="A32" s="232" t="s">
        <v>113</v>
      </c>
      <c r="B32" s="234"/>
      <c r="C32" s="250"/>
      <c r="D32" s="250"/>
      <c r="E32" s="250"/>
      <c r="F32" s="251"/>
      <c r="G32" s="252">
        <f>SUM(G7:G31)</f>
        <v>512761</v>
      </c>
      <c r="H32" s="98"/>
      <c r="I32" s="98"/>
    </row>
    <row r="33" spans="1:11" s="94" customFormat="1" ht="15" customHeight="1" x14ac:dyDescent="0.25">
      <c r="A33" s="232" t="s">
        <v>118</v>
      </c>
      <c r="B33" s="234"/>
      <c r="C33" s="250"/>
      <c r="D33" s="250"/>
      <c r="E33" s="250"/>
      <c r="F33" s="251"/>
      <c r="G33" s="252"/>
      <c r="H33" s="98"/>
      <c r="I33" s="98"/>
    </row>
    <row r="34" spans="1:11" s="94" customFormat="1" ht="15" customHeight="1" thickBot="1" x14ac:dyDescent="0.3">
      <c r="A34" s="267" t="s">
        <v>23</v>
      </c>
      <c r="B34" s="268"/>
      <c r="C34" s="253"/>
      <c r="D34" s="253"/>
      <c r="E34" s="253"/>
      <c r="F34" s="254"/>
      <c r="G34" s="255">
        <v>79503</v>
      </c>
    </row>
    <row r="35" spans="1:11" ht="15" customHeight="1" thickBot="1" x14ac:dyDescent="0.3">
      <c r="A35" s="241" t="s">
        <v>24</v>
      </c>
      <c r="B35" s="242"/>
      <c r="C35" s="256"/>
      <c r="D35" s="256"/>
      <c r="E35" s="256"/>
      <c r="F35" s="257"/>
      <c r="G35" s="269">
        <f>SUM(G32:G34)</f>
        <v>592264</v>
      </c>
      <c r="H35" s="90"/>
      <c r="I35" s="90"/>
      <c r="J35" s="90"/>
      <c r="K35" s="90"/>
    </row>
    <row r="36" spans="1:11" x14ac:dyDescent="0.2">
      <c r="H36" s="90"/>
      <c r="I36" s="90"/>
      <c r="J36" s="90"/>
      <c r="K36" s="90"/>
    </row>
    <row r="37" spans="1:11" ht="30" customHeight="1" x14ac:dyDescent="0.25">
      <c r="A37" s="104" t="s">
        <v>215</v>
      </c>
      <c r="B37" s="104"/>
      <c r="C37" s="104"/>
      <c r="D37" s="104"/>
      <c r="E37" s="104"/>
      <c r="F37" s="104"/>
      <c r="G37" s="104"/>
      <c r="H37" s="99"/>
      <c r="I37" s="99"/>
    </row>
    <row r="38" spans="1:11" ht="15.75" x14ac:dyDescent="0.25">
      <c r="A38" s="210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mergeCells count="3">
    <mergeCell ref="A2:G2"/>
    <mergeCell ref="A3:G3"/>
    <mergeCell ref="A1:G1"/>
  </mergeCell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12" t="s">
        <v>147</v>
      </c>
      <c r="F1" s="612"/>
      <c r="G1" s="612"/>
      <c r="H1" s="612"/>
      <c r="I1" s="26"/>
      <c r="J1" s="26"/>
      <c r="K1" s="26"/>
      <c r="L1" s="26"/>
    </row>
    <row r="2" spans="1:12" ht="20.100000000000001" customHeight="1" x14ac:dyDescent="0.2">
      <c r="A2" s="599" t="s">
        <v>8</v>
      </c>
      <c r="B2" s="599"/>
      <c r="C2" s="599"/>
      <c r="D2" s="648" t="str">
        <f>'CSS '!B4:B4</f>
        <v>Tulare</v>
      </c>
      <c r="E2" s="648"/>
      <c r="F2" s="12" t="s">
        <v>9</v>
      </c>
      <c r="G2" s="12"/>
      <c r="H2" s="12"/>
      <c r="I2" s="12"/>
      <c r="J2" s="660">
        <f>'CSS '!E4</f>
        <v>0</v>
      </c>
      <c r="K2" s="660"/>
    </row>
    <row r="3" spans="1:12" ht="15" customHeight="1" x14ac:dyDescent="0.2">
      <c r="A3" s="5"/>
      <c r="B3" s="13"/>
      <c r="C3" s="13"/>
      <c r="D3" s="649"/>
      <c r="E3" s="649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650" t="s">
        <v>53</v>
      </c>
      <c r="B5" s="651"/>
      <c r="C5" s="651"/>
      <c r="D5" s="651"/>
      <c r="E5" s="652"/>
      <c r="F5" s="656" t="s">
        <v>0</v>
      </c>
      <c r="G5" s="657"/>
      <c r="H5" s="657"/>
      <c r="I5" s="657"/>
      <c r="J5" s="657"/>
      <c r="K5" s="58" t="s">
        <v>140</v>
      </c>
    </row>
    <row r="6" spans="1:12" s="1" customFormat="1" ht="43.15" customHeight="1" thickBot="1" x14ac:dyDescent="0.25">
      <c r="A6" s="662"/>
      <c r="B6" s="663"/>
      <c r="C6" s="663"/>
      <c r="D6" s="663"/>
      <c r="E6" s="663"/>
      <c r="F6" s="68" t="s">
        <v>148</v>
      </c>
      <c r="G6" s="68" t="s">
        <v>145</v>
      </c>
      <c r="H6" s="68" t="s">
        <v>90</v>
      </c>
      <c r="I6" s="68" t="s">
        <v>91</v>
      </c>
      <c r="J6" s="69" t="s">
        <v>146</v>
      </c>
      <c r="K6" s="77" t="s">
        <v>140</v>
      </c>
    </row>
    <row r="7" spans="1:12" ht="15" customHeight="1" thickTop="1" x14ac:dyDescent="0.2">
      <c r="A7" s="622" t="s">
        <v>153</v>
      </c>
      <c r="B7" s="661"/>
      <c r="C7" s="661"/>
      <c r="D7" s="661"/>
      <c r="E7" s="661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632"/>
      <c r="C8" s="642"/>
      <c r="D8" s="642"/>
      <c r="E8" s="642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632"/>
      <c r="C9" s="642"/>
      <c r="D9" s="642"/>
      <c r="E9" s="642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632"/>
      <c r="C10" s="642"/>
      <c r="D10" s="642"/>
      <c r="E10" s="642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632"/>
      <c r="C11" s="642"/>
      <c r="D11" s="642"/>
      <c r="E11" s="642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632"/>
      <c r="C12" s="642"/>
      <c r="D12" s="642"/>
      <c r="E12" s="642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632"/>
      <c r="C13" s="642"/>
      <c r="D13" s="642"/>
      <c r="E13" s="642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632"/>
      <c r="C14" s="642"/>
      <c r="D14" s="642"/>
      <c r="E14" s="642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630"/>
      <c r="C15" s="638"/>
      <c r="D15" s="638"/>
      <c r="E15" s="638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630"/>
      <c r="C16" s="638"/>
      <c r="D16" s="638"/>
      <c r="E16" s="638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630"/>
      <c r="C17" s="630"/>
      <c r="D17" s="630"/>
      <c r="E17" s="630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613" t="s">
        <v>149</v>
      </c>
      <c r="C18" s="613"/>
      <c r="D18" s="613"/>
      <c r="E18" s="613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622" t="s">
        <v>152</v>
      </c>
      <c r="B19" s="623"/>
      <c r="C19" s="623"/>
      <c r="D19" s="623"/>
      <c r="E19" s="623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632"/>
      <c r="C20" s="632"/>
      <c r="D20" s="632"/>
      <c r="E20" s="632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632"/>
      <c r="C21" s="632"/>
      <c r="D21" s="632"/>
      <c r="E21" s="632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632"/>
      <c r="C22" s="632"/>
      <c r="D22" s="632"/>
      <c r="E22" s="632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632"/>
      <c r="C23" s="632"/>
      <c r="D23" s="632"/>
      <c r="E23" s="632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630"/>
      <c r="C24" s="630"/>
      <c r="D24" s="630"/>
      <c r="E24" s="630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630"/>
      <c r="C25" s="630"/>
      <c r="D25" s="630"/>
      <c r="E25" s="630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630"/>
      <c r="C26" s="630"/>
      <c r="D26" s="630"/>
      <c r="E26" s="630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630"/>
      <c r="C27" s="630"/>
      <c r="D27" s="630"/>
      <c r="E27" s="630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630"/>
      <c r="C28" s="630"/>
      <c r="D28" s="630"/>
      <c r="E28" s="630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630"/>
      <c r="C29" s="630"/>
      <c r="D29" s="630"/>
      <c r="E29" s="630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613" t="s">
        <v>150</v>
      </c>
      <c r="C30" s="613"/>
      <c r="D30" s="613"/>
      <c r="E30" s="613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617" t="s">
        <v>151</v>
      </c>
      <c r="B31" s="618"/>
      <c r="C31" s="618"/>
      <c r="D31" s="618"/>
      <c r="E31" s="618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632"/>
      <c r="C32" s="632"/>
      <c r="D32" s="632"/>
      <c r="E32" s="632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632"/>
      <c r="C33" s="632"/>
      <c r="D33" s="632"/>
      <c r="E33" s="632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632"/>
      <c r="C34" s="632"/>
      <c r="D34" s="632"/>
      <c r="E34" s="632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632"/>
      <c r="C35" s="632"/>
      <c r="D35" s="632"/>
      <c r="E35" s="632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630"/>
      <c r="C36" s="630"/>
      <c r="D36" s="630"/>
      <c r="E36" s="630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630"/>
      <c r="C37" s="630"/>
      <c r="D37" s="630"/>
      <c r="E37" s="630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630"/>
      <c r="C38" s="630"/>
      <c r="D38" s="630"/>
      <c r="E38" s="630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630"/>
      <c r="C39" s="630"/>
      <c r="D39" s="630"/>
      <c r="E39" s="630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630"/>
      <c r="C40" s="630"/>
      <c r="D40" s="630"/>
      <c r="E40" s="630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630"/>
      <c r="C41" s="630"/>
      <c r="D41" s="630"/>
      <c r="E41" s="630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73" t="s">
        <v>154</v>
      </c>
      <c r="C42" s="673"/>
      <c r="D42" s="673"/>
      <c r="E42" s="674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625" t="s">
        <v>155</v>
      </c>
      <c r="B43" s="626"/>
      <c r="C43" s="626"/>
      <c r="D43" s="626"/>
      <c r="E43" s="626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142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16"/>
  <sheetViews>
    <sheetView zoomScaleNormal="100" zoomScaleSheetLayoutView="100" workbookViewId="0"/>
  </sheetViews>
  <sheetFormatPr defaultColWidth="0" defaultRowHeight="12.75" zeroHeight="1" x14ac:dyDescent="0.2"/>
  <cols>
    <col min="1" max="1" width="3.5703125" style="87" customWidth="1"/>
    <col min="2" max="2" width="4.7109375" style="87" customWidth="1"/>
    <col min="3" max="3" width="27" style="87" customWidth="1"/>
    <col min="4" max="4" width="18.42578125" style="87" customWidth="1"/>
    <col min="5" max="5" width="50.5703125" style="87" customWidth="1"/>
    <col min="6" max="6" width="8.7109375" style="87" customWidth="1"/>
    <col min="7" max="16384" width="8.7109375" style="87" hidden="1"/>
  </cols>
  <sheetData>
    <row r="1" spans="1:6" ht="19.899999999999999" customHeight="1" x14ac:dyDescent="0.25">
      <c r="A1" s="273" t="s">
        <v>185</v>
      </c>
      <c r="B1" s="273"/>
      <c r="C1" s="274"/>
      <c r="D1" s="274"/>
      <c r="E1" s="275"/>
      <c r="F1" s="147"/>
    </row>
    <row r="2" spans="1:6" ht="19.899999999999999" customHeight="1" x14ac:dyDescent="0.25">
      <c r="A2" s="277" t="s">
        <v>186</v>
      </c>
      <c r="B2" s="278"/>
      <c r="C2" s="278"/>
      <c r="D2" s="278"/>
      <c r="E2" s="279"/>
      <c r="F2" s="147"/>
    </row>
    <row r="3" spans="1:6" ht="19.899999999999999" customHeight="1" thickBot="1" x14ac:dyDescent="0.3">
      <c r="A3" s="277" t="s">
        <v>187</v>
      </c>
      <c r="B3" s="278"/>
      <c r="C3" s="278"/>
      <c r="D3" s="278"/>
      <c r="E3" s="279"/>
      <c r="F3" s="147"/>
    </row>
    <row r="4" spans="1:6" ht="20.100000000000001" customHeight="1" thickBot="1" x14ac:dyDescent="0.3">
      <c r="A4" s="216" t="s">
        <v>8</v>
      </c>
      <c r="B4" s="242"/>
      <c r="C4" s="258" t="str">
        <f>'CSS '!B4</f>
        <v>Tulare</v>
      </c>
      <c r="D4" s="259" t="s">
        <v>9</v>
      </c>
      <c r="E4" s="260">
        <f>'CSS '!G4</f>
        <v>42824</v>
      </c>
      <c r="F4" s="147"/>
    </row>
    <row r="5" spans="1:6" s="93" customFormat="1" ht="40.15" customHeight="1" thickBot="1" x14ac:dyDescent="0.3">
      <c r="A5" s="246" t="s">
        <v>54</v>
      </c>
      <c r="B5" s="211"/>
      <c r="C5" s="211"/>
      <c r="D5" s="280"/>
      <c r="E5" s="281" t="s">
        <v>190</v>
      </c>
      <c r="F5" s="80"/>
    </row>
    <row r="6" spans="1:6" ht="15" customHeight="1" x14ac:dyDescent="0.25">
      <c r="A6" s="282" t="s">
        <v>36</v>
      </c>
      <c r="B6" s="283"/>
      <c r="C6" s="283"/>
      <c r="D6" s="296"/>
      <c r="E6" s="294"/>
      <c r="F6" s="147"/>
    </row>
    <row r="7" spans="1:6" ht="15" customHeight="1" x14ac:dyDescent="0.2">
      <c r="A7" s="113"/>
      <c r="B7" s="285" t="s">
        <v>10</v>
      </c>
      <c r="C7" s="285"/>
      <c r="D7" s="286"/>
      <c r="E7" s="270">
        <v>149092</v>
      </c>
      <c r="F7" s="147"/>
    </row>
    <row r="8" spans="1:6" ht="15" customHeight="1" x14ac:dyDescent="0.2">
      <c r="A8" s="113"/>
      <c r="B8" s="285" t="s">
        <v>11</v>
      </c>
      <c r="C8" s="285"/>
      <c r="D8" s="286"/>
      <c r="E8" s="249">
        <v>52874</v>
      </c>
      <c r="F8" s="147"/>
    </row>
    <row r="9" spans="1:6" ht="15" customHeight="1" x14ac:dyDescent="0.2">
      <c r="A9" s="113"/>
      <c r="B9" s="285" t="s">
        <v>12</v>
      </c>
      <c r="C9" s="285"/>
      <c r="D9" s="286"/>
      <c r="E9" s="249">
        <v>689611</v>
      </c>
      <c r="F9" s="147"/>
    </row>
    <row r="10" spans="1:6" ht="15" customHeight="1" x14ac:dyDescent="0.2">
      <c r="A10" s="113"/>
      <c r="B10" s="285" t="s">
        <v>13</v>
      </c>
      <c r="C10" s="285"/>
      <c r="D10" s="286"/>
      <c r="E10" s="249"/>
      <c r="F10" s="147"/>
    </row>
    <row r="11" spans="1:6" ht="15" customHeight="1" thickBot="1" x14ac:dyDescent="0.25">
      <c r="A11" s="295"/>
      <c r="B11" s="287" t="s">
        <v>14</v>
      </c>
      <c r="C11" s="287"/>
      <c r="D11" s="288"/>
      <c r="E11" s="271"/>
      <c r="F11" s="147"/>
    </row>
    <row r="12" spans="1:6" ht="19.149999999999999" customHeight="1" x14ac:dyDescent="0.2">
      <c r="A12" s="289" t="s">
        <v>58</v>
      </c>
      <c r="B12" s="290"/>
      <c r="C12" s="290"/>
      <c r="D12" s="297"/>
      <c r="E12" s="284">
        <f>SUM(E7:E11)</f>
        <v>891577</v>
      </c>
      <c r="F12" s="147"/>
    </row>
    <row r="13" spans="1:6" s="94" customFormat="1" ht="19.5" customHeight="1" x14ac:dyDescent="0.2">
      <c r="A13" s="289" t="s">
        <v>21</v>
      </c>
      <c r="B13" s="290"/>
      <c r="C13" s="290"/>
      <c r="D13" s="297"/>
      <c r="E13" s="272"/>
      <c r="F13" s="293"/>
    </row>
    <row r="14" spans="1:6" s="94" customFormat="1" ht="19.5" customHeight="1" thickBot="1" x14ac:dyDescent="0.25">
      <c r="A14" s="291" t="s">
        <v>162</v>
      </c>
      <c r="B14" s="292"/>
      <c r="C14" s="292"/>
      <c r="D14" s="298"/>
      <c r="E14" s="255"/>
      <c r="F14" s="293"/>
    </row>
    <row r="15" spans="1:6" ht="21.6" customHeight="1" thickBot="1" x14ac:dyDescent="0.25">
      <c r="A15" s="158" t="s">
        <v>22</v>
      </c>
      <c r="B15" s="183"/>
      <c r="C15" s="183"/>
      <c r="D15" s="299"/>
      <c r="E15" s="269">
        <f>SUM(E12:E14)</f>
        <v>891577</v>
      </c>
      <c r="F15" s="147"/>
    </row>
    <row r="16" spans="1:6" ht="15" x14ac:dyDescent="0.2">
      <c r="A16" s="112"/>
      <c r="B16" s="112"/>
      <c r="C16" s="112"/>
      <c r="D16" s="112"/>
      <c r="E16" s="112"/>
      <c r="F16" s="147"/>
    </row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scale="93"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42"/>
  <sheetViews>
    <sheetView zoomScaleNormal="100" workbookViewId="0">
      <selection activeCell="B4" sqref="B4"/>
    </sheetView>
  </sheetViews>
  <sheetFormatPr defaultColWidth="0" defaultRowHeight="15" zeroHeight="1" x14ac:dyDescent="0.2"/>
  <cols>
    <col min="1" max="1" width="9.28515625" style="276" customWidth="1"/>
    <col min="2" max="2" width="44.42578125" style="276" customWidth="1"/>
    <col min="3" max="3" width="8.28515625" style="276" customWidth="1"/>
    <col min="4" max="4" width="45.28515625" style="276" customWidth="1"/>
    <col min="5" max="5" width="8.7109375" style="112" customWidth="1"/>
    <col min="6" max="16384" width="8.7109375" style="87" hidden="1"/>
  </cols>
  <sheetData>
    <row r="1" spans="1:5" ht="19.899999999999999" customHeight="1" x14ac:dyDescent="0.25">
      <c r="A1" s="246" t="s">
        <v>191</v>
      </c>
      <c r="B1" s="328"/>
      <c r="C1" s="274"/>
      <c r="D1" s="275"/>
    </row>
    <row r="2" spans="1:5" ht="19.899999999999999" customHeight="1" x14ac:dyDescent="0.2">
      <c r="A2" s="675" t="s">
        <v>188</v>
      </c>
      <c r="B2" s="676"/>
      <c r="C2" s="676"/>
      <c r="D2" s="677"/>
    </row>
    <row r="3" spans="1:5" ht="19.899999999999999" customHeight="1" thickBot="1" x14ac:dyDescent="0.3">
      <c r="A3" s="306" t="s">
        <v>189</v>
      </c>
      <c r="B3" s="327"/>
      <c r="C3" s="307"/>
      <c r="D3" s="308"/>
    </row>
    <row r="4" spans="1:5" ht="20.100000000000001" customHeight="1" thickBot="1" x14ac:dyDescent="0.3">
      <c r="A4" s="241" t="s">
        <v>8</v>
      </c>
      <c r="B4" s="258" t="str">
        <f>'CSS '!B4</f>
        <v>Tulare</v>
      </c>
      <c r="C4" s="259" t="s">
        <v>9</v>
      </c>
      <c r="D4" s="260">
        <f>'CSS '!G4</f>
        <v>42824</v>
      </c>
    </row>
    <row r="5" spans="1:5" s="93" customFormat="1" ht="40.15" customHeight="1" x14ac:dyDescent="0.25">
      <c r="A5" s="309" t="s">
        <v>224</v>
      </c>
      <c r="B5" s="310"/>
      <c r="C5" s="311" t="s">
        <v>225</v>
      </c>
      <c r="D5" s="312"/>
      <c r="E5" s="80"/>
    </row>
    <row r="6" spans="1:5" ht="15" customHeight="1" x14ac:dyDescent="0.25">
      <c r="A6" s="232" t="s">
        <v>32</v>
      </c>
      <c r="B6" s="234"/>
      <c r="C6" s="300"/>
      <c r="D6" s="301"/>
    </row>
    <row r="7" spans="1:5" ht="15" customHeight="1" x14ac:dyDescent="0.2">
      <c r="A7" s="151">
        <v>1</v>
      </c>
      <c r="B7" s="286" t="s">
        <v>240</v>
      </c>
      <c r="C7" s="285"/>
      <c r="D7" s="249">
        <v>68730</v>
      </c>
    </row>
    <row r="8" spans="1:5" ht="15" customHeight="1" x14ac:dyDescent="0.2">
      <c r="A8" s="151">
        <v>2</v>
      </c>
      <c r="B8" s="286"/>
      <c r="C8" s="285"/>
      <c r="D8" s="249"/>
    </row>
    <row r="9" spans="1:5" ht="15" customHeight="1" x14ac:dyDescent="0.2">
      <c r="A9" s="151">
        <v>3</v>
      </c>
      <c r="B9" s="286"/>
      <c r="C9" s="285"/>
      <c r="D9" s="249"/>
    </row>
    <row r="10" spans="1:5" ht="15" customHeight="1" x14ac:dyDescent="0.2">
      <c r="A10" s="151">
        <v>4</v>
      </c>
      <c r="B10" s="286"/>
      <c r="C10" s="285"/>
      <c r="D10" s="249"/>
    </row>
    <row r="11" spans="1:5" ht="15" customHeight="1" x14ac:dyDescent="0.2">
      <c r="A11" s="151">
        <v>5</v>
      </c>
      <c r="B11" s="286"/>
      <c r="C11" s="285"/>
      <c r="D11" s="249"/>
    </row>
    <row r="12" spans="1:5" ht="15" customHeight="1" x14ac:dyDescent="0.2">
      <c r="A12" s="151">
        <v>6</v>
      </c>
      <c r="B12" s="286"/>
      <c r="C12" s="285"/>
      <c r="D12" s="249"/>
    </row>
    <row r="13" spans="1:5" ht="15" customHeight="1" x14ac:dyDescent="0.2">
      <c r="A13" s="151">
        <v>7</v>
      </c>
      <c r="B13" s="286"/>
      <c r="C13" s="285"/>
      <c r="D13" s="249"/>
    </row>
    <row r="14" spans="1:5" ht="15" customHeight="1" x14ac:dyDescent="0.2">
      <c r="A14" s="151">
        <v>8</v>
      </c>
      <c r="B14" s="286"/>
      <c r="C14" s="285"/>
      <c r="D14" s="249"/>
    </row>
    <row r="15" spans="1:5" ht="15" customHeight="1" x14ac:dyDescent="0.2">
      <c r="A15" s="151">
        <v>9</v>
      </c>
      <c r="B15" s="286"/>
      <c r="C15" s="285"/>
      <c r="D15" s="249"/>
    </row>
    <row r="16" spans="1:5" ht="15" customHeight="1" x14ac:dyDescent="0.2">
      <c r="A16" s="151">
        <v>10</v>
      </c>
      <c r="B16" s="286"/>
      <c r="C16" s="285"/>
      <c r="D16" s="249"/>
    </row>
    <row r="17" spans="1:4" ht="15" customHeight="1" x14ac:dyDescent="0.2">
      <c r="A17" s="151">
        <v>11</v>
      </c>
      <c r="B17" s="286"/>
      <c r="C17" s="285"/>
      <c r="D17" s="249"/>
    </row>
    <row r="18" spans="1:4" ht="15" customHeight="1" x14ac:dyDescent="0.2">
      <c r="A18" s="151">
        <v>12</v>
      </c>
      <c r="B18" s="286"/>
      <c r="C18" s="285"/>
      <c r="D18" s="249"/>
    </row>
    <row r="19" spans="1:4" ht="15" customHeight="1" x14ac:dyDescent="0.25">
      <c r="A19" s="232" t="s">
        <v>59</v>
      </c>
      <c r="B19" s="313"/>
      <c r="C19" s="234"/>
      <c r="D19" s="252">
        <f>SUM(D7:D18)</f>
        <v>68730</v>
      </c>
    </row>
    <row r="20" spans="1:4" ht="15" customHeight="1" x14ac:dyDescent="0.25">
      <c r="A20" s="232" t="s">
        <v>29</v>
      </c>
      <c r="B20" s="313"/>
      <c r="C20" s="234"/>
      <c r="D20" s="252"/>
    </row>
    <row r="21" spans="1:4" ht="15" customHeight="1" x14ac:dyDescent="0.25">
      <c r="A21" s="314" t="s">
        <v>164</v>
      </c>
      <c r="B21" s="315"/>
      <c r="C21" s="316"/>
      <c r="D21" s="252"/>
    </row>
    <row r="22" spans="1:4" ht="15" customHeight="1" x14ac:dyDescent="0.25">
      <c r="A22" s="317" t="s">
        <v>30</v>
      </c>
      <c r="B22" s="313"/>
      <c r="C22" s="234"/>
      <c r="D22" s="252">
        <f>SUM(D19:D21)</f>
        <v>68730</v>
      </c>
    </row>
    <row r="23" spans="1:4" ht="15" customHeight="1" x14ac:dyDescent="0.25">
      <c r="A23" s="318" t="s">
        <v>26</v>
      </c>
      <c r="B23" s="171"/>
      <c r="C23" s="303"/>
      <c r="D23" s="302"/>
    </row>
    <row r="24" spans="1:4" ht="15" customHeight="1" x14ac:dyDescent="0.2">
      <c r="A24" s="151">
        <v>1</v>
      </c>
      <c r="B24" s="304" t="s">
        <v>241</v>
      </c>
      <c r="C24" s="319"/>
      <c r="D24" s="305">
        <v>537285</v>
      </c>
    </row>
    <row r="25" spans="1:4" ht="15" customHeight="1" x14ac:dyDescent="0.2">
      <c r="A25" s="151">
        <v>2</v>
      </c>
      <c r="B25" s="304"/>
      <c r="C25" s="319"/>
      <c r="D25" s="305"/>
    </row>
    <row r="26" spans="1:4" ht="15" customHeight="1" x14ac:dyDescent="0.2">
      <c r="A26" s="151">
        <v>3</v>
      </c>
      <c r="B26" s="304"/>
      <c r="C26" s="319"/>
      <c r="D26" s="305"/>
    </row>
    <row r="27" spans="1:4" ht="15" customHeight="1" x14ac:dyDescent="0.2">
      <c r="A27" s="151">
        <v>4</v>
      </c>
      <c r="B27" s="304"/>
      <c r="C27" s="319"/>
      <c r="D27" s="305"/>
    </row>
    <row r="28" spans="1:4" ht="15" customHeight="1" x14ac:dyDescent="0.2">
      <c r="A28" s="151">
        <v>5</v>
      </c>
      <c r="B28" s="304"/>
      <c r="C28" s="319"/>
      <c r="D28" s="305"/>
    </row>
    <row r="29" spans="1:4" ht="15" customHeight="1" x14ac:dyDescent="0.2">
      <c r="A29" s="151">
        <v>6</v>
      </c>
      <c r="B29" s="304"/>
      <c r="C29" s="319"/>
      <c r="D29" s="305"/>
    </row>
    <row r="30" spans="1:4" ht="15" customHeight="1" x14ac:dyDescent="0.2">
      <c r="A30" s="151">
        <v>7</v>
      </c>
      <c r="B30" s="286"/>
      <c r="C30" s="285"/>
      <c r="D30" s="305"/>
    </row>
    <row r="31" spans="1:4" ht="15" customHeight="1" x14ac:dyDescent="0.2">
      <c r="A31" s="151">
        <v>8</v>
      </c>
      <c r="B31" s="286"/>
      <c r="C31" s="285"/>
      <c r="D31" s="305"/>
    </row>
    <row r="32" spans="1:4" ht="15" customHeight="1" x14ac:dyDescent="0.2">
      <c r="A32" s="151">
        <v>9</v>
      </c>
      <c r="B32" s="286"/>
      <c r="C32" s="285"/>
      <c r="D32" s="305"/>
    </row>
    <row r="33" spans="1:5" ht="15" customHeight="1" x14ac:dyDescent="0.2">
      <c r="A33" s="151">
        <v>10</v>
      </c>
      <c r="B33" s="286"/>
      <c r="C33" s="285"/>
      <c r="D33" s="305"/>
    </row>
    <row r="34" spans="1:5" ht="15" customHeight="1" x14ac:dyDescent="0.2">
      <c r="A34" s="151">
        <v>11</v>
      </c>
      <c r="B34" s="286"/>
      <c r="C34" s="285"/>
      <c r="D34" s="305"/>
    </row>
    <row r="35" spans="1:5" s="94" customFormat="1" ht="15" customHeight="1" x14ac:dyDescent="0.2">
      <c r="A35" s="151">
        <v>12</v>
      </c>
      <c r="B35" s="286"/>
      <c r="C35" s="285"/>
      <c r="D35" s="305"/>
      <c r="E35" s="114"/>
    </row>
    <row r="36" spans="1:5" s="94" customFormat="1" ht="15" customHeight="1" x14ac:dyDescent="0.2">
      <c r="A36" s="151">
        <v>13</v>
      </c>
      <c r="B36" s="286"/>
      <c r="C36" s="285"/>
      <c r="D36" s="305"/>
      <c r="E36" s="114"/>
    </row>
    <row r="37" spans="1:5" s="94" customFormat="1" ht="15" customHeight="1" x14ac:dyDescent="0.25">
      <c r="A37" s="186" t="s">
        <v>60</v>
      </c>
      <c r="B37" s="320"/>
      <c r="C37" s="234"/>
      <c r="D37" s="252">
        <f>SUM(D24:D36)</f>
        <v>537285</v>
      </c>
      <c r="E37" s="114"/>
    </row>
    <row r="38" spans="1:5" ht="15" customHeight="1" x14ac:dyDescent="0.25">
      <c r="A38" s="186" t="s">
        <v>33</v>
      </c>
      <c r="B38" s="320"/>
      <c r="C38" s="234"/>
      <c r="D38" s="252">
        <v>33754</v>
      </c>
    </row>
    <row r="39" spans="1:5" ht="15" customHeight="1" x14ac:dyDescent="0.25">
      <c r="A39" s="321" t="s">
        <v>163</v>
      </c>
      <c r="B39" s="322"/>
      <c r="C39" s="323"/>
      <c r="D39" s="252"/>
    </row>
    <row r="40" spans="1:5" ht="15" customHeight="1" x14ac:dyDescent="0.25">
      <c r="A40" s="186" t="s">
        <v>34</v>
      </c>
      <c r="B40" s="320"/>
      <c r="C40" s="234"/>
      <c r="D40" s="252">
        <f>SUM(D37:D39)</f>
        <v>571039</v>
      </c>
    </row>
    <row r="41" spans="1:5" ht="16.5" thickBot="1" x14ac:dyDescent="0.3">
      <c r="A41" s="324" t="s">
        <v>25</v>
      </c>
      <c r="B41" s="325"/>
      <c r="C41" s="326"/>
      <c r="D41" s="271">
        <f>D22+D40</f>
        <v>639769</v>
      </c>
    </row>
    <row r="42" spans="1:5" x14ac:dyDescent="0.2">
      <c r="A42" s="112"/>
      <c r="B42" s="112"/>
      <c r="C42" s="112"/>
      <c r="D42" s="112"/>
    </row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mergeCells count="1">
    <mergeCell ref="A2:D2"/>
  </mergeCell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110" zoomScaleNormal="110" workbookViewId="0"/>
  </sheetViews>
  <sheetFormatPr defaultColWidth="0" defaultRowHeight="12.75" zeroHeight="1" x14ac:dyDescent="0.2"/>
  <cols>
    <col min="1" max="1" width="8.28515625" style="87" customWidth="1"/>
    <col min="2" max="2" width="20" style="87" customWidth="1"/>
    <col min="3" max="3" width="31.5703125" style="87" customWidth="1"/>
    <col min="4" max="4" width="26.28515625" style="87" customWidth="1"/>
    <col min="5" max="5" width="8.7109375" style="87" customWidth="1"/>
    <col min="6" max="16384" width="8.7109375" style="87" hidden="1"/>
  </cols>
  <sheetData>
    <row r="1" spans="1:5" ht="19.899999999999999" customHeight="1" x14ac:dyDescent="0.25">
      <c r="A1" s="273" t="s">
        <v>192</v>
      </c>
      <c r="B1" s="274"/>
      <c r="C1" s="274"/>
      <c r="D1" s="275"/>
      <c r="E1" s="112"/>
    </row>
    <row r="2" spans="1:5" ht="19.899999999999999" customHeight="1" x14ac:dyDescent="0.25">
      <c r="A2" s="306" t="s">
        <v>193</v>
      </c>
      <c r="B2" s="307"/>
      <c r="C2" s="307"/>
      <c r="D2" s="345"/>
      <c r="E2" s="112"/>
    </row>
    <row r="3" spans="1:5" ht="19.899999999999999" customHeight="1" thickBot="1" x14ac:dyDescent="0.3">
      <c r="A3" s="306" t="s">
        <v>194</v>
      </c>
      <c r="B3" s="307"/>
      <c r="C3" s="307"/>
      <c r="D3" s="345"/>
      <c r="E3" s="112"/>
    </row>
    <row r="4" spans="1:5" ht="15" customHeight="1" thickBot="1" x14ac:dyDescent="0.3">
      <c r="A4" s="241" t="s">
        <v>8</v>
      </c>
      <c r="B4" s="258" t="str">
        <f>'CSS '!B4:B4</f>
        <v>Tulare</v>
      </c>
      <c r="C4" s="259" t="s">
        <v>9</v>
      </c>
      <c r="D4" s="260">
        <f>'CSS '!E4</f>
        <v>0</v>
      </c>
      <c r="E4" s="112"/>
    </row>
    <row r="5" spans="1:5" s="88" customFormat="1" ht="30" customHeight="1" x14ac:dyDescent="0.25">
      <c r="A5" s="101"/>
      <c r="B5" s="329"/>
      <c r="C5" s="330"/>
      <c r="D5" s="346" t="s">
        <v>212</v>
      </c>
      <c r="E5" s="331"/>
    </row>
    <row r="6" spans="1:5" s="88" customFormat="1" ht="15.75" x14ac:dyDescent="0.25">
      <c r="A6" s="332"/>
      <c r="B6" s="333"/>
      <c r="C6" s="333"/>
      <c r="D6" s="334"/>
      <c r="E6" s="331"/>
    </row>
    <row r="7" spans="1:5" ht="27" customHeight="1" x14ac:dyDescent="0.2">
      <c r="A7" s="347" t="s">
        <v>213</v>
      </c>
      <c r="B7" s="348"/>
      <c r="C7" s="349"/>
      <c r="D7" s="335"/>
      <c r="E7" s="112"/>
    </row>
    <row r="8" spans="1:5" ht="15" x14ac:dyDescent="0.2">
      <c r="A8" s="336"/>
      <c r="B8" s="337"/>
      <c r="C8" s="337"/>
      <c r="D8" s="338"/>
      <c r="E8" s="112"/>
    </row>
    <row r="9" spans="1:5" ht="26.65" customHeight="1" x14ac:dyDescent="0.2">
      <c r="A9" s="350" t="s">
        <v>129</v>
      </c>
      <c r="B9" s="351"/>
      <c r="C9" s="352"/>
      <c r="D9" s="339"/>
      <c r="E9" s="112"/>
    </row>
    <row r="10" spans="1:5" ht="15" x14ac:dyDescent="0.2">
      <c r="A10" s="340"/>
      <c r="B10" s="341"/>
      <c r="C10" s="341"/>
      <c r="D10" s="342"/>
      <c r="E10" s="112"/>
    </row>
    <row r="11" spans="1:5" ht="25.15" customHeight="1" thickBot="1" x14ac:dyDescent="0.25">
      <c r="A11" s="353" t="s">
        <v>130</v>
      </c>
      <c r="B11" s="354"/>
      <c r="C11" s="355"/>
      <c r="D11" s="343"/>
      <c r="E11" s="112"/>
    </row>
    <row r="12" spans="1:5" ht="15" x14ac:dyDescent="0.2">
      <c r="A12" s="344"/>
      <c r="B12" s="344"/>
      <c r="C12" s="344"/>
      <c r="D12" s="344"/>
      <c r="E12" s="114"/>
    </row>
    <row r="13" spans="1:5" hidden="1" x14ac:dyDescent="0.2">
      <c r="A13" s="91"/>
      <c r="B13" s="91"/>
      <c r="C13" s="91"/>
      <c r="D13" s="92"/>
      <c r="E13" s="90"/>
    </row>
    <row r="14" spans="1:5" hidden="1" x14ac:dyDescent="0.2">
      <c r="A14" s="89"/>
      <c r="B14" s="89"/>
      <c r="C14" s="89"/>
      <c r="D14" s="89"/>
      <c r="E14" s="90"/>
    </row>
    <row r="15" spans="1:5" hidden="1" x14ac:dyDescent="0.2">
      <c r="A15" s="91"/>
      <c r="B15" s="91"/>
      <c r="C15" s="91"/>
      <c r="D15" s="92"/>
      <c r="E15" s="90"/>
    </row>
    <row r="16" spans="1:5" hidden="1" x14ac:dyDescent="0.2">
      <c r="A16" s="89"/>
      <c r="B16" s="89"/>
      <c r="C16" s="89"/>
      <c r="D16" s="89"/>
      <c r="E16" s="90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9"/>
  <sheetViews>
    <sheetView zoomScale="90" zoomScaleNormal="90" workbookViewId="0">
      <selection activeCell="B3" sqref="B3"/>
    </sheetView>
  </sheetViews>
  <sheetFormatPr defaultColWidth="0" defaultRowHeight="12.75" zeroHeight="1" x14ac:dyDescent="0.2"/>
  <cols>
    <col min="1" max="1" width="19.42578125" style="87" customWidth="1"/>
    <col min="2" max="2" width="26.7109375" style="87" customWidth="1"/>
    <col min="3" max="3" width="13.28515625" style="87" customWidth="1"/>
    <col min="4" max="4" width="39.5703125" style="87" customWidth="1"/>
    <col min="5" max="5" width="8.7109375" style="87" customWidth="1"/>
    <col min="6" max="16384" width="8.7109375" style="87" hidden="1"/>
  </cols>
  <sheetData>
    <row r="1" spans="1:5" ht="19.899999999999999" customHeight="1" x14ac:dyDescent="0.2">
      <c r="A1" s="362" t="s">
        <v>195</v>
      </c>
      <c r="B1" s="363"/>
      <c r="C1" s="363"/>
      <c r="D1" s="364"/>
      <c r="E1" s="112"/>
    </row>
    <row r="2" spans="1:5" ht="19.899999999999999" customHeight="1" x14ac:dyDescent="0.25">
      <c r="A2" s="306" t="s">
        <v>196</v>
      </c>
      <c r="B2" s="307"/>
      <c r="C2" s="307"/>
      <c r="D2" s="345"/>
      <c r="E2" s="112"/>
    </row>
    <row r="3" spans="1:5" ht="19.899999999999999" customHeight="1" thickBot="1" x14ac:dyDescent="0.3">
      <c r="A3" s="306" t="s">
        <v>197</v>
      </c>
      <c r="B3" s="307"/>
      <c r="C3" s="307"/>
      <c r="D3" s="345"/>
      <c r="E3" s="112"/>
    </row>
    <row r="4" spans="1:5" ht="15" customHeight="1" thickBot="1" x14ac:dyDescent="0.3">
      <c r="A4" s="241" t="s">
        <v>8</v>
      </c>
      <c r="B4" s="258" t="str">
        <f>'CSS '!B4:B4</f>
        <v>Tulare</v>
      </c>
      <c r="C4" s="259" t="s">
        <v>9</v>
      </c>
      <c r="D4" s="260">
        <f>'CSS '!G4</f>
        <v>42824</v>
      </c>
      <c r="E4" s="112"/>
    </row>
    <row r="5" spans="1:5" s="88" customFormat="1" ht="30" customHeight="1" x14ac:dyDescent="0.25">
      <c r="A5" s="356"/>
      <c r="B5" s="357"/>
      <c r="C5" s="358"/>
      <c r="D5" s="366" t="s">
        <v>220</v>
      </c>
      <c r="E5" s="331"/>
    </row>
    <row r="6" spans="1:5" ht="26.1" customHeight="1" x14ac:dyDescent="0.2">
      <c r="A6" s="367" t="s">
        <v>156</v>
      </c>
      <c r="B6" s="368"/>
      <c r="C6" s="369"/>
      <c r="D6" s="339">
        <v>2492888</v>
      </c>
      <c r="E6" s="112"/>
    </row>
    <row r="7" spans="1:5" ht="15.75" thickBot="1" x14ac:dyDescent="0.25">
      <c r="A7" s="359"/>
      <c r="B7" s="360"/>
      <c r="C7" s="360"/>
      <c r="D7" s="361"/>
      <c r="E7" s="112"/>
    </row>
    <row r="8" spans="1:5" ht="15" x14ac:dyDescent="0.2">
      <c r="A8" s="112"/>
      <c r="B8" s="112"/>
      <c r="C8" s="112"/>
      <c r="D8" s="112"/>
      <c r="E8" s="112"/>
    </row>
    <row r="9" spans="1:5" ht="15" x14ac:dyDescent="0.2">
      <c r="A9" s="112"/>
      <c r="B9" s="112"/>
      <c r="C9" s="112"/>
      <c r="D9" s="112"/>
      <c r="E9" s="112"/>
    </row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53" zoomScale="60" zoomScaleNormal="60" zoomScaleSheetLayoutView="100" zoomScalePageLayoutView="70" workbookViewId="0">
      <selection activeCell="I63" sqref="I63:I64"/>
    </sheetView>
  </sheetViews>
  <sheetFormatPr defaultColWidth="0" defaultRowHeight="15" zeroHeight="1" x14ac:dyDescent="0.2"/>
  <cols>
    <col min="1" max="1" width="3.42578125" style="112" customWidth="1"/>
    <col min="2" max="2" width="3.5703125" style="112" customWidth="1"/>
    <col min="3" max="3" width="5.28515625" style="112" customWidth="1"/>
    <col min="4" max="4" width="3.5703125" style="112" customWidth="1"/>
    <col min="5" max="5" width="5" style="112" customWidth="1"/>
    <col min="6" max="6" width="55" style="112" customWidth="1"/>
    <col min="7" max="7" width="19.28515625" style="112" customWidth="1"/>
    <col min="8" max="8" width="20.28515625" style="112" customWidth="1"/>
    <col min="9" max="9" width="15.28515625" style="112" customWidth="1"/>
    <col min="10" max="10" width="17" style="112" customWidth="1"/>
    <col min="11" max="11" width="21.28515625" style="112" customWidth="1"/>
    <col min="12" max="12" width="14.5703125" style="112" customWidth="1"/>
    <col min="13" max="13" width="18.28515625" style="112" customWidth="1"/>
    <col min="14" max="14" width="14.5703125" style="112" customWidth="1"/>
    <col min="15" max="15" width="19.5703125" style="112" customWidth="1"/>
    <col min="16" max="17" width="14.5703125" style="112" customWidth="1"/>
    <col min="18" max="18" width="19.5703125" style="112" customWidth="1"/>
    <col min="19" max="19" width="13" style="112" customWidth="1"/>
    <col min="20" max="21" width="0" style="112" hidden="1" customWidth="1"/>
    <col min="22" max="16384" width="8.7109375" style="112" hidden="1"/>
  </cols>
  <sheetData>
    <row r="1" spans="1:18" ht="15.75" x14ac:dyDescent="0.25">
      <c r="A1" s="104" t="s">
        <v>203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15.75" x14ac:dyDescent="0.25">
      <c r="A2" s="104" t="s">
        <v>204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15.75" x14ac:dyDescent="0.25">
      <c r="A3" s="678" t="s">
        <v>107</v>
      </c>
      <c r="B3" s="679"/>
      <c r="C3" s="679"/>
      <c r="D3" s="6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s="427" customFormat="1" ht="15.75" x14ac:dyDescent="0.25">
      <c r="A4" s="426"/>
      <c r="B4" s="81"/>
      <c r="C4" s="81"/>
      <c r="D4" s="81"/>
      <c r="E4" s="8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ht="15.75" x14ac:dyDescent="0.25">
      <c r="A5" s="428" t="s">
        <v>106</v>
      </c>
      <c r="B5" s="429"/>
      <c r="C5" s="429"/>
      <c r="D5" s="429" t="str">
        <f>'CSS '!B4</f>
        <v>Tulare</v>
      </c>
      <c r="E5" s="429"/>
      <c r="F5" s="430"/>
      <c r="K5" s="431"/>
      <c r="P5" s="432" t="s">
        <v>73</v>
      </c>
      <c r="Q5" s="432">
        <f>'CSS '!G4</f>
        <v>42824</v>
      </c>
      <c r="R5" s="597"/>
    </row>
    <row r="6" spans="1:18" ht="15" customHeight="1" thickBot="1" x14ac:dyDescent="0.3">
      <c r="A6" s="433"/>
      <c r="B6" s="433"/>
      <c r="C6" s="433"/>
      <c r="D6" s="433"/>
      <c r="E6" s="433"/>
      <c r="F6" s="433"/>
      <c r="G6" s="147"/>
      <c r="H6" s="147"/>
      <c r="I6" s="147"/>
      <c r="J6" s="147"/>
      <c r="K6" s="147"/>
      <c r="L6" s="147"/>
      <c r="M6" s="147"/>
      <c r="N6" s="84"/>
      <c r="O6" s="84"/>
      <c r="P6" s="434"/>
      <c r="Q6" s="434"/>
      <c r="R6" s="434"/>
    </row>
    <row r="7" spans="1:18" ht="31.5" customHeight="1" thickBot="1" x14ac:dyDescent="0.25">
      <c r="A7" s="107" t="s">
        <v>205</v>
      </c>
      <c r="B7" s="105"/>
      <c r="C7" s="105"/>
      <c r="D7" s="105"/>
      <c r="E7" s="105"/>
      <c r="F7" s="106"/>
      <c r="G7" s="435" t="s">
        <v>132</v>
      </c>
    </row>
    <row r="8" spans="1:18" ht="15" customHeight="1" thickBot="1" x14ac:dyDescent="0.25">
      <c r="A8" s="293"/>
      <c r="B8" s="293"/>
      <c r="C8" s="293"/>
      <c r="D8" s="293"/>
      <c r="E8" s="293"/>
      <c r="F8" s="293"/>
    </row>
    <row r="9" spans="1:18" s="80" customFormat="1" ht="15" customHeight="1" x14ac:dyDescent="0.25">
      <c r="A9" s="100"/>
      <c r="B9" s="436"/>
      <c r="C9" s="436"/>
      <c r="D9" s="436"/>
      <c r="E9" s="436"/>
      <c r="F9" s="437"/>
      <c r="G9" s="438" t="s">
        <v>0</v>
      </c>
      <c r="H9" s="438" t="s">
        <v>1</v>
      </c>
      <c r="I9" s="438" t="s">
        <v>7</v>
      </c>
      <c r="J9" s="438" t="s">
        <v>2</v>
      </c>
      <c r="K9" s="438" t="s">
        <v>3</v>
      </c>
      <c r="L9" s="438" t="s">
        <v>4</v>
      </c>
      <c r="M9" s="438" t="s">
        <v>5</v>
      </c>
      <c r="N9" s="438" t="s">
        <v>6</v>
      </c>
      <c r="O9" s="438" t="s">
        <v>38</v>
      </c>
      <c r="P9" s="439" t="s">
        <v>101</v>
      </c>
      <c r="Q9" s="439" t="s">
        <v>56</v>
      </c>
      <c r="R9" s="440" t="s">
        <v>167</v>
      </c>
    </row>
    <row r="10" spans="1:18" s="80" customFormat="1" ht="68.25" customHeight="1" thickBot="1" x14ac:dyDescent="0.3">
      <c r="A10" s="441"/>
      <c r="B10" s="442"/>
      <c r="C10" s="442"/>
      <c r="D10" s="442"/>
      <c r="E10" s="442"/>
      <c r="F10" s="443" t="s">
        <v>128</v>
      </c>
      <c r="G10" s="444" t="s">
        <v>207</v>
      </c>
      <c r="H10" s="444" t="s">
        <v>208</v>
      </c>
      <c r="I10" s="444" t="s">
        <v>35</v>
      </c>
      <c r="J10" s="444" t="s">
        <v>209</v>
      </c>
      <c r="K10" s="444" t="s">
        <v>15</v>
      </c>
      <c r="L10" s="444" t="s">
        <v>27</v>
      </c>
      <c r="M10" s="444" t="s">
        <v>28</v>
      </c>
      <c r="N10" s="444" t="s">
        <v>63</v>
      </c>
      <c r="O10" s="445" t="s">
        <v>156</v>
      </c>
      <c r="P10" s="446" t="s">
        <v>49</v>
      </c>
      <c r="Q10" s="444" t="s">
        <v>76</v>
      </c>
      <c r="R10" s="447" t="s">
        <v>16</v>
      </c>
    </row>
    <row r="11" spans="1:18" ht="25.15" customHeight="1" thickTop="1" x14ac:dyDescent="0.25">
      <c r="A11" s="448">
        <v>1</v>
      </c>
      <c r="B11" s="449" t="s">
        <v>291</v>
      </c>
      <c r="C11" s="278"/>
      <c r="D11" s="278"/>
      <c r="E11" s="278"/>
      <c r="F11" s="450"/>
      <c r="G11" s="451"/>
      <c r="H11" s="451"/>
      <c r="I11" s="451"/>
      <c r="J11" s="451"/>
      <c r="K11" s="451"/>
      <c r="L11" s="451"/>
      <c r="M11" s="451"/>
      <c r="N11" s="451"/>
      <c r="O11" s="451"/>
      <c r="P11" s="452"/>
      <c r="Q11" s="452"/>
      <c r="R11" s="453"/>
    </row>
    <row r="12" spans="1:18" ht="25.15" customHeight="1" x14ac:dyDescent="0.25">
      <c r="A12" s="454"/>
      <c r="B12" s="455"/>
      <c r="C12" s="153" t="s">
        <v>39</v>
      </c>
      <c r="D12" s="285" t="s">
        <v>61</v>
      </c>
      <c r="E12" s="285"/>
      <c r="F12" s="286"/>
      <c r="G12" s="451"/>
      <c r="H12" s="451"/>
      <c r="I12" s="451"/>
      <c r="J12" s="451"/>
      <c r="K12" s="451"/>
      <c r="L12" s="451"/>
      <c r="M12" s="451"/>
      <c r="N12" s="451"/>
      <c r="O12" s="451"/>
      <c r="P12" s="456">
        <v>7252426</v>
      </c>
      <c r="Q12" s="457"/>
      <c r="R12" s="458">
        <f>P12</f>
        <v>7252426</v>
      </c>
    </row>
    <row r="13" spans="1:18" ht="25.15" customHeight="1" x14ac:dyDescent="0.25">
      <c r="A13" s="454"/>
      <c r="B13" s="455"/>
      <c r="C13" s="153" t="s">
        <v>40</v>
      </c>
      <c r="D13" s="285" t="s">
        <v>74</v>
      </c>
      <c r="E13" s="285"/>
      <c r="F13" s="286"/>
      <c r="G13" s="451"/>
      <c r="H13" s="451"/>
      <c r="I13" s="451"/>
      <c r="J13" s="459">
        <v>318880</v>
      </c>
      <c r="K13" s="451"/>
      <c r="L13" s="451"/>
      <c r="M13" s="451"/>
      <c r="N13" s="451"/>
      <c r="O13" s="451"/>
      <c r="P13" s="452"/>
      <c r="Q13" s="452"/>
      <c r="R13" s="458">
        <f>J13</f>
        <v>318880</v>
      </c>
    </row>
    <row r="14" spans="1:18" ht="25.15" customHeight="1" x14ac:dyDescent="0.25">
      <c r="A14" s="454"/>
      <c r="B14" s="455"/>
      <c r="C14" s="460" t="s">
        <v>41</v>
      </c>
      <c r="D14" s="285" t="s">
        <v>64</v>
      </c>
      <c r="E14" s="285"/>
      <c r="F14" s="286"/>
      <c r="G14" s="451"/>
      <c r="H14" s="451"/>
      <c r="I14" s="451"/>
      <c r="J14" s="459">
        <v>1293900</v>
      </c>
      <c r="K14" s="459">
        <v>380349</v>
      </c>
      <c r="L14" s="451"/>
      <c r="M14" s="451"/>
      <c r="N14" s="451"/>
      <c r="O14" s="451"/>
      <c r="P14" s="452"/>
      <c r="Q14" s="452"/>
      <c r="R14" s="458">
        <f>SUM(J14:K14)</f>
        <v>1674249</v>
      </c>
    </row>
    <row r="15" spans="1:18" s="427" customFormat="1" ht="25.15" customHeight="1" x14ac:dyDescent="0.2">
      <c r="A15" s="461"/>
      <c r="B15" s="462"/>
      <c r="C15" s="460" t="s">
        <v>42</v>
      </c>
      <c r="D15" s="463" t="s">
        <v>65</v>
      </c>
      <c r="E15" s="463"/>
      <c r="F15" s="464"/>
      <c r="G15" s="465"/>
      <c r="H15" s="465"/>
      <c r="I15" s="465"/>
      <c r="J15" s="465"/>
      <c r="K15" s="465">
        <v>1775700</v>
      </c>
      <c r="L15" s="465"/>
      <c r="M15" s="465"/>
      <c r="N15" s="465"/>
      <c r="O15" s="451"/>
      <c r="P15" s="457"/>
      <c r="Q15" s="457"/>
      <c r="R15" s="458">
        <f>SUM(G15:N15)</f>
        <v>1775700</v>
      </c>
    </row>
    <row r="16" spans="1:18" s="427" customFormat="1" ht="25.15" customHeight="1" x14ac:dyDescent="0.2">
      <c r="A16" s="461"/>
      <c r="B16" s="462"/>
      <c r="C16" s="460" t="s">
        <v>43</v>
      </c>
      <c r="D16" s="463" t="s">
        <v>66</v>
      </c>
      <c r="E16" s="463"/>
      <c r="F16" s="464"/>
      <c r="G16" s="459"/>
      <c r="H16" s="459"/>
      <c r="I16" s="459"/>
      <c r="J16" s="459"/>
      <c r="K16" s="459"/>
      <c r="L16" s="459"/>
      <c r="M16" s="459"/>
      <c r="N16" s="459"/>
      <c r="O16" s="451"/>
      <c r="P16" s="457"/>
      <c r="Q16" s="457"/>
      <c r="R16" s="458">
        <f>SUM(G16:N16)</f>
        <v>0</v>
      </c>
    </row>
    <row r="17" spans="1:21" s="427" customFormat="1" ht="25.15" customHeight="1" x14ac:dyDescent="0.2">
      <c r="A17" s="461"/>
      <c r="B17" s="462"/>
      <c r="C17" s="460" t="s">
        <v>44</v>
      </c>
      <c r="D17" s="463" t="s">
        <v>67</v>
      </c>
      <c r="E17" s="463"/>
      <c r="F17" s="464"/>
      <c r="G17" s="459"/>
      <c r="H17" s="459"/>
      <c r="I17" s="459"/>
      <c r="J17" s="459"/>
      <c r="K17" s="459"/>
      <c r="L17" s="459"/>
      <c r="M17" s="459"/>
      <c r="N17" s="459"/>
      <c r="O17" s="466"/>
      <c r="P17" s="457"/>
      <c r="Q17" s="457"/>
      <c r="R17" s="458">
        <f>SUM(G17:N17)</f>
        <v>0</v>
      </c>
    </row>
    <row r="18" spans="1:21" s="427" customFormat="1" ht="25.15" customHeight="1" x14ac:dyDescent="0.2">
      <c r="A18" s="461"/>
      <c r="B18" s="462"/>
      <c r="C18" s="460" t="s">
        <v>45</v>
      </c>
      <c r="D18" s="463" t="s">
        <v>68</v>
      </c>
      <c r="E18" s="463"/>
      <c r="F18" s="464"/>
      <c r="G18" s="459"/>
      <c r="H18" s="459"/>
      <c r="I18" s="459"/>
      <c r="J18" s="459"/>
      <c r="K18" s="459"/>
      <c r="L18" s="459"/>
      <c r="M18" s="459"/>
      <c r="N18" s="459"/>
      <c r="O18" s="466"/>
      <c r="P18" s="457"/>
      <c r="Q18" s="457"/>
      <c r="R18" s="458">
        <f>SUM(G18:N18)</f>
        <v>0</v>
      </c>
    </row>
    <row r="19" spans="1:21" s="427" customFormat="1" ht="25.15" customHeight="1" x14ac:dyDescent="0.2">
      <c r="A19" s="461"/>
      <c r="B19" s="462"/>
      <c r="C19" s="460" t="s">
        <v>46</v>
      </c>
      <c r="D19" s="463" t="s">
        <v>78</v>
      </c>
      <c r="E19" s="463"/>
      <c r="F19" s="464"/>
      <c r="G19" s="459"/>
      <c r="H19" s="459"/>
      <c r="I19" s="459"/>
      <c r="J19" s="459"/>
      <c r="K19" s="459"/>
      <c r="L19" s="466"/>
      <c r="M19" s="459"/>
      <c r="N19" s="466"/>
      <c r="O19" s="466"/>
      <c r="P19" s="457"/>
      <c r="Q19" s="457"/>
      <c r="R19" s="458">
        <f>SUM(G19:K19)+M19</f>
        <v>0</v>
      </c>
    </row>
    <row r="20" spans="1:21" s="427" customFormat="1" ht="25.15" customHeight="1" x14ac:dyDescent="0.2">
      <c r="A20" s="461"/>
      <c r="B20" s="462"/>
      <c r="C20" s="460" t="s">
        <v>47</v>
      </c>
      <c r="D20" s="463" t="s">
        <v>94</v>
      </c>
      <c r="E20" s="463"/>
      <c r="F20" s="464"/>
      <c r="G20" s="459">
        <v>9710083</v>
      </c>
      <c r="H20" s="459">
        <v>491500</v>
      </c>
      <c r="I20" s="459">
        <v>754146</v>
      </c>
      <c r="J20" s="459"/>
      <c r="K20" s="459"/>
      <c r="L20" s="466"/>
      <c r="M20" s="459"/>
      <c r="N20" s="466"/>
      <c r="O20" s="466"/>
      <c r="P20" s="457"/>
      <c r="Q20" s="457"/>
      <c r="R20" s="458">
        <f>SUM(G20:K20)+M20</f>
        <v>10955729</v>
      </c>
    </row>
    <row r="21" spans="1:21" s="427" customFormat="1" ht="25.15" customHeight="1" x14ac:dyDescent="0.2">
      <c r="A21" s="461"/>
      <c r="B21" s="462"/>
      <c r="C21" s="460" t="s">
        <v>48</v>
      </c>
      <c r="D21" s="463" t="s">
        <v>117</v>
      </c>
      <c r="E21" s="463"/>
      <c r="F21" s="464"/>
      <c r="G21" s="459">
        <v>15834460</v>
      </c>
      <c r="H21" s="459">
        <v>4222523</v>
      </c>
      <c r="I21" s="459">
        <v>1055631</v>
      </c>
      <c r="J21" s="459"/>
      <c r="K21" s="459"/>
      <c r="L21" s="466"/>
      <c r="M21" s="465"/>
      <c r="N21" s="466"/>
      <c r="O21" s="465"/>
      <c r="P21" s="457"/>
      <c r="Q21" s="457"/>
      <c r="R21" s="458">
        <f>SUM(G21:K21)+M21+O21</f>
        <v>21112614</v>
      </c>
    </row>
    <row r="22" spans="1:21" s="427" customFormat="1" ht="25.15" customHeight="1" x14ac:dyDescent="0.2">
      <c r="A22" s="461"/>
      <c r="B22" s="467"/>
      <c r="C22" s="197" t="s">
        <v>57</v>
      </c>
      <c r="D22" s="429" t="s">
        <v>76</v>
      </c>
      <c r="E22" s="429"/>
      <c r="F22" s="598"/>
      <c r="G22" s="468"/>
      <c r="H22" s="468"/>
      <c r="I22" s="468"/>
      <c r="J22" s="468"/>
      <c r="K22" s="468"/>
      <c r="L22" s="468"/>
      <c r="M22" s="468"/>
      <c r="N22" s="468"/>
      <c r="O22" s="469"/>
      <c r="P22" s="470"/>
      <c r="Q22" s="471">
        <v>2593762</v>
      </c>
      <c r="R22" s="472">
        <f>Q22</f>
        <v>2593762</v>
      </c>
    </row>
    <row r="23" spans="1:21" ht="25.15" customHeight="1" x14ac:dyDescent="0.2">
      <c r="A23" s="454"/>
      <c r="B23" s="397"/>
      <c r="C23" s="473" t="s">
        <v>122</v>
      </c>
      <c r="D23" s="474"/>
      <c r="E23" s="474"/>
      <c r="F23" s="474"/>
      <c r="G23" s="475">
        <f>SUM(G15:G21)</f>
        <v>25544543</v>
      </c>
      <c r="H23" s="475">
        <f>SUM(H15:H21)</f>
        <v>4714023</v>
      </c>
      <c r="I23" s="475">
        <f>SUM(I15:I21)</f>
        <v>1809777</v>
      </c>
      <c r="J23" s="475">
        <f>SUM(J13:J21)</f>
        <v>1612780</v>
      </c>
      <c r="K23" s="475">
        <f>SUM(K14:K21)</f>
        <v>2156049</v>
      </c>
      <c r="L23" s="475">
        <f>SUM(L15:L18)</f>
        <v>0</v>
      </c>
      <c r="M23" s="475">
        <f>SUM(M15:M21)</f>
        <v>0</v>
      </c>
      <c r="N23" s="475">
        <f>SUM(N15:N18)</f>
        <v>0</v>
      </c>
      <c r="O23" s="476">
        <f>O21</f>
        <v>0</v>
      </c>
      <c r="P23" s="475">
        <f>P12</f>
        <v>7252426</v>
      </c>
      <c r="Q23" s="475">
        <f>Q22</f>
        <v>2593762</v>
      </c>
      <c r="R23" s="475">
        <f>SUM(G23:Q23)</f>
        <v>45683360</v>
      </c>
    </row>
    <row r="24" spans="1:21" ht="25.15" customHeight="1" x14ac:dyDescent="0.25">
      <c r="A24" s="477">
        <v>2</v>
      </c>
      <c r="B24" s="478" t="s">
        <v>171</v>
      </c>
      <c r="C24" s="278"/>
      <c r="D24" s="278"/>
      <c r="E24" s="278"/>
      <c r="F24" s="450"/>
      <c r="G24" s="451"/>
      <c r="H24" s="451"/>
      <c r="I24" s="451"/>
      <c r="J24" s="451"/>
      <c r="K24" s="451"/>
      <c r="L24" s="451"/>
      <c r="M24" s="451"/>
      <c r="N24" s="451"/>
      <c r="O24" s="451"/>
      <c r="P24" s="452"/>
      <c r="Q24" s="452"/>
      <c r="R24" s="453"/>
      <c r="S24" s="427"/>
    </row>
    <row r="25" spans="1:21" ht="25.15" customHeight="1" x14ac:dyDescent="0.2">
      <c r="A25" s="454"/>
      <c r="B25" s="397"/>
      <c r="C25" s="285" t="s">
        <v>39</v>
      </c>
      <c r="D25" s="285" t="s">
        <v>80</v>
      </c>
      <c r="E25" s="285"/>
      <c r="F25" s="286"/>
      <c r="G25" s="459"/>
      <c r="H25" s="465"/>
      <c r="I25" s="465"/>
      <c r="J25" s="466"/>
      <c r="K25" s="466"/>
      <c r="L25" s="466"/>
      <c r="M25" s="466"/>
      <c r="N25" s="466"/>
      <c r="O25" s="466"/>
      <c r="P25" s="456"/>
      <c r="Q25" s="457"/>
      <c r="R25" s="458">
        <f>G25+H25+I25+P25</f>
        <v>0</v>
      </c>
    </row>
    <row r="26" spans="1:21" ht="25.15" customHeight="1" x14ac:dyDescent="0.2">
      <c r="A26" s="454"/>
      <c r="B26" s="397"/>
      <c r="C26" s="285" t="s">
        <v>40</v>
      </c>
      <c r="D26" s="285" t="s">
        <v>120</v>
      </c>
      <c r="E26" s="285"/>
      <c r="F26" s="286"/>
      <c r="G26" s="459">
        <v>12900611</v>
      </c>
      <c r="H26" s="459">
        <v>3440163</v>
      </c>
      <c r="I26" s="459">
        <v>860041</v>
      </c>
      <c r="J26" s="466"/>
      <c r="K26" s="466"/>
      <c r="L26" s="466"/>
      <c r="M26" s="459"/>
      <c r="N26" s="466"/>
      <c r="O26" s="459">
        <v>2694277</v>
      </c>
      <c r="P26" s="457"/>
      <c r="Q26" s="457"/>
      <c r="R26" s="458">
        <f>G26+H26+I26+M26+O26</f>
        <v>19895092</v>
      </c>
    </row>
    <row r="27" spans="1:21" ht="25.15" customHeight="1" x14ac:dyDescent="0.2">
      <c r="A27" s="454"/>
      <c r="B27" s="479"/>
      <c r="C27" s="153" t="s">
        <v>41</v>
      </c>
      <c r="D27" s="153" t="s">
        <v>121</v>
      </c>
      <c r="E27" s="153"/>
      <c r="F27" s="480"/>
      <c r="G27" s="481"/>
      <c r="H27" s="481"/>
      <c r="I27" s="481"/>
      <c r="J27" s="481"/>
      <c r="K27" s="481"/>
      <c r="L27" s="481"/>
      <c r="M27" s="481"/>
      <c r="N27" s="481"/>
      <c r="O27" s="468"/>
      <c r="P27" s="482"/>
      <c r="Q27" s="483">
        <v>377466</v>
      </c>
      <c r="R27" s="472">
        <f>Q27</f>
        <v>377466</v>
      </c>
    </row>
    <row r="28" spans="1:21" ht="25.15" customHeight="1" thickBot="1" x14ac:dyDescent="0.25">
      <c r="A28" s="484"/>
      <c r="B28" s="479"/>
      <c r="C28" s="180" t="s">
        <v>210</v>
      </c>
      <c r="D28" s="180" t="s">
        <v>77</v>
      </c>
      <c r="E28" s="180"/>
      <c r="F28" s="181"/>
      <c r="G28" s="485">
        <f>SUM(G25:G26)</f>
        <v>12900611</v>
      </c>
      <c r="H28" s="486">
        <f>SUM(H25:H26)</f>
        <v>3440163</v>
      </c>
      <c r="I28" s="486">
        <f>SUM(I25:I26)</f>
        <v>860041</v>
      </c>
      <c r="J28" s="487"/>
      <c r="K28" s="487"/>
      <c r="L28" s="487"/>
      <c r="M28" s="486">
        <f>M26</f>
        <v>0</v>
      </c>
      <c r="N28" s="487"/>
      <c r="O28" s="486">
        <f>O26</f>
        <v>2694277</v>
      </c>
      <c r="P28" s="486">
        <f>P25</f>
        <v>0</v>
      </c>
      <c r="Q28" s="486">
        <f>SUM(Q27)</f>
        <v>377466</v>
      </c>
      <c r="R28" s="486">
        <f>SUM(R25:R27)</f>
        <v>20272558</v>
      </c>
      <c r="U28" s="488"/>
    </row>
    <row r="29" spans="1:21" ht="25.15" customHeight="1" x14ac:dyDescent="0.25">
      <c r="A29" s="477">
        <v>3</v>
      </c>
      <c r="B29" s="478" t="s">
        <v>292</v>
      </c>
      <c r="C29" s="489"/>
      <c r="D29" s="489"/>
      <c r="E29" s="489"/>
      <c r="F29" s="490"/>
      <c r="G29" s="491"/>
      <c r="H29" s="451"/>
      <c r="I29" s="451"/>
      <c r="J29" s="451"/>
      <c r="K29" s="451"/>
      <c r="L29" s="451"/>
      <c r="M29" s="451"/>
      <c r="N29" s="451"/>
      <c r="O29" s="451"/>
      <c r="P29" s="452"/>
      <c r="Q29" s="452"/>
      <c r="R29" s="451"/>
    </row>
    <row r="30" spans="1:21" ht="25.15" customHeight="1" x14ac:dyDescent="0.25">
      <c r="A30" s="492"/>
      <c r="B30" s="493" t="s">
        <v>98</v>
      </c>
      <c r="C30" s="285" t="s">
        <v>96</v>
      </c>
      <c r="D30" s="285"/>
      <c r="E30" s="285"/>
      <c r="F30" s="286"/>
      <c r="G30" s="491"/>
      <c r="H30" s="451"/>
      <c r="I30" s="451"/>
      <c r="J30" s="451"/>
      <c r="K30" s="451"/>
      <c r="L30" s="451"/>
      <c r="M30" s="451"/>
      <c r="N30" s="451"/>
      <c r="O30" s="451"/>
      <c r="P30" s="452"/>
      <c r="Q30" s="452"/>
      <c r="R30" s="453"/>
    </row>
    <row r="31" spans="1:21" ht="25.15" customHeight="1" x14ac:dyDescent="0.2">
      <c r="A31" s="454"/>
      <c r="B31" s="494"/>
      <c r="C31" s="203" t="s">
        <v>39</v>
      </c>
      <c r="D31" s="285" t="s">
        <v>75</v>
      </c>
      <c r="E31" s="285"/>
      <c r="F31" s="286"/>
      <c r="G31" s="495"/>
      <c r="H31" s="466"/>
      <c r="I31" s="466"/>
      <c r="J31" s="465">
        <v>318880</v>
      </c>
      <c r="K31" s="466"/>
      <c r="L31" s="466"/>
      <c r="M31" s="466"/>
      <c r="N31" s="466"/>
      <c r="O31" s="466"/>
      <c r="P31" s="457"/>
      <c r="Q31" s="457"/>
      <c r="R31" s="458">
        <f>J31</f>
        <v>318880</v>
      </c>
    </row>
    <row r="32" spans="1:21" ht="25.15" customHeight="1" x14ac:dyDescent="0.2">
      <c r="A32" s="454"/>
      <c r="B32" s="494"/>
      <c r="C32" s="203" t="s">
        <v>40</v>
      </c>
      <c r="D32" s="285" t="s">
        <v>69</v>
      </c>
      <c r="E32" s="285"/>
      <c r="F32" s="286"/>
      <c r="G32" s="495"/>
      <c r="H32" s="466"/>
      <c r="I32" s="466"/>
      <c r="J32" s="465">
        <f>583497-10800</f>
        <v>572697</v>
      </c>
      <c r="K32" s="465">
        <v>380349</v>
      </c>
      <c r="L32" s="466"/>
      <c r="M32" s="466"/>
      <c r="N32" s="466"/>
      <c r="O32" s="466"/>
      <c r="P32" s="457"/>
      <c r="Q32" s="457"/>
      <c r="R32" s="458">
        <f>SUM(J32:K32)</f>
        <v>953046</v>
      </c>
    </row>
    <row r="33" spans="1:19" ht="25.15" customHeight="1" x14ac:dyDescent="0.2">
      <c r="A33" s="454"/>
      <c r="B33" s="494"/>
      <c r="C33" s="203" t="s">
        <v>41</v>
      </c>
      <c r="D33" s="285" t="s">
        <v>70</v>
      </c>
      <c r="E33" s="285"/>
      <c r="F33" s="286"/>
      <c r="G33" s="496"/>
      <c r="H33" s="465"/>
      <c r="I33" s="465"/>
      <c r="J33" s="465"/>
      <c r="K33" s="459">
        <v>259420</v>
      </c>
      <c r="L33" s="465"/>
      <c r="M33" s="465"/>
      <c r="N33" s="465"/>
      <c r="O33" s="466"/>
      <c r="P33" s="457"/>
      <c r="Q33" s="457"/>
      <c r="R33" s="458">
        <f>SUM(G33:N33)</f>
        <v>259420</v>
      </c>
    </row>
    <row r="34" spans="1:19" ht="25.15" customHeight="1" x14ac:dyDescent="0.2">
      <c r="A34" s="454"/>
      <c r="B34" s="494"/>
      <c r="C34" s="203" t="s">
        <v>42</v>
      </c>
      <c r="D34" s="285" t="s">
        <v>71</v>
      </c>
      <c r="E34" s="285"/>
      <c r="F34" s="286"/>
      <c r="G34" s="496"/>
      <c r="H34" s="465"/>
      <c r="I34" s="465"/>
      <c r="J34" s="465"/>
      <c r="K34" s="497"/>
      <c r="L34" s="465"/>
      <c r="M34" s="465"/>
      <c r="N34" s="465"/>
      <c r="O34" s="466"/>
      <c r="P34" s="457"/>
      <c r="Q34" s="457"/>
      <c r="R34" s="458">
        <f>SUM(G34:N34)</f>
        <v>0</v>
      </c>
    </row>
    <row r="35" spans="1:19" ht="25.15" customHeight="1" x14ac:dyDescent="0.2">
      <c r="A35" s="454"/>
      <c r="B35" s="494"/>
      <c r="C35" s="203" t="s">
        <v>43</v>
      </c>
      <c r="D35" s="285" t="s">
        <v>72</v>
      </c>
      <c r="E35" s="285"/>
      <c r="F35" s="286"/>
      <c r="G35" s="498"/>
      <c r="H35" s="499"/>
      <c r="I35" s="465"/>
      <c r="J35" s="465"/>
      <c r="K35" s="459"/>
      <c r="L35" s="499"/>
      <c r="M35" s="465"/>
      <c r="N35" s="465"/>
      <c r="O35" s="466"/>
      <c r="P35" s="457"/>
      <c r="Q35" s="457"/>
      <c r="R35" s="458">
        <f>SUM(G35:N35)</f>
        <v>0</v>
      </c>
    </row>
    <row r="36" spans="1:19" ht="25.15" customHeight="1" x14ac:dyDescent="0.2">
      <c r="A36" s="454"/>
      <c r="B36" s="494"/>
      <c r="C36" s="203" t="s">
        <v>44</v>
      </c>
      <c r="D36" s="285" t="s">
        <v>82</v>
      </c>
      <c r="E36" s="285"/>
      <c r="F36" s="286"/>
      <c r="G36" s="496"/>
      <c r="H36" s="496"/>
      <c r="I36" s="496"/>
      <c r="J36" s="465"/>
      <c r="K36" s="459"/>
      <c r="L36" s="465"/>
      <c r="M36" s="465"/>
      <c r="N36" s="465"/>
      <c r="O36" s="466"/>
      <c r="P36" s="457"/>
      <c r="Q36" s="457"/>
      <c r="R36" s="458">
        <f>SUM(G36:N36)</f>
        <v>0</v>
      </c>
    </row>
    <row r="37" spans="1:19" ht="25.15" customHeight="1" x14ac:dyDescent="0.2">
      <c r="A37" s="454"/>
      <c r="B37" s="494"/>
      <c r="C37" s="203" t="s">
        <v>45</v>
      </c>
      <c r="D37" s="285" t="s">
        <v>79</v>
      </c>
      <c r="E37" s="285"/>
      <c r="F37" s="286"/>
      <c r="G37" s="500"/>
      <c r="H37" s="500"/>
      <c r="I37" s="496"/>
      <c r="J37" s="465"/>
      <c r="K37" s="465"/>
      <c r="L37" s="466"/>
      <c r="M37" s="459"/>
      <c r="N37" s="466"/>
      <c r="O37" s="466"/>
      <c r="P37" s="457"/>
      <c r="Q37" s="457"/>
      <c r="R37" s="458">
        <f>SUM(G37:K37)+M37</f>
        <v>0</v>
      </c>
    </row>
    <row r="38" spans="1:19" ht="25.15" customHeight="1" x14ac:dyDescent="0.2">
      <c r="A38" s="454"/>
      <c r="B38" s="494"/>
      <c r="C38" s="203" t="s">
        <v>46</v>
      </c>
      <c r="D38" s="285" t="s">
        <v>93</v>
      </c>
      <c r="E38" s="285"/>
      <c r="F38" s="286"/>
      <c r="G38" s="500">
        <f>6943155+65396</f>
        <v>7008551</v>
      </c>
      <c r="H38" s="500">
        <v>491500</v>
      </c>
      <c r="I38" s="500">
        <v>592264</v>
      </c>
      <c r="J38" s="465"/>
      <c r="K38" s="465"/>
      <c r="L38" s="466"/>
      <c r="M38" s="459"/>
      <c r="N38" s="466"/>
      <c r="O38" s="495"/>
      <c r="P38" s="457"/>
      <c r="Q38" s="457"/>
      <c r="R38" s="458">
        <f>SUM(G38:K38)+M38</f>
        <v>8092315</v>
      </c>
    </row>
    <row r="39" spans="1:19" ht="25.15" customHeight="1" x14ac:dyDescent="0.2">
      <c r="A39" s="454"/>
      <c r="B39" s="494"/>
      <c r="C39" s="203" t="s">
        <v>47</v>
      </c>
      <c r="D39" s="285" t="s">
        <v>115</v>
      </c>
      <c r="E39" s="285"/>
      <c r="F39" s="286"/>
      <c r="G39" s="501"/>
      <c r="H39" s="501">
        <v>3416846</v>
      </c>
      <c r="I39" s="501"/>
      <c r="J39" s="502"/>
      <c r="K39" s="502"/>
      <c r="L39" s="468"/>
      <c r="M39" s="502"/>
      <c r="N39" s="468"/>
      <c r="O39" s="503"/>
      <c r="P39" s="482"/>
      <c r="Q39" s="482"/>
      <c r="R39" s="472">
        <f>SUM(G39:K39)+M39+O39</f>
        <v>3416846</v>
      </c>
    </row>
    <row r="40" spans="1:19" ht="25.15" customHeight="1" x14ac:dyDescent="0.2">
      <c r="A40" s="454"/>
      <c r="B40" s="494"/>
      <c r="C40" s="203" t="s">
        <v>48</v>
      </c>
      <c r="D40" s="285" t="s">
        <v>123</v>
      </c>
      <c r="E40" s="285"/>
      <c r="F40" s="286"/>
      <c r="G40" s="501"/>
      <c r="H40" s="501"/>
      <c r="I40" s="501"/>
      <c r="J40" s="502"/>
      <c r="K40" s="502"/>
      <c r="L40" s="468"/>
      <c r="M40" s="504"/>
      <c r="N40" s="468"/>
      <c r="O40" s="501">
        <v>2492888</v>
      </c>
      <c r="P40" s="482"/>
      <c r="Q40" s="482"/>
      <c r="R40" s="472">
        <f>SUM(G40:K40)+M40+O40</f>
        <v>2492888</v>
      </c>
    </row>
    <row r="41" spans="1:19" ht="25.15" customHeight="1" x14ac:dyDescent="0.2">
      <c r="A41" s="151"/>
      <c r="B41" s="505" t="s">
        <v>124</v>
      </c>
      <c r="C41" s="506"/>
      <c r="D41" s="506"/>
      <c r="E41" s="506"/>
      <c r="F41" s="507"/>
      <c r="G41" s="476">
        <f>SUM(G33:G40)</f>
        <v>7008551</v>
      </c>
      <c r="H41" s="476">
        <f>SUM(H33:H40)</f>
        <v>3908346</v>
      </c>
      <c r="I41" s="476">
        <f>SUM(I33:I40)</f>
        <v>592264</v>
      </c>
      <c r="J41" s="476">
        <f>SUM(J31:J40)</f>
        <v>891577</v>
      </c>
      <c r="K41" s="476">
        <f>SUM(K32:K40)</f>
        <v>639769</v>
      </c>
      <c r="L41" s="476">
        <f>SUM(L33:L36)</f>
        <v>0</v>
      </c>
      <c r="M41" s="476">
        <f>SUM(M33:M40)</f>
        <v>0</v>
      </c>
      <c r="N41" s="476">
        <f>SUM(N33:N36)</f>
        <v>0</v>
      </c>
      <c r="O41" s="476">
        <f>SUM(O39:O40)</f>
        <v>2492888</v>
      </c>
      <c r="P41" s="508"/>
      <c r="Q41" s="508"/>
      <c r="R41" s="475">
        <f>SUM(G41:O41)</f>
        <v>15533395</v>
      </c>
      <c r="S41" s="509"/>
    </row>
    <row r="42" spans="1:19" ht="25.15" customHeight="1" x14ac:dyDescent="0.2">
      <c r="A42" s="454"/>
      <c r="B42" s="494"/>
      <c r="C42" s="203" t="s">
        <v>57</v>
      </c>
      <c r="D42" s="285" t="s">
        <v>76</v>
      </c>
      <c r="E42" s="285"/>
      <c r="F42" s="286"/>
      <c r="G42" s="510"/>
      <c r="H42" s="511"/>
      <c r="I42" s="512"/>
      <c r="J42" s="513"/>
      <c r="K42" s="512"/>
      <c r="L42" s="512"/>
      <c r="M42" s="512"/>
      <c r="N42" s="512"/>
      <c r="O42" s="512"/>
      <c r="P42" s="452"/>
      <c r="Q42" s="514">
        <f>SUM(G42:O42)</f>
        <v>0</v>
      </c>
      <c r="R42" s="515">
        <f>Q42</f>
        <v>0</v>
      </c>
    </row>
    <row r="43" spans="1:19" ht="25.15" customHeight="1" x14ac:dyDescent="0.2">
      <c r="A43" s="454"/>
      <c r="B43" s="493" t="s">
        <v>99</v>
      </c>
      <c r="C43" s="285" t="s">
        <v>97</v>
      </c>
      <c r="D43" s="285"/>
      <c r="E43" s="285"/>
      <c r="F43" s="286"/>
      <c r="G43" s="516"/>
      <c r="H43" s="517"/>
      <c r="I43" s="517"/>
      <c r="J43" s="517"/>
      <c r="K43" s="517"/>
      <c r="L43" s="517"/>
      <c r="M43" s="517"/>
      <c r="N43" s="517"/>
      <c r="O43" s="517"/>
      <c r="P43" s="470"/>
      <c r="Q43" s="470"/>
      <c r="R43" s="518"/>
    </row>
    <row r="44" spans="1:19" ht="25.15" customHeight="1" x14ac:dyDescent="0.25">
      <c r="A44" s="454"/>
      <c r="B44" s="519"/>
      <c r="C44" s="203" t="s">
        <v>39</v>
      </c>
      <c r="D44" s="203" t="s">
        <v>90</v>
      </c>
      <c r="E44" s="203"/>
      <c r="F44" s="122"/>
      <c r="G44" s="520"/>
      <c r="H44" s="459"/>
      <c r="I44" s="500"/>
      <c r="J44" s="500"/>
      <c r="K44" s="500"/>
      <c r="L44" s="496"/>
      <c r="M44" s="500"/>
      <c r="N44" s="500"/>
      <c r="O44" s="500"/>
      <c r="P44" s="457"/>
      <c r="Q44" s="457"/>
      <c r="R44" s="458">
        <f>SUM(G44:O44)</f>
        <v>0</v>
      </c>
    </row>
    <row r="45" spans="1:19" ht="25.15" customHeight="1" x14ac:dyDescent="0.25">
      <c r="A45" s="454"/>
      <c r="B45" s="519"/>
      <c r="C45" s="203" t="s">
        <v>40</v>
      </c>
      <c r="D45" s="203" t="s">
        <v>91</v>
      </c>
      <c r="E45" s="203"/>
      <c r="F45" s="122"/>
      <c r="G45" s="520"/>
      <c r="H45" s="459"/>
      <c r="I45" s="500"/>
      <c r="J45" s="500"/>
      <c r="K45" s="500"/>
      <c r="L45" s="496"/>
      <c r="M45" s="500"/>
      <c r="N45" s="500"/>
      <c r="O45" s="500"/>
      <c r="P45" s="457"/>
      <c r="Q45" s="457"/>
      <c r="R45" s="458">
        <f>SUM(G45:O45)</f>
        <v>0</v>
      </c>
    </row>
    <row r="46" spans="1:19" ht="25.15" customHeight="1" x14ac:dyDescent="0.25">
      <c r="A46" s="454"/>
      <c r="B46" s="519"/>
      <c r="C46" s="203" t="s">
        <v>41</v>
      </c>
      <c r="D46" s="285" t="s">
        <v>89</v>
      </c>
      <c r="E46" s="285"/>
      <c r="F46" s="286"/>
      <c r="G46" s="504">
        <v>8342584</v>
      </c>
      <c r="H46" s="511"/>
      <c r="I46" s="500"/>
      <c r="J46" s="500"/>
      <c r="K46" s="500"/>
      <c r="L46" s="496"/>
      <c r="M46" s="500"/>
      <c r="N46" s="500"/>
      <c r="O46" s="500"/>
      <c r="P46" s="457"/>
      <c r="Q46" s="457"/>
      <c r="R46" s="458">
        <f>SUM(G46:O46)</f>
        <v>8342584</v>
      </c>
    </row>
    <row r="47" spans="1:19" ht="25.15" customHeight="1" x14ac:dyDescent="0.2">
      <c r="A47" s="454"/>
      <c r="B47" s="420" t="s">
        <v>158</v>
      </c>
      <c r="C47" s="285" t="s">
        <v>168</v>
      </c>
      <c r="D47" s="285"/>
      <c r="E47" s="285"/>
      <c r="F47" s="286"/>
      <c r="G47" s="504">
        <f>SUM(G41+G42+G44+G45+G46)</f>
        <v>15351135</v>
      </c>
      <c r="H47" s="504">
        <f t="shared" ref="H47:O47" si="0">SUM(H41+H42+H44+H45+H46)</f>
        <v>3908346</v>
      </c>
      <c r="I47" s="504">
        <f t="shared" si="0"/>
        <v>592264</v>
      </c>
      <c r="J47" s="504">
        <f t="shared" si="0"/>
        <v>891577</v>
      </c>
      <c r="K47" s="504">
        <f t="shared" si="0"/>
        <v>639769</v>
      </c>
      <c r="L47" s="504">
        <f t="shared" si="0"/>
        <v>0</v>
      </c>
      <c r="M47" s="504">
        <f t="shared" si="0"/>
        <v>0</v>
      </c>
      <c r="N47" s="504">
        <f t="shared" si="0"/>
        <v>0</v>
      </c>
      <c r="O47" s="504">
        <f t="shared" si="0"/>
        <v>2492888</v>
      </c>
      <c r="P47" s="482"/>
      <c r="Q47" s="482"/>
      <c r="R47" s="472">
        <f>SUM(G47:O47)</f>
        <v>23875979</v>
      </c>
    </row>
    <row r="48" spans="1:19" ht="25.15" customHeight="1" x14ac:dyDescent="0.2">
      <c r="A48" s="521"/>
      <c r="B48" s="522" t="s">
        <v>166</v>
      </c>
      <c r="C48" s="523" t="s">
        <v>62</v>
      </c>
      <c r="D48" s="524"/>
      <c r="E48" s="524"/>
      <c r="F48" s="524"/>
      <c r="G48" s="476">
        <f>IF(G47='CSS '!G54,'CSS '!G54,"ERROR")</f>
        <v>15351135</v>
      </c>
      <c r="H48" s="476">
        <f>IF(H47=PEI!G51,PEI!G51,"ERROR")</f>
        <v>3908346</v>
      </c>
      <c r="I48" s="476">
        <f>IF(I47=INN!G35,INN!G35,"ERROR")</f>
        <v>592264</v>
      </c>
      <c r="J48" s="476">
        <f>IF(J47=WET!E15,WET!E15,"ERROR")</f>
        <v>891577</v>
      </c>
      <c r="K48" s="476">
        <f>IF(K47=CFTN!D41,CFTN!D41,"ERROR")</f>
        <v>639769</v>
      </c>
      <c r="L48" s="476">
        <f>IF(L47='Other MHSA Funds'!D7,'Other MHSA Funds'!D7,"ERROR")</f>
        <v>0</v>
      </c>
      <c r="M48" s="476">
        <f>IF(M47='Other MHSA Funds'!D9,'Other MHSA Funds'!D9,"ERROR")</f>
        <v>0</v>
      </c>
      <c r="N48" s="476">
        <f>IF(N47='Other MHSA Funds'!D11,'Other MHSA Funds'!D11,"ERROR")</f>
        <v>0</v>
      </c>
      <c r="O48" s="476">
        <f>IF(O47='Unencumbered Housing Funds'!D6,'Unencumbered Housing Funds'!D6,"ERROR")</f>
        <v>2492888</v>
      </c>
      <c r="P48" s="525"/>
      <c r="Q48" s="526">
        <f>Q42</f>
        <v>0</v>
      </c>
      <c r="R48" s="527">
        <f>SUM(G48:O48)+Q48</f>
        <v>23875979</v>
      </c>
    </row>
    <row r="49" spans="1:19" x14ac:dyDescent="0.2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528"/>
      <c r="S49" s="114"/>
    </row>
    <row r="50" spans="1:19" x14ac:dyDescent="0.2">
      <c r="A50" s="682" t="s">
        <v>169</v>
      </c>
      <c r="B50" s="679"/>
      <c r="C50" s="679"/>
      <c r="D50" s="679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79"/>
      <c r="P50" s="679"/>
      <c r="Q50" s="679"/>
      <c r="R50" s="680"/>
      <c r="S50" s="114"/>
    </row>
    <row r="51" spans="1:19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528"/>
    </row>
    <row r="52" spans="1:19" ht="25.15" customHeight="1" x14ac:dyDescent="0.25">
      <c r="A52" s="477">
        <v>4</v>
      </c>
      <c r="B52" s="478" t="s">
        <v>293</v>
      </c>
      <c r="C52" s="489"/>
      <c r="D52" s="489"/>
      <c r="E52" s="489"/>
      <c r="F52" s="490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30"/>
    </row>
    <row r="53" spans="1:19" ht="25.15" customHeight="1" x14ac:dyDescent="0.25">
      <c r="A53" s="454"/>
      <c r="B53" s="531"/>
      <c r="C53" s="532" t="s">
        <v>39</v>
      </c>
      <c r="D53" s="463" t="s">
        <v>95</v>
      </c>
      <c r="E53" s="463"/>
      <c r="F53" s="464"/>
      <c r="G53" s="511"/>
      <c r="H53" s="513"/>
      <c r="I53" s="513"/>
      <c r="J53" s="511"/>
      <c r="K53" s="511"/>
      <c r="L53" s="451"/>
      <c r="M53" s="451"/>
      <c r="N53" s="451"/>
      <c r="O53" s="451"/>
      <c r="P53" s="533"/>
      <c r="Q53" s="452"/>
      <c r="R53" s="515">
        <f>SUM(G53:K53)+P53</f>
        <v>0</v>
      </c>
      <c r="S53" s="488"/>
    </row>
    <row r="54" spans="1:19" ht="25.15" customHeight="1" x14ac:dyDescent="0.25">
      <c r="A54" s="454"/>
      <c r="B54" s="531"/>
      <c r="C54" s="532" t="s">
        <v>40</v>
      </c>
      <c r="D54" s="463" t="s">
        <v>116</v>
      </c>
      <c r="E54" s="463"/>
      <c r="F54" s="464"/>
      <c r="G54" s="459"/>
      <c r="H54" s="465"/>
      <c r="I54" s="465"/>
      <c r="J54" s="459"/>
      <c r="K54" s="459"/>
      <c r="L54" s="466"/>
      <c r="M54" s="466"/>
      <c r="N54" s="466"/>
      <c r="O54" s="466"/>
      <c r="P54" s="533"/>
      <c r="Q54" s="457"/>
      <c r="R54" s="515">
        <f>SUM(G54:K54)+P54</f>
        <v>0</v>
      </c>
      <c r="S54" s="488"/>
    </row>
    <row r="55" spans="1:19" ht="24.6" customHeight="1" x14ac:dyDescent="0.25">
      <c r="A55" s="454"/>
      <c r="B55" s="531"/>
      <c r="C55" s="532" t="s">
        <v>41</v>
      </c>
      <c r="D55" s="463" t="s">
        <v>125</v>
      </c>
      <c r="E55" s="463"/>
      <c r="F55" s="464"/>
      <c r="G55" s="459"/>
      <c r="H55" s="465"/>
      <c r="I55" s="465"/>
      <c r="J55" s="459"/>
      <c r="K55" s="459"/>
      <c r="L55" s="466"/>
      <c r="M55" s="466"/>
      <c r="N55" s="466"/>
      <c r="O55" s="466"/>
      <c r="P55" s="533"/>
      <c r="Q55" s="482"/>
      <c r="R55" s="515">
        <f>SUM(G55:K55)+P55</f>
        <v>0</v>
      </c>
      <c r="S55" s="488"/>
    </row>
    <row r="56" spans="1:19" ht="24.6" customHeight="1" x14ac:dyDescent="0.25">
      <c r="A56" s="484"/>
      <c r="B56" s="531"/>
      <c r="C56" s="532" t="s">
        <v>214</v>
      </c>
      <c r="D56" s="463"/>
      <c r="E56" s="463"/>
      <c r="F56" s="464"/>
      <c r="G56" s="534">
        <f>SUM(G53:G55)</f>
        <v>0</v>
      </c>
      <c r="H56" s="534">
        <f>SUM(H53:H55)</f>
        <v>0</v>
      </c>
      <c r="I56" s="534">
        <f>SUM(I53:I55)</f>
        <v>0</v>
      </c>
      <c r="J56" s="534">
        <f>SUM(J53:J55)</f>
        <v>0</v>
      </c>
      <c r="K56" s="534">
        <f>SUM(K53:K55)</f>
        <v>0</v>
      </c>
      <c r="L56" s="469"/>
      <c r="M56" s="469"/>
      <c r="N56" s="469"/>
      <c r="O56" s="469"/>
      <c r="P56" s="533">
        <f>SUM(P53:P55)</f>
        <v>0</v>
      </c>
      <c r="Q56" s="470"/>
      <c r="R56" s="515">
        <f>SUM(G56:K56)+P56</f>
        <v>0</v>
      </c>
      <c r="S56" s="488"/>
    </row>
    <row r="57" spans="1:19" ht="25.15" customHeight="1" x14ac:dyDescent="0.25">
      <c r="A57" s="535">
        <v>5</v>
      </c>
      <c r="B57" s="536" t="s">
        <v>294</v>
      </c>
      <c r="C57" s="316"/>
      <c r="D57" s="316"/>
      <c r="E57" s="316"/>
      <c r="F57" s="537"/>
      <c r="G57" s="538"/>
      <c r="H57" s="539"/>
      <c r="I57" s="539"/>
      <c r="J57" s="539"/>
      <c r="K57" s="539"/>
      <c r="L57" s="539"/>
      <c r="M57" s="539"/>
      <c r="N57" s="539"/>
      <c r="O57" s="539"/>
      <c r="P57" s="540"/>
      <c r="Q57" s="540"/>
      <c r="R57" s="541"/>
    </row>
    <row r="58" spans="1:19" ht="25.15" customHeight="1" x14ac:dyDescent="0.25">
      <c r="A58" s="542"/>
      <c r="B58" s="543"/>
      <c r="C58" s="544" t="s">
        <v>39</v>
      </c>
      <c r="D58" s="545" t="s">
        <v>61</v>
      </c>
      <c r="E58" s="545"/>
      <c r="F58" s="546"/>
      <c r="G58" s="495"/>
      <c r="H58" s="466"/>
      <c r="I58" s="466"/>
      <c r="J58" s="466"/>
      <c r="K58" s="466"/>
      <c r="L58" s="466"/>
      <c r="M58" s="466"/>
      <c r="N58" s="466"/>
      <c r="O58" s="466"/>
      <c r="P58" s="456"/>
      <c r="Q58" s="457"/>
      <c r="R58" s="458">
        <f>P58</f>
        <v>0</v>
      </c>
    </row>
    <row r="59" spans="1:19" ht="25.15" customHeight="1" x14ac:dyDescent="0.25">
      <c r="A59" s="542"/>
      <c r="B59" s="543"/>
      <c r="C59" s="544" t="s">
        <v>40</v>
      </c>
      <c r="D59" s="545" t="s">
        <v>74</v>
      </c>
      <c r="E59" s="545"/>
      <c r="F59" s="546"/>
      <c r="G59" s="495"/>
      <c r="H59" s="466"/>
      <c r="I59" s="466"/>
      <c r="J59" s="459"/>
      <c r="K59" s="466"/>
      <c r="L59" s="466"/>
      <c r="M59" s="466"/>
      <c r="N59" s="466"/>
      <c r="O59" s="466"/>
      <c r="P59" s="457"/>
      <c r="Q59" s="457"/>
      <c r="R59" s="458">
        <f>J59</f>
        <v>0</v>
      </c>
    </row>
    <row r="60" spans="1:19" ht="25.15" customHeight="1" x14ac:dyDescent="0.25">
      <c r="A60" s="542"/>
      <c r="B60" s="543"/>
      <c r="C60" s="544" t="s">
        <v>41</v>
      </c>
      <c r="D60" s="545" t="s">
        <v>64</v>
      </c>
      <c r="E60" s="545"/>
      <c r="F60" s="546"/>
      <c r="G60" s="495"/>
      <c r="H60" s="466"/>
      <c r="I60" s="466"/>
      <c r="J60" s="459"/>
      <c r="K60" s="465"/>
      <c r="L60" s="466"/>
      <c r="M60" s="466"/>
      <c r="N60" s="466"/>
      <c r="O60" s="466"/>
      <c r="P60" s="457"/>
      <c r="Q60" s="457"/>
      <c r="R60" s="458">
        <f>J60+K60</f>
        <v>0</v>
      </c>
    </row>
    <row r="61" spans="1:19" s="114" customFormat="1" ht="25.15" customHeight="1" x14ac:dyDescent="0.25">
      <c r="A61" s="542"/>
      <c r="B61" s="543"/>
      <c r="C61" s="544" t="s">
        <v>42</v>
      </c>
      <c r="D61" s="545" t="s">
        <v>65</v>
      </c>
      <c r="E61" s="545"/>
      <c r="F61" s="546"/>
      <c r="G61" s="496"/>
      <c r="H61" s="465"/>
      <c r="I61" s="465"/>
      <c r="J61" s="459"/>
      <c r="K61" s="465">
        <v>921</v>
      </c>
      <c r="L61" s="465"/>
      <c r="M61" s="465"/>
      <c r="N61" s="465"/>
      <c r="O61" s="466"/>
      <c r="P61" s="457"/>
      <c r="Q61" s="457"/>
      <c r="R61" s="458">
        <f>SUM(G61:N61)</f>
        <v>921</v>
      </c>
    </row>
    <row r="62" spans="1:19" s="114" customFormat="1" ht="25.15" customHeight="1" x14ac:dyDescent="0.25">
      <c r="A62" s="542"/>
      <c r="B62" s="543"/>
      <c r="C62" s="544" t="s">
        <v>43</v>
      </c>
      <c r="D62" s="545" t="s">
        <v>66</v>
      </c>
      <c r="E62" s="545"/>
      <c r="F62" s="546"/>
      <c r="G62" s="496"/>
      <c r="H62" s="496"/>
      <c r="I62" s="496"/>
      <c r="J62" s="459"/>
      <c r="K62" s="465"/>
      <c r="L62" s="513"/>
      <c r="M62" s="465"/>
      <c r="N62" s="465"/>
      <c r="O62" s="466"/>
      <c r="P62" s="457"/>
      <c r="Q62" s="457"/>
      <c r="R62" s="458">
        <f>SUM(G62:N62)</f>
        <v>0</v>
      </c>
    </row>
    <row r="63" spans="1:19" s="114" customFormat="1" ht="25.15" customHeight="1" x14ac:dyDescent="0.25">
      <c r="A63" s="542"/>
      <c r="B63" s="543"/>
      <c r="C63" s="544" t="s">
        <v>44</v>
      </c>
      <c r="D63" s="545" t="s">
        <v>67</v>
      </c>
      <c r="E63" s="545"/>
      <c r="F63" s="546"/>
      <c r="G63" s="496"/>
      <c r="H63" s="496"/>
      <c r="I63" s="496">
        <v>1218338</v>
      </c>
      <c r="J63" s="459"/>
      <c r="K63" s="465"/>
      <c r="L63" s="465"/>
      <c r="M63" s="465"/>
      <c r="N63" s="465"/>
      <c r="O63" s="466"/>
      <c r="P63" s="457"/>
      <c r="Q63" s="457"/>
      <c r="R63" s="458">
        <f>SUM(G63:N63)</f>
        <v>1218338</v>
      </c>
    </row>
    <row r="64" spans="1:19" s="114" customFormat="1" ht="25.15" customHeight="1" x14ac:dyDescent="0.25">
      <c r="A64" s="542"/>
      <c r="B64" s="543"/>
      <c r="C64" s="544" t="s">
        <v>45</v>
      </c>
      <c r="D64" s="545" t="s">
        <v>68</v>
      </c>
      <c r="E64" s="545"/>
      <c r="F64" s="546"/>
      <c r="G64" s="547"/>
      <c r="H64" s="547"/>
      <c r="I64" s="496">
        <v>594400</v>
      </c>
      <c r="J64" s="459"/>
      <c r="K64" s="465"/>
      <c r="L64" s="496"/>
      <c r="M64" s="496"/>
      <c r="N64" s="496"/>
      <c r="O64" s="468"/>
      <c r="P64" s="482"/>
      <c r="Q64" s="482"/>
      <c r="R64" s="458">
        <f>SUM(G64:N64)</f>
        <v>594400</v>
      </c>
    </row>
    <row r="65" spans="1:19" ht="25.15" customHeight="1" x14ac:dyDescent="0.25">
      <c r="A65" s="542"/>
      <c r="B65" s="543"/>
      <c r="C65" s="544" t="s">
        <v>46</v>
      </c>
      <c r="D65" s="545" t="s">
        <v>78</v>
      </c>
      <c r="E65" s="545"/>
      <c r="F65" s="546"/>
      <c r="G65" s="496"/>
      <c r="H65" s="502"/>
      <c r="I65" s="504">
        <v>970122</v>
      </c>
      <c r="J65" s="459"/>
      <c r="K65" s="459"/>
      <c r="L65" s="504"/>
      <c r="M65" s="504"/>
      <c r="N65" s="468"/>
      <c r="O65" s="468"/>
      <c r="P65" s="482"/>
      <c r="Q65" s="482"/>
      <c r="R65" s="458">
        <f>SUM(G65:M65)</f>
        <v>970122</v>
      </c>
    </row>
    <row r="66" spans="1:19" ht="25.15" customHeight="1" x14ac:dyDescent="0.25">
      <c r="A66" s="542"/>
      <c r="B66" s="543"/>
      <c r="C66" s="544" t="s">
        <v>47</v>
      </c>
      <c r="D66" s="545" t="s">
        <v>94</v>
      </c>
      <c r="E66" s="545"/>
      <c r="F66" s="546"/>
      <c r="G66" s="500">
        <f>-858062-1843470</f>
        <v>-2701532</v>
      </c>
      <c r="H66" s="504"/>
      <c r="I66" s="504">
        <f>341691+35182+215391</f>
        <v>592264</v>
      </c>
      <c r="J66" s="459"/>
      <c r="K66" s="459"/>
      <c r="L66" s="504"/>
      <c r="M66" s="504"/>
      <c r="N66" s="468"/>
      <c r="O66" s="468"/>
      <c r="P66" s="482"/>
      <c r="Q66" s="482"/>
      <c r="R66" s="458">
        <f>SUM(G66:M66)</f>
        <v>-2109268</v>
      </c>
    </row>
    <row r="67" spans="1:19" ht="25.15" customHeight="1" x14ac:dyDescent="0.25">
      <c r="A67" s="542"/>
      <c r="B67" s="543"/>
      <c r="C67" s="544" t="s">
        <v>48</v>
      </c>
      <c r="D67" s="545" t="s">
        <v>117</v>
      </c>
      <c r="E67" s="545"/>
      <c r="F67" s="546"/>
      <c r="G67" s="500">
        <f>-555131-28146-273353+9822</f>
        <v>-846808</v>
      </c>
      <c r="H67" s="504">
        <f>-599650-7036-68338</f>
        <v>-675024</v>
      </c>
      <c r="I67" s="504"/>
      <c r="J67" s="459"/>
      <c r="K67" s="459"/>
      <c r="L67" s="504"/>
      <c r="M67" s="502"/>
      <c r="N67" s="468"/>
      <c r="O67" s="502"/>
      <c r="P67" s="482"/>
      <c r="Q67" s="482"/>
      <c r="R67" s="458">
        <f>SUM(G67:M67)+O67</f>
        <v>-1521832</v>
      </c>
    </row>
    <row r="68" spans="1:19" ht="25.15" customHeight="1" x14ac:dyDescent="0.25">
      <c r="A68" s="542"/>
      <c r="B68" s="543"/>
      <c r="C68" s="544" t="s">
        <v>57</v>
      </c>
      <c r="D68" s="545" t="s">
        <v>126</v>
      </c>
      <c r="E68" s="545"/>
      <c r="F68" s="546"/>
      <c r="G68" s="500"/>
      <c r="H68" s="504"/>
      <c r="I68" s="504"/>
      <c r="J68" s="459"/>
      <c r="K68" s="459"/>
      <c r="L68" s="504"/>
      <c r="M68" s="504"/>
      <c r="N68" s="468"/>
      <c r="O68" s="504"/>
      <c r="P68" s="482"/>
      <c r="Q68" s="466"/>
      <c r="R68" s="458">
        <f>SUM(G68:M68)+O68</f>
        <v>0</v>
      </c>
      <c r="S68" s="488"/>
    </row>
    <row r="69" spans="1:19" ht="25.15" customHeight="1" x14ac:dyDescent="0.25">
      <c r="A69" s="542"/>
      <c r="B69" s="543"/>
      <c r="C69" s="544" t="s">
        <v>100</v>
      </c>
      <c r="D69" s="544" t="s">
        <v>92</v>
      </c>
      <c r="E69" s="544"/>
      <c r="F69" s="548"/>
      <c r="G69" s="501"/>
      <c r="H69" s="504"/>
      <c r="I69" s="504"/>
      <c r="J69" s="502"/>
      <c r="K69" s="502"/>
      <c r="L69" s="502"/>
      <c r="M69" s="504"/>
      <c r="N69" s="502"/>
      <c r="O69" s="504"/>
      <c r="P69" s="482"/>
      <c r="Q69" s="549"/>
      <c r="R69" s="550">
        <f>SUM(G69:O69)+Q69</f>
        <v>0</v>
      </c>
      <c r="S69" s="488"/>
    </row>
    <row r="70" spans="1:19" ht="25.15" customHeight="1" x14ac:dyDescent="0.2">
      <c r="A70" s="551"/>
      <c r="B70" s="552"/>
      <c r="C70" s="553" t="s">
        <v>131</v>
      </c>
      <c r="D70" s="554" t="s">
        <v>77</v>
      </c>
      <c r="E70" s="522"/>
      <c r="F70" s="554"/>
      <c r="G70" s="475">
        <f>SUM(G61:G69)</f>
        <v>-3548340</v>
      </c>
      <c r="H70" s="475">
        <f>SUM(H61:H69)</f>
        <v>-675024</v>
      </c>
      <c r="I70" s="475">
        <f>SUM(I61:I69)</f>
        <v>3375124</v>
      </c>
      <c r="J70" s="475">
        <f>SUM(J59:J69)</f>
        <v>0</v>
      </c>
      <c r="K70" s="475">
        <f>SUM(K60:K69)</f>
        <v>921</v>
      </c>
      <c r="L70" s="475">
        <f>SUM(L61:L69)</f>
        <v>0</v>
      </c>
      <c r="M70" s="475">
        <f>SUM(M61:M69)</f>
        <v>0</v>
      </c>
      <c r="N70" s="475">
        <f>SUM(N61:N64)+N69</f>
        <v>0</v>
      </c>
      <c r="O70" s="475">
        <f>SUM(O67:O69)</f>
        <v>0</v>
      </c>
      <c r="P70" s="475">
        <f>P58</f>
        <v>0</v>
      </c>
      <c r="Q70" s="475">
        <f>Q69</f>
        <v>0</v>
      </c>
      <c r="R70" s="555">
        <f>SUM(G70:Q70)</f>
        <v>-847319</v>
      </c>
    </row>
    <row r="71" spans="1:19" ht="25.15" customHeight="1" x14ac:dyDescent="0.25">
      <c r="A71" s="556">
        <v>6</v>
      </c>
      <c r="B71" s="449" t="s">
        <v>295</v>
      </c>
      <c r="C71" s="278"/>
      <c r="D71" s="278"/>
      <c r="E71" s="278"/>
      <c r="F71" s="450"/>
      <c r="G71" s="491"/>
      <c r="H71" s="451"/>
      <c r="I71" s="451"/>
      <c r="J71" s="451"/>
      <c r="K71" s="451"/>
      <c r="L71" s="451"/>
      <c r="M71" s="451"/>
      <c r="N71" s="451"/>
      <c r="O71" s="469"/>
      <c r="P71" s="470"/>
      <c r="Q71" s="470"/>
      <c r="R71" s="541"/>
    </row>
    <row r="72" spans="1:19" ht="25.15" customHeight="1" x14ac:dyDescent="0.25">
      <c r="A72" s="113"/>
      <c r="B72" s="455"/>
      <c r="C72" s="153" t="s">
        <v>39</v>
      </c>
      <c r="D72" s="285" t="s">
        <v>81</v>
      </c>
      <c r="E72" s="285"/>
      <c r="F72" s="286"/>
      <c r="G72" s="495"/>
      <c r="H72" s="466"/>
      <c r="I72" s="466"/>
      <c r="J72" s="466"/>
      <c r="K72" s="466"/>
      <c r="L72" s="466"/>
      <c r="M72" s="466"/>
      <c r="N72" s="466"/>
      <c r="O72" s="468"/>
      <c r="P72" s="465">
        <f>SUM( P23+P28+P56+P70)</f>
        <v>7252426</v>
      </c>
      <c r="Q72" s="457"/>
      <c r="R72" s="458">
        <f>P72</f>
        <v>7252426</v>
      </c>
    </row>
    <row r="73" spans="1:19" ht="25.15" customHeight="1" x14ac:dyDescent="0.25">
      <c r="A73" s="113"/>
      <c r="B73" s="455"/>
      <c r="C73" s="460" t="s">
        <v>40</v>
      </c>
      <c r="D73" s="285" t="s">
        <v>74</v>
      </c>
      <c r="E73" s="285"/>
      <c r="F73" s="286"/>
      <c r="G73" s="495"/>
      <c r="H73" s="466"/>
      <c r="I73" s="466"/>
      <c r="J73" s="465">
        <f t="shared" ref="J73:K82" si="1">J13-J31+J59</f>
        <v>0</v>
      </c>
      <c r="K73" s="466"/>
      <c r="L73" s="466"/>
      <c r="M73" s="466"/>
      <c r="N73" s="466"/>
      <c r="O73" s="466"/>
      <c r="P73" s="452"/>
      <c r="Q73" s="452"/>
      <c r="R73" s="458">
        <f>J73</f>
        <v>0</v>
      </c>
    </row>
    <row r="74" spans="1:19" ht="25.15" customHeight="1" x14ac:dyDescent="0.25">
      <c r="A74" s="113"/>
      <c r="B74" s="455"/>
      <c r="C74" s="460" t="s">
        <v>41</v>
      </c>
      <c r="D74" s="285" t="s">
        <v>64</v>
      </c>
      <c r="E74" s="285"/>
      <c r="F74" s="286"/>
      <c r="G74" s="495"/>
      <c r="H74" s="466"/>
      <c r="I74" s="466"/>
      <c r="J74" s="465">
        <f t="shared" si="1"/>
        <v>721203</v>
      </c>
      <c r="K74" s="465">
        <f>K14-K32+K60</f>
        <v>0</v>
      </c>
      <c r="L74" s="466"/>
      <c r="M74" s="466"/>
      <c r="N74" s="466"/>
      <c r="O74" s="466"/>
      <c r="P74" s="457"/>
      <c r="Q74" s="457"/>
      <c r="R74" s="458">
        <f>SUM(J74:K74)</f>
        <v>721203</v>
      </c>
    </row>
    <row r="75" spans="1:19" s="114" customFormat="1" ht="25.15" customHeight="1" x14ac:dyDescent="0.25">
      <c r="A75" s="113"/>
      <c r="B75" s="455"/>
      <c r="C75" s="153" t="s">
        <v>42</v>
      </c>
      <c r="D75" s="285" t="s">
        <v>65</v>
      </c>
      <c r="E75" s="285"/>
      <c r="F75" s="286"/>
      <c r="G75" s="496">
        <f t="shared" ref="G75:I79" si="2">SUM(G15-G33+G61)</f>
        <v>0</v>
      </c>
      <c r="H75" s="496">
        <f t="shared" si="2"/>
        <v>0</v>
      </c>
      <c r="I75" s="496">
        <f t="shared" si="2"/>
        <v>0</v>
      </c>
      <c r="J75" s="465">
        <f t="shared" si="1"/>
        <v>0</v>
      </c>
      <c r="K75" s="465">
        <f>K15-K33+K61</f>
        <v>1517201</v>
      </c>
      <c r="L75" s="496">
        <f>SUM(L15-L33+L61)</f>
        <v>0</v>
      </c>
      <c r="M75" s="465">
        <f t="shared" ref="M75:N78" si="3">M15-M33+M61</f>
        <v>0</v>
      </c>
      <c r="N75" s="465">
        <f t="shared" si="3"/>
        <v>0</v>
      </c>
      <c r="O75" s="495"/>
      <c r="P75" s="457"/>
      <c r="Q75" s="457"/>
      <c r="R75" s="458">
        <f>SUM(G75:N75)</f>
        <v>1517201</v>
      </c>
    </row>
    <row r="76" spans="1:19" s="114" customFormat="1" ht="25.15" customHeight="1" x14ac:dyDescent="0.25">
      <c r="A76" s="113"/>
      <c r="B76" s="455"/>
      <c r="C76" s="153" t="s">
        <v>43</v>
      </c>
      <c r="D76" s="285" t="s">
        <v>66</v>
      </c>
      <c r="E76" s="285"/>
      <c r="F76" s="286"/>
      <c r="G76" s="496">
        <f t="shared" si="2"/>
        <v>0</v>
      </c>
      <c r="H76" s="496">
        <f t="shared" si="2"/>
        <v>0</v>
      </c>
      <c r="I76" s="496">
        <f t="shared" si="2"/>
        <v>0</v>
      </c>
      <c r="J76" s="465">
        <f t="shared" si="1"/>
        <v>0</v>
      </c>
      <c r="K76" s="465">
        <f>K16-K34+K62</f>
        <v>0</v>
      </c>
      <c r="L76" s="496">
        <f>SUM(L16-L34+L62)</f>
        <v>0</v>
      </c>
      <c r="M76" s="465">
        <f t="shared" si="3"/>
        <v>0</v>
      </c>
      <c r="N76" s="465">
        <f t="shared" si="3"/>
        <v>0</v>
      </c>
      <c r="O76" s="495"/>
      <c r="P76" s="457"/>
      <c r="Q76" s="457"/>
      <c r="R76" s="458">
        <f>SUM(G76:N76)</f>
        <v>0</v>
      </c>
    </row>
    <row r="77" spans="1:19" s="114" customFormat="1" ht="25.15" customHeight="1" x14ac:dyDescent="0.25">
      <c r="A77" s="113"/>
      <c r="B77" s="455"/>
      <c r="C77" s="153" t="s">
        <v>44</v>
      </c>
      <c r="D77" s="285" t="s">
        <v>67</v>
      </c>
      <c r="E77" s="285"/>
      <c r="F77" s="286"/>
      <c r="G77" s="496">
        <f t="shared" si="2"/>
        <v>0</v>
      </c>
      <c r="H77" s="496">
        <f t="shared" si="2"/>
        <v>0</v>
      </c>
      <c r="I77" s="496">
        <f t="shared" si="2"/>
        <v>1218338</v>
      </c>
      <c r="J77" s="465">
        <f t="shared" si="1"/>
        <v>0</v>
      </c>
      <c r="K77" s="465">
        <f>K17-K35+K63</f>
        <v>0</v>
      </c>
      <c r="L77" s="496">
        <f>SUM(L17-L35+L63)</f>
        <v>0</v>
      </c>
      <c r="M77" s="465">
        <f t="shared" si="3"/>
        <v>0</v>
      </c>
      <c r="N77" s="465">
        <f t="shared" si="3"/>
        <v>0</v>
      </c>
      <c r="O77" s="466"/>
      <c r="P77" s="457"/>
      <c r="Q77" s="457"/>
      <c r="R77" s="458">
        <f>SUM(G77:N77)</f>
        <v>1218338</v>
      </c>
    </row>
    <row r="78" spans="1:19" s="114" customFormat="1" ht="25.15" customHeight="1" x14ac:dyDescent="0.25">
      <c r="A78" s="113"/>
      <c r="B78" s="455"/>
      <c r="C78" s="153" t="s">
        <v>45</v>
      </c>
      <c r="D78" s="463" t="s">
        <v>68</v>
      </c>
      <c r="E78" s="463"/>
      <c r="F78" s="464"/>
      <c r="G78" s="496">
        <f t="shared" si="2"/>
        <v>0</v>
      </c>
      <c r="H78" s="496">
        <f t="shared" si="2"/>
        <v>0</v>
      </c>
      <c r="I78" s="496">
        <f t="shared" si="2"/>
        <v>594400</v>
      </c>
      <c r="J78" s="465">
        <f t="shared" si="1"/>
        <v>0</v>
      </c>
      <c r="K78" s="465">
        <f>K18-K36+K64</f>
        <v>0</v>
      </c>
      <c r="L78" s="496">
        <f>SUM(L18-L36+L64)</f>
        <v>0</v>
      </c>
      <c r="M78" s="465">
        <f t="shared" si="3"/>
        <v>0</v>
      </c>
      <c r="N78" s="465">
        <f t="shared" si="3"/>
        <v>0</v>
      </c>
      <c r="O78" s="468"/>
      <c r="P78" s="482"/>
      <c r="Q78" s="482"/>
      <c r="R78" s="458">
        <f>SUM(G78:N78)</f>
        <v>594400</v>
      </c>
    </row>
    <row r="79" spans="1:19" ht="25.15" customHeight="1" x14ac:dyDescent="0.25">
      <c r="A79" s="113"/>
      <c r="B79" s="455"/>
      <c r="C79" s="153" t="s">
        <v>46</v>
      </c>
      <c r="D79" s="463" t="s">
        <v>78</v>
      </c>
      <c r="E79" s="463"/>
      <c r="F79" s="464"/>
      <c r="G79" s="496">
        <f t="shared" si="2"/>
        <v>0</v>
      </c>
      <c r="H79" s="496">
        <f t="shared" si="2"/>
        <v>0</v>
      </c>
      <c r="I79" s="496">
        <f t="shared" si="2"/>
        <v>970122</v>
      </c>
      <c r="J79" s="465">
        <f t="shared" si="1"/>
        <v>0</v>
      </c>
      <c r="K79" s="465">
        <f t="shared" si="1"/>
        <v>0</v>
      </c>
      <c r="L79" s="466"/>
      <c r="M79" s="459">
        <f>M19-M37+M65</f>
        <v>0</v>
      </c>
      <c r="N79" s="466"/>
      <c r="O79" s="468"/>
      <c r="P79" s="482"/>
      <c r="Q79" s="482"/>
      <c r="R79" s="458">
        <f>SUM(G79:K79)+M79</f>
        <v>970122</v>
      </c>
    </row>
    <row r="80" spans="1:19" ht="25.15" customHeight="1" x14ac:dyDescent="0.25">
      <c r="A80" s="113"/>
      <c r="B80" s="455"/>
      <c r="C80" s="153" t="s">
        <v>47</v>
      </c>
      <c r="D80" s="463" t="s">
        <v>94</v>
      </c>
      <c r="E80" s="463"/>
      <c r="F80" s="464"/>
      <c r="G80" s="496">
        <f t="shared" ref="G80:I81" si="4">SUM(G20-G38+G53+G66)</f>
        <v>0</v>
      </c>
      <c r="H80" s="496">
        <f t="shared" si="4"/>
        <v>0</v>
      </c>
      <c r="I80" s="496">
        <f t="shared" si="4"/>
        <v>754146</v>
      </c>
      <c r="J80" s="465">
        <f t="shared" si="1"/>
        <v>0</v>
      </c>
      <c r="K80" s="465">
        <f t="shared" si="1"/>
        <v>0</v>
      </c>
      <c r="L80" s="466"/>
      <c r="M80" s="459">
        <f>M20-M38+M66</f>
        <v>0</v>
      </c>
      <c r="N80" s="466"/>
      <c r="O80" s="468"/>
      <c r="P80" s="482"/>
      <c r="Q80" s="482"/>
      <c r="R80" s="458">
        <f>SUM(G80:K80)+M80</f>
        <v>754146</v>
      </c>
    </row>
    <row r="81" spans="1:21" ht="25.15" customHeight="1" x14ac:dyDescent="0.25">
      <c r="A81" s="113"/>
      <c r="B81" s="455"/>
      <c r="C81" s="153" t="s">
        <v>48</v>
      </c>
      <c r="D81" s="463" t="s">
        <v>117</v>
      </c>
      <c r="E81" s="463"/>
      <c r="F81" s="464"/>
      <c r="G81" s="496">
        <f t="shared" si="4"/>
        <v>14987652</v>
      </c>
      <c r="H81" s="496">
        <f t="shared" si="4"/>
        <v>130653</v>
      </c>
      <c r="I81" s="496">
        <f t="shared" si="4"/>
        <v>1055631</v>
      </c>
      <c r="J81" s="465">
        <f t="shared" si="1"/>
        <v>0</v>
      </c>
      <c r="K81" s="465">
        <f t="shared" si="1"/>
        <v>0</v>
      </c>
      <c r="L81" s="466"/>
      <c r="M81" s="465">
        <f>M21-M39+M67</f>
        <v>0</v>
      </c>
      <c r="N81" s="466"/>
      <c r="O81" s="502">
        <f>O21-O39+O67</f>
        <v>0</v>
      </c>
      <c r="P81" s="482"/>
      <c r="Q81" s="482"/>
      <c r="R81" s="458">
        <f>SUM(G81:K81)+M81+O81</f>
        <v>16173936</v>
      </c>
    </row>
    <row r="82" spans="1:21" ht="25.15" customHeight="1" x14ac:dyDescent="0.25">
      <c r="A82" s="113"/>
      <c r="B82" s="455"/>
      <c r="C82" s="153" t="s">
        <v>57</v>
      </c>
      <c r="D82" s="463" t="s">
        <v>126</v>
      </c>
      <c r="E82" s="463"/>
      <c r="F82" s="464"/>
      <c r="G82" s="503">
        <f>SUM(G26-G40+G55+G68)</f>
        <v>12900611</v>
      </c>
      <c r="H82" s="503">
        <f>SUM(H26-H40+H55+H68)</f>
        <v>3440163</v>
      </c>
      <c r="I82" s="503">
        <f>SUM(I26-I40+I55+I68)</f>
        <v>860041</v>
      </c>
      <c r="J82" s="465">
        <f t="shared" si="1"/>
        <v>0</v>
      </c>
      <c r="K82" s="465">
        <f t="shared" si="1"/>
        <v>0</v>
      </c>
      <c r="L82" s="557"/>
      <c r="M82" s="503">
        <f>M26-M40+M68</f>
        <v>0</v>
      </c>
      <c r="N82" s="557"/>
      <c r="O82" s="502">
        <f>O26-O40+O68</f>
        <v>201389</v>
      </c>
      <c r="P82" s="482"/>
      <c r="Q82" s="482"/>
      <c r="R82" s="458">
        <f>SUM(G82:K82)+M82+O82</f>
        <v>17402204</v>
      </c>
    </row>
    <row r="83" spans="1:21" ht="25.15" customHeight="1" thickBot="1" x14ac:dyDescent="0.25">
      <c r="A83" s="558"/>
      <c r="B83" s="397"/>
      <c r="C83" s="460" t="s">
        <v>100</v>
      </c>
      <c r="D83" s="463" t="s">
        <v>92</v>
      </c>
      <c r="E83" s="463"/>
      <c r="F83" s="464"/>
      <c r="G83" s="557"/>
      <c r="H83" s="557"/>
      <c r="I83" s="557"/>
      <c r="J83" s="557"/>
      <c r="K83" s="557"/>
      <c r="L83" s="557"/>
      <c r="M83" s="557"/>
      <c r="N83" s="557"/>
      <c r="O83" s="557"/>
      <c r="P83" s="482"/>
      <c r="Q83" s="559">
        <f>Q23+Q28-Q48+Q70</f>
        <v>2971228</v>
      </c>
      <c r="R83" s="472">
        <f>Q83</f>
        <v>2971228</v>
      </c>
    </row>
    <row r="84" spans="1:21" ht="25.15" customHeight="1" thickBot="1" x14ac:dyDescent="0.25">
      <c r="A84" s="560"/>
      <c r="B84" s="561"/>
      <c r="C84" s="562" t="s">
        <v>131</v>
      </c>
      <c r="D84" s="563"/>
      <c r="E84" s="564"/>
      <c r="F84" s="565" t="s">
        <v>102</v>
      </c>
      <c r="G84" s="566">
        <f>SUM(G75:G82)</f>
        <v>27888263</v>
      </c>
      <c r="H84" s="566">
        <f>SUM(H75:H82)</f>
        <v>3570816</v>
      </c>
      <c r="I84" s="566">
        <f>SUM(I75:I82)</f>
        <v>5452678</v>
      </c>
      <c r="J84" s="566">
        <f>SUM(J73:J82)</f>
        <v>721203</v>
      </c>
      <c r="K84" s="566">
        <f>SUM(K73:K82)</f>
        <v>1517201</v>
      </c>
      <c r="L84" s="566">
        <f>SUM(L75:L78)</f>
        <v>0</v>
      </c>
      <c r="M84" s="566">
        <f>SUM(M75:M82)</f>
        <v>0</v>
      </c>
      <c r="N84" s="566">
        <f>SUM(N75:N78)</f>
        <v>0</v>
      </c>
      <c r="O84" s="566">
        <f>SUM(O81:O82)</f>
        <v>201389</v>
      </c>
      <c r="P84" s="566">
        <f>P72</f>
        <v>7252426</v>
      </c>
      <c r="Q84" s="567">
        <f>Q83</f>
        <v>2971228</v>
      </c>
      <c r="R84" s="568">
        <f>SUM(G84:Q84)</f>
        <v>49575204</v>
      </c>
      <c r="S84" s="114"/>
    </row>
    <row r="85" spans="1:21" ht="29.25" customHeight="1" x14ac:dyDescent="0.2">
      <c r="A85" s="114"/>
      <c r="B85" s="114"/>
      <c r="C85" s="569"/>
      <c r="D85" s="114"/>
      <c r="E85" s="114"/>
      <c r="F85" s="114"/>
      <c r="G85" s="570"/>
      <c r="H85" s="570"/>
      <c r="I85" s="570"/>
      <c r="J85" s="570"/>
      <c r="K85" s="570"/>
      <c r="L85" s="570"/>
      <c r="M85" s="570"/>
      <c r="N85" s="570"/>
      <c r="O85" s="570"/>
      <c r="P85" s="570"/>
      <c r="Q85" s="570"/>
      <c r="R85" s="570"/>
      <c r="S85" s="571"/>
      <c r="T85" s="571"/>
      <c r="U85" s="569"/>
    </row>
    <row r="86" spans="1:21" ht="25.15" customHeight="1" thickBot="1" x14ac:dyDescent="0.25">
      <c r="A86" s="569"/>
      <c r="B86" s="569"/>
      <c r="C86" s="569"/>
      <c r="D86" s="569"/>
      <c r="E86" s="569"/>
      <c r="F86" s="569"/>
      <c r="G86" s="572"/>
      <c r="H86" s="572"/>
      <c r="I86" s="572"/>
      <c r="J86" s="570"/>
      <c r="K86" s="570"/>
      <c r="L86" s="570"/>
      <c r="M86" s="570"/>
      <c r="N86" s="570"/>
      <c r="O86" s="570"/>
      <c r="P86" s="570" t="s">
        <v>102</v>
      </c>
      <c r="Q86" s="570"/>
      <c r="R86" s="570"/>
      <c r="S86" s="570"/>
      <c r="T86" s="570"/>
      <c r="U86" s="569"/>
    </row>
    <row r="87" spans="1:21" ht="25.15" customHeight="1" thickBot="1" x14ac:dyDescent="0.3">
      <c r="A87" s="573" t="s">
        <v>296</v>
      </c>
      <c r="B87" s="574"/>
      <c r="C87" s="575"/>
      <c r="D87" s="575"/>
      <c r="E87" s="426"/>
      <c r="H87" s="576"/>
      <c r="I87" s="576"/>
      <c r="J87" s="569"/>
      <c r="K87" s="433"/>
      <c r="L87" s="433"/>
      <c r="M87" s="108" t="s">
        <v>206</v>
      </c>
      <c r="N87" s="109"/>
      <c r="O87" s="109"/>
      <c r="P87" s="109"/>
      <c r="Q87" s="109"/>
      <c r="R87" s="110"/>
      <c r="S87" s="570"/>
      <c r="T87" s="570"/>
      <c r="U87" s="569"/>
    </row>
    <row r="88" spans="1:21" ht="22.15" customHeight="1" x14ac:dyDescent="0.2">
      <c r="A88" s="577" t="s">
        <v>127</v>
      </c>
      <c r="B88" s="578"/>
      <c r="C88" s="578"/>
      <c r="D88" s="578"/>
      <c r="E88" s="578"/>
      <c r="F88" s="579"/>
      <c r="G88" s="575" t="s">
        <v>84</v>
      </c>
      <c r="H88" s="580"/>
      <c r="I88" s="580"/>
      <c r="J88" s="581"/>
      <c r="K88" s="582"/>
      <c r="L88" s="582"/>
      <c r="M88" s="583" t="s">
        <v>85</v>
      </c>
      <c r="N88" s="584" t="s">
        <v>288</v>
      </c>
      <c r="O88" s="585"/>
      <c r="P88" s="585"/>
      <c r="Q88" s="585"/>
      <c r="R88" s="586"/>
      <c r="S88" s="570"/>
      <c r="T88" s="570"/>
      <c r="U88" s="569"/>
    </row>
    <row r="89" spans="1:21" ht="20.65" customHeight="1" x14ac:dyDescent="0.2">
      <c r="A89" s="587" t="s">
        <v>165</v>
      </c>
      <c r="B89" s="588"/>
      <c r="C89" s="588"/>
      <c r="D89" s="588"/>
      <c r="E89" s="588"/>
      <c r="F89" s="588"/>
      <c r="G89" s="527">
        <v>4571487</v>
      </c>
      <c r="H89" s="589"/>
      <c r="I89" s="589"/>
      <c r="J89" s="570"/>
      <c r="K89" s="590"/>
      <c r="L89" s="590"/>
      <c r="M89" s="583" t="s">
        <v>86</v>
      </c>
      <c r="N89" s="584" t="s">
        <v>284</v>
      </c>
      <c r="O89" s="585"/>
      <c r="P89" s="585"/>
      <c r="Q89" s="585"/>
      <c r="R89" s="586"/>
      <c r="S89" s="569"/>
      <c r="T89" s="569"/>
      <c r="U89" s="569"/>
    </row>
    <row r="90" spans="1:21" ht="21" customHeight="1" x14ac:dyDescent="0.2">
      <c r="A90" s="582"/>
      <c r="B90" s="582"/>
      <c r="C90" s="582"/>
      <c r="D90" s="582"/>
      <c r="E90" s="582"/>
      <c r="F90" s="582"/>
      <c r="G90" s="570"/>
      <c r="H90" s="570"/>
      <c r="I90" s="570"/>
      <c r="J90" s="570"/>
      <c r="K90" s="591"/>
      <c r="L90" s="591"/>
      <c r="M90" s="592" t="s">
        <v>87</v>
      </c>
      <c r="N90" s="584" t="s">
        <v>285</v>
      </c>
      <c r="O90" s="585"/>
      <c r="P90" s="585"/>
      <c r="Q90" s="585"/>
      <c r="R90" s="586"/>
      <c r="S90" s="569"/>
      <c r="T90" s="569"/>
      <c r="U90" s="569"/>
    </row>
    <row r="91" spans="1:21" ht="20.100000000000001" customHeight="1" thickBot="1" x14ac:dyDescent="0.25">
      <c r="H91" s="570"/>
      <c r="I91" s="570"/>
      <c r="J91" s="570"/>
      <c r="K91" s="591"/>
      <c r="L91" s="591"/>
      <c r="M91" s="593" t="s">
        <v>88</v>
      </c>
      <c r="N91" s="594" t="s">
        <v>286</v>
      </c>
      <c r="O91" s="595"/>
      <c r="P91" s="595"/>
      <c r="Q91" s="595"/>
      <c r="R91" s="596"/>
    </row>
    <row r="92" spans="1:21" ht="22.15" customHeight="1" x14ac:dyDescent="0.2">
      <c r="M92" s="569"/>
      <c r="N92" s="569"/>
      <c r="O92" s="569"/>
      <c r="P92" s="569"/>
      <c r="Q92" s="569"/>
      <c r="R92" s="569"/>
    </row>
    <row r="93" spans="1:21" x14ac:dyDescent="0.2">
      <c r="M93" s="569"/>
      <c r="N93" s="569"/>
      <c r="O93" s="569"/>
      <c r="P93" s="569"/>
      <c r="Q93" s="569"/>
      <c r="R93" s="569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mergeCells count="2">
    <mergeCell ref="A3:D3"/>
    <mergeCell ref="A50:R50"/>
  </mergeCell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2"/>
  <sheetViews>
    <sheetView tabSelected="1" topLeftCell="A14" zoomScale="80" zoomScaleNormal="80" zoomScaleSheetLayoutView="93" zoomScalePageLayoutView="60" workbookViewId="0">
      <selection activeCell="A20" sqref="A20:A21"/>
    </sheetView>
  </sheetViews>
  <sheetFormatPr defaultColWidth="0" defaultRowHeight="14.25" zeroHeight="1" x14ac:dyDescent="0.2"/>
  <cols>
    <col min="1" max="1" width="10.85546875" style="79" customWidth="1"/>
    <col min="2" max="2" width="20.42578125" style="79" customWidth="1"/>
    <col min="3" max="3" width="15.42578125" style="83" customWidth="1"/>
    <col min="4" max="4" width="18.5703125" style="79" customWidth="1"/>
    <col min="5" max="5" width="91.42578125" style="79" customWidth="1"/>
    <col min="6" max="6" width="12.5703125" style="79" customWidth="1"/>
    <col min="7" max="7" width="12.5703125" style="79" hidden="1" customWidth="1"/>
    <col min="8" max="16384" width="9.28515625" style="79" hidden="1"/>
  </cols>
  <sheetData>
    <row r="1" spans="1:7" ht="19.899999999999999" customHeight="1" x14ac:dyDescent="0.25">
      <c r="A1" s="273" t="s">
        <v>200</v>
      </c>
      <c r="B1" s="274"/>
      <c r="C1" s="274"/>
      <c r="D1" s="274"/>
      <c r="E1" s="150"/>
      <c r="F1" s="112"/>
    </row>
    <row r="2" spans="1:7" ht="19.899999999999999" customHeight="1" x14ac:dyDescent="0.25">
      <c r="A2" s="306" t="s">
        <v>201</v>
      </c>
      <c r="B2" s="398"/>
      <c r="C2" s="307"/>
      <c r="D2" s="307"/>
      <c r="E2" s="154"/>
      <c r="F2" s="112"/>
    </row>
    <row r="3" spans="1:7" ht="19.899999999999999" customHeight="1" thickBot="1" x14ac:dyDescent="0.3">
      <c r="A3" s="399" t="s">
        <v>202</v>
      </c>
      <c r="B3" s="400"/>
      <c r="C3" s="401"/>
      <c r="D3" s="401"/>
      <c r="E3" s="402"/>
      <c r="F3" s="112"/>
    </row>
    <row r="4" spans="1:7" ht="19.899999999999999" customHeight="1" thickBot="1" x14ac:dyDescent="0.3">
      <c r="A4" s="403" t="s">
        <v>8</v>
      </c>
      <c r="B4" s="404" t="str">
        <f>'CSS '!B4</f>
        <v>Tulare</v>
      </c>
      <c r="C4" s="365"/>
      <c r="D4" s="405" t="s">
        <v>9</v>
      </c>
      <c r="E4" s="406">
        <f>'CSS '!G4</f>
        <v>42824</v>
      </c>
      <c r="F4" s="114"/>
    </row>
    <row r="5" spans="1:7" ht="40.15" customHeight="1" thickBot="1" x14ac:dyDescent="0.25">
      <c r="A5" s="407" t="s">
        <v>219</v>
      </c>
      <c r="B5" s="408"/>
      <c r="C5" s="409" t="s">
        <v>83</v>
      </c>
      <c r="D5" s="410" t="s">
        <v>84</v>
      </c>
      <c r="E5" s="411" t="s">
        <v>218</v>
      </c>
      <c r="F5" s="112"/>
    </row>
    <row r="6" spans="1:7" ht="35.1" customHeight="1" x14ac:dyDescent="0.2">
      <c r="A6" s="370" t="s">
        <v>242</v>
      </c>
      <c r="B6" s="371"/>
      <c r="C6" s="372" t="s">
        <v>243</v>
      </c>
      <c r="D6" s="373">
        <v>-858062</v>
      </c>
      <c r="E6" s="374" t="s">
        <v>244</v>
      </c>
      <c r="F6" s="112"/>
      <c r="G6" s="85"/>
    </row>
    <row r="7" spans="1:7" ht="31.5" customHeight="1" x14ac:dyDescent="0.2">
      <c r="A7" s="375" t="s">
        <v>242</v>
      </c>
      <c r="B7" s="371"/>
      <c r="C7" s="376" t="s">
        <v>245</v>
      </c>
      <c r="D7" s="377">
        <v>-2398601</v>
      </c>
      <c r="E7" s="378" t="s">
        <v>246</v>
      </c>
      <c r="F7" s="112"/>
    </row>
    <row r="8" spans="1:7" ht="29.65" customHeight="1" x14ac:dyDescent="0.2">
      <c r="A8" s="379" t="s">
        <v>247</v>
      </c>
      <c r="B8" s="380"/>
      <c r="C8" s="381" t="s">
        <v>245</v>
      </c>
      <c r="D8" s="373">
        <v>-599650</v>
      </c>
      <c r="E8" s="378" t="s">
        <v>248</v>
      </c>
      <c r="F8" s="112"/>
    </row>
    <row r="9" spans="1:7" ht="33" customHeight="1" x14ac:dyDescent="0.2">
      <c r="A9" s="379" t="s">
        <v>249</v>
      </c>
      <c r="B9" s="380"/>
      <c r="C9" s="381" t="s">
        <v>245</v>
      </c>
      <c r="D9" s="373">
        <v>2998251</v>
      </c>
      <c r="E9" s="378" t="s">
        <v>250</v>
      </c>
      <c r="F9" s="112"/>
    </row>
    <row r="10" spans="1:7" ht="35.65" customHeight="1" x14ac:dyDescent="0.2">
      <c r="A10" s="379" t="s">
        <v>242</v>
      </c>
      <c r="B10" s="380"/>
      <c r="C10" s="372" t="s">
        <v>251</v>
      </c>
      <c r="D10" s="373">
        <v>-28146</v>
      </c>
      <c r="E10" s="378" t="s">
        <v>252</v>
      </c>
      <c r="F10" s="112"/>
    </row>
    <row r="11" spans="1:7" ht="29.1" customHeight="1" x14ac:dyDescent="0.2">
      <c r="A11" s="379" t="s">
        <v>247</v>
      </c>
      <c r="B11" s="380"/>
      <c r="C11" s="372" t="s">
        <v>251</v>
      </c>
      <c r="D11" s="373">
        <v>-7036</v>
      </c>
      <c r="E11" s="378" t="s">
        <v>253</v>
      </c>
      <c r="F11" s="112"/>
    </row>
    <row r="12" spans="1:7" ht="30.6" customHeight="1" x14ac:dyDescent="0.2">
      <c r="A12" s="379" t="s">
        <v>249</v>
      </c>
      <c r="B12" s="380"/>
      <c r="C12" s="372" t="s">
        <v>251</v>
      </c>
      <c r="D12" s="373">
        <v>35182</v>
      </c>
      <c r="E12" s="378" t="s">
        <v>254</v>
      </c>
      <c r="F12" s="112"/>
    </row>
    <row r="13" spans="1:7" ht="32.1" customHeight="1" x14ac:dyDescent="0.2">
      <c r="A13" s="379" t="s">
        <v>242</v>
      </c>
      <c r="B13" s="380"/>
      <c r="C13" s="376" t="s">
        <v>255</v>
      </c>
      <c r="D13" s="373">
        <v>-273353</v>
      </c>
      <c r="E13" s="378" t="s">
        <v>256</v>
      </c>
      <c r="F13" s="112"/>
    </row>
    <row r="14" spans="1:7" ht="36" customHeight="1" x14ac:dyDescent="0.2">
      <c r="A14" s="382" t="s">
        <v>247</v>
      </c>
      <c r="B14" s="383"/>
      <c r="C14" s="384" t="s">
        <v>255</v>
      </c>
      <c r="D14" s="373">
        <v>-68338</v>
      </c>
      <c r="E14" s="378" t="s">
        <v>257</v>
      </c>
      <c r="F14" s="112"/>
    </row>
    <row r="15" spans="1:7" ht="34.5" customHeight="1" x14ac:dyDescent="0.2">
      <c r="A15" s="379" t="s">
        <v>249</v>
      </c>
      <c r="B15" s="380"/>
      <c r="C15" s="376" t="s">
        <v>255</v>
      </c>
      <c r="D15" s="373">
        <v>341691</v>
      </c>
      <c r="E15" s="378" t="s">
        <v>258</v>
      </c>
      <c r="F15" s="112"/>
    </row>
    <row r="16" spans="1:7" ht="34.5" customHeight="1" x14ac:dyDescent="0.2">
      <c r="A16" s="385" t="s">
        <v>242</v>
      </c>
      <c r="B16" s="386"/>
      <c r="C16" s="387" t="s">
        <v>259</v>
      </c>
      <c r="D16" s="388">
        <v>9822</v>
      </c>
      <c r="E16" s="389" t="s">
        <v>260</v>
      </c>
      <c r="F16" s="112"/>
    </row>
    <row r="17" spans="1:6" ht="39" customHeight="1" thickBot="1" x14ac:dyDescent="0.25">
      <c r="A17" s="390" t="s">
        <v>261</v>
      </c>
      <c r="B17" s="391"/>
      <c r="C17" s="392" t="s">
        <v>255</v>
      </c>
      <c r="D17" s="393">
        <v>921</v>
      </c>
      <c r="E17" s="394" t="s">
        <v>262</v>
      </c>
      <c r="F17" s="112"/>
    </row>
    <row r="18" spans="1:6" ht="19.899999999999999" customHeight="1" thickTop="1" thickBot="1" x14ac:dyDescent="0.25">
      <c r="A18" s="412" t="s">
        <v>77</v>
      </c>
      <c r="B18" s="413"/>
      <c r="C18" s="414"/>
      <c r="D18" s="415">
        <f>SUM(D6:D17)</f>
        <v>-847319</v>
      </c>
      <c r="E18" s="416"/>
      <c r="F18" s="112"/>
    </row>
    <row r="19" spans="1:6" ht="18" customHeight="1" x14ac:dyDescent="0.2">
      <c r="A19" s="395"/>
      <c r="B19" s="395"/>
      <c r="C19" s="395"/>
      <c r="D19" s="395"/>
      <c r="E19" s="112"/>
      <c r="F19" s="112"/>
    </row>
    <row r="20" spans="1:6" s="86" customFormat="1" ht="19.899999999999999" customHeight="1" x14ac:dyDescent="0.2">
      <c r="A20" s="203" t="s">
        <v>198</v>
      </c>
      <c r="B20" s="417"/>
      <c r="C20" s="417"/>
      <c r="D20" s="417"/>
      <c r="E20" s="418"/>
      <c r="F20" s="396"/>
    </row>
    <row r="21" spans="1:6" s="86" customFormat="1" ht="19.899999999999999" customHeight="1" x14ac:dyDescent="0.2">
      <c r="A21" s="424" t="s">
        <v>199</v>
      </c>
      <c r="B21" s="418"/>
      <c r="C21" s="419"/>
      <c r="D21" s="418"/>
      <c r="E21" s="418"/>
      <c r="F21" s="396"/>
    </row>
    <row r="22" spans="1:6" ht="15" x14ac:dyDescent="0.2">
      <c r="A22" s="112"/>
      <c r="B22" s="112"/>
      <c r="C22" s="397"/>
      <c r="D22" s="112"/>
      <c r="E22" s="112"/>
      <c r="F22" s="112"/>
    </row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65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4"/>
  <sheetViews>
    <sheetView zoomScaleNormal="100" workbookViewId="0">
      <selection sqref="A1:B1"/>
    </sheetView>
  </sheetViews>
  <sheetFormatPr defaultColWidth="0" defaultRowHeight="12.75" zeroHeight="1" x14ac:dyDescent="0.2"/>
  <cols>
    <col min="1" max="1" width="77.5703125" customWidth="1"/>
    <col min="2" max="2" width="16.85546875" bestFit="1" customWidth="1"/>
    <col min="3" max="3" width="11.28515625" customWidth="1"/>
    <col min="4" max="4" width="17.42578125" customWidth="1"/>
    <col min="5" max="5" width="9.140625" customWidth="1"/>
    <col min="6" max="9" width="0" hidden="1" customWidth="1"/>
    <col min="10" max="16384" width="9.140625" hidden="1"/>
  </cols>
  <sheetData>
    <row r="1" spans="1:9" ht="15.75" x14ac:dyDescent="0.25">
      <c r="A1" s="681" t="s">
        <v>263</v>
      </c>
      <c r="B1" s="681"/>
      <c r="C1" s="78"/>
      <c r="D1" s="78"/>
      <c r="E1" s="78"/>
      <c r="F1" s="103"/>
      <c r="G1" s="103"/>
      <c r="H1" s="103"/>
      <c r="I1" s="103"/>
    </row>
    <row r="2" spans="1:9" ht="15" x14ac:dyDescent="0.2">
      <c r="A2" s="112"/>
      <c r="B2" s="112"/>
      <c r="C2" s="112"/>
      <c r="D2" s="112"/>
      <c r="E2" s="112"/>
    </row>
    <row r="3" spans="1:9" ht="15" x14ac:dyDescent="0.2">
      <c r="A3" s="276" t="s">
        <v>264</v>
      </c>
      <c r="B3" s="421">
        <v>-858062</v>
      </c>
      <c r="C3" s="276"/>
      <c r="D3" s="276"/>
      <c r="E3" s="112"/>
    </row>
    <row r="4" spans="1:9" ht="15" x14ac:dyDescent="0.2">
      <c r="A4" s="276" t="s">
        <v>265</v>
      </c>
      <c r="B4" s="421">
        <f>-1902098-6768+65396</f>
        <v>-1843470</v>
      </c>
      <c r="C4" s="276"/>
      <c r="D4" s="276"/>
      <c r="E4" s="112"/>
    </row>
    <row r="5" spans="1:9" ht="15.75" x14ac:dyDescent="0.25">
      <c r="A5" s="422" t="s">
        <v>269</v>
      </c>
      <c r="B5" s="423">
        <f>SUM(B3:B4)</f>
        <v>-2701532</v>
      </c>
      <c r="C5" s="276"/>
      <c r="D5" s="276"/>
      <c r="E5" s="112"/>
    </row>
    <row r="6" spans="1:9" ht="15" x14ac:dyDescent="0.2">
      <c r="A6" s="276"/>
      <c r="B6" s="421"/>
      <c r="C6" s="276"/>
      <c r="D6" s="421">
        <f>B4+B7</f>
        <v>-2398601</v>
      </c>
      <c r="E6" s="112"/>
    </row>
    <row r="7" spans="1:9" ht="15" x14ac:dyDescent="0.2">
      <c r="A7" s="276" t="s">
        <v>265</v>
      </c>
      <c r="B7" s="421">
        <f>-496503+6768-65396</f>
        <v>-555131</v>
      </c>
      <c r="C7" s="276"/>
      <c r="D7" s="276"/>
      <c r="E7" s="112"/>
    </row>
    <row r="8" spans="1:9" ht="15" x14ac:dyDescent="0.2">
      <c r="A8" s="276" t="s">
        <v>266</v>
      </c>
      <c r="B8" s="421">
        <v>-28146</v>
      </c>
      <c r="C8" s="276"/>
      <c r="D8" s="276"/>
      <c r="E8" s="112"/>
    </row>
    <row r="9" spans="1:9" ht="15" x14ac:dyDescent="0.2">
      <c r="A9" s="276" t="s">
        <v>267</v>
      </c>
      <c r="B9" s="421">
        <v>-273353</v>
      </c>
      <c r="C9" s="276"/>
      <c r="D9" s="276"/>
      <c r="E9" s="112"/>
    </row>
    <row r="10" spans="1:9" ht="15" x14ac:dyDescent="0.2">
      <c r="A10" s="276" t="s">
        <v>268</v>
      </c>
      <c r="B10" s="421">
        <v>9822</v>
      </c>
      <c r="C10" s="276"/>
      <c r="D10" s="276"/>
      <c r="E10" s="112"/>
    </row>
    <row r="11" spans="1:9" ht="15.75" x14ac:dyDescent="0.25">
      <c r="A11" s="422" t="s">
        <v>270</v>
      </c>
      <c r="B11" s="423">
        <f>SUM(B7:B10)</f>
        <v>-846808</v>
      </c>
      <c r="C11" s="276"/>
      <c r="D11" s="276"/>
      <c r="E11" s="112"/>
    </row>
    <row r="12" spans="1:9" ht="15" x14ac:dyDescent="0.2">
      <c r="A12" s="276"/>
      <c r="B12" s="421"/>
      <c r="C12" s="276"/>
      <c r="D12" s="276"/>
      <c r="E12" s="112"/>
    </row>
    <row r="13" spans="1:9" ht="15" x14ac:dyDescent="0.2">
      <c r="A13" s="276" t="s">
        <v>272</v>
      </c>
      <c r="B13" s="421">
        <v>-599650</v>
      </c>
      <c r="C13" s="276"/>
      <c r="D13" s="276"/>
      <c r="E13" s="112"/>
    </row>
    <row r="14" spans="1:9" ht="15" x14ac:dyDescent="0.2">
      <c r="A14" s="276" t="s">
        <v>271</v>
      </c>
      <c r="B14" s="421">
        <v>-7036</v>
      </c>
      <c r="C14" s="276"/>
      <c r="D14" s="276"/>
      <c r="E14" s="112"/>
    </row>
    <row r="15" spans="1:9" ht="15" x14ac:dyDescent="0.2">
      <c r="A15" s="276" t="s">
        <v>273</v>
      </c>
      <c r="B15" s="421">
        <v>-68338</v>
      </c>
      <c r="C15" s="276"/>
      <c r="D15" s="276"/>
      <c r="E15" s="112"/>
    </row>
    <row r="16" spans="1:9" ht="15.75" x14ac:dyDescent="0.25">
      <c r="A16" s="422" t="s">
        <v>274</v>
      </c>
      <c r="B16" s="423">
        <f>SUM(B13:B15)</f>
        <v>-675024</v>
      </c>
      <c r="C16" s="276"/>
      <c r="D16" s="276"/>
      <c r="E16" s="112"/>
    </row>
    <row r="17" spans="1:5" ht="15" x14ac:dyDescent="0.2">
      <c r="A17" s="276"/>
      <c r="B17" s="421"/>
      <c r="C17" s="276"/>
      <c r="D17" s="276"/>
      <c r="E17" s="112"/>
    </row>
    <row r="18" spans="1:5" ht="15" x14ac:dyDescent="0.2">
      <c r="A18" s="276" t="s">
        <v>275</v>
      </c>
      <c r="B18" s="421">
        <v>1218338</v>
      </c>
      <c r="C18" s="276"/>
      <c r="D18" s="276"/>
      <c r="E18" s="112"/>
    </row>
    <row r="19" spans="1:5" ht="15.75" x14ac:dyDescent="0.25">
      <c r="A19" s="422" t="s">
        <v>276</v>
      </c>
      <c r="B19" s="423">
        <f>B18</f>
        <v>1218338</v>
      </c>
      <c r="C19" s="276"/>
      <c r="D19" s="276"/>
      <c r="E19" s="112"/>
    </row>
    <row r="20" spans="1:5" ht="15" x14ac:dyDescent="0.2">
      <c r="A20" s="276"/>
      <c r="B20" s="421"/>
      <c r="C20" s="276"/>
      <c r="D20" s="276"/>
      <c r="E20" s="112"/>
    </row>
    <row r="21" spans="1:5" ht="15" x14ac:dyDescent="0.2">
      <c r="A21" s="276" t="s">
        <v>275</v>
      </c>
      <c r="B21" s="421">
        <v>594400</v>
      </c>
      <c r="C21" s="276"/>
      <c r="D21" s="276"/>
      <c r="E21" s="112"/>
    </row>
    <row r="22" spans="1:5" ht="15.75" x14ac:dyDescent="0.25">
      <c r="A22" s="422" t="s">
        <v>277</v>
      </c>
      <c r="B22" s="423">
        <f>B21</f>
        <v>594400</v>
      </c>
      <c r="C22" s="276"/>
      <c r="D22" s="276"/>
      <c r="E22" s="112"/>
    </row>
    <row r="23" spans="1:5" ht="15" x14ac:dyDescent="0.2">
      <c r="A23" s="276"/>
      <c r="B23" s="421"/>
      <c r="C23" s="276"/>
      <c r="D23" s="421">
        <f>B18+B21+B24+B27</f>
        <v>2998251</v>
      </c>
      <c r="E23" s="112"/>
    </row>
    <row r="24" spans="1:5" ht="15" x14ac:dyDescent="0.2">
      <c r="A24" s="276" t="s">
        <v>275</v>
      </c>
      <c r="B24" s="421">
        <v>970122</v>
      </c>
      <c r="C24" s="276"/>
      <c r="D24" s="276"/>
      <c r="E24" s="112"/>
    </row>
    <row r="25" spans="1:5" ht="15.75" x14ac:dyDescent="0.25">
      <c r="A25" s="422" t="s">
        <v>278</v>
      </c>
      <c r="B25" s="423">
        <f>B24</f>
        <v>970122</v>
      </c>
      <c r="C25" s="276"/>
      <c r="D25" s="276"/>
      <c r="E25" s="112"/>
    </row>
    <row r="26" spans="1:5" ht="15" x14ac:dyDescent="0.2">
      <c r="A26" s="276"/>
      <c r="B26" s="421"/>
      <c r="C26" s="276"/>
      <c r="D26" s="276"/>
      <c r="E26" s="112"/>
    </row>
    <row r="27" spans="1:5" ht="15" x14ac:dyDescent="0.2">
      <c r="A27" s="276" t="s">
        <v>275</v>
      </c>
      <c r="B27" s="421">
        <v>215391</v>
      </c>
      <c r="C27" s="276"/>
      <c r="D27" s="276"/>
      <c r="E27" s="112"/>
    </row>
    <row r="28" spans="1:5" ht="15" x14ac:dyDescent="0.2">
      <c r="A28" s="424" t="s">
        <v>280</v>
      </c>
      <c r="B28" s="425">
        <v>35182</v>
      </c>
      <c r="C28" s="276"/>
      <c r="D28" s="276"/>
      <c r="E28" s="112"/>
    </row>
    <row r="29" spans="1:5" ht="15" x14ac:dyDescent="0.2">
      <c r="A29" s="276" t="s">
        <v>281</v>
      </c>
      <c r="B29" s="421">
        <v>341691</v>
      </c>
      <c r="C29" s="276"/>
      <c r="D29" s="276"/>
      <c r="E29" s="112"/>
    </row>
    <row r="30" spans="1:5" ht="15.75" x14ac:dyDescent="0.25">
      <c r="A30" s="422" t="s">
        <v>279</v>
      </c>
      <c r="B30" s="423">
        <f>SUM(B27:B29)</f>
        <v>592264</v>
      </c>
      <c r="C30" s="276"/>
      <c r="D30" s="276"/>
      <c r="E30" s="112"/>
    </row>
    <row r="31" spans="1:5" ht="15" x14ac:dyDescent="0.2">
      <c r="A31" s="276"/>
      <c r="B31" s="276"/>
      <c r="C31" s="276"/>
      <c r="D31" s="276"/>
      <c r="E31" s="112"/>
    </row>
    <row r="32" spans="1:5" ht="15" x14ac:dyDescent="0.2">
      <c r="A32" s="276" t="s">
        <v>282</v>
      </c>
      <c r="B32" s="421">
        <v>921</v>
      </c>
      <c r="C32" s="276"/>
      <c r="D32" s="276"/>
      <c r="E32" s="112"/>
    </row>
    <row r="33" spans="1:5" ht="15.75" x14ac:dyDescent="0.25">
      <c r="A33" s="422" t="s">
        <v>283</v>
      </c>
      <c r="B33" s="423">
        <f>B32</f>
        <v>921</v>
      </c>
      <c r="C33" s="276"/>
      <c r="D33" s="276"/>
      <c r="E33" s="112"/>
    </row>
    <row r="34" spans="1:5" ht="15" x14ac:dyDescent="0.2">
      <c r="A34" s="112"/>
      <c r="B34" s="112"/>
      <c r="C34" s="112"/>
      <c r="D34" s="112"/>
      <c r="E34" s="112"/>
    </row>
  </sheetData>
  <sheetProtection sheet="1" objects="1" scenarios="1" selectLockedCells="1"/>
  <mergeCells count="1">
    <mergeCell ref="A1:B1"/>
  </mergeCells>
  <pageMargins left="0.7" right="0.7" top="0.75" bottom="0.75" header="0.3" footer="0.3"/>
  <pageSetup scale="9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181C5-9712-4339-85F9-8B5687D25DD2}"/>
</file>

<file path=customXml/itemProps2.xml><?xml version="1.0" encoding="utf-8"?>
<ds:datastoreItem xmlns:ds="http://schemas.openxmlformats.org/officeDocument/2006/customXml" ds:itemID="{C0987965-6565-4C82-A353-6BA0FBAB2CB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C83B45C-ACB8-4E02-8523-2D4C70ACAA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6424DD4-6D94-4284-A0DA-4B91E70EE9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EFD1100D-66C8-4A8E-A38A-DE9C37A62C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ADJUSTMENT CALC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Tulare_FY15-16_RER_ADA</dc:title>
  <dc:creator>Moses.Ndungu@dhcs.ca.gov</dc:creator>
  <cp:keywords>Tulare_FY15-16_RER_ADA</cp:keywords>
  <cp:lastModifiedBy>westj</cp:lastModifiedBy>
  <cp:lastPrinted>2017-09-20T23:22:43Z</cp:lastPrinted>
  <dcterms:created xsi:type="dcterms:W3CDTF">2007-09-20T19:02:25Z</dcterms:created>
  <dcterms:modified xsi:type="dcterms:W3CDTF">2020-11-06T04:37:20Z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DHCSDOC-1363137784-1523</vt:lpwstr>
  </property>
  <property fmtid="{D5CDD505-2E9C-101B-9397-08002B2CF9AE}" pid="14" name="_dlc_DocIdItemGuid">
    <vt:lpwstr>d6c1d164-2a9e-488d-b165-a2c395a70091</vt:lpwstr>
  </property>
  <property fmtid="{D5CDD505-2E9C-101B-9397-08002B2CF9AE}" pid="15" name="_dlc_DocIdUrl">
    <vt:lpwstr>http://dhcs2016prod:88/services/MH/_layouts/15/DocIdRedir.aspx?ID=DHCSDOC-1363137784-1523, DHCSDOC-1363137784-1523</vt:lpwstr>
  </property>
  <property fmtid="{D5CDD505-2E9C-101B-9397-08002B2CF9AE}" pid="16" name="ContentTypeId">
    <vt:lpwstr>0x0101000DD778A44A894D44A57135C48A267F0A</vt:lpwstr>
  </property>
</Properties>
</file>