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7C6C69A-2DFE-4C5D-A610-9227ECEB5365}" xr6:coauthVersionLast="45" xr6:coauthVersionMax="45" xr10:uidLastSave="{00000000-0000-0000-0000-000000000000}"/>
  <bookViews>
    <workbookView xWindow="-120" yWindow="-120" windowWidth="20730" windowHeight="10545"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Summary'!$A$1:$E$18</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37" i="1" l="1"/>
  <c r="G51" i="1"/>
  <c r="G48" i="2"/>
  <c r="G9" i="2"/>
  <c r="J35" i="11"/>
  <c r="E7" i="7"/>
  <c r="E12" i="7"/>
  <c r="E15" i="7" s="1"/>
  <c r="K35" i="11"/>
  <c r="R35" i="11" s="1"/>
  <c r="H80" i="11"/>
  <c r="H37" i="11"/>
  <c r="H41" i="11" s="1"/>
  <c r="D7" i="8"/>
  <c r="D19" i="8"/>
  <c r="D22" i="8" s="1"/>
  <c r="D41" i="8" s="1"/>
  <c r="G7" i="5"/>
  <c r="G8" i="2"/>
  <c r="G34" i="1"/>
  <c r="G7" i="1"/>
  <c r="G10" i="2"/>
  <c r="G11" i="2"/>
  <c r="G24" i="2"/>
  <c r="G39" i="2"/>
  <c r="G7" i="2"/>
  <c r="G9" i="1"/>
  <c r="G36" i="1"/>
  <c r="G8" i="1"/>
  <c r="G35" i="1"/>
  <c r="G11" i="1"/>
  <c r="G10" i="1"/>
  <c r="G52" i="1"/>
  <c r="D37" i="8"/>
  <c r="D40" i="8"/>
  <c r="B4" i="8"/>
  <c r="B4" i="2"/>
  <c r="N70" i="11"/>
  <c r="L70" i="11"/>
  <c r="K70" i="11"/>
  <c r="J70" i="11"/>
  <c r="R69" i="11"/>
  <c r="R54" i="11"/>
  <c r="R55" i="11"/>
  <c r="R53" i="11"/>
  <c r="R44" i="11"/>
  <c r="R45" i="11"/>
  <c r="I23" i="11"/>
  <c r="J23" i="11"/>
  <c r="K23" i="11"/>
  <c r="R40" i="11"/>
  <c r="R39" i="11"/>
  <c r="R21" i="11"/>
  <c r="R20" i="11"/>
  <c r="R19" i="11"/>
  <c r="R68" i="11"/>
  <c r="R67" i="11"/>
  <c r="K79" i="11"/>
  <c r="K80" i="11"/>
  <c r="K81" i="11"/>
  <c r="K82" i="11"/>
  <c r="J79" i="11"/>
  <c r="J80" i="11"/>
  <c r="J81" i="11"/>
  <c r="J82" i="11"/>
  <c r="R66" i="11"/>
  <c r="R65" i="11"/>
  <c r="P56" i="11"/>
  <c r="D4" i="8"/>
  <c r="Q5" i="11"/>
  <c r="D4" i="10"/>
  <c r="D5" i="11"/>
  <c r="B4" i="5"/>
  <c r="C4" i="7"/>
  <c r="E4" i="7"/>
  <c r="G4" i="5"/>
  <c r="G4" i="2"/>
  <c r="M23" i="11"/>
  <c r="D4" i="9"/>
  <c r="H56" i="11"/>
  <c r="I56" i="11"/>
  <c r="J56" i="11"/>
  <c r="K56" i="11"/>
  <c r="G56" i="11"/>
  <c r="G32" i="5"/>
  <c r="G35" i="5" s="1"/>
  <c r="G46" i="2"/>
  <c r="H42" i="2"/>
  <c r="M70" i="11"/>
  <c r="P70" i="11"/>
  <c r="Q70" i="11"/>
  <c r="Q28" i="11"/>
  <c r="Q23" i="11"/>
  <c r="Q83" i="11" s="1"/>
  <c r="O82" i="11"/>
  <c r="O81" i="11"/>
  <c r="O84" i="11" s="1"/>
  <c r="O28" i="11"/>
  <c r="O23" i="11"/>
  <c r="N78" i="11"/>
  <c r="N77" i="11"/>
  <c r="N76" i="11"/>
  <c r="N75" i="11"/>
  <c r="N84" i="11" s="1"/>
  <c r="M81" i="11"/>
  <c r="M80" i="11"/>
  <c r="M79" i="11"/>
  <c r="M82" i="11"/>
  <c r="M78" i="11"/>
  <c r="M77" i="11"/>
  <c r="M76" i="11"/>
  <c r="M75" i="11"/>
  <c r="M84" i="11" s="1"/>
  <c r="L78" i="11"/>
  <c r="L77" i="11"/>
  <c r="L76" i="11"/>
  <c r="L84" i="11" s="1"/>
  <c r="L75" i="11"/>
  <c r="K78" i="11"/>
  <c r="K76" i="11"/>
  <c r="K75" i="11"/>
  <c r="K84" i="11" s="1"/>
  <c r="K74" i="11"/>
  <c r="J78" i="11"/>
  <c r="J77" i="11"/>
  <c r="J76" i="11"/>
  <c r="J75" i="11"/>
  <c r="J74" i="11"/>
  <c r="R74" i="11" s="1"/>
  <c r="J73" i="11"/>
  <c r="R73" i="11"/>
  <c r="I82" i="11"/>
  <c r="I81" i="11"/>
  <c r="I80" i="11"/>
  <c r="I79" i="11"/>
  <c r="I78" i="11"/>
  <c r="I77" i="11"/>
  <c r="I76" i="11"/>
  <c r="I75" i="11"/>
  <c r="R75" i="11" s="1"/>
  <c r="H82" i="11"/>
  <c r="H81" i="11"/>
  <c r="H78" i="11"/>
  <c r="G81" i="11"/>
  <c r="R81" i="11" s="1"/>
  <c r="H77" i="11"/>
  <c r="H76" i="11"/>
  <c r="H75" i="11"/>
  <c r="G82" i="11"/>
  <c r="G80" i="11"/>
  <c r="G79" i="11"/>
  <c r="G78" i="11"/>
  <c r="R78" i="11" s="1"/>
  <c r="G77" i="11"/>
  <c r="G76" i="11"/>
  <c r="G75" i="11"/>
  <c r="G84" i="11" s="1"/>
  <c r="G70" i="11"/>
  <c r="O70" i="11"/>
  <c r="I70" i="11"/>
  <c r="H70" i="11"/>
  <c r="R64" i="11"/>
  <c r="R63" i="11"/>
  <c r="R62" i="11"/>
  <c r="R61" i="11"/>
  <c r="R60" i="11"/>
  <c r="R59" i="11"/>
  <c r="R58" i="11"/>
  <c r="R46" i="11"/>
  <c r="R36" i="11"/>
  <c r="R34" i="11"/>
  <c r="R33" i="11"/>
  <c r="R32" i="11"/>
  <c r="R31" i="11"/>
  <c r="O41" i="11"/>
  <c r="O47" i="11"/>
  <c r="O48" i="11"/>
  <c r="N41" i="11"/>
  <c r="N47" i="11" s="1"/>
  <c r="N48" i="11" s="1"/>
  <c r="M41" i="11"/>
  <c r="M47" i="11"/>
  <c r="M48" i="11" s="1"/>
  <c r="L41" i="11"/>
  <c r="L47" i="11"/>
  <c r="L48" i="11" s="1"/>
  <c r="J41" i="11"/>
  <c r="J47" i="11"/>
  <c r="I41" i="11"/>
  <c r="I47" i="11" s="1"/>
  <c r="I48" i="11" s="1"/>
  <c r="G41" i="11"/>
  <c r="G47" i="11"/>
  <c r="P28" i="11"/>
  <c r="M28" i="11"/>
  <c r="I28" i="11"/>
  <c r="H28" i="11"/>
  <c r="G28" i="11"/>
  <c r="R27" i="11"/>
  <c r="R26" i="11"/>
  <c r="R25" i="11"/>
  <c r="R28" i="11" s="1"/>
  <c r="R22" i="11"/>
  <c r="R18" i="11"/>
  <c r="R17" i="11"/>
  <c r="R16" i="11"/>
  <c r="R15" i="11"/>
  <c r="R14" i="11"/>
  <c r="R13" i="11"/>
  <c r="R12" i="11"/>
  <c r="P23" i="11"/>
  <c r="N23" i="11"/>
  <c r="L23" i="11"/>
  <c r="H23" i="11"/>
  <c r="G23" i="11"/>
  <c r="D16" i="12"/>
  <c r="Q42" i="11"/>
  <c r="Q48" i="11"/>
  <c r="R42" i="11"/>
  <c r="J18" i="6"/>
  <c r="J30" i="6"/>
  <c r="K18" i="6"/>
  <c r="K30" i="6"/>
  <c r="I18" i="6"/>
  <c r="I30" i="6"/>
  <c r="H18" i="6"/>
  <c r="H30" i="6"/>
  <c r="H42" i="6" s="1"/>
  <c r="G18" i="6"/>
  <c r="G30" i="6"/>
  <c r="G42" i="6"/>
  <c r="F18" i="6"/>
  <c r="F42" i="6" s="1"/>
  <c r="F30" i="6"/>
  <c r="J2" i="6"/>
  <c r="D2" i="6"/>
  <c r="G41" i="4"/>
  <c r="H41" i="4"/>
  <c r="I41" i="4"/>
  <c r="J41" i="4"/>
  <c r="K41" i="4"/>
  <c r="L41" i="4"/>
  <c r="G30" i="4"/>
  <c r="H30" i="4"/>
  <c r="I30" i="4"/>
  <c r="J30" i="4"/>
  <c r="K30" i="4"/>
  <c r="L30" i="4"/>
  <c r="G18" i="4"/>
  <c r="H18" i="4"/>
  <c r="H42" i="4"/>
  <c r="I18" i="4"/>
  <c r="J18" i="4"/>
  <c r="J42" i="4" s="1"/>
  <c r="K18" i="4"/>
  <c r="L18" i="4"/>
  <c r="L42" i="4"/>
  <c r="F41" i="4"/>
  <c r="F30" i="4"/>
  <c r="F18" i="4"/>
  <c r="F42" i="4"/>
  <c r="K2" i="4"/>
  <c r="D2" i="4"/>
  <c r="F41" i="3"/>
  <c r="F30" i="3"/>
  <c r="F42" i="3" s="1"/>
  <c r="F45" i="3" s="1"/>
  <c r="F18" i="3"/>
  <c r="G2" i="3"/>
  <c r="D2" i="3"/>
  <c r="B4" i="10"/>
  <c r="B4" i="9"/>
  <c r="H45" i="2"/>
  <c r="H44" i="2"/>
  <c r="H41" i="2"/>
  <c r="H46" i="2" s="1"/>
  <c r="H43" i="2"/>
  <c r="H38" i="2"/>
  <c r="H37" i="2"/>
  <c r="H36" i="2"/>
  <c r="H35" i="2"/>
  <c r="H34" i="2"/>
  <c r="H33" i="2"/>
  <c r="H32" i="2"/>
  <c r="H31" i="2"/>
  <c r="H30" i="2"/>
  <c r="H29" i="2"/>
  <c r="H28" i="2"/>
  <c r="H27" i="2"/>
  <c r="H26" i="2"/>
  <c r="H25" i="2"/>
  <c r="H21" i="2"/>
  <c r="H20" i="2"/>
  <c r="H19" i="2"/>
  <c r="H18" i="2"/>
  <c r="H17" i="2"/>
  <c r="H16" i="2"/>
  <c r="H15" i="2"/>
  <c r="R38" i="11"/>
  <c r="K77" i="11"/>
  <c r="P72" i="11" l="1"/>
  <c r="K42" i="6"/>
  <c r="R76" i="11"/>
  <c r="R56" i="11"/>
  <c r="H24" i="2"/>
  <c r="H39" i="2" s="1"/>
  <c r="J48" i="11"/>
  <c r="I42" i="4"/>
  <c r="G45" i="4" s="1"/>
  <c r="R23" i="11"/>
  <c r="R80" i="11"/>
  <c r="R70" i="11"/>
  <c r="G32" i="1"/>
  <c r="G50" i="1" s="1"/>
  <c r="G54" i="1" s="1"/>
  <c r="G48" i="11" s="1"/>
  <c r="H11" i="2"/>
  <c r="R82" i="11"/>
  <c r="K42" i="4"/>
  <c r="K45" i="4" s="1"/>
  <c r="G42" i="4"/>
  <c r="F45" i="4" s="1"/>
  <c r="I42" i="6"/>
  <c r="H43" i="6" s="1"/>
  <c r="J42" i="6"/>
  <c r="J43" i="6" s="1"/>
  <c r="R77" i="11"/>
  <c r="G49" i="1"/>
  <c r="G22" i="2"/>
  <c r="H9" i="2" s="1"/>
  <c r="H79" i="11"/>
  <c r="R79" i="11" s="1"/>
  <c r="K41" i="11"/>
  <c r="K47" i="11" s="1"/>
  <c r="K48" i="11" s="1"/>
  <c r="R72" i="11"/>
  <c r="P84" i="11"/>
  <c r="Q84" i="11"/>
  <c r="R83" i="11"/>
  <c r="H47" i="11"/>
  <c r="R41" i="11"/>
  <c r="I43" i="6"/>
  <c r="H10" i="2"/>
  <c r="H13" i="2"/>
  <c r="H14" i="2"/>
  <c r="H12" i="2"/>
  <c r="H84" i="11"/>
  <c r="J84" i="11"/>
  <c r="I84" i="11"/>
  <c r="H7" i="2"/>
  <c r="R37" i="11"/>
  <c r="I45" i="4" l="1"/>
  <c r="F43" i="6"/>
  <c r="H45" i="4"/>
  <c r="G43" i="6"/>
  <c r="R84" i="11"/>
  <c r="G47" i="2"/>
  <c r="G51" i="2" s="1"/>
  <c r="H48" i="11" s="1"/>
  <c r="R48" i="11" s="1"/>
  <c r="H8" i="2"/>
  <c r="H22" i="2" s="1"/>
  <c r="J45" i="4"/>
  <c r="R47" i="11"/>
</calcChain>
</file>

<file path=xl/sharedStrings.xml><?xml version="1.0" encoding="utf-8"?>
<sst xmlns="http://schemas.openxmlformats.org/spreadsheetml/2006/main" count="486" uniqueCount="263">
  <si>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</si>
  <si>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</si>
  <si>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</si>
  <si>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</si>
  <si>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</si>
  <si>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</si>
  <si>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</si>
  <si>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</si>
  <si>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</si>
  <si>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</si>
  <si>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</si>
  <si>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</si>
  <si>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</si>
  <si>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</si>
  <si>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</si>
  <si>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</si>
  <si>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</si>
  <si>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</si>
  <si>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</si>
  <si>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</si>
  <si>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</si>
  <si>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</si>
  <si>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</si>
  <si>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</si>
  <si>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</si>
  <si>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</si>
  <si>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</si>
  <si>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</si>
  <si>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</si>
  <si>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</si>
  <si>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</si>
  <si>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</si>
  <si>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</si>
  <si>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</si>
  <si>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</si>
  <si>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</si>
  <si>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</si>
  <si>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</si>
  <si>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</si>
  <si>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</si>
  <si>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</si>
  <si>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</si>
  <si>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</si>
  <si>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</si>
  <si>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</si>
  <si>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</si>
  <si>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</si>
  <si>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</si>
  <si>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</si>
  <si>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</si>
  <si>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</si>
  <si>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</si>
  <si>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</si>
  <si>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</si>
  <si>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</si>
  <si>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</si>
  <si>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</si>
  <si>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</si>
  <si>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</si>
  <si>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</si>
  <si>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</si>
  <si>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</si>
  <si>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</si>
  <si>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</si>
  <si>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</si>
  <si>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</si>
  <si>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</si>
  <si>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</si>
  <si>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</si>
  <si>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</si>
  <si>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</si>
  <si>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</si>
  <si>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</si>
  <si>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</si>
  <si>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</si>
  <si>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</si>
  <si>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</si>
  <si>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</si>
  <si>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</si>
  <si>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</si>
  <si>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</si>
  <si>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</si>
  <si>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</si>
  <si>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</si>
  <si>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</si>
  <si>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</si>
  <si>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</si>
  <si>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</si>
  <si>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</si>
  <si>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</si>
  <si>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</si>
  <si>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</si>
  <si>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</si>
  <si>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</si>
  <si>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</si>
  <si>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</si>
  <si>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</si>
  <si>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</si>
  <si>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</si>
  <si>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</si>
  <si>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</si>
  <si>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</si>
  <si>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</si>
  <si>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</si>
  <si>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</si>
  <si>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</si>
  <si>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</si>
  <si>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</si>
  <si>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</si>
  <si>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</si>
  <si>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</si>
  <si>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</si>
  <si>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</si>
  <si>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</si>
  <si>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</si>
  <si>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</si>
  <si>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</si>
  <si>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</si>
  <si>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</si>
  <si>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</si>
  <si>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</si>
  <si>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</si>
  <si>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</si>
  <si>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</si>
  <si>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</si>
  <si>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</si>
  <si>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</si>
  <si>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</si>
  <si>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</si>
  <si>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</si>
  <si>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</si>
  <si>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</si>
  <si>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</si>
  <si>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</si>
  <si>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</si>
  <si>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</si>
  <si>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</si>
  <si>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</si>
  <si>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</si>
  <si>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</si>
  <si>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</si>
  <si>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</si>
  <si>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</si>
  <si>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</si>
  <si>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</si>
  <si>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</si>
  <si>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</si>
  <si>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</si>
  <si>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</si>
  <si>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</si>
  <si>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</si>
  <si>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</si>
  <si>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</si>
  <si>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</si>
  <si>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</si>
  <si>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</si>
  <si>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</si>
  <si>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</si>
  <si>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</si>
  <si>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</si>
  <si>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</si>
  <si>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</si>
  <si>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</si>
  <si>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</si>
  <si>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</si>
  <si>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</si>
  <si>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</si>
  <si>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</si>
  <si>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</si>
  <si>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</si>
  <si>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</si>
  <si>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</si>
  <si>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</si>
  <si>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</si>
  <si>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</si>
  <si>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</si>
  <si>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</si>
  <si>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</si>
  <si>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</si>
  <si>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</si>
  <si>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</si>
  <si>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</si>
  <si>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</si>
  <si>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</si>
  <si>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</si>
  <si>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</si>
  <si>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</si>
  <si>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</si>
  <si>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</si>
  <si>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</si>
  <si>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</si>
  <si>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</si>
  <si>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</si>
  <si>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</si>
  <si>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</si>
  <si>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</si>
  <si>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</si>
  <si>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</si>
  <si>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</si>
  <si>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</si>
  <si>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</si>
  <si>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</si>
  <si>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</si>
  <si>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</si>
  <si>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</si>
  <si>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</si>
  <si>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</si>
  <si>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</si>
  <si>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</si>
  <si>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</si>
  <si>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</si>
  <si>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</si>
  <si>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</si>
  <si>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</si>
  <si>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</si>
  <si>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</si>
  <si>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</si>
  <si>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</si>
  <si>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</si>
  <si>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</si>
  <si>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</si>
  <si>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</si>
  <si>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</si>
  <si>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</si>
  <si>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</si>
  <si>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</si>
  <si>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</si>
  <si>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</si>
  <si>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</si>
  <si>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Laurie Barnes</t>
  </si>
  <si>
    <t>Fiscal Data Supervisor</t>
  </si>
  <si>
    <t>530-528-3277</t>
  </si>
  <si>
    <t>laurie.barnes@tchsa.net</t>
  </si>
  <si>
    <t>TEHAMA</t>
  </si>
  <si>
    <t>2012-2013</t>
  </si>
  <si>
    <t>PEI</t>
  </si>
  <si>
    <t>Revenue received from State MHSA Fund recorded as $200 less than received</t>
  </si>
  <si>
    <t>TEEN SCREEN</t>
  </si>
  <si>
    <t>NURTURING PARENT</t>
  </si>
  <si>
    <t>ACCESS</t>
  </si>
  <si>
    <t>HOUSING</t>
  </si>
  <si>
    <t>EMPLOYMENT</t>
  </si>
  <si>
    <t>OUTREACH</t>
  </si>
  <si>
    <t>MH SERVICES FSP</t>
  </si>
  <si>
    <t>SUICIDE PREVENTION</t>
  </si>
  <si>
    <t>STIGMA REDUCTION</t>
  </si>
  <si>
    <t>TRAUMA FOCUS &amp; COGNITIVE BEHAVIORAL THERAPY</t>
  </si>
  <si>
    <t>DRUMMING</t>
  </si>
  <si>
    <t>ELECTRONIC HLTH RECORDS PROJECT</t>
  </si>
  <si>
    <t>PARENT CHILD INTERACTION THERAPY</t>
  </si>
  <si>
    <t>TALKLINE</t>
  </si>
  <si>
    <t>TAY FAMILY SUPPORT GROUP</t>
  </si>
  <si>
    <t>CONSUMER SUPPORT</t>
  </si>
  <si>
    <t>Transfer from CSS to CFT</t>
  </si>
  <si>
    <t>2015-2016</t>
  </si>
  <si>
    <t>Transfer $200,000 from CSS to CFT FY 2015-2016</t>
  </si>
  <si>
    <t>X</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</si>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</sst>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theme="0" tint="-0.499984740745262"/>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49">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47" xfId="0" applyFont="1" applyBorder="1" applyAlignment="1" applyProtection="1">
      <alignment vertical="center" wrapText="1"/>
      <protection hidden="1"/>
    </xf>
    <xf numFmtId="0" fontId="11" fillId="0" borderId="48"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vertical="center"/>
      <protection hidden="1"/>
    </xf>
    <xf numFmtId="0" fontId="3" fillId="2" borderId="1" xfId="0" applyFont="1" applyFill="1" applyBorder="1" applyAlignment="1" applyProtection="1">
      <alignment horizontal="right" vertical="center"/>
      <protection hidden="1"/>
    </xf>
    <xf numFmtId="14" fontId="3" fillId="0" borderId="36" xfId="0" applyNumberFormat="1" applyFont="1" applyBorder="1" applyAlignment="1" applyProtection="1">
      <alignment horizontal="center" vertical="center"/>
      <protection locked="0"/>
    </xf>
    <xf numFmtId="0" fontId="11" fillId="0" borderId="49" xfId="40" applyFont="1" applyBorder="1" applyAlignment="1" applyProtection="1">
      <alignment horizontal="left"/>
      <protection locked="0"/>
    </xf>
    <xf numFmtId="0" fontId="11" fillId="0" borderId="50"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49" xfId="0" applyFont="1" applyBorder="1" applyAlignment="1" applyProtection="1">
      <alignment horizontal="left"/>
      <protection locked="0"/>
    </xf>
    <xf numFmtId="0" fontId="11" fillId="0" borderId="16" xfId="0" applyFont="1" applyBorder="1" applyAlignment="1" applyProtection="1">
      <alignment horizontal="center"/>
      <protection locked="0"/>
    </xf>
    <xf numFmtId="0" fontId="11" fillId="0" borderId="49" xfId="0" quotePrefix="1" applyFont="1" applyBorder="1" applyAlignment="1" applyProtection="1">
      <alignment horizontal="left"/>
      <protection locked="0"/>
    </xf>
    <xf numFmtId="0" fontId="11" fillId="0" borderId="51" xfId="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49" xfId="40" applyFont="1" applyBorder="1" applyAlignment="1" applyProtection="1">
      <alignment horizontal="center"/>
      <protection locked="0"/>
    </xf>
    <xf numFmtId="0" fontId="11" fillId="0" borderId="52" xfId="0" applyFont="1" applyBorder="1" applyAlignment="1" applyProtection="1">
      <alignment horizontal="left"/>
      <protection locked="0"/>
    </xf>
    <xf numFmtId="0" fontId="11" fillId="0" borderId="53" xfId="0" applyFont="1" applyBorder="1" applyAlignment="1" applyProtection="1">
      <alignment horizontal="center"/>
      <protection locked="0"/>
    </xf>
    <xf numFmtId="164" fontId="11" fillId="0" borderId="54" xfId="0" applyNumberFormat="1" applyFont="1" applyBorder="1" applyAlignment="1" applyProtection="1">
      <alignment horizontal="right"/>
      <protection locked="0"/>
    </xf>
    <xf numFmtId="164" fontId="11" fillId="0" borderId="55" xfId="0" applyNumberFormat="1" applyFont="1" applyBorder="1" applyAlignment="1" applyProtection="1">
      <alignment horizontal="right"/>
      <protection locked="0"/>
    </xf>
    <xf numFmtId="0" fontId="11" fillId="0" borderId="0" xfId="0" applyFont="1" applyAlignment="1" applyProtection="1">
      <protection hidden="1"/>
    </xf>
    <xf numFmtId="0" fontId="3" fillId="3" borderId="7" xfId="0" applyFont="1" applyFill="1" applyBorder="1" applyAlignment="1" applyProtection="1">
      <protection hidden="1"/>
    </xf>
    <xf numFmtId="0" fontId="3" fillId="3" borderId="56" xfId="0" applyFont="1" applyFill="1" applyBorder="1" applyAlignment="1" applyProtection="1">
      <protection hidden="1"/>
    </xf>
    <xf numFmtId="9" fontId="11" fillId="3" borderId="54" xfId="60" applyFont="1" applyFill="1" applyBorder="1" applyProtection="1">
      <protection hidden="1"/>
    </xf>
    <xf numFmtId="0" fontId="11" fillId="0" borderId="0" xfId="40" applyFont="1" applyBorder="1" applyProtection="1">
      <protection locked="0"/>
    </xf>
    <xf numFmtId="165" fontId="11" fillId="0" borderId="49" xfId="7" applyNumberFormat="1" applyFont="1" applyBorder="1" applyAlignment="1" applyProtection="1">
      <protection locked="0"/>
    </xf>
    <xf numFmtId="0" fontId="11" fillId="0" borderId="0" xfId="0" applyFont="1" applyBorder="1" applyProtection="1">
      <protection locked="0"/>
    </xf>
    <xf numFmtId="0" fontId="11" fillId="0" borderId="5" xfId="0" applyFont="1" applyBorder="1" applyProtection="1">
      <protection locked="0"/>
    </xf>
    <xf numFmtId="0" fontId="3" fillId="3" borderId="2" xfId="0" applyFont="1" applyFill="1" applyBorder="1" applyAlignment="1" applyProtection="1">
      <protection hidden="1"/>
    </xf>
    <xf numFmtId="164" fontId="11" fillId="3" borderId="56" xfId="8" applyNumberFormat="1" applyFont="1" applyFill="1" applyBorder="1" applyAlignment="1" applyProtection="1">
      <protection hidden="1"/>
    </xf>
    <xf numFmtId="0" fontId="11" fillId="3" borderId="54" xfId="0" applyFont="1" applyFill="1" applyBorder="1" applyProtection="1">
      <protection hidden="1"/>
    </xf>
    <xf numFmtId="0" fontId="11" fillId="0" borderId="0" xfId="40" applyFont="1" applyBorder="1" applyAlignment="1" applyProtection="1">
      <alignment horizontal="left"/>
      <protection locked="0"/>
    </xf>
    <xf numFmtId="164" fontId="11" fillId="0" borderId="49"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1" xfId="8" applyNumberFormat="1" applyFont="1" applyBorder="1" applyAlignment="1" applyProtection="1">
      <protection locked="0"/>
    </xf>
    <xf numFmtId="9" fontId="11" fillId="3" borderId="57" xfId="60" applyFont="1" applyFill="1" applyBorder="1" applyProtection="1">
      <protection hidden="1"/>
    </xf>
    <xf numFmtId="164" fontId="11" fillId="0" borderId="56" xfId="8" applyNumberFormat="1" applyFont="1" applyBorder="1" applyAlignment="1" applyProtection="1">
      <protection locked="0"/>
    </xf>
    <xf numFmtId="9" fontId="11" fillId="3" borderId="55" xfId="60" applyFont="1" applyFill="1" applyBorder="1" applyProtection="1">
      <protection hidden="1"/>
    </xf>
    <xf numFmtId="164" fontId="11" fillId="0" borderId="58" xfId="8" applyNumberFormat="1" applyFont="1" applyBorder="1" applyAlignment="1" applyProtection="1">
      <protection locked="0"/>
    </xf>
    <xf numFmtId="9" fontId="11" fillId="3" borderId="36" xfId="60" applyFont="1" applyFill="1" applyBorder="1" applyProtection="1">
      <protection hidden="1"/>
    </xf>
    <xf numFmtId="0" fontId="3" fillId="0" borderId="0" xfId="0" applyFont="1" applyProtection="1">
      <protection hidden="1"/>
    </xf>
    <xf numFmtId="0" fontId="11" fillId="0" borderId="5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54" xfId="0" applyNumberFormat="1" applyFont="1" applyBorder="1" applyAlignment="1" applyProtection="1">
      <protection locked="0"/>
    </xf>
    <xf numFmtId="164" fontId="11" fillId="0" borderId="60" xfId="0" applyNumberFormat="1" applyFont="1" applyBorder="1" applyAlignment="1" applyProtection="1">
      <protection locked="0"/>
    </xf>
    <xf numFmtId="0" fontId="11" fillId="0" borderId="0" xfId="0" applyFont="1" applyBorder="1" applyAlignment="1" applyProtection="1">
      <protection hidden="1"/>
    </xf>
    <xf numFmtId="164" fontId="11" fillId="0" borderId="55" xfId="0" applyNumberFormat="1" applyFont="1" applyBorder="1" applyAlignment="1" applyProtection="1">
      <protection locked="0"/>
    </xf>
    <xf numFmtId="164" fontId="11" fillId="0" borderId="61" xfId="0" applyNumberFormat="1" applyFont="1" applyBorder="1" applyAlignment="1" applyProtection="1">
      <protection locked="0"/>
    </xf>
    <xf numFmtId="164" fontId="11" fillId="0" borderId="57" xfId="0" applyNumberFormat="1" applyFont="1" applyBorder="1" applyAlignment="1" applyProtection="1">
      <protection locked="0"/>
    </xf>
    <xf numFmtId="0" fontId="11" fillId="0" borderId="1" xfId="0" applyFont="1" applyBorder="1" applyAlignment="1" applyProtection="1">
      <alignment horizontal="center"/>
      <protection locked="0"/>
    </xf>
    <xf numFmtId="0" fontId="11" fillId="0" borderId="49" xfId="0" applyFont="1" applyBorder="1" applyAlignment="1" applyProtection="1">
      <protection locked="0"/>
    </xf>
    <xf numFmtId="0" fontId="11" fillId="0" borderId="49" xfId="40" applyFont="1" applyBorder="1" applyAlignment="1" applyProtection="1">
      <protection locked="0"/>
    </xf>
    <xf numFmtId="164" fontId="11" fillId="0" borderId="15" xfId="40" applyNumberFormat="1" applyFont="1" applyBorder="1" applyAlignment="1" applyProtection="1">
      <protection locked="0"/>
    </xf>
    <xf numFmtId="0" fontId="3" fillId="0" borderId="1" xfId="0" applyFont="1" applyBorder="1" applyAlignment="1" applyProtection="1">
      <alignment horizontal="right"/>
      <protection locked="0"/>
    </xf>
    <xf numFmtId="0" fontId="3" fillId="0" borderId="6" xfId="0" applyFont="1" applyBorder="1" applyAlignment="1" applyProtection="1">
      <alignment vertical="center"/>
      <protection locked="0"/>
    </xf>
    <xf numFmtId="0" fontId="11" fillId="0" borderId="0" xfId="0" applyFont="1" applyAlignment="1" applyProtection="1">
      <alignment wrapText="1"/>
      <protection hidden="1"/>
    </xf>
    <xf numFmtId="0" fontId="3" fillId="3" borderId="54" xfId="0" applyFont="1" applyFill="1" applyBorder="1" applyAlignment="1" applyProtection="1">
      <protection hidden="1"/>
    </xf>
    <xf numFmtId="164" fontId="11" fillId="2" borderId="55" xfId="7" applyNumberFormat="1" applyFont="1" applyFill="1" applyBorder="1" applyAlignment="1" applyProtection="1">
      <protection locked="0"/>
    </xf>
    <xf numFmtId="0" fontId="11" fillId="3" borderId="7" xfId="0" applyFont="1" applyFill="1" applyBorder="1" applyAlignment="1" applyProtection="1">
      <alignment horizontal="left"/>
      <protection hidden="1"/>
    </xf>
    <xf numFmtId="0" fontId="11" fillId="3" borderId="2" xfId="0" applyFont="1" applyFill="1" applyBorder="1" applyAlignment="1" applyProtection="1">
      <alignment horizontal="left"/>
      <protection hidden="1"/>
    </xf>
    <xf numFmtId="0" fontId="11" fillId="3" borderId="54" xfId="0" applyFont="1" applyFill="1" applyBorder="1" applyAlignment="1" applyProtection="1">
      <alignment horizontal="left"/>
      <protection hidden="1"/>
    </xf>
    <xf numFmtId="164" fontId="11" fillId="0" borderId="54" xfId="8" applyNumberFormat="1" applyFont="1" applyBorder="1" applyAlignment="1" applyProtection="1">
      <protection locked="0"/>
    </xf>
    <xf numFmtId="0" fontId="11" fillId="3" borderId="9" xfId="0" applyFont="1" applyFill="1" applyBorder="1" applyAlignment="1" applyProtection="1">
      <protection hidden="1"/>
    </xf>
    <xf numFmtId="0" fontId="11" fillId="3" borderId="5" xfId="0" applyFont="1" applyFill="1" applyBorder="1" applyAlignment="1" applyProtection="1">
      <protection hidden="1"/>
    </xf>
    <xf numFmtId="0" fontId="11" fillId="3" borderId="57" xfId="0" applyFont="1" applyFill="1" applyBorder="1" applyAlignment="1" applyProtection="1">
      <protection hidden="1"/>
    </xf>
    <xf numFmtId="164" fontId="11" fillId="0" borderId="60" xfId="8" applyNumberFormat="1" applyFont="1" applyBorder="1" applyAlignment="1" applyProtection="1">
      <protection locked="0"/>
    </xf>
    <xf numFmtId="0" fontId="11" fillId="0" borderId="0" xfId="0" applyFont="1" applyFill="1" applyBorder="1" applyAlignment="1" applyProtection="1">
      <protection hidden="1"/>
    </xf>
    <xf numFmtId="0" fontId="3" fillId="0" borderId="0" xfId="0" applyFont="1" applyFill="1" applyBorder="1" applyAlignment="1" applyProtection="1">
      <alignment wrapText="1"/>
      <protection hidden="1"/>
    </xf>
    <xf numFmtId="164" fontId="11" fillId="0" borderId="0" xfId="8" applyNumberFormat="1" applyFont="1" applyFill="1" applyBorder="1" applyAlignment="1" applyProtection="1">
      <protection hidden="1"/>
    </xf>
    <xf numFmtId="0" fontId="11" fillId="3" borderId="47" xfId="0" applyFont="1" applyFill="1" applyBorder="1" applyAlignment="1" applyProtection="1">
      <protection hidden="1"/>
    </xf>
    <xf numFmtId="0" fontId="11" fillId="3" borderId="62" xfId="0" applyFont="1" applyFill="1" applyBorder="1" applyAlignment="1" applyProtection="1">
      <protection hidden="1"/>
    </xf>
    <xf numFmtId="0" fontId="11" fillId="3" borderId="61" xfId="0" applyFont="1" applyFill="1" applyBorder="1" applyAlignment="1" applyProtection="1">
      <protection hidden="1"/>
    </xf>
    <xf numFmtId="0" fontId="3" fillId="2" borderId="6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16" fontId="3" fillId="0" borderId="11" xfId="0" quotePrefix="1" applyNumberFormat="1" applyFont="1" applyBorder="1" applyAlignment="1" applyProtection="1">
      <alignment horizontal="center" vertical="center" wrapText="1"/>
      <protection locked="0"/>
    </xf>
    <xf numFmtId="164" fontId="11" fillId="0" borderId="54" xfId="0" applyNumberFormat="1" applyFont="1" applyBorder="1" applyAlignment="1" applyProtection="1">
      <alignment horizontal="center" vertical="center"/>
      <protection locked="0"/>
    </xf>
    <xf numFmtId="0" fontId="11" fillId="0" borderId="64" xfId="0" applyFont="1" applyBorder="1" applyAlignment="1" applyProtection="1">
      <alignment wrapText="1"/>
      <protection locked="0"/>
    </xf>
    <xf numFmtId="0" fontId="3" fillId="2" borderId="7"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wrapText="1"/>
      <protection locked="0"/>
    </xf>
    <xf numFmtId="0" fontId="11" fillId="0" borderId="54" xfId="0" applyFont="1" applyBorder="1" applyProtection="1">
      <protection locked="0"/>
    </xf>
    <xf numFmtId="0" fontId="3" fillId="2" borderId="9"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65"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11" fillId="0" borderId="67" xfId="0" applyFont="1" applyBorder="1" applyAlignment="1" applyProtection="1">
      <alignment horizontal="center" vertical="center" wrapText="1"/>
      <protection locked="0"/>
    </xf>
    <xf numFmtId="164" fontId="11" fillId="0" borderId="68" xfId="0" applyNumberFormat="1" applyFont="1" applyBorder="1" applyAlignment="1" applyProtection="1">
      <alignment horizontal="center" vertical="center"/>
      <protection locked="0"/>
    </xf>
    <xf numFmtId="0" fontId="11" fillId="0" borderId="68"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11" fillId="0" borderId="3" xfId="0" applyFont="1" applyBorder="1" applyProtection="1">
      <protection hidden="1"/>
    </xf>
    <xf numFmtId="0" fontId="3" fillId="0" borderId="0" xfId="0" applyFont="1" applyFill="1" applyBorder="1" applyAlignment="1" applyProtection="1">
      <protection hidden="1"/>
    </xf>
    <xf numFmtId="0" fontId="11" fillId="0" borderId="0" xfId="0" applyFont="1" applyFill="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14" fontId="3" fillId="0" borderId="0" xfId="0" applyNumberFormat="1" applyFont="1" applyBorder="1" applyAlignment="1" applyProtection="1">
      <alignment horizontal="center"/>
      <protection hidden="1"/>
    </xf>
    <xf numFmtId="0" fontId="3" fillId="0" borderId="69" xfId="0" applyFont="1" applyFill="1" applyBorder="1" applyAlignment="1" applyProtection="1">
      <alignment horizontal="center" vertical="center"/>
      <protection locked="0"/>
    </xf>
    <xf numFmtId="164" fontId="11" fillId="4" borderId="59" xfId="0" applyNumberFormat="1" applyFont="1" applyFill="1" applyBorder="1" applyProtection="1">
      <protection hidden="1"/>
    </xf>
    <xf numFmtId="164" fontId="11" fillId="4" borderId="70" xfId="0" applyNumberFormat="1" applyFont="1" applyFill="1" applyBorder="1" applyProtection="1">
      <protection hidden="1"/>
    </xf>
    <xf numFmtId="164" fontId="11" fillId="4" borderId="29" xfId="0" applyNumberFormat="1" applyFont="1" applyFill="1" applyBorder="1" applyProtection="1">
      <protection hidden="1"/>
    </xf>
    <xf numFmtId="164" fontId="11" fillId="0" borderId="71" xfId="0" applyNumberFormat="1" applyFont="1" applyFill="1" applyBorder="1" applyProtection="1">
      <protection locked="0"/>
    </xf>
    <xf numFmtId="164" fontId="11" fillId="4" borderId="71" xfId="0" applyNumberFormat="1" applyFont="1" applyFill="1" applyBorder="1" applyProtection="1">
      <protection hidden="1"/>
    </xf>
    <xf numFmtId="164" fontId="11" fillId="0" borderId="72" xfId="0" applyNumberFormat="1" applyFont="1" applyFill="1" applyBorder="1" applyProtection="1">
      <protection locked="0"/>
    </xf>
    <xf numFmtId="0" fontId="11" fillId="0" borderId="0" xfId="0" applyFont="1" applyFill="1" applyBorder="1" applyProtection="1">
      <protection hidden="1"/>
    </xf>
    <xf numFmtId="164" fontId="11" fillId="2" borderId="72" xfId="0" applyNumberFormat="1" applyFont="1" applyFill="1" applyBorder="1" applyProtection="1">
      <protection locked="0"/>
    </xf>
    <xf numFmtId="164" fontId="11" fillId="4" borderId="72" xfId="0" applyNumberFormat="1" applyFont="1" applyFill="1" applyBorder="1" applyProtection="1">
      <protection hidden="1"/>
    </xf>
    <xf numFmtId="164" fontId="11" fillId="4" borderId="73" xfId="0" applyNumberFormat="1" applyFont="1" applyFill="1" applyBorder="1" applyProtection="1">
      <protection hidden="1"/>
    </xf>
    <xf numFmtId="164" fontId="11" fillId="4" borderId="74" xfId="0" applyNumberFormat="1" applyFont="1" applyFill="1" applyBorder="1" applyProtection="1">
      <protection hidden="1"/>
    </xf>
    <xf numFmtId="164" fontId="11" fillId="4" borderId="3" xfId="0" applyNumberFormat="1" applyFont="1" applyFill="1" applyBorder="1" applyProtection="1">
      <protection hidden="1"/>
    </xf>
    <xf numFmtId="164" fontId="11" fillId="2" borderId="3" xfId="0" applyNumberFormat="1" applyFont="1" applyFill="1" applyBorder="1" applyProtection="1">
      <protection locked="0"/>
    </xf>
    <xf numFmtId="164" fontId="11" fillId="4" borderId="73" xfId="40" applyNumberFormat="1" applyFont="1" applyFill="1" applyBorder="1" applyProtection="1">
      <protection hidden="1"/>
    </xf>
    <xf numFmtId="164" fontId="11" fillId="4" borderId="75" xfId="0" applyNumberFormat="1" applyFont="1" applyFill="1" applyBorder="1" applyProtection="1">
      <protection hidden="1"/>
    </xf>
    <xf numFmtId="164" fontId="11" fillId="0" borderId="75" xfId="0" applyNumberFormat="1" applyFont="1" applyFill="1" applyBorder="1" applyProtection="1">
      <protection locked="0"/>
    </xf>
    <xf numFmtId="164" fontId="11" fillId="4" borderId="76" xfId="0" applyNumberFormat="1" applyFont="1" applyFill="1" applyBorder="1" applyProtection="1">
      <protection hidden="1"/>
    </xf>
    <xf numFmtId="164" fontId="11" fillId="4" borderId="77" xfId="0" applyNumberFormat="1" applyFont="1" applyFill="1" applyBorder="1" applyProtection="1">
      <protection hidden="1"/>
    </xf>
    <xf numFmtId="164" fontId="11" fillId="4" borderId="78" xfId="0" applyNumberFormat="1" applyFont="1" applyFill="1" applyBorder="1" applyProtection="1">
      <protection hidden="1"/>
    </xf>
    <xf numFmtId="164" fontId="11" fillId="2" borderId="78" xfId="0" applyNumberFormat="1" applyFont="1" applyFill="1" applyBorder="1" applyProtection="1">
      <protection locked="0"/>
    </xf>
    <xf numFmtId="164" fontId="11" fillId="0" borderId="72" xfId="40" applyNumberFormat="1" applyFont="1" applyFill="1" applyBorder="1" applyProtection="1">
      <protection locked="0"/>
    </xf>
    <xf numFmtId="164" fontId="11" fillId="2" borderId="78" xfId="40" applyNumberFormat="1" applyFont="1" applyFill="1" applyBorder="1" applyProtection="1">
      <protection locked="0"/>
    </xf>
    <xf numFmtId="164" fontId="11" fillId="2" borderId="72" xfId="40" applyNumberFormat="1" applyFont="1" applyFill="1" applyBorder="1" applyProtection="1">
      <protection locked="0"/>
    </xf>
    <xf numFmtId="164" fontId="11" fillId="0" borderId="78" xfId="0" applyNumberFormat="1" applyFont="1" applyFill="1" applyBorder="1" applyProtection="1">
      <protection locked="0"/>
    </xf>
    <xf numFmtId="164" fontId="11" fillId="0" borderId="79" xfId="0" applyNumberFormat="1" applyFont="1" applyFill="1" applyBorder="1" applyProtection="1">
      <protection locked="0"/>
    </xf>
    <xf numFmtId="164" fontId="11" fillId="2" borderId="73" xfId="0" applyNumberFormat="1" applyFont="1" applyFill="1" applyBorder="1" applyProtection="1">
      <protection locked="0"/>
    </xf>
    <xf numFmtId="164" fontId="11" fillId="2" borderId="79" xfId="0" applyNumberFormat="1" applyFont="1" applyFill="1" applyBorder="1" applyProtection="1">
      <protection locked="0"/>
    </xf>
    <xf numFmtId="164" fontId="11" fillId="0" borderId="73" xfId="0" applyNumberFormat="1" applyFont="1" applyFill="1" applyBorder="1" applyProtection="1">
      <protection locked="0"/>
    </xf>
    <xf numFmtId="164" fontId="11" fillId="4" borderId="80" xfId="0" applyNumberFormat="1" applyFont="1" applyFill="1" applyBorder="1" applyProtection="1">
      <protection hidden="1"/>
    </xf>
    <xf numFmtId="164" fontId="11" fillId="0" borderId="3" xfId="0" applyNumberFormat="1" applyFont="1" applyBorder="1" applyProtection="1">
      <protection hidden="1"/>
    </xf>
    <xf numFmtId="164" fontId="11" fillId="0" borderId="74" xfId="0" applyNumberFormat="1" applyFont="1" applyFill="1" applyBorder="1" applyAlignment="1" applyProtection="1">
      <alignment horizontal="right" vertical="center"/>
      <protection locked="0"/>
    </xf>
    <xf numFmtId="164" fontId="11" fillId="0" borderId="59" xfId="0" applyNumberFormat="1" applyFont="1" applyFill="1" applyBorder="1" applyProtection="1">
      <protection locked="0"/>
    </xf>
    <xf numFmtId="164" fontId="11" fillId="0" borderId="77" xfId="0" applyNumberFormat="1" applyFont="1" applyFill="1" applyBorder="1" applyProtection="1">
      <protection locked="0"/>
    </xf>
    <xf numFmtId="164" fontId="11" fillId="2" borderId="59" xfId="0" applyNumberFormat="1" applyFont="1" applyFill="1" applyBorder="1" applyProtection="1">
      <protection locked="0"/>
    </xf>
    <xf numFmtId="164" fontId="11" fillId="4" borderId="79" xfId="0" applyNumberFormat="1" applyFont="1" applyFill="1" applyBorder="1" applyAlignment="1" applyProtection="1">
      <alignment horizontal="center" vertical="center"/>
      <protection hidden="1"/>
    </xf>
    <xf numFmtId="164" fontId="11" fillId="4" borderId="49" xfId="0" applyNumberFormat="1" applyFont="1" applyFill="1" applyBorder="1" applyProtection="1">
      <protection hidden="1"/>
    </xf>
    <xf numFmtId="164" fontId="11" fillId="4" borderId="31" xfId="0" applyNumberFormat="1" applyFont="1" applyFill="1" applyBorder="1" applyProtection="1">
      <protection hidden="1"/>
    </xf>
    <xf numFmtId="164" fontId="11" fillId="0" borderId="72" xfId="0" applyNumberFormat="1" applyFont="1" applyFill="1" applyBorder="1" applyAlignment="1" applyProtection="1">
      <alignment horizontal="right" vertical="center"/>
      <protection locked="0"/>
    </xf>
    <xf numFmtId="164" fontId="11" fillId="4" borderId="16" xfId="0" applyNumberFormat="1" applyFont="1" applyFill="1" applyBorder="1" applyProtection="1">
      <protection hidden="1"/>
    </xf>
    <xf numFmtId="0" fontId="11" fillId="0" borderId="31" xfId="0" applyFont="1" applyBorder="1" applyProtection="1">
      <protection hidden="1"/>
    </xf>
    <xf numFmtId="164" fontId="11" fillId="4" borderId="2" xfId="0" applyNumberFormat="1" applyFont="1" applyFill="1" applyBorder="1" applyProtection="1">
      <protection hidden="1"/>
    </xf>
    <xf numFmtId="164" fontId="11" fillId="4" borderId="33" xfId="0" applyNumberFormat="1" applyFont="1" applyFill="1" applyBorder="1" applyProtection="1">
      <protection hidden="1"/>
    </xf>
    <xf numFmtId="164" fontId="11" fillId="0" borderId="70" xfId="0" applyNumberFormat="1" applyFont="1" applyFill="1" applyBorder="1" applyProtection="1">
      <protection locked="0"/>
    </xf>
    <xf numFmtId="164" fontId="11" fillId="0" borderId="0" xfId="0" applyNumberFormat="1" applyFont="1" applyProtection="1">
      <protection hidden="1"/>
    </xf>
    <xf numFmtId="164" fontId="11" fillId="4" borderId="81" xfId="0" applyNumberFormat="1" applyFont="1" applyFill="1" applyBorder="1" applyProtection="1">
      <protection hidden="1"/>
    </xf>
    <xf numFmtId="164" fontId="11" fillId="4" borderId="82" xfId="0" applyNumberFormat="1" applyFont="1" applyFill="1" applyBorder="1" applyProtection="1">
      <protection hidden="1"/>
    </xf>
    <xf numFmtId="164" fontId="11" fillId="4" borderId="83" xfId="0" applyNumberFormat="1" applyFont="1" applyFill="1" applyBorder="1" applyProtection="1">
      <protection hidden="1"/>
    </xf>
    <xf numFmtId="164" fontId="11" fillId="4" borderId="20" xfId="0" applyNumberFormat="1" applyFont="1" applyFill="1" applyBorder="1" applyProtection="1">
      <protection hidden="1"/>
    </xf>
    <xf numFmtId="164" fontId="16" fillId="2" borderId="78" xfId="0" applyNumberFormat="1" applyFont="1" applyFill="1" applyBorder="1" applyProtection="1">
      <protection locked="0"/>
    </xf>
    <xf numFmtId="164" fontId="11" fillId="2" borderId="84" xfId="0" applyNumberFormat="1" applyFont="1" applyFill="1" applyBorder="1" applyProtection="1">
      <protection locked="0"/>
    </xf>
    <xf numFmtId="164" fontId="11" fillId="4" borderId="79" xfId="0" applyNumberFormat="1" applyFont="1" applyFill="1" applyBorder="1" applyProtection="1">
      <protection hidden="1"/>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80" xfId="0" applyFont="1" applyFill="1" applyBorder="1" applyAlignment="1" applyProtection="1">
      <alignment vertical="center"/>
      <protection locked="0"/>
    </xf>
    <xf numFmtId="164" fontId="11" fillId="2" borderId="33" xfId="0" applyNumberFormat="1" applyFont="1" applyFill="1" applyBorder="1" applyProtection="1">
      <protection locked="0"/>
    </xf>
    <xf numFmtId="164" fontId="17"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85" xfId="0" applyFont="1" applyFill="1" applyBorder="1" applyAlignment="1" applyProtection="1">
      <alignment vertical="center"/>
      <protection locked="0"/>
    </xf>
    <xf numFmtId="0" fontId="3" fillId="0" borderId="0" xfId="0" applyFont="1" applyAlignment="1" applyProtection="1">
      <protection locked="0"/>
    </xf>
    <xf numFmtId="0" fontId="3" fillId="4" borderId="80" xfId="0" applyFont="1" applyFill="1" applyBorder="1" applyAlignment="1" applyProtection="1">
      <protection locked="0"/>
    </xf>
    <xf numFmtId="0" fontId="3" fillId="4" borderId="2" xfId="0" applyFont="1" applyFill="1" applyBorder="1" applyAlignment="1" applyProtection="1">
      <alignment horizontal="center"/>
      <protection locked="0"/>
    </xf>
    <xf numFmtId="0" fontId="3" fillId="4" borderId="56" xfId="0" applyFont="1" applyFill="1" applyBorder="1" applyAlignment="1" applyProtection="1">
      <alignment horizontal="center"/>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0" xfId="0" applyFont="1" applyFill="1" applyBorder="1" applyAlignment="1" applyProtection="1">
      <protection locked="0"/>
    </xf>
    <xf numFmtId="0" fontId="11" fillId="0" borderId="0" xfId="0" applyFo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3" fillId="0" borderId="86"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87" xfId="0" applyFont="1" applyFill="1" applyBorder="1" applyAlignment="1" applyProtection="1">
      <alignment vertical="center"/>
      <protection locked="0"/>
    </xf>
    <xf numFmtId="0" fontId="11" fillId="0" borderId="0" xfId="0" applyFont="1" applyBorder="1" applyAlignment="1" applyProtection="1">
      <protection locked="0"/>
    </xf>
    <xf numFmtId="0" fontId="3" fillId="0" borderId="48" xfId="0" applyFont="1" applyBorder="1" applyAlignment="1" applyProtection="1">
      <alignment vertical="center"/>
      <protection locked="0"/>
    </xf>
    <xf numFmtId="0" fontId="3" fillId="0" borderId="88" xfId="0" applyFont="1" applyBorder="1" applyAlignment="1" applyProtection="1">
      <alignment vertical="center"/>
      <protection locked="0"/>
    </xf>
    <xf numFmtId="0" fontId="3" fillId="0" borderId="89" xfId="0" applyFont="1" applyBorder="1" applyAlignment="1" applyProtection="1">
      <alignment vertical="center"/>
      <protection locked="0"/>
    </xf>
    <xf numFmtId="0" fontId="3" fillId="0" borderId="90"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92" xfId="0" applyFont="1" applyBorder="1" applyAlignment="1" applyProtection="1">
      <alignment vertical="center"/>
      <protection locked="0"/>
    </xf>
    <xf numFmtId="0" fontId="3" fillId="0" borderId="93" xfId="0" applyFont="1" applyBorder="1" applyAlignment="1" applyProtection="1">
      <alignment vertical="center"/>
      <protection locked="0"/>
    </xf>
    <xf numFmtId="0" fontId="3" fillId="0" borderId="94"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95" xfId="0" applyFont="1" applyBorder="1" applyProtection="1">
      <protection locked="0"/>
    </xf>
    <xf numFmtId="0" fontId="3" fillId="0" borderId="3" xfId="0" applyFont="1" applyBorder="1" applyAlignment="1" applyProtection="1">
      <protection locked="0"/>
    </xf>
    <xf numFmtId="0" fontId="3" fillId="0" borderId="49" xfId="0" applyFont="1" applyBorder="1" applyAlignment="1" applyProtection="1">
      <protection locked="0"/>
    </xf>
    <xf numFmtId="0" fontId="11" fillId="0" borderId="95"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95"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49" xfId="0" applyFont="1" applyFill="1" applyBorder="1" applyAlignment="1" applyProtection="1">
      <protection locked="0"/>
    </xf>
    <xf numFmtId="0" fontId="11" fillId="0" borderId="96" xfId="0" applyFont="1" applyFill="1" applyBorder="1" applyProtection="1">
      <protection locked="0"/>
    </xf>
    <xf numFmtId="0" fontId="11" fillId="0" borderId="51"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51" xfId="0" applyFont="1" applyBorder="1" applyAlignment="1" applyProtection="1">
      <protection locked="0"/>
    </xf>
    <xf numFmtId="0" fontId="11" fillId="0" borderId="50"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97" xfId="0" applyFont="1" applyBorder="1" applyProtection="1">
      <protection locked="0"/>
    </xf>
    <xf numFmtId="0" fontId="3" fillId="0" borderId="4" xfId="0" applyFont="1" applyBorder="1" applyAlignment="1" applyProtection="1">
      <protection locked="0"/>
    </xf>
    <xf numFmtId="0" fontId="11" fillId="0" borderId="96" xfId="0" applyFont="1" applyBorder="1" applyProtection="1">
      <protection locked="0"/>
    </xf>
    <xf numFmtId="0" fontId="11" fillId="0" borderId="49" xfId="0" applyFont="1" applyBorder="1" applyProtection="1">
      <protection locked="0"/>
    </xf>
    <xf numFmtId="0" fontId="11" fillId="0" borderId="98" xfId="0" applyFont="1" applyBorder="1" applyProtection="1">
      <protection locked="0"/>
    </xf>
    <xf numFmtId="0" fontId="11" fillId="0" borderId="2" xfId="0" applyFont="1" applyFill="1" applyBorder="1" applyAlignment="1" applyProtection="1">
      <protection locked="0"/>
    </xf>
    <xf numFmtId="0" fontId="11" fillId="0" borderId="56" xfId="0" applyFont="1" applyFill="1" applyBorder="1" applyAlignment="1" applyProtection="1">
      <protection locked="0"/>
    </xf>
    <xf numFmtId="164" fontId="11" fillId="0" borderId="58" xfId="0" applyNumberFormat="1" applyFont="1" applyFill="1" applyBorder="1" applyProtection="1">
      <protection locked="0"/>
    </xf>
    <xf numFmtId="164" fontId="11" fillId="0" borderId="76" xfId="0" applyNumberFormat="1" applyFont="1" applyFill="1" applyBorder="1" applyProtection="1">
      <protection locked="0"/>
    </xf>
    <xf numFmtId="0" fontId="3" fillId="0" borderId="8" xfId="0" applyFont="1" applyBorder="1" applyAlignment="1" applyProtection="1">
      <protection locked="0"/>
    </xf>
    <xf numFmtId="0" fontId="3" fillId="0" borderId="99" xfId="0" applyFont="1" applyBorder="1" applyAlignment="1" applyProtection="1">
      <protection locked="0"/>
    </xf>
    <xf numFmtId="0" fontId="11" fillId="0" borderId="3" xfId="0" applyFont="1" applyBorder="1" applyAlignment="1" applyProtection="1">
      <alignment horizontal="left"/>
      <protection locked="0"/>
    </xf>
    <xf numFmtId="0" fontId="11" fillId="0" borderId="6" xfId="0" applyFont="1" applyBorder="1" applyProtection="1">
      <protection locked="0"/>
    </xf>
    <xf numFmtId="0" fontId="3" fillId="2" borderId="80"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56" xfId="0" applyFont="1" applyFill="1" applyBorder="1" applyAlignment="1" applyProtection="1">
      <alignment vertical="center"/>
      <protection locked="0"/>
    </xf>
    <xf numFmtId="164" fontId="11" fillId="2" borderId="70"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98" xfId="0" applyFont="1" applyFill="1" applyBorder="1" applyProtection="1">
      <protection locked="0"/>
    </xf>
    <xf numFmtId="0" fontId="11" fillId="2" borderId="80" xfId="0" applyFont="1" applyFill="1" applyBorder="1" applyProtection="1">
      <protection locked="0"/>
    </xf>
    <xf numFmtId="0" fontId="11" fillId="2" borderId="56" xfId="0" applyFont="1" applyFill="1" applyBorder="1" applyAlignment="1" applyProtection="1">
      <protection locked="0"/>
    </xf>
    <xf numFmtId="0" fontId="11" fillId="2" borderId="16" xfId="0" applyFont="1" applyFill="1" applyBorder="1" applyAlignment="1" applyProtection="1">
      <protection locked="0"/>
    </xf>
    <xf numFmtId="164" fontId="11" fillId="2" borderId="80" xfId="0" applyNumberFormat="1" applyFont="1" applyFill="1" applyBorder="1" applyProtection="1">
      <protection locked="0"/>
    </xf>
    <xf numFmtId="0" fontId="11" fillId="0" borderId="31" xfId="0" applyFont="1" applyBorder="1" applyProtection="1">
      <protection locked="0"/>
    </xf>
    <xf numFmtId="0" fontId="11" fillId="0" borderId="0" xfId="0" applyFont="1" applyFill="1" applyBorder="1" applyAlignment="1" applyProtection="1">
      <alignment horizontal="left"/>
      <protection locked="0"/>
    </xf>
    <xf numFmtId="164" fontId="11" fillId="0" borderId="49"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8" xfId="0" applyFont="1" applyFill="1" applyBorder="1" applyAlignment="1" applyProtection="1">
      <protection locked="0"/>
    </xf>
    <xf numFmtId="0" fontId="3" fillId="2" borderId="99"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49" xfId="0" applyFont="1" applyFill="1" applyBorder="1" applyAlignment="1" applyProtection="1">
      <protection locked="0"/>
    </xf>
    <xf numFmtId="0" fontId="11" fillId="2" borderId="49"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56" xfId="0" applyFont="1" applyFill="1" applyBorder="1" applyProtection="1">
      <protection locked="0"/>
    </xf>
    <xf numFmtId="164" fontId="11" fillId="0" borderId="33" xfId="0" applyNumberFormat="1" applyFont="1" applyFill="1" applyBorder="1" applyProtection="1">
      <protection locked="0"/>
    </xf>
    <xf numFmtId="0" fontId="3" fillId="0" borderId="100" xfId="0" applyFont="1" applyBorder="1" applyProtection="1">
      <protection locked="0"/>
    </xf>
    <xf numFmtId="0" fontId="11" fillId="0" borderId="6" xfId="0" applyFont="1" applyFill="1" applyBorder="1" applyProtection="1">
      <protection locked="0"/>
    </xf>
    <xf numFmtId="164" fontId="11" fillId="2" borderId="75" xfId="0" applyNumberFormat="1" applyFont="1" applyFill="1" applyBorder="1" applyProtection="1">
      <protection locked="0"/>
    </xf>
    <xf numFmtId="0" fontId="11" fillId="0" borderId="86" xfId="0" applyFont="1" applyBorder="1" applyProtection="1">
      <protection locked="0"/>
    </xf>
    <xf numFmtId="0" fontId="11" fillId="0" borderId="101" xfId="0" applyFont="1" applyBorder="1" applyProtection="1">
      <protection locked="0"/>
    </xf>
    <xf numFmtId="0" fontId="11" fillId="0" borderId="87" xfId="0" applyFont="1" applyFill="1" applyBorder="1" applyProtection="1">
      <protection locked="0"/>
    </xf>
    <xf numFmtId="0" fontId="11" fillId="0" borderId="35" xfId="0" applyFont="1" applyBorder="1" applyProtection="1">
      <protection locked="0"/>
    </xf>
    <xf numFmtId="0" fontId="11" fillId="0" borderId="87" xfId="0" applyFont="1" applyBorder="1" applyProtection="1">
      <protection locked="0"/>
    </xf>
    <xf numFmtId="164" fontId="11" fillId="2" borderId="35" xfId="0" applyNumberFormat="1" applyFont="1" applyFill="1" applyBorder="1" applyProtection="1">
      <protection locked="0"/>
    </xf>
    <xf numFmtId="164" fontId="11" fillId="2" borderId="101" xfId="0" applyNumberFormat="1" applyFont="1" applyFill="1" applyBorder="1" applyProtection="1">
      <protection locked="0"/>
    </xf>
    <xf numFmtId="164" fontId="11" fillId="2" borderId="102" xfId="0" applyNumberFormat="1" applyFont="1" applyFill="1" applyBorder="1" applyProtection="1">
      <protection locked="0"/>
    </xf>
    <xf numFmtId="0" fontId="9" fillId="0" borderId="0" xfId="0" applyFont="1" applyProtection="1">
      <protection locked="0"/>
    </xf>
    <xf numFmtId="0" fontId="3" fillId="4" borderId="63" xfId="0" applyFont="1" applyFill="1" applyBorder="1" applyAlignment="1" applyProtection="1">
      <alignment vertical="center"/>
      <protection locked="0"/>
    </xf>
    <xf numFmtId="0" fontId="3" fillId="4" borderId="103" xfId="0" applyFont="1" applyFill="1" applyBorder="1" applyAlignment="1" applyProtection="1">
      <alignment vertical="center"/>
      <protection locked="0"/>
    </xf>
    <xf numFmtId="0" fontId="3" fillId="4" borderId="64" xfId="0" applyFont="1" applyFill="1" applyBorder="1" applyAlignment="1" applyProtection="1">
      <alignment vertical="center"/>
      <protection locked="0"/>
    </xf>
    <xf numFmtId="0" fontId="3" fillId="0" borderId="104"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4"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05" xfId="0" applyFont="1" applyFill="1" applyBorder="1" applyAlignment="1" applyProtection="1">
      <alignment horizontal="center" vertical="center"/>
      <protection locked="0"/>
    </xf>
    <xf numFmtId="0" fontId="11" fillId="0" borderId="106" xfId="0" applyFont="1" applyFill="1" applyBorder="1" applyAlignment="1" applyProtection="1">
      <alignment vertical="center"/>
      <protection locked="0"/>
    </xf>
    <xf numFmtId="0" fontId="11" fillId="0" borderId="60" xfId="0" applyFont="1" applyFill="1" applyBorder="1" applyAlignment="1" applyProtection="1">
      <alignment vertical="center"/>
      <protection locked="0"/>
    </xf>
    <xf numFmtId="0" fontId="3" fillId="4" borderId="4"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99" xfId="0" applyFont="1" applyFill="1" applyBorder="1" applyAlignment="1" applyProtection="1">
      <alignment vertical="center"/>
      <protection locked="0"/>
    </xf>
    <xf numFmtId="0" fontId="3" fillId="4" borderId="107" xfId="0" applyFont="1" applyFill="1" applyBorder="1" applyAlignment="1" applyProtection="1">
      <alignment vertical="center"/>
      <protection locked="0"/>
    </xf>
    <xf numFmtId="0" fontId="3" fillId="4" borderId="108" xfId="0" applyFont="1" applyFill="1" applyBorder="1" applyAlignment="1" applyProtection="1">
      <alignment vertical="center"/>
      <protection locked="0"/>
    </xf>
    <xf numFmtId="0" fontId="3" fillId="4" borderId="109" xfId="0" applyFont="1" applyFill="1" applyBorder="1" applyAlignment="1" applyProtection="1">
      <alignment vertical="center"/>
      <protection locked="0"/>
    </xf>
    <xf numFmtId="164" fontId="3" fillId="4" borderId="32" xfId="0" applyNumberFormat="1" applyFont="1" applyFill="1" applyBorder="1" applyAlignment="1" applyProtection="1">
      <alignment horizontal="center" vertical="center" wrapText="1"/>
      <protection locked="0"/>
    </xf>
    <xf numFmtId="0" fontId="11" fillId="2" borderId="104"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0" borderId="48" xfId="0" applyFont="1" applyBorder="1" applyAlignment="1" applyProtection="1">
      <protection locked="0"/>
    </xf>
    <xf numFmtId="0" fontId="3" fillId="0" borderId="88" xfId="0" applyFont="1" applyBorder="1" applyAlignment="1" applyProtection="1">
      <protection locked="0"/>
    </xf>
    <xf numFmtId="0" fontId="11" fillId="0" borderId="110" xfId="0" applyFont="1" applyBorder="1" applyProtection="1">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11" fillId="0" borderId="15" xfId="0" applyFont="1" applyBorder="1" applyProtection="1">
      <protection locked="0"/>
    </xf>
    <xf numFmtId="0" fontId="3" fillId="0" borderId="47" xfId="0" applyFont="1" applyBorder="1" applyAlignment="1" applyProtection="1">
      <alignment horizontal="left"/>
      <protection locked="0"/>
    </xf>
    <xf numFmtId="0" fontId="3" fillId="0" borderId="62" xfId="0" applyFont="1" applyBorder="1" applyAlignment="1" applyProtection="1">
      <alignment horizontal="left"/>
      <protection locked="0"/>
    </xf>
    <xf numFmtId="0" fontId="3" fillId="0" borderId="62" xfId="0" applyFont="1" applyBorder="1" applyAlignment="1" applyProtection="1">
      <alignment horizontal="center" wrapText="1"/>
      <protection locked="0"/>
    </xf>
    <xf numFmtId="0" fontId="11" fillId="0" borderId="61"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protection locked="0"/>
    </xf>
    <xf numFmtId="0" fontId="3" fillId="0" borderId="5" xfId="0" applyFont="1" applyBorder="1" applyAlignment="1" applyProtection="1">
      <alignment horizontal="right"/>
      <protection locked="0"/>
    </xf>
    <xf numFmtId="14" fontId="11" fillId="0" borderId="61" xfId="0" applyNumberFormat="1" applyFont="1" applyBorder="1" applyAlignment="1" applyProtection="1">
      <alignment horizontal="center"/>
      <protection locked="0"/>
    </xf>
    <xf numFmtId="0" fontId="3" fillId="4" borderId="86" xfId="0" applyFont="1" applyFill="1" applyBorder="1" applyAlignment="1" applyProtection="1">
      <alignment horizontal="left" vertical="center"/>
      <protection locked="0"/>
    </xf>
    <xf numFmtId="0" fontId="3" fillId="4" borderId="86" xfId="0" applyFont="1" applyFill="1" applyBorder="1" applyAlignment="1" applyProtection="1">
      <alignment horizontal="center" vertical="center"/>
      <protection locked="0"/>
    </xf>
    <xf numFmtId="0" fontId="3" fillId="4" borderId="111"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6" xfId="0" applyFont="1" applyFill="1" applyBorder="1" applyAlignment="1" applyProtection="1">
      <alignment horizontal="left" vertical="center"/>
      <protection locked="0"/>
    </xf>
    <xf numFmtId="0" fontId="3" fillId="3" borderId="47" xfId="0" applyFont="1" applyFill="1" applyBorder="1" applyAlignment="1" applyProtection="1">
      <alignment vertical="center"/>
      <protection locked="0"/>
    </xf>
    <xf numFmtId="0" fontId="3" fillId="3" borderId="62" xfId="0" applyFont="1" applyFill="1" applyBorder="1" applyAlignment="1" applyProtection="1">
      <alignment vertical="center"/>
      <protection locked="0"/>
    </xf>
    <xf numFmtId="0" fontId="3" fillId="3" borderId="52" xfId="0" applyFont="1" applyFill="1" applyBorder="1" applyAlignment="1" applyProtection="1">
      <alignment vertical="center"/>
      <protection locked="0"/>
    </xf>
    <xf numFmtId="164" fontId="3" fillId="3" borderId="112" xfId="7" applyNumberFormat="1" applyFont="1" applyFill="1" applyBorder="1" applyAlignment="1" applyProtection="1">
      <alignment vertical="center"/>
      <protection locked="0"/>
    </xf>
    <xf numFmtId="164" fontId="11" fillId="3" borderId="113" xfId="0" applyNumberFormat="1" applyFont="1" applyFill="1" applyBorder="1" applyAlignment="1" applyProtection="1">
      <alignment vertical="center"/>
      <protection locked="0"/>
    </xf>
    <xf numFmtId="0" fontId="17" fillId="0" borderId="0" xfId="0" applyFont="1" applyBorder="1" applyAlignment="1" applyProtection="1">
      <alignment horizontal="left"/>
      <protection locked="0"/>
    </xf>
    <xf numFmtId="0" fontId="17" fillId="0" borderId="0" xfId="0" applyFont="1" applyAlignment="1" applyProtection="1">
      <alignment horizontal="left"/>
      <protection locked="0"/>
    </xf>
    <xf numFmtId="0" fontId="17" fillId="0" borderId="3" xfId="0" applyFont="1" applyBorder="1" applyAlignment="1" applyProtection="1">
      <alignment horizontal="left"/>
      <protection locked="0"/>
    </xf>
    <xf numFmtId="0" fontId="3" fillId="0" borderId="88" xfId="0" applyFont="1" applyBorder="1" applyProtection="1">
      <protection locked="0"/>
    </xf>
    <xf numFmtId="0" fontId="11" fillId="0" borderId="88" xfId="0" applyFont="1" applyBorder="1" applyProtection="1">
      <protection locked="0"/>
    </xf>
    <xf numFmtId="0" fontId="3" fillId="0" borderId="0" xfId="0" applyFont="1" applyBorder="1" applyProtection="1">
      <protection locked="0"/>
    </xf>
    <xf numFmtId="0" fontId="3" fillId="0" borderId="62" xfId="0" applyFont="1" applyBorder="1" applyAlignment="1" applyProtection="1">
      <alignment vertical="center"/>
      <protection locked="0"/>
    </xf>
    <xf numFmtId="0" fontId="3" fillId="0" borderId="62"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6" xfId="0" applyFont="1" applyBorder="1" applyAlignment="1" applyProtection="1">
      <alignment vertical="center"/>
      <protection locked="0"/>
    </xf>
    <xf numFmtId="0" fontId="3" fillId="0" borderId="98"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96" xfId="0" applyFont="1" applyFill="1" applyBorder="1" applyAlignment="1" applyProtection="1">
      <alignment vertical="center"/>
      <protection locked="0"/>
    </xf>
    <xf numFmtId="0" fontId="3" fillId="2" borderId="114" xfId="0" applyFont="1" applyFill="1" applyBorder="1" applyAlignment="1" applyProtection="1">
      <alignment vertical="center"/>
      <protection locked="0"/>
    </xf>
    <xf numFmtId="0" fontId="3" fillId="0" borderId="115" xfId="0" applyFont="1" applyBorder="1" applyAlignment="1" applyProtection="1">
      <alignment horizontal="left" vertical="center"/>
      <protection locked="0"/>
    </xf>
    <xf numFmtId="0" fontId="3" fillId="4" borderId="7" xfId="0" applyFont="1" applyFill="1" applyBorder="1" applyAlignment="1" applyProtection="1">
      <protection locked="0"/>
    </xf>
    <xf numFmtId="0" fontId="3" fillId="4" borderId="56" xfId="0" applyFont="1" applyFill="1" applyBorder="1" applyAlignment="1" applyProtection="1">
      <protection locked="0"/>
    </xf>
    <xf numFmtId="0" fontId="3" fillId="5" borderId="56"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4" borderId="54"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56" xfId="0" applyFont="1" applyBorder="1" applyAlignment="1" applyProtection="1">
      <protection locked="0"/>
    </xf>
    <xf numFmtId="164" fontId="11" fillId="0" borderId="54" xfId="7" applyNumberFormat="1" applyFont="1" applyBorder="1" applyAlignment="1" applyProtection="1">
      <alignment horizontal="right"/>
      <protection locked="0"/>
    </xf>
    <xf numFmtId="0" fontId="3" fillId="4" borderId="9" xfId="0" applyFont="1" applyFill="1" applyBorder="1" applyAlignment="1" applyProtection="1">
      <protection locked="0"/>
    </xf>
    <xf numFmtId="0" fontId="3" fillId="4" borderId="5" xfId="0" applyFont="1" applyFill="1" applyBorder="1" applyAlignment="1" applyProtection="1">
      <protection locked="0"/>
    </xf>
    <xf numFmtId="0" fontId="11" fillId="4" borderId="57" xfId="0" applyFont="1" applyFill="1" applyBorder="1" applyAlignment="1" applyProtection="1">
      <alignment horizontal="center"/>
      <protection locked="0"/>
    </xf>
    <xf numFmtId="0" fontId="11" fillId="0" borderId="86"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87"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98" xfId="0" applyFont="1" applyBorder="1" applyAlignment="1" applyProtection="1">
      <protection locked="0"/>
    </xf>
    <xf numFmtId="0" fontId="3" fillId="0" borderId="91" xfId="0" applyFont="1" applyBorder="1" applyAlignment="1" applyProtection="1">
      <protection locked="0"/>
    </xf>
    <xf numFmtId="0" fontId="11" fillId="0" borderId="103" xfId="0" applyFont="1" applyFill="1" applyBorder="1" applyAlignment="1" applyProtection="1">
      <protection locked="0"/>
    </xf>
    <xf numFmtId="0" fontId="11" fillId="0" borderId="114" xfId="0" applyFont="1" applyFill="1" applyBorder="1" applyAlignment="1" applyProtection="1">
      <protection locked="0"/>
    </xf>
    <xf numFmtId="164" fontId="11" fillId="0" borderId="57" xfId="0" applyNumberFormat="1" applyFont="1" applyBorder="1" applyAlignment="1" applyProtection="1">
      <alignment horizontal="right"/>
      <protection locked="0"/>
    </xf>
    <xf numFmtId="0" fontId="3" fillId="0" borderId="104" xfId="0" applyFont="1" applyBorder="1" applyAlignment="1" applyProtection="1">
      <protection locked="0"/>
    </xf>
    <xf numFmtId="0" fontId="3" fillId="0" borderId="80" xfId="0" applyFont="1" applyBorder="1" applyAlignment="1" applyProtection="1">
      <protection locked="0"/>
    </xf>
    <xf numFmtId="0" fontId="3" fillId="0" borderId="97" xfId="0" applyFont="1" applyBorder="1" applyAlignment="1" applyProtection="1">
      <protection locked="0"/>
    </xf>
    <xf numFmtId="0" fontId="3" fillId="0" borderId="85" xfId="0" applyFont="1" applyBorder="1" applyAlignment="1" applyProtection="1">
      <protection locked="0"/>
    </xf>
    <xf numFmtId="0" fontId="11" fillId="0" borderId="106" xfId="0" applyFont="1" applyFill="1" applyBorder="1" applyAlignment="1" applyProtection="1">
      <protection locked="0"/>
    </xf>
    <xf numFmtId="0" fontId="11" fillId="0" borderId="58"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87"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110" xfId="0" applyFont="1" applyBorder="1" applyAlignment="1" applyProtection="1">
      <alignment wrapText="1"/>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3" fillId="0" borderId="86"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3" borderId="16" xfId="0" applyFont="1" applyFill="1" applyBorder="1" applyAlignment="1" applyProtection="1">
      <alignment horizontal="center" vertical="center"/>
      <protection locked="0"/>
    </xf>
    <xf numFmtId="0" fontId="3" fillId="3" borderId="7" xfId="0" applyFont="1" applyFill="1" applyBorder="1" applyAlignment="1" applyProtection="1">
      <protection locked="0"/>
    </xf>
    <xf numFmtId="0" fontId="3" fillId="3" borderId="56" xfId="0" applyFont="1" applyFill="1" applyBorder="1" applyAlignment="1" applyProtection="1">
      <protection locked="0"/>
    </xf>
    <xf numFmtId="0" fontId="3" fillId="2" borderId="109" xfId="0" applyFont="1" applyFill="1" applyBorder="1" applyAlignment="1" applyProtection="1">
      <alignment horizontal="left" vertical="center"/>
      <protection locked="0"/>
    </xf>
    <xf numFmtId="0" fontId="3" fillId="2" borderId="88" xfId="0" applyFont="1" applyFill="1" applyBorder="1" applyAlignment="1" applyProtection="1">
      <alignment horizontal="left"/>
      <protection locked="0"/>
    </xf>
    <xf numFmtId="0" fontId="3" fillId="2" borderId="89" xfId="0" applyFont="1" applyFill="1" applyBorder="1" applyAlignment="1" applyProtection="1">
      <alignment horizontal="left"/>
      <protection locked="0"/>
    </xf>
    <xf numFmtId="0" fontId="3" fillId="0" borderId="89" xfId="0" applyFont="1" applyBorder="1" applyAlignment="1" applyProtection="1">
      <alignment vertical="center" wrapText="1"/>
      <protection locked="0"/>
    </xf>
    <xf numFmtId="9" fontId="3" fillId="0" borderId="110" xfId="60" applyFont="1" applyBorder="1" applyAlignment="1" applyProtection="1">
      <alignment vertical="center"/>
      <protection locked="0"/>
    </xf>
    <xf numFmtId="9" fontId="11" fillId="0" borderId="31" xfId="6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4" xfId="0" applyNumberFormat="1" applyFont="1" applyBorder="1" applyAlignment="1" applyProtection="1">
      <alignment horizontal="right"/>
      <protection locked="0"/>
    </xf>
    <xf numFmtId="0" fontId="3" fillId="3" borderId="2" xfId="0" applyFont="1" applyFill="1" applyBorder="1" applyAlignment="1" applyProtection="1">
      <protection locked="0"/>
    </xf>
    <xf numFmtId="9" fontId="11" fillId="0" borderId="15" xfId="60" applyFont="1" applyBorder="1" applyAlignment="1" applyProtection="1">
      <alignment horizontal="right"/>
      <protection locked="0"/>
    </xf>
    <xf numFmtId="9" fontId="11" fillId="0" borderId="54" xfId="60" applyFont="1" applyBorder="1" applyAlignment="1" applyProtection="1">
      <alignment horizontal="right"/>
      <protection locked="0"/>
    </xf>
    <xf numFmtId="0" fontId="3" fillId="0" borderId="7" xfId="0" applyFont="1" applyBorder="1" applyAlignment="1" applyProtection="1">
      <protection locked="0"/>
    </xf>
    <xf numFmtId="164" fontId="11" fillId="0" borderId="56" xfId="7"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56" xfId="0" applyFont="1" applyFill="1" applyBorder="1" applyAlignment="1" applyProtection="1">
      <protection locked="0"/>
    </xf>
    <xf numFmtId="0" fontId="3" fillId="2" borderId="47" xfId="0" applyFont="1" applyFill="1" applyBorder="1" applyAlignment="1" applyProtection="1">
      <protection locked="0"/>
    </xf>
    <xf numFmtId="0" fontId="3" fillId="2" borderId="62" xfId="0" applyFont="1" applyFill="1" applyBorder="1" applyAlignment="1" applyProtection="1">
      <protection locked="0"/>
    </xf>
    <xf numFmtId="0" fontId="3" fillId="0" borderId="106" xfId="0" applyFont="1" applyFill="1" applyBorder="1" applyAlignment="1" applyProtection="1">
      <protection locked="0"/>
    </xf>
    <xf numFmtId="0" fontId="3" fillId="0" borderId="58" xfId="0" applyFont="1" applyFill="1" applyBorder="1" applyAlignment="1" applyProtection="1">
      <protection locked="0"/>
    </xf>
    <xf numFmtId="0" fontId="3" fillId="0" borderId="86" xfId="0" applyFont="1" applyBorder="1" applyAlignment="1" applyProtection="1">
      <protection locked="0"/>
    </xf>
    <xf numFmtId="0" fontId="3" fillId="0" borderId="1" xfId="0" applyFont="1" applyBorder="1" applyAlignment="1" applyProtection="1">
      <protection locked="0"/>
    </xf>
    <xf numFmtId="0" fontId="3" fillId="0" borderId="62" xfId="0" applyFont="1" applyFill="1" applyBorder="1" applyAlignment="1" applyProtection="1">
      <protection locked="0"/>
    </xf>
    <xf numFmtId="0" fontId="3" fillId="0" borderId="52" xfId="0" applyFont="1" applyFill="1" applyBorder="1" applyAlignment="1" applyProtection="1">
      <protection locked="0"/>
    </xf>
    <xf numFmtId="164" fontId="11" fillId="0" borderId="87" xfId="7" applyNumberFormat="1" applyFont="1" applyBorder="1" applyAlignment="1" applyProtection="1">
      <protection locked="0"/>
    </xf>
    <xf numFmtId="0" fontId="3" fillId="0" borderId="100" xfId="0" applyFont="1" applyBorder="1" applyAlignment="1" applyProtection="1">
      <protection locked="0"/>
    </xf>
    <xf numFmtId="0" fontId="3" fillId="0" borderId="55" xfId="0" applyFont="1" applyBorder="1" applyAlignment="1" applyProtection="1">
      <protection locked="0"/>
    </xf>
    <xf numFmtId="0" fontId="3" fillId="0" borderId="6" xfId="0" applyFont="1" applyBorder="1" applyAlignment="1" applyProtection="1">
      <protection locked="0"/>
    </xf>
    <xf numFmtId="0" fontId="3" fillId="0" borderId="15" xfId="0" applyFont="1" applyBorder="1" applyAlignment="1" applyProtection="1">
      <protection locked="0"/>
    </xf>
    <xf numFmtId="14" fontId="11" fillId="0" borderId="36" xfId="0" applyNumberFormat="1" applyFont="1" applyBorder="1" applyAlignment="1" applyProtection="1">
      <alignment horizontal="center"/>
      <protection locked="0"/>
    </xf>
    <xf numFmtId="0" fontId="3" fillId="0" borderId="86" xfId="0" applyFont="1" applyBorder="1" applyAlignment="1" applyProtection="1">
      <alignment horizontal="left" vertical="center"/>
      <protection locked="0"/>
    </xf>
    <xf numFmtId="0" fontId="3" fillId="0" borderId="87" xfId="0" applyFont="1" applyBorder="1" applyAlignment="1" applyProtection="1">
      <alignment vertical="center"/>
      <protection locked="0"/>
    </xf>
    <xf numFmtId="0" fontId="3" fillId="2" borderId="101"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3" fillId="2" borderId="87"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5" borderId="90" xfId="0" applyFont="1" applyFill="1" applyBorder="1" applyAlignment="1" applyProtection="1">
      <alignment horizontal="center" vertical="center"/>
      <protection locked="0"/>
    </xf>
    <xf numFmtId="164" fontId="11" fillId="4" borderId="57" xfId="0" applyNumberFormat="1" applyFont="1" applyFill="1" applyBorder="1" applyAlignment="1" applyProtection="1">
      <protection locked="0"/>
    </xf>
    <xf numFmtId="0" fontId="3" fillId="0" borderId="2" xfId="0" applyFont="1" applyFill="1" applyBorder="1" applyProtection="1">
      <protection locked="0"/>
    </xf>
    <xf numFmtId="0" fontId="3" fillId="0" borderId="56" xfId="0" applyFont="1" applyFill="1" applyBorder="1" applyProtection="1">
      <protection locked="0"/>
    </xf>
    <xf numFmtId="0" fontId="3" fillId="0" borderId="116" xfId="0" applyFont="1" applyBorder="1" applyAlignment="1" applyProtection="1">
      <protection locked="0"/>
    </xf>
    <xf numFmtId="0" fontId="3" fillId="0" borderId="106" xfId="0" applyFont="1" applyBorder="1" applyAlignment="1" applyProtection="1">
      <protection locked="0"/>
    </xf>
    <xf numFmtId="0" fontId="3" fillId="0" borderId="0" xfId="0" applyFont="1" applyFill="1" applyBorder="1" applyProtection="1">
      <protection locked="0"/>
    </xf>
    <xf numFmtId="0" fontId="3" fillId="0" borderId="49" xfId="0" applyFont="1" applyFill="1" applyBorder="1" applyProtection="1">
      <protection locked="0"/>
    </xf>
    <xf numFmtId="0" fontId="3" fillId="0" borderId="1" xfId="0" applyFont="1" applyFill="1" applyBorder="1" applyProtection="1">
      <protection locked="0"/>
    </xf>
    <xf numFmtId="0" fontId="3" fillId="0" borderId="87" xfId="0" applyFont="1" applyFill="1" applyBorder="1" applyProtection="1">
      <protection locked="0"/>
    </xf>
    <xf numFmtId="164" fontId="11" fillId="0" borderId="36" xfId="0" applyNumberFormat="1" applyFont="1" applyBorder="1" applyAlignment="1" applyProtection="1">
      <protection locked="0"/>
    </xf>
    <xf numFmtId="0" fontId="3" fillId="0" borderId="110" xfId="0" applyFont="1" applyBorder="1" applyAlignment="1" applyProtection="1">
      <protection locked="0"/>
    </xf>
    <xf numFmtId="0" fontId="3" fillId="0" borderId="110" xfId="0" applyFont="1" applyBorder="1" applyAlignment="1" applyProtection="1">
      <alignment vertical="center"/>
      <protection locked="0"/>
    </xf>
    <xf numFmtId="0" fontId="3" fillId="0" borderId="63" xfId="0" applyFont="1" applyBorder="1" applyAlignment="1" applyProtection="1">
      <protection locked="0"/>
    </xf>
    <xf numFmtId="0" fontId="11" fillId="0" borderId="103" xfId="0" applyFont="1" applyBorder="1" applyAlignment="1" applyProtection="1">
      <protection locked="0"/>
    </xf>
    <xf numFmtId="0" fontId="11" fillId="0" borderId="114" xfId="0" applyFont="1" applyBorder="1" applyAlignment="1" applyProtection="1">
      <protection locked="0"/>
    </xf>
    <xf numFmtId="164" fontId="11" fillId="0" borderId="64" xfId="0" applyNumberFormat="1" applyFont="1" applyBorder="1" applyAlignment="1" applyProtection="1">
      <protection locked="0"/>
    </xf>
    <xf numFmtId="0" fontId="11" fillId="0" borderId="47" xfId="0" applyFont="1" applyBorder="1" applyProtection="1">
      <protection locked="0"/>
    </xf>
    <xf numFmtId="0" fontId="11" fillId="0" borderId="62" xfId="0" applyFont="1" applyBorder="1" applyAlignment="1" applyProtection="1">
      <protection locked="0"/>
    </xf>
    <xf numFmtId="0" fontId="11" fillId="0" borderId="52"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2" borderId="116" xfId="0" applyFont="1" applyFill="1" applyBorder="1" applyAlignment="1" applyProtection="1">
      <alignment vertical="center"/>
      <protection locked="0"/>
    </xf>
    <xf numFmtId="0" fontId="3" fillId="2" borderId="106" xfId="0" applyFont="1" applyFill="1" applyBorder="1" applyAlignment="1" applyProtection="1">
      <alignment vertical="center"/>
      <protection locked="0"/>
    </xf>
    <xf numFmtId="0" fontId="3" fillId="2" borderId="58" xfId="0" applyFont="1" applyFill="1" applyBorder="1" applyAlignment="1" applyProtection="1">
      <alignment vertical="center"/>
      <protection locked="0"/>
    </xf>
    <xf numFmtId="0" fontId="3" fillId="0" borderId="48" xfId="0" applyFont="1" applyBorder="1" applyAlignment="1" applyProtection="1">
      <alignment horizontal="left"/>
      <protection locked="0"/>
    </xf>
    <xf numFmtId="0" fontId="3" fillId="0" borderId="15" xfId="0" applyFont="1" applyBorder="1" applyAlignment="1" applyProtection="1">
      <alignment horizontal="center"/>
      <protection locked="0"/>
    </xf>
    <xf numFmtId="0" fontId="3" fillId="0" borderId="100" xfId="0" applyFont="1" applyBorder="1" applyAlignment="1" applyProtection="1">
      <alignment vertical="center"/>
      <protection locked="0"/>
    </xf>
    <xf numFmtId="0" fontId="3" fillId="0" borderId="99"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5" xfId="0" applyFont="1" applyBorder="1" applyAlignment="1" applyProtection="1">
      <alignment vertical="center"/>
      <protection locked="0"/>
    </xf>
    <xf numFmtId="164" fontId="3" fillId="0" borderId="54" xfId="0" applyNumberFormat="1" applyFont="1" applyBorder="1" applyAlignment="1" applyProtection="1">
      <protection locked="0"/>
    </xf>
    <xf numFmtId="0" fontId="3" fillId="0" borderId="56" xfId="0" applyFont="1" applyBorder="1" applyAlignment="1" applyProtection="1">
      <protection locked="0"/>
    </xf>
    <xf numFmtId="0" fontId="3" fillId="2" borderId="7" xfId="0" applyFont="1" applyFill="1" applyBorder="1" applyAlignment="1" applyProtection="1">
      <protection locked="0"/>
    </xf>
    <xf numFmtId="0" fontId="3" fillId="2" borderId="56"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0" applyFont="1" applyBorder="1" applyAlignment="1" applyProtection="1">
      <protection locked="0"/>
    </xf>
    <xf numFmtId="0" fontId="3" fillId="0" borderId="16" xfId="0" applyFont="1" applyBorder="1" applyAlignment="1" applyProtection="1">
      <protection locked="0"/>
    </xf>
    <xf numFmtId="0" fontId="3" fillId="2" borderId="104"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47" xfId="0" applyFont="1" applyBorder="1" applyAlignment="1" applyProtection="1">
      <protection locked="0"/>
    </xf>
    <xf numFmtId="0" fontId="3" fillId="0" borderId="58" xfId="0" applyFont="1" applyBorder="1" applyAlignment="1" applyProtection="1">
      <protection locked="0"/>
    </xf>
    <xf numFmtId="0" fontId="3" fillId="0" borderId="62" xfId="0" applyFont="1" applyBorder="1" applyAlignment="1" applyProtection="1">
      <protection locked="0"/>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49"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2" borderId="100"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99"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3" fillId="0" borderId="116" xfId="0" applyFont="1" applyBorder="1" applyAlignment="1" applyProtection="1">
      <alignment vertical="center"/>
      <protection locked="0"/>
    </xf>
    <xf numFmtId="0" fontId="3" fillId="0" borderId="106" xfId="0" applyFont="1" applyBorder="1" applyAlignment="1" applyProtection="1">
      <alignment vertical="center" wrapText="1"/>
      <protection locked="0"/>
    </xf>
    <xf numFmtId="0" fontId="3" fillId="0" borderId="58" xfId="0" applyFont="1" applyBorder="1" applyAlignment="1" applyProtection="1">
      <alignment vertical="center" wrapText="1"/>
      <protection locked="0"/>
    </xf>
    <xf numFmtId="0" fontId="3" fillId="0" borderId="48" xfId="0" applyFont="1" applyBorder="1" applyAlignment="1" applyProtection="1">
      <alignment vertical="top"/>
      <protection locked="0"/>
    </xf>
    <xf numFmtId="0" fontId="3" fillId="0" borderId="88" xfId="0" applyFont="1" applyBorder="1" applyAlignment="1" applyProtection="1">
      <alignment vertical="top"/>
      <protection locked="0"/>
    </xf>
    <xf numFmtId="0" fontId="3" fillId="0" borderId="110" xfId="0" applyFont="1" applyBorder="1" applyAlignment="1" applyProtection="1">
      <alignment vertical="top"/>
      <protection locked="0"/>
    </xf>
    <xf numFmtId="0" fontId="3" fillId="0" borderId="51" xfId="0" applyFont="1" applyBorder="1" applyAlignment="1" applyProtection="1">
      <protection locked="0"/>
    </xf>
    <xf numFmtId="0" fontId="3" fillId="0" borderId="57"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8"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1" xfId="0" applyFont="1" applyBorder="1" applyAlignment="1">
      <alignment horizontal="center" vertical="center"/>
    </xf>
    <xf numFmtId="0" fontId="1" fillId="0" borderId="109" xfId="0" applyFont="1" applyBorder="1" applyAlignment="1">
      <alignment horizontal="center"/>
    </xf>
    <xf numFmtId="0" fontId="1" fillId="0" borderId="88" xfId="0" applyFont="1" applyBorder="1" applyAlignment="1">
      <alignment horizontal="center"/>
    </xf>
    <xf numFmtId="0" fontId="1" fillId="0" borderId="9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0" xfId="0" applyFont="1" applyBorder="1" applyAlignment="1">
      <alignment horizontal="left"/>
    </xf>
    <xf numFmtId="0" fontId="1" fillId="0" borderId="8" xfId="0" applyFont="1" applyBorder="1"/>
    <xf numFmtId="0" fontId="1" fillId="0" borderId="99"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49"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9" xfId="0" applyBorder="1" applyAlignment="1" applyProtection="1">
      <alignment horizontal="left"/>
      <protection locked="0"/>
    </xf>
    <xf numFmtId="0" fontId="4" fillId="0" borderId="2" xfId="0" applyFont="1" applyBorder="1" applyAlignment="1">
      <alignment horizontal="left"/>
    </xf>
    <xf numFmtId="0" fontId="4" fillId="0" borderId="56" xfId="0" applyFont="1" applyBorder="1" applyAlignment="1">
      <alignment horizontal="left"/>
    </xf>
    <xf numFmtId="164" fontId="0" fillId="0" borderId="8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9"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49"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49" xfId="40" applyFont="1" applyBorder="1" applyAlignment="1" applyProtection="1">
      <alignment horizontal="left"/>
      <protection locked="0"/>
    </xf>
    <xf numFmtId="164" fontId="0" fillId="0" borderId="80" xfId="8" applyNumberFormat="1" applyFont="1" applyBorder="1" applyAlignment="1" applyProtection="1">
      <alignment horizontal="right"/>
    </xf>
    <xf numFmtId="164" fontId="0" fillId="0" borderId="2" xfId="8" applyNumberFormat="1" applyFont="1" applyBorder="1" applyAlignment="1" applyProtection="1">
      <alignment horizontal="right"/>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51" xfId="0" applyFont="1" applyBorder="1" applyAlignment="1">
      <alignment horizontal="center"/>
    </xf>
    <xf numFmtId="164" fontId="4" fillId="0" borderId="96" xfId="8" applyNumberFormat="1" applyFont="1" applyBorder="1" applyAlignment="1" applyProtection="1">
      <alignment horizontal="center"/>
    </xf>
    <xf numFmtId="164" fontId="4" fillId="0" borderId="5" xfId="8" applyNumberFormat="1" applyFont="1" applyBorder="1" applyAlignment="1" applyProtection="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56" xfId="0" applyFont="1" applyBorder="1" applyAlignment="1">
      <alignment horizontal="center"/>
    </xf>
    <xf numFmtId="164" fontId="0" fillId="0" borderId="8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 fillId="0" borderId="86" xfId="0" applyFont="1" applyBorder="1"/>
    <xf numFmtId="0" fontId="1" fillId="0" borderId="1" xfId="0" applyFont="1" applyBorder="1"/>
    <xf numFmtId="0" fontId="1" fillId="0" borderId="36" xfId="0" applyFont="1" applyBorder="1"/>
    <xf numFmtId="164" fontId="0" fillId="0" borderId="86"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99" xfId="0" applyFont="1" applyBorder="1" applyAlignment="1">
      <alignment horizontal="left"/>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4" fillId="0" borderId="106" xfId="0" applyFont="1" applyBorder="1" applyAlignment="1">
      <alignment horizontal="left"/>
    </xf>
    <xf numFmtId="0" fontId="4" fillId="0" borderId="58" xfId="0" applyFont="1" applyBorder="1" applyAlignment="1">
      <alignment horizontal="left"/>
    </xf>
    <xf numFmtId="0" fontId="11" fillId="0" borderId="0" xfId="0" applyFont="1" applyAlignment="1" applyProtection="1">
      <alignment horizontal="left"/>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8"/>
  <sheetViews>
    <sheetView zoomScale="80" zoomScaleNormal="80" zoomScaleSheetLayoutView="100" zoomScalePageLayoutView="84" workbookViewId="0">
      <selection activeCell="B1" sqref="B1"/>
    </sheetView>
  </sheetViews>
  <sheetFormatPr defaultColWidth="0" defaultRowHeight="12.75" zeroHeight="1" x14ac:dyDescent="0.2"/>
  <cols>
    <col min="1" max="1" width="12.28515625" style="93" customWidth="1"/>
    <col min="2" max="2" width="49.85546875" style="93" customWidth="1"/>
    <col min="3" max="6" width="6.7109375" style="93" customWidth="1"/>
    <col min="7" max="7" width="47.5703125" style="93" customWidth="1"/>
    <col min="8" max="8" width="12.5703125" style="93" customWidth="1"/>
    <col min="9" max="16384" width="0" style="93" hidden="1"/>
  </cols>
  <sheetData>
    <row r="1" spans="1:7" ht="19.899999999999999" customHeight="1" x14ac:dyDescent="0.25">
      <c r="A1" s="107"/>
      <c r="B1" s="419" t="s">
        <v>172</v>
      </c>
      <c r="C1" s="420"/>
      <c r="D1" s="420"/>
      <c r="E1" s="420"/>
      <c r="F1" s="420"/>
      <c r="G1" s="393"/>
    </row>
    <row r="2" spans="1:7" ht="19.899999999999999" customHeight="1" x14ac:dyDescent="0.25">
      <c r="A2" s="108"/>
      <c r="B2" s="421" t="s">
        <v>173</v>
      </c>
      <c r="C2" s="133"/>
      <c r="D2" s="133"/>
      <c r="E2" s="133"/>
      <c r="F2" s="133"/>
      <c r="G2" s="396"/>
    </row>
    <row r="3" spans="1:7" ht="19.899999999999999" customHeight="1" thickBot="1" x14ac:dyDescent="0.25">
      <c r="A3" s="106"/>
      <c r="B3" s="422" t="s">
        <v>174</v>
      </c>
      <c r="C3" s="423"/>
      <c r="D3" s="423"/>
      <c r="E3" s="423"/>
      <c r="F3" s="423"/>
      <c r="G3" s="424"/>
    </row>
    <row r="4" spans="1:7" ht="20.100000000000001" customHeight="1" thickBot="1" x14ac:dyDescent="0.25">
      <c r="A4" s="425" t="s">
        <v>8</v>
      </c>
      <c r="B4" s="110" t="s">
        <v>233</v>
      </c>
      <c r="C4" s="111"/>
      <c r="D4" s="111"/>
      <c r="E4" s="111"/>
      <c r="F4" s="112" t="s">
        <v>9</v>
      </c>
      <c r="G4" s="113">
        <v>42863</v>
      </c>
    </row>
    <row r="5" spans="1:7" s="97" customFormat="1" ht="40.15" customHeight="1" x14ac:dyDescent="0.2">
      <c r="A5" s="426" t="s">
        <v>226</v>
      </c>
      <c r="B5" s="427"/>
      <c r="C5" s="428" t="s">
        <v>175</v>
      </c>
      <c r="D5" s="428"/>
      <c r="E5" s="429"/>
      <c r="F5" s="430"/>
      <c r="G5" s="431" t="s">
        <v>55</v>
      </c>
    </row>
    <row r="6" spans="1:7" ht="15" customHeight="1" x14ac:dyDescent="0.25">
      <c r="A6" s="432" t="s">
        <v>103</v>
      </c>
      <c r="B6" s="433"/>
      <c r="C6" s="434" t="s">
        <v>158</v>
      </c>
      <c r="D6" s="435" t="s">
        <v>159</v>
      </c>
      <c r="E6" s="435" t="s">
        <v>98</v>
      </c>
      <c r="F6" s="435" t="s">
        <v>160</v>
      </c>
      <c r="G6" s="436"/>
    </row>
    <row r="7" spans="1:7" ht="15" customHeight="1" x14ac:dyDescent="0.2">
      <c r="A7" s="330">
        <v>1</v>
      </c>
      <c r="B7" s="114" t="s">
        <v>239</v>
      </c>
      <c r="C7" s="115" t="s">
        <v>256</v>
      </c>
      <c r="D7" s="115" t="s">
        <v>256</v>
      </c>
      <c r="E7" s="115" t="s">
        <v>256</v>
      </c>
      <c r="F7" s="115" t="s">
        <v>256</v>
      </c>
      <c r="G7" s="116">
        <f>255588.81+96404.61-1672.44</f>
        <v>350320.98</v>
      </c>
    </row>
    <row r="8" spans="1:7" ht="15" customHeight="1" x14ac:dyDescent="0.2">
      <c r="A8" s="330">
        <v>2</v>
      </c>
      <c r="B8" s="114" t="s">
        <v>240</v>
      </c>
      <c r="C8" s="115"/>
      <c r="D8" s="115" t="s">
        <v>256</v>
      </c>
      <c r="E8" s="115" t="s">
        <v>256</v>
      </c>
      <c r="F8" s="115" t="s">
        <v>256</v>
      </c>
      <c r="G8" s="116">
        <f>24834.52+886339.99-519-2076.12</f>
        <v>908579.39</v>
      </c>
    </row>
    <row r="9" spans="1:7" ht="15" customHeight="1" x14ac:dyDescent="0.2">
      <c r="A9" s="330">
        <v>3</v>
      </c>
      <c r="B9" s="114" t="s">
        <v>241</v>
      </c>
      <c r="C9" s="115"/>
      <c r="D9" s="115" t="s">
        <v>256</v>
      </c>
      <c r="E9" s="115" t="s">
        <v>256</v>
      </c>
      <c r="F9" s="115" t="s">
        <v>256</v>
      </c>
      <c r="G9" s="116">
        <f>48170.34+41703.18-1013.18-2076.12</f>
        <v>86784.22</v>
      </c>
    </row>
    <row r="10" spans="1:7" ht="15" customHeight="1" x14ac:dyDescent="0.2">
      <c r="A10" s="330">
        <v>4</v>
      </c>
      <c r="B10" s="114" t="s">
        <v>242</v>
      </c>
      <c r="C10" s="115" t="s">
        <v>256</v>
      </c>
      <c r="D10" s="115" t="s">
        <v>256</v>
      </c>
      <c r="E10" s="115" t="s">
        <v>256</v>
      </c>
      <c r="F10" s="115" t="s">
        <v>256</v>
      </c>
      <c r="G10" s="116">
        <f>8218.22+1659.69-161.44</f>
        <v>9716.4699999999993</v>
      </c>
    </row>
    <row r="11" spans="1:7" ht="15" customHeight="1" x14ac:dyDescent="0.2">
      <c r="A11" s="330">
        <v>5</v>
      </c>
      <c r="B11" s="114" t="s">
        <v>243</v>
      </c>
      <c r="C11" s="115" t="s">
        <v>256</v>
      </c>
      <c r="D11" s="115" t="s">
        <v>256</v>
      </c>
      <c r="E11" s="115" t="s">
        <v>256</v>
      </c>
      <c r="F11" s="115" t="s">
        <v>256</v>
      </c>
      <c r="G11" s="116">
        <f>432846.15+168805.96-8732.29</f>
        <v>592919.81999999995</v>
      </c>
    </row>
    <row r="12" spans="1:7" ht="15" customHeight="1" x14ac:dyDescent="0.2">
      <c r="A12" s="330">
        <v>6</v>
      </c>
      <c r="B12" s="117"/>
      <c r="C12" s="118"/>
      <c r="D12" s="118"/>
      <c r="E12" s="118"/>
      <c r="F12" s="118"/>
      <c r="G12" s="116"/>
    </row>
    <row r="13" spans="1:7" ht="15" customHeight="1" x14ac:dyDescent="0.2">
      <c r="A13" s="330">
        <v>7</v>
      </c>
      <c r="B13" s="117"/>
      <c r="C13" s="118"/>
      <c r="D13" s="118"/>
      <c r="E13" s="118"/>
      <c r="F13" s="118"/>
      <c r="G13" s="116"/>
    </row>
    <row r="14" spans="1:7" ht="15" customHeight="1" x14ac:dyDescent="0.2">
      <c r="A14" s="330">
        <v>8</v>
      </c>
      <c r="B14" s="117"/>
      <c r="C14" s="118"/>
      <c r="D14" s="118"/>
      <c r="E14" s="118"/>
      <c r="F14" s="118"/>
      <c r="G14" s="116"/>
    </row>
    <row r="15" spans="1:7" ht="15" customHeight="1" x14ac:dyDescent="0.2">
      <c r="A15" s="330">
        <v>9</v>
      </c>
      <c r="B15" s="117"/>
      <c r="C15" s="118"/>
      <c r="D15" s="118"/>
      <c r="E15" s="118"/>
      <c r="F15" s="118"/>
      <c r="G15" s="116"/>
    </row>
    <row r="16" spans="1:7" ht="15" customHeight="1" x14ac:dyDescent="0.2">
      <c r="A16" s="330">
        <v>10</v>
      </c>
      <c r="B16" s="117"/>
      <c r="C16" s="118"/>
      <c r="D16" s="118"/>
      <c r="E16" s="118"/>
      <c r="F16" s="118"/>
      <c r="G16" s="116"/>
    </row>
    <row r="17" spans="1:7" ht="15" customHeight="1" x14ac:dyDescent="0.2">
      <c r="A17" s="330">
        <v>11</v>
      </c>
      <c r="B17" s="117"/>
      <c r="C17" s="118"/>
      <c r="D17" s="118"/>
      <c r="E17" s="118"/>
      <c r="F17" s="118"/>
      <c r="G17" s="116"/>
    </row>
    <row r="18" spans="1:7" ht="15" customHeight="1" x14ac:dyDescent="0.2">
      <c r="A18" s="330">
        <v>12</v>
      </c>
      <c r="B18" s="117"/>
      <c r="C18" s="118"/>
      <c r="D18" s="118"/>
      <c r="E18" s="118"/>
      <c r="F18" s="118"/>
      <c r="G18" s="116"/>
    </row>
    <row r="19" spans="1:7" ht="15" customHeight="1" x14ac:dyDescent="0.2">
      <c r="A19" s="330">
        <v>13</v>
      </c>
      <c r="B19" s="117"/>
      <c r="C19" s="118"/>
      <c r="D19" s="118"/>
      <c r="E19" s="118"/>
      <c r="F19" s="118"/>
      <c r="G19" s="116"/>
    </row>
    <row r="20" spans="1:7" ht="15" customHeight="1" x14ac:dyDescent="0.2">
      <c r="A20" s="330">
        <v>14</v>
      </c>
      <c r="B20" s="117"/>
      <c r="C20" s="118"/>
      <c r="D20" s="118"/>
      <c r="E20" s="118"/>
      <c r="F20" s="118"/>
      <c r="G20" s="116"/>
    </row>
    <row r="21" spans="1:7" ht="15" customHeight="1" x14ac:dyDescent="0.2">
      <c r="A21" s="330">
        <v>15</v>
      </c>
      <c r="B21" s="117"/>
      <c r="C21" s="118"/>
      <c r="D21" s="118"/>
      <c r="E21" s="118"/>
      <c r="F21" s="118"/>
      <c r="G21" s="116"/>
    </row>
    <row r="22" spans="1:7" ht="15" customHeight="1" x14ac:dyDescent="0.2">
      <c r="A22" s="330">
        <v>16</v>
      </c>
      <c r="B22" s="117"/>
      <c r="C22" s="118"/>
      <c r="D22" s="118"/>
      <c r="E22" s="118"/>
      <c r="F22" s="118"/>
      <c r="G22" s="116"/>
    </row>
    <row r="23" spans="1:7" ht="15" customHeight="1" x14ac:dyDescent="0.2">
      <c r="A23" s="330">
        <v>17</v>
      </c>
      <c r="B23" s="117"/>
      <c r="C23" s="118"/>
      <c r="D23" s="118"/>
      <c r="E23" s="118"/>
      <c r="F23" s="118"/>
      <c r="G23" s="116"/>
    </row>
    <row r="24" spans="1:7" ht="15" customHeight="1" x14ac:dyDescent="0.2">
      <c r="A24" s="330">
        <v>18</v>
      </c>
      <c r="B24" s="117"/>
      <c r="C24" s="118"/>
      <c r="D24" s="118"/>
      <c r="E24" s="118"/>
      <c r="F24" s="118"/>
      <c r="G24" s="116"/>
    </row>
    <row r="25" spans="1:7" ht="15" customHeight="1" x14ac:dyDescent="0.2">
      <c r="A25" s="330">
        <v>16</v>
      </c>
      <c r="B25" s="117"/>
      <c r="C25" s="118"/>
      <c r="D25" s="118"/>
      <c r="E25" s="118"/>
      <c r="F25" s="118"/>
      <c r="G25" s="116"/>
    </row>
    <row r="26" spans="1:7" ht="15" customHeight="1" x14ac:dyDescent="0.2">
      <c r="A26" s="330">
        <v>20</v>
      </c>
      <c r="B26" s="119"/>
      <c r="C26" s="118"/>
      <c r="D26" s="118"/>
      <c r="E26" s="118"/>
      <c r="F26" s="118"/>
      <c r="G26" s="116"/>
    </row>
    <row r="27" spans="1:7" ht="15" customHeight="1" x14ac:dyDescent="0.2">
      <c r="A27" s="330">
        <v>21</v>
      </c>
      <c r="B27" s="117"/>
      <c r="C27" s="118"/>
      <c r="D27" s="118"/>
      <c r="E27" s="118"/>
      <c r="F27" s="118"/>
      <c r="G27" s="116"/>
    </row>
    <row r="28" spans="1:7" ht="15" customHeight="1" x14ac:dyDescent="0.2">
      <c r="A28" s="330">
        <v>22</v>
      </c>
      <c r="B28" s="117"/>
      <c r="C28" s="118"/>
      <c r="D28" s="118"/>
      <c r="E28" s="118"/>
      <c r="F28" s="118"/>
      <c r="G28" s="116"/>
    </row>
    <row r="29" spans="1:7" ht="15" customHeight="1" x14ac:dyDescent="0.2">
      <c r="A29" s="330">
        <v>23</v>
      </c>
      <c r="B29" s="117"/>
      <c r="C29" s="118"/>
      <c r="D29" s="118"/>
      <c r="E29" s="118"/>
      <c r="F29" s="118"/>
      <c r="G29" s="116"/>
    </row>
    <row r="30" spans="1:7" ht="15" customHeight="1" x14ac:dyDescent="0.2">
      <c r="A30" s="330">
        <v>24</v>
      </c>
      <c r="B30" s="117"/>
      <c r="C30" s="118"/>
      <c r="D30" s="118"/>
      <c r="E30" s="118"/>
      <c r="F30" s="118"/>
      <c r="G30" s="116"/>
    </row>
    <row r="31" spans="1:7" s="98" customFormat="1" ht="15" customHeight="1" x14ac:dyDescent="0.2">
      <c r="A31" s="330">
        <v>25</v>
      </c>
      <c r="B31" s="120"/>
      <c r="C31" s="118"/>
      <c r="D31" s="118"/>
      <c r="E31" s="118"/>
      <c r="F31" s="118"/>
      <c r="G31" s="116"/>
    </row>
    <row r="32" spans="1:7" s="98" customFormat="1" ht="15" customHeight="1" x14ac:dyDescent="0.2">
      <c r="A32" s="437" t="s">
        <v>177</v>
      </c>
      <c r="B32" s="438" t="s">
        <v>178</v>
      </c>
      <c r="C32" s="438"/>
      <c r="D32" s="438"/>
      <c r="E32" s="438"/>
      <c r="F32" s="439"/>
      <c r="G32" s="440">
        <f>SUM(G7:G31)</f>
        <v>1948320.88</v>
      </c>
    </row>
    <row r="33" spans="1:7" s="98" customFormat="1" ht="15" customHeight="1" x14ac:dyDescent="0.25">
      <c r="A33" s="441" t="s">
        <v>104</v>
      </c>
      <c r="B33" s="442"/>
      <c r="C33" s="435" t="s">
        <v>158</v>
      </c>
      <c r="D33" s="435" t="s">
        <v>159</v>
      </c>
      <c r="E33" s="435" t="s">
        <v>98</v>
      </c>
      <c r="F33" s="435" t="s">
        <v>160</v>
      </c>
      <c r="G33" s="443"/>
    </row>
    <row r="34" spans="1:7" s="98" customFormat="1" ht="15" customHeight="1" x14ac:dyDescent="0.2">
      <c r="A34" s="330">
        <v>1</v>
      </c>
      <c r="B34" s="114" t="s">
        <v>239</v>
      </c>
      <c r="C34" s="115" t="s">
        <v>256</v>
      </c>
      <c r="D34" s="115" t="s">
        <v>256</v>
      </c>
      <c r="E34" s="115" t="s">
        <v>256</v>
      </c>
      <c r="F34" s="115" t="s">
        <v>256</v>
      </c>
      <c r="G34" s="121">
        <f>617754.06-255588.81+621983-10790.22-4152.53</f>
        <v>969205.5</v>
      </c>
    </row>
    <row r="35" spans="1:7" s="98" customFormat="1" ht="15" customHeight="1" x14ac:dyDescent="0.2">
      <c r="A35" s="330">
        <v>2</v>
      </c>
      <c r="B35" s="114" t="s">
        <v>240</v>
      </c>
      <c r="C35" s="118"/>
      <c r="D35" s="118" t="s">
        <v>256</v>
      </c>
      <c r="E35" s="118" t="s">
        <v>256</v>
      </c>
      <c r="F35" s="118" t="s">
        <v>256</v>
      </c>
      <c r="G35" s="121">
        <f>25805.57-24834.52+2722.81-1.59-2076.12</f>
        <v>1616.1499999999992</v>
      </c>
    </row>
    <row r="36" spans="1:7" s="98" customFormat="1" ht="15" customHeight="1" x14ac:dyDescent="0.2">
      <c r="A36" s="330">
        <v>3</v>
      </c>
      <c r="B36" s="114" t="s">
        <v>241</v>
      </c>
      <c r="C36" s="118"/>
      <c r="D36" s="118" t="s">
        <v>256</v>
      </c>
      <c r="E36" s="118" t="s">
        <v>256</v>
      </c>
      <c r="F36" s="118" t="s">
        <v>256</v>
      </c>
      <c r="G36" s="121">
        <f>51124.06-48170.34+749.05-18.2-2076.12</f>
        <v>1608.4500000000016</v>
      </c>
    </row>
    <row r="37" spans="1:7" s="98" customFormat="1" ht="15" customHeight="1" x14ac:dyDescent="0.2">
      <c r="A37" s="330">
        <v>4</v>
      </c>
      <c r="B37" s="114" t="s">
        <v>242</v>
      </c>
      <c r="C37" s="118" t="s">
        <v>256</v>
      </c>
      <c r="D37" s="118" t="s">
        <v>256</v>
      </c>
      <c r="E37" s="118" t="s">
        <v>256</v>
      </c>
      <c r="F37" s="118" t="s">
        <v>256</v>
      </c>
      <c r="G37" s="121">
        <f>56276.34-8218.22+10011.89-973.89-4152.24</f>
        <v>52943.88</v>
      </c>
    </row>
    <row r="38" spans="1:7" s="98" customFormat="1" ht="15" customHeight="1" x14ac:dyDescent="0.2">
      <c r="A38" s="330">
        <v>5</v>
      </c>
      <c r="B38" s="117"/>
      <c r="C38" s="118"/>
      <c r="D38" s="118"/>
      <c r="E38" s="118"/>
      <c r="F38" s="118"/>
      <c r="G38" s="121"/>
    </row>
    <row r="39" spans="1:7" s="98" customFormat="1" ht="15" customHeight="1" x14ac:dyDescent="0.2">
      <c r="A39" s="330">
        <v>6</v>
      </c>
      <c r="B39" s="117"/>
      <c r="C39" s="118"/>
      <c r="D39" s="118"/>
      <c r="E39" s="118"/>
      <c r="F39" s="118"/>
      <c r="G39" s="121"/>
    </row>
    <row r="40" spans="1:7" s="98" customFormat="1" ht="15" customHeight="1" x14ac:dyDescent="0.2">
      <c r="A40" s="330">
        <v>7</v>
      </c>
      <c r="B40" s="114"/>
      <c r="C40" s="118"/>
      <c r="D40" s="118"/>
      <c r="E40" s="118"/>
      <c r="F40" s="118"/>
      <c r="G40" s="121"/>
    </row>
    <row r="41" spans="1:7" s="98" customFormat="1" ht="15" customHeight="1" x14ac:dyDescent="0.2">
      <c r="A41" s="330">
        <v>8</v>
      </c>
      <c r="B41" s="114"/>
      <c r="C41" s="118"/>
      <c r="D41" s="118"/>
      <c r="E41" s="118"/>
      <c r="F41" s="118"/>
      <c r="G41" s="121"/>
    </row>
    <row r="42" spans="1:7" s="98" customFormat="1" ht="15" customHeight="1" x14ac:dyDescent="0.2">
      <c r="A42" s="330">
        <v>9</v>
      </c>
      <c r="B42" s="114"/>
      <c r="C42" s="118"/>
      <c r="D42" s="118"/>
      <c r="E42" s="118"/>
      <c r="F42" s="118"/>
      <c r="G42" s="121"/>
    </row>
    <row r="43" spans="1:7" s="98" customFormat="1" ht="15" customHeight="1" x14ac:dyDescent="0.2">
      <c r="A43" s="330">
        <v>10</v>
      </c>
      <c r="B43" s="122"/>
      <c r="C43" s="118"/>
      <c r="D43" s="118"/>
      <c r="E43" s="118"/>
      <c r="F43" s="118"/>
      <c r="G43" s="121"/>
    </row>
    <row r="44" spans="1:7" s="98" customFormat="1" ht="15" customHeight="1" x14ac:dyDescent="0.2">
      <c r="A44" s="330">
        <v>11</v>
      </c>
      <c r="B44" s="122"/>
      <c r="C44" s="118"/>
      <c r="D44" s="118"/>
      <c r="E44" s="118"/>
      <c r="F44" s="118"/>
      <c r="G44" s="121"/>
    </row>
    <row r="45" spans="1:7" s="98" customFormat="1" ht="15" customHeight="1" x14ac:dyDescent="0.2">
      <c r="A45" s="330">
        <v>12</v>
      </c>
      <c r="B45" s="117"/>
      <c r="C45" s="118"/>
      <c r="D45" s="118"/>
      <c r="E45" s="118"/>
      <c r="F45" s="118"/>
      <c r="G45" s="121"/>
    </row>
    <row r="46" spans="1:7" s="98" customFormat="1" ht="15" customHeight="1" x14ac:dyDescent="0.2">
      <c r="A46" s="330">
        <v>13</v>
      </c>
      <c r="B46" s="117"/>
      <c r="C46" s="118"/>
      <c r="D46" s="118"/>
      <c r="E46" s="118"/>
      <c r="F46" s="118"/>
      <c r="G46" s="121"/>
    </row>
    <row r="47" spans="1:7" s="98" customFormat="1" ht="15" customHeight="1" x14ac:dyDescent="0.2">
      <c r="A47" s="330">
        <v>14</v>
      </c>
      <c r="B47" s="117"/>
      <c r="C47" s="118"/>
      <c r="D47" s="118"/>
      <c r="E47" s="118"/>
      <c r="F47" s="118"/>
      <c r="G47" s="121"/>
    </row>
    <row r="48" spans="1:7" s="98" customFormat="1" ht="15" customHeight="1" thickBot="1" x14ac:dyDescent="0.25">
      <c r="A48" s="330">
        <v>15</v>
      </c>
      <c r="B48" s="123"/>
      <c r="C48" s="124"/>
      <c r="D48" s="124"/>
      <c r="E48" s="124"/>
      <c r="F48" s="124"/>
      <c r="G48" s="121"/>
    </row>
    <row r="49" spans="1:7" s="98" customFormat="1" ht="15" customHeight="1" thickBot="1" x14ac:dyDescent="0.25">
      <c r="A49" s="444"/>
      <c r="B49" s="445" t="s">
        <v>179</v>
      </c>
      <c r="C49" s="446"/>
      <c r="D49" s="446"/>
      <c r="E49" s="446"/>
      <c r="F49" s="447"/>
      <c r="G49" s="448">
        <f>SUM(G34:G48)</f>
        <v>1025373.98</v>
      </c>
    </row>
    <row r="50" spans="1:7" s="98" customFormat="1" ht="15" customHeight="1" x14ac:dyDescent="0.25">
      <c r="A50" s="449" t="s">
        <v>105</v>
      </c>
      <c r="B50" s="450"/>
      <c r="C50" s="451"/>
      <c r="D50" s="451"/>
      <c r="E50" s="451"/>
      <c r="F50" s="452"/>
      <c r="G50" s="453">
        <f>G32+G49</f>
        <v>2973694.86</v>
      </c>
    </row>
    <row r="51" spans="1:7" s="98" customFormat="1" ht="15" customHeight="1" x14ac:dyDescent="0.25">
      <c r="A51" s="454" t="s">
        <v>50</v>
      </c>
      <c r="B51" s="455"/>
      <c r="C51" s="323"/>
      <c r="D51" s="323"/>
      <c r="E51" s="323"/>
      <c r="F51" s="324"/>
      <c r="G51" s="125">
        <f>16610.15</f>
        <v>16610.150000000001</v>
      </c>
    </row>
    <row r="52" spans="1:7" s="98" customFormat="1" ht="15" customHeight="1" x14ac:dyDescent="0.25">
      <c r="A52" s="454" t="s">
        <v>17</v>
      </c>
      <c r="B52" s="455"/>
      <c r="C52" s="323"/>
      <c r="D52" s="323"/>
      <c r="E52" s="323"/>
      <c r="F52" s="324"/>
      <c r="G52" s="125">
        <f>12025.49+11856.76</f>
        <v>23882.25</v>
      </c>
    </row>
    <row r="53" spans="1:7" s="98" customFormat="1" ht="15" customHeight="1" thickBot="1" x14ac:dyDescent="0.3">
      <c r="A53" s="456" t="s">
        <v>37</v>
      </c>
      <c r="B53" s="457"/>
      <c r="C53" s="458"/>
      <c r="D53" s="458"/>
      <c r="E53" s="458"/>
      <c r="F53" s="459"/>
      <c r="G53" s="126"/>
    </row>
    <row r="54" spans="1:7" ht="20.100000000000001" customHeight="1" thickBot="1" x14ac:dyDescent="0.25">
      <c r="A54" s="425" t="s">
        <v>20</v>
      </c>
      <c r="B54" s="460"/>
      <c r="C54" s="461"/>
      <c r="D54" s="461"/>
      <c r="E54" s="461"/>
      <c r="F54" s="462"/>
      <c r="G54" s="463">
        <f>SUM(G50:G53)</f>
        <v>3014187.26</v>
      </c>
    </row>
    <row r="55" spans="1:7" ht="15" x14ac:dyDescent="0.2">
      <c r="A55" s="92"/>
      <c r="B55" s="92"/>
      <c r="C55" s="92"/>
      <c r="D55" s="92"/>
      <c r="E55" s="92"/>
      <c r="F55" s="92"/>
      <c r="G55" s="92"/>
    </row>
    <row r="56" spans="1:7" ht="28.5" customHeight="1" x14ac:dyDescent="0.25">
      <c r="A56" s="271" t="s">
        <v>219</v>
      </c>
      <c r="B56" s="271"/>
      <c r="C56" s="271"/>
      <c r="D56" s="271"/>
      <c r="E56" s="271"/>
      <c r="F56" s="271"/>
      <c r="G56" s="78"/>
    </row>
    <row r="57" spans="1:7" ht="15.75" x14ac:dyDescent="0.25">
      <c r="A57" s="78"/>
      <c r="B57" s="127"/>
      <c r="C57" s="127"/>
      <c r="D57" s="127"/>
      <c r="E57" s="127"/>
      <c r="F57" s="127"/>
      <c r="G57" s="127"/>
    </row>
    <row r="58" spans="1:7" ht="15" x14ac:dyDescent="0.2">
      <c r="A58" s="92"/>
      <c r="B58" s="92"/>
      <c r="C58" s="92"/>
      <c r="D58" s="92"/>
      <c r="E58" s="92"/>
      <c r="F58" s="92"/>
      <c r="G58" s="92"/>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4"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zoomScale="80" zoomScaleNormal="80" zoomScaleSheetLayoutView="100" workbookViewId="0">
      <selection activeCell="B1" sqref="B1"/>
    </sheetView>
  </sheetViews>
  <sheetFormatPr defaultColWidth="0" defaultRowHeight="12.75" zeroHeight="1" x14ac:dyDescent="0.2"/>
  <cols>
    <col min="1" max="1" width="11.140625" style="93" customWidth="1"/>
    <col min="2" max="2" width="66.5703125" style="93" customWidth="1"/>
    <col min="3" max="5" width="6.7109375" style="93" customWidth="1"/>
    <col min="6" max="6" width="11.85546875" style="93" customWidth="1"/>
    <col min="7" max="7" width="26.42578125" style="93" customWidth="1"/>
    <col min="8" max="8" width="18.140625" style="93" customWidth="1"/>
    <col min="9" max="9" width="8.7109375" style="93" customWidth="1"/>
    <col min="10" max="16384" width="0" style="93" hidden="1"/>
  </cols>
  <sheetData>
    <row r="1" spans="1:8" ht="19.899999999999999" customHeight="1" x14ac:dyDescent="0.2">
      <c r="A1" s="286" t="s">
        <v>176</v>
      </c>
      <c r="B1" s="287" t="s">
        <v>180</v>
      </c>
      <c r="C1" s="287"/>
      <c r="D1" s="287"/>
      <c r="E1" s="287"/>
      <c r="F1" s="287"/>
      <c r="G1" s="287"/>
      <c r="H1" s="464"/>
    </row>
    <row r="2" spans="1:8" ht="19.899999999999999" customHeight="1" x14ac:dyDescent="0.2">
      <c r="A2" s="161"/>
      <c r="B2" s="465" t="s">
        <v>181</v>
      </c>
      <c r="C2" s="465"/>
      <c r="D2" s="465"/>
      <c r="E2" s="465"/>
      <c r="F2" s="465"/>
      <c r="G2" s="465"/>
      <c r="H2" s="466"/>
    </row>
    <row r="3" spans="1:8" ht="19.899999999999999" customHeight="1" thickBot="1" x14ac:dyDescent="0.25">
      <c r="A3" s="161"/>
      <c r="B3" s="465" t="s">
        <v>182</v>
      </c>
      <c r="C3" s="465"/>
      <c r="D3" s="465"/>
      <c r="E3" s="465"/>
      <c r="F3" s="465"/>
      <c r="G3" s="465"/>
      <c r="H3" s="466"/>
    </row>
    <row r="4" spans="1:8" ht="20.100000000000001" customHeight="1" thickBot="1" x14ac:dyDescent="0.3">
      <c r="A4" s="467" t="s">
        <v>8</v>
      </c>
      <c r="B4" s="468" t="str">
        <f>'CSS '!B4</f>
        <v>TEHAMA</v>
      </c>
      <c r="C4" s="469"/>
      <c r="D4" s="469"/>
      <c r="E4" s="469"/>
      <c r="F4" s="470" t="s">
        <v>9</v>
      </c>
      <c r="G4" s="471">
        <f>'CSS '!G4</f>
        <v>42863</v>
      </c>
      <c r="H4" s="472"/>
    </row>
    <row r="5" spans="1:8" s="97" customFormat="1" ht="40.15" customHeight="1" x14ac:dyDescent="0.25">
      <c r="A5" s="286" t="s">
        <v>225</v>
      </c>
      <c r="B5" s="288"/>
      <c r="C5" s="476" t="s">
        <v>186</v>
      </c>
      <c r="D5" s="477"/>
      <c r="E5" s="477"/>
      <c r="F5" s="478"/>
      <c r="G5" s="479" t="s">
        <v>214</v>
      </c>
      <c r="H5" s="480" t="s">
        <v>141</v>
      </c>
    </row>
    <row r="6" spans="1:8" ht="15" customHeight="1" x14ac:dyDescent="0.25">
      <c r="A6" s="474" t="s">
        <v>109</v>
      </c>
      <c r="B6" s="475"/>
      <c r="C6" s="473" t="s">
        <v>158</v>
      </c>
      <c r="D6" s="473" t="s">
        <v>159</v>
      </c>
      <c r="E6" s="473" t="s">
        <v>98</v>
      </c>
      <c r="F6" s="473" t="s">
        <v>160</v>
      </c>
      <c r="G6" s="129"/>
      <c r="H6" s="130"/>
    </row>
    <row r="7" spans="1:8" ht="15" customHeight="1" x14ac:dyDescent="0.2">
      <c r="A7" s="330">
        <v>1</v>
      </c>
      <c r="B7" s="131" t="s">
        <v>237</v>
      </c>
      <c r="C7" s="115" t="s">
        <v>256</v>
      </c>
      <c r="D7" s="115" t="s">
        <v>256</v>
      </c>
      <c r="E7" s="115"/>
      <c r="F7" s="115"/>
      <c r="G7" s="132">
        <f>76498-967.94+47979.26-738.22</f>
        <v>122771.1</v>
      </c>
      <c r="H7" s="481">
        <f>IF(G7=0,0,G7/$G$22)</f>
        <v>0.23071464070007333</v>
      </c>
    </row>
    <row r="8" spans="1:8" ht="15" customHeight="1" x14ac:dyDescent="0.2">
      <c r="A8" s="330">
        <v>2</v>
      </c>
      <c r="B8" s="131" t="s">
        <v>238</v>
      </c>
      <c r="C8" s="118" t="s">
        <v>256</v>
      </c>
      <c r="D8" s="118" t="s">
        <v>256</v>
      </c>
      <c r="E8" s="118" t="s">
        <v>256</v>
      </c>
      <c r="F8" s="118"/>
      <c r="G8" s="132">
        <f>47441.69-1703.41+84435.56-738.23</f>
        <v>129435.61</v>
      </c>
      <c r="H8" s="481">
        <f t="shared" ref="H8:H21" si="0">IF(G8=0,0,G8/$G$22)</f>
        <v>0.24323876103533176</v>
      </c>
    </row>
    <row r="9" spans="1:8" ht="15" customHeight="1" x14ac:dyDescent="0.2">
      <c r="A9" s="330">
        <v>3</v>
      </c>
      <c r="B9" s="131" t="s">
        <v>244</v>
      </c>
      <c r="C9" s="118" t="s">
        <v>256</v>
      </c>
      <c r="D9" s="118" t="s">
        <v>256</v>
      </c>
      <c r="E9" s="118" t="s">
        <v>256</v>
      </c>
      <c r="F9" s="118" t="s">
        <v>256</v>
      </c>
      <c r="G9" s="132">
        <f>30381.05-1670.94+82825.82-738.23</f>
        <v>110797.70000000001</v>
      </c>
      <c r="H9" s="481">
        <f t="shared" si="0"/>
        <v>0.2082139163524194</v>
      </c>
    </row>
    <row r="10" spans="1:8" ht="15" customHeight="1" x14ac:dyDescent="0.2">
      <c r="A10" s="330">
        <v>4</v>
      </c>
      <c r="B10" s="131" t="s">
        <v>245</v>
      </c>
      <c r="C10" s="118" t="s">
        <v>256</v>
      </c>
      <c r="D10" s="118" t="s">
        <v>256</v>
      </c>
      <c r="E10" s="118" t="s">
        <v>256</v>
      </c>
      <c r="F10" s="118" t="s">
        <v>256</v>
      </c>
      <c r="G10" s="132">
        <f>31767.69-2777.8+137691.46-738.23</f>
        <v>165943.11999999997</v>
      </c>
      <c r="H10" s="481">
        <f t="shared" si="0"/>
        <v>0.31184462228854465</v>
      </c>
    </row>
    <row r="11" spans="1:8" ht="15" customHeight="1" x14ac:dyDescent="0.2">
      <c r="A11" s="330">
        <v>5</v>
      </c>
      <c r="B11" s="131" t="s">
        <v>249</v>
      </c>
      <c r="C11" s="118" t="s">
        <v>256</v>
      </c>
      <c r="D11" s="118" t="s">
        <v>256</v>
      </c>
      <c r="E11" s="118" t="s">
        <v>256</v>
      </c>
      <c r="F11" s="118"/>
      <c r="G11" s="132">
        <f>1298.93-738.23</f>
        <v>560.70000000000005</v>
      </c>
      <c r="H11" s="481">
        <f t="shared" si="0"/>
        <v>1.0536820069261506E-3</v>
      </c>
    </row>
    <row r="12" spans="1:8" ht="15" customHeight="1" x14ac:dyDescent="0.2">
      <c r="A12" s="330">
        <v>6</v>
      </c>
      <c r="B12" s="133" t="s">
        <v>250</v>
      </c>
      <c r="C12" s="118" t="s">
        <v>256</v>
      </c>
      <c r="D12" s="118" t="s">
        <v>256</v>
      </c>
      <c r="E12" s="118" t="s">
        <v>256</v>
      </c>
      <c r="F12" s="118" t="s">
        <v>256</v>
      </c>
      <c r="G12" s="132">
        <v>61.33</v>
      </c>
      <c r="H12" s="481">
        <f t="shared" si="0"/>
        <v>1.1525292934685358E-4</v>
      </c>
    </row>
    <row r="13" spans="1:8" ht="15" customHeight="1" x14ac:dyDescent="0.2">
      <c r="A13" s="330">
        <v>7</v>
      </c>
      <c r="B13" s="133" t="s">
        <v>252</v>
      </c>
      <c r="C13" s="118" t="s">
        <v>256</v>
      </c>
      <c r="D13" s="118" t="s">
        <v>256</v>
      </c>
      <c r="E13" s="118" t="s">
        <v>256</v>
      </c>
      <c r="F13" s="118" t="s">
        <v>256</v>
      </c>
      <c r="G13" s="132">
        <v>2529.11</v>
      </c>
      <c r="H13" s="481">
        <f t="shared" si="0"/>
        <v>4.7527692180078414E-3</v>
      </c>
    </row>
    <row r="14" spans="1:8" ht="15" customHeight="1" x14ac:dyDescent="0.2">
      <c r="A14" s="330">
        <v>8</v>
      </c>
      <c r="B14" s="133" t="s">
        <v>251</v>
      </c>
      <c r="C14" s="118"/>
      <c r="D14" s="118" t="s">
        <v>256</v>
      </c>
      <c r="E14" s="118"/>
      <c r="F14" s="118"/>
      <c r="G14" s="132">
        <v>35.31</v>
      </c>
      <c r="H14" s="481">
        <f t="shared" si="0"/>
        <v>6.6355469350030992E-5</v>
      </c>
    </row>
    <row r="15" spans="1:8" ht="15" customHeight="1" x14ac:dyDescent="0.2">
      <c r="A15" s="330">
        <v>9</v>
      </c>
      <c r="B15" s="133"/>
      <c r="C15" s="118"/>
      <c r="D15" s="118"/>
      <c r="E15" s="118"/>
      <c r="F15" s="118"/>
      <c r="G15" s="132"/>
      <c r="H15" s="481">
        <f t="shared" si="0"/>
        <v>0</v>
      </c>
    </row>
    <row r="16" spans="1:8" ht="15" customHeight="1" x14ac:dyDescent="0.2">
      <c r="A16" s="330">
        <v>10</v>
      </c>
      <c r="B16" s="133"/>
      <c r="C16" s="118"/>
      <c r="D16" s="118"/>
      <c r="E16" s="118"/>
      <c r="F16" s="118"/>
      <c r="G16" s="132"/>
      <c r="H16" s="481">
        <f t="shared" si="0"/>
        <v>0</v>
      </c>
    </row>
    <row r="17" spans="1:8" ht="15" customHeight="1" x14ac:dyDescent="0.2">
      <c r="A17" s="330">
        <v>11</v>
      </c>
      <c r="B17" s="133"/>
      <c r="C17" s="118"/>
      <c r="D17" s="118"/>
      <c r="E17" s="118"/>
      <c r="F17" s="118"/>
      <c r="G17" s="132"/>
      <c r="H17" s="481">
        <f t="shared" si="0"/>
        <v>0</v>
      </c>
    </row>
    <row r="18" spans="1:8" ht="15" customHeight="1" x14ac:dyDescent="0.2">
      <c r="A18" s="330">
        <v>12</v>
      </c>
      <c r="B18" s="133"/>
      <c r="C18" s="118"/>
      <c r="D18" s="118"/>
      <c r="E18" s="118"/>
      <c r="F18" s="118"/>
      <c r="G18" s="132"/>
      <c r="H18" s="481">
        <f t="shared" si="0"/>
        <v>0</v>
      </c>
    </row>
    <row r="19" spans="1:8" ht="15" customHeight="1" x14ac:dyDescent="0.2">
      <c r="A19" s="330">
        <v>13</v>
      </c>
      <c r="B19" s="133"/>
      <c r="C19" s="118"/>
      <c r="D19" s="118"/>
      <c r="E19" s="118"/>
      <c r="F19" s="118"/>
      <c r="G19" s="132"/>
      <c r="H19" s="481">
        <f t="shared" si="0"/>
        <v>0</v>
      </c>
    </row>
    <row r="20" spans="1:8" ht="15" customHeight="1" x14ac:dyDescent="0.2">
      <c r="A20" s="330">
        <v>14</v>
      </c>
      <c r="B20" s="133"/>
      <c r="C20" s="118"/>
      <c r="D20" s="118"/>
      <c r="E20" s="118"/>
      <c r="F20" s="118"/>
      <c r="G20" s="132"/>
      <c r="H20" s="481">
        <f t="shared" si="0"/>
        <v>0</v>
      </c>
    </row>
    <row r="21" spans="1:8" ht="15" customHeight="1" x14ac:dyDescent="0.2">
      <c r="A21" s="330">
        <v>15</v>
      </c>
      <c r="B21" s="134"/>
      <c r="C21" s="118"/>
      <c r="D21" s="118"/>
      <c r="E21" s="118"/>
      <c r="F21" s="118"/>
      <c r="G21" s="132"/>
      <c r="H21" s="481">
        <f t="shared" si="0"/>
        <v>0</v>
      </c>
    </row>
    <row r="22" spans="1:8" s="98" customFormat="1" ht="15" customHeight="1" x14ac:dyDescent="0.2">
      <c r="A22" s="482"/>
      <c r="B22" s="483" t="s">
        <v>110</v>
      </c>
      <c r="C22" s="438"/>
      <c r="D22" s="438"/>
      <c r="E22" s="438"/>
      <c r="F22" s="439"/>
      <c r="G22" s="143">
        <f>SUM(G7:G21)</f>
        <v>532133.98</v>
      </c>
      <c r="H22" s="484">
        <f>SUM(H7:H21)</f>
        <v>1</v>
      </c>
    </row>
    <row r="23" spans="1:8" ht="15" customHeight="1" x14ac:dyDescent="0.25">
      <c r="A23" s="474" t="s">
        <v>108</v>
      </c>
      <c r="B23" s="485"/>
      <c r="C23" s="473" t="s">
        <v>158</v>
      </c>
      <c r="D23" s="473" t="s">
        <v>159</v>
      </c>
      <c r="E23" s="473" t="s">
        <v>98</v>
      </c>
      <c r="F23" s="473" t="s">
        <v>160</v>
      </c>
      <c r="G23" s="136"/>
      <c r="H23" s="137"/>
    </row>
    <row r="24" spans="1:8" ht="15" customHeight="1" x14ac:dyDescent="0.2">
      <c r="A24" s="330">
        <v>1</v>
      </c>
      <c r="B24" s="138" t="s">
        <v>246</v>
      </c>
      <c r="C24" s="115" t="s">
        <v>256</v>
      </c>
      <c r="D24" s="115" t="s">
        <v>256</v>
      </c>
      <c r="E24" s="115" t="s">
        <v>256</v>
      </c>
      <c r="F24" s="115" t="s">
        <v>256</v>
      </c>
      <c r="G24" s="139">
        <f>3445.28-416.92+20666.31-738.23</f>
        <v>22956.440000000002</v>
      </c>
      <c r="H24" s="486">
        <f>IF(G24=0,0,G24/$G$39)</f>
        <v>1</v>
      </c>
    </row>
    <row r="25" spans="1:8" ht="15" customHeight="1" x14ac:dyDescent="0.2">
      <c r="A25" s="330">
        <v>2</v>
      </c>
      <c r="B25" s="138"/>
      <c r="C25" s="118"/>
      <c r="D25" s="118"/>
      <c r="E25" s="118"/>
      <c r="F25" s="118"/>
      <c r="G25" s="139"/>
      <c r="H25" s="486">
        <f t="shared" ref="H25:H38" si="1">IF(G25=0,0,G25/$G$39)</f>
        <v>0</v>
      </c>
    </row>
    <row r="26" spans="1:8" ht="15" customHeight="1" x14ac:dyDescent="0.2">
      <c r="A26" s="330">
        <v>3</v>
      </c>
      <c r="B26" s="138"/>
      <c r="C26" s="118"/>
      <c r="D26" s="118"/>
      <c r="E26" s="118"/>
      <c r="F26" s="118"/>
      <c r="G26" s="139"/>
      <c r="H26" s="486">
        <f t="shared" si="1"/>
        <v>0</v>
      </c>
    </row>
    <row r="27" spans="1:8" ht="15" customHeight="1" x14ac:dyDescent="0.2">
      <c r="A27" s="330">
        <v>4</v>
      </c>
      <c r="B27" s="138"/>
      <c r="C27" s="118"/>
      <c r="D27" s="118"/>
      <c r="E27" s="118"/>
      <c r="F27" s="118"/>
      <c r="G27" s="139"/>
      <c r="H27" s="486">
        <f t="shared" si="1"/>
        <v>0</v>
      </c>
    </row>
    <row r="28" spans="1:8" ht="15" customHeight="1" x14ac:dyDescent="0.2">
      <c r="A28" s="330">
        <v>5</v>
      </c>
      <c r="B28" s="140"/>
      <c r="C28" s="118"/>
      <c r="D28" s="118"/>
      <c r="E28" s="118"/>
      <c r="F28" s="118"/>
      <c r="G28" s="139"/>
      <c r="H28" s="486">
        <f t="shared" si="1"/>
        <v>0</v>
      </c>
    </row>
    <row r="29" spans="1:8" ht="15" customHeight="1" x14ac:dyDescent="0.2">
      <c r="A29" s="330">
        <v>6</v>
      </c>
      <c r="B29" s="140"/>
      <c r="C29" s="118"/>
      <c r="D29" s="118"/>
      <c r="E29" s="118"/>
      <c r="F29" s="118"/>
      <c r="G29" s="139"/>
      <c r="H29" s="486">
        <f t="shared" si="1"/>
        <v>0</v>
      </c>
    </row>
    <row r="30" spans="1:8" ht="15" customHeight="1" x14ac:dyDescent="0.2">
      <c r="A30" s="330">
        <v>7</v>
      </c>
      <c r="B30" s="140"/>
      <c r="C30" s="118"/>
      <c r="D30" s="118"/>
      <c r="E30" s="118"/>
      <c r="F30" s="118"/>
      <c r="G30" s="139"/>
      <c r="H30" s="486">
        <f t="shared" si="1"/>
        <v>0</v>
      </c>
    </row>
    <row r="31" spans="1:8" ht="15" customHeight="1" x14ac:dyDescent="0.2">
      <c r="A31" s="330">
        <v>8</v>
      </c>
      <c r="B31" s="140"/>
      <c r="C31" s="118"/>
      <c r="D31" s="118"/>
      <c r="E31" s="118"/>
      <c r="F31" s="118"/>
      <c r="G31" s="139"/>
      <c r="H31" s="486">
        <f t="shared" si="1"/>
        <v>0</v>
      </c>
    </row>
    <row r="32" spans="1:8" ht="15" customHeight="1" x14ac:dyDescent="0.2">
      <c r="A32" s="330">
        <v>9</v>
      </c>
      <c r="B32" s="140"/>
      <c r="C32" s="118"/>
      <c r="D32" s="118"/>
      <c r="E32" s="118"/>
      <c r="F32" s="118"/>
      <c r="G32" s="139"/>
      <c r="H32" s="486">
        <f t="shared" si="1"/>
        <v>0</v>
      </c>
    </row>
    <row r="33" spans="1:8" ht="15" customHeight="1" x14ac:dyDescent="0.2">
      <c r="A33" s="330">
        <v>10</v>
      </c>
      <c r="B33" s="140"/>
      <c r="C33" s="118"/>
      <c r="D33" s="118"/>
      <c r="E33" s="118"/>
      <c r="F33" s="118"/>
      <c r="G33" s="139"/>
      <c r="H33" s="486">
        <f t="shared" si="1"/>
        <v>0</v>
      </c>
    </row>
    <row r="34" spans="1:8" ht="15" customHeight="1" x14ac:dyDescent="0.2">
      <c r="A34" s="330">
        <v>11</v>
      </c>
      <c r="B34" s="140"/>
      <c r="C34" s="118"/>
      <c r="D34" s="118"/>
      <c r="E34" s="118"/>
      <c r="F34" s="118"/>
      <c r="G34" s="139"/>
      <c r="H34" s="486">
        <f t="shared" si="1"/>
        <v>0</v>
      </c>
    </row>
    <row r="35" spans="1:8" ht="15" customHeight="1" x14ac:dyDescent="0.2">
      <c r="A35" s="330">
        <v>12</v>
      </c>
      <c r="B35" s="140"/>
      <c r="C35" s="118"/>
      <c r="D35" s="118"/>
      <c r="E35" s="118"/>
      <c r="F35" s="118"/>
      <c r="G35" s="139"/>
      <c r="H35" s="486">
        <f t="shared" si="1"/>
        <v>0</v>
      </c>
    </row>
    <row r="36" spans="1:8" ht="15" customHeight="1" x14ac:dyDescent="0.2">
      <c r="A36" s="330">
        <v>13</v>
      </c>
      <c r="B36" s="140"/>
      <c r="C36" s="118"/>
      <c r="D36" s="118"/>
      <c r="E36" s="118"/>
      <c r="F36" s="118"/>
      <c r="G36" s="139"/>
      <c r="H36" s="486">
        <f t="shared" si="1"/>
        <v>0</v>
      </c>
    </row>
    <row r="37" spans="1:8" ht="15" customHeight="1" x14ac:dyDescent="0.2">
      <c r="A37" s="330">
        <v>14</v>
      </c>
      <c r="B37" s="140"/>
      <c r="C37" s="118"/>
      <c r="D37" s="118"/>
      <c r="E37" s="118"/>
      <c r="F37" s="118"/>
      <c r="G37" s="139"/>
      <c r="H37" s="486">
        <f t="shared" si="1"/>
        <v>0</v>
      </c>
    </row>
    <row r="38" spans="1:8" ht="15" customHeight="1" x14ac:dyDescent="0.2">
      <c r="A38" s="330">
        <v>15</v>
      </c>
      <c r="B38" s="140"/>
      <c r="C38" s="118"/>
      <c r="D38" s="118"/>
      <c r="E38" s="118"/>
      <c r="F38" s="118"/>
      <c r="G38" s="141"/>
      <c r="H38" s="486">
        <f t="shared" si="1"/>
        <v>0</v>
      </c>
    </row>
    <row r="39" spans="1:8" s="98" customFormat="1" ht="15" customHeight="1" x14ac:dyDescent="0.2">
      <c r="A39" s="482"/>
      <c r="B39" s="483" t="s">
        <v>161</v>
      </c>
      <c r="C39" s="438"/>
      <c r="D39" s="438"/>
      <c r="E39" s="438"/>
      <c r="F39" s="439"/>
      <c r="G39" s="143">
        <f>SUM(G24:G38)</f>
        <v>22956.440000000002</v>
      </c>
      <c r="H39" s="487">
        <f>SUM(H24:H38)</f>
        <v>1</v>
      </c>
    </row>
    <row r="40" spans="1:8" ht="15" customHeight="1" x14ac:dyDescent="0.25">
      <c r="A40" s="474" t="s">
        <v>114</v>
      </c>
      <c r="B40" s="485"/>
      <c r="C40" s="473" t="s">
        <v>158</v>
      </c>
      <c r="D40" s="473" t="s">
        <v>159</v>
      </c>
      <c r="E40" s="473" t="s">
        <v>98</v>
      </c>
      <c r="F40" s="473" t="s">
        <v>160</v>
      </c>
      <c r="G40" s="136"/>
      <c r="H40" s="137"/>
    </row>
    <row r="41" spans="1:8" ht="15" customHeight="1" x14ac:dyDescent="0.2">
      <c r="A41" s="330">
        <v>1</v>
      </c>
      <c r="B41" s="140"/>
      <c r="C41" s="115"/>
      <c r="D41" s="115"/>
      <c r="E41" s="115"/>
      <c r="F41" s="115"/>
      <c r="G41" s="139"/>
      <c r="H41" s="486">
        <f>IF(G41=0,0,G41/$G$46)</f>
        <v>0</v>
      </c>
    </row>
    <row r="42" spans="1:8" ht="15" customHeight="1" x14ac:dyDescent="0.2">
      <c r="A42" s="330">
        <v>2</v>
      </c>
      <c r="B42" s="140"/>
      <c r="C42" s="118"/>
      <c r="D42" s="118"/>
      <c r="E42" s="118"/>
      <c r="F42" s="118"/>
      <c r="G42" s="139"/>
      <c r="H42" s="486">
        <f>IF(G42=0,0,G42/$G$46)</f>
        <v>0</v>
      </c>
    </row>
    <row r="43" spans="1:8" ht="15" customHeight="1" x14ac:dyDescent="0.2">
      <c r="A43" s="330">
        <v>3</v>
      </c>
      <c r="B43" s="140"/>
      <c r="C43" s="118"/>
      <c r="D43" s="118"/>
      <c r="E43" s="118"/>
      <c r="F43" s="118"/>
      <c r="G43" s="139"/>
      <c r="H43" s="486">
        <f>IF(G43=0,0,G43/$G$46)</f>
        <v>0</v>
      </c>
    </row>
    <row r="44" spans="1:8" ht="15" customHeight="1" x14ac:dyDescent="0.2">
      <c r="A44" s="330">
        <v>4</v>
      </c>
      <c r="B44" s="140"/>
      <c r="C44" s="118"/>
      <c r="D44" s="118"/>
      <c r="E44" s="118"/>
      <c r="F44" s="118"/>
      <c r="G44" s="139"/>
      <c r="H44" s="486">
        <f>IF(G44=0,0,G44/$G$46)</f>
        <v>0</v>
      </c>
    </row>
    <row r="45" spans="1:8" ht="15" customHeight="1" x14ac:dyDescent="0.2">
      <c r="A45" s="330">
        <v>5</v>
      </c>
      <c r="B45" s="140"/>
      <c r="C45" s="118"/>
      <c r="D45" s="118"/>
      <c r="E45" s="118"/>
      <c r="F45" s="118"/>
      <c r="G45" s="141"/>
      <c r="H45" s="486">
        <f>IF(G45=0,0,G45/$G$46)</f>
        <v>0</v>
      </c>
    </row>
    <row r="46" spans="1:8" s="98" customFormat="1" ht="15" customHeight="1" x14ac:dyDescent="0.2">
      <c r="A46" s="482"/>
      <c r="B46" s="483" t="s">
        <v>111</v>
      </c>
      <c r="C46" s="438"/>
      <c r="D46" s="438"/>
      <c r="E46" s="438"/>
      <c r="F46" s="439"/>
      <c r="G46" s="143">
        <f>SUM(G41:G45)</f>
        <v>0</v>
      </c>
      <c r="H46" s="487">
        <f>SUM(H41:H45)</f>
        <v>0</v>
      </c>
    </row>
    <row r="47" spans="1:8" ht="15" customHeight="1" x14ac:dyDescent="0.25">
      <c r="A47" s="488" t="s">
        <v>112</v>
      </c>
      <c r="B47" s="438"/>
      <c r="C47" s="323"/>
      <c r="D47" s="323"/>
      <c r="E47" s="323"/>
      <c r="F47" s="324"/>
      <c r="G47" s="489">
        <f>G22+G39+G46</f>
        <v>555090.41999999993</v>
      </c>
      <c r="H47" s="142"/>
    </row>
    <row r="48" spans="1:8" s="98" customFormat="1" ht="15" customHeight="1" x14ac:dyDescent="0.25">
      <c r="A48" s="488" t="s">
        <v>52</v>
      </c>
      <c r="B48" s="490"/>
      <c r="C48" s="323"/>
      <c r="D48" s="323"/>
      <c r="E48" s="323"/>
      <c r="F48" s="324"/>
      <c r="G48" s="143">
        <f>4429.37</f>
        <v>4429.37</v>
      </c>
      <c r="H48" s="144"/>
    </row>
    <row r="49" spans="1:9" s="98" customFormat="1" ht="15" customHeight="1" x14ac:dyDescent="0.25">
      <c r="A49" s="488" t="s">
        <v>18</v>
      </c>
      <c r="B49" s="490"/>
      <c r="C49" s="491"/>
      <c r="D49" s="491"/>
      <c r="E49" s="491"/>
      <c r="F49" s="492"/>
      <c r="G49" s="143">
        <v>7537.01</v>
      </c>
      <c r="H49" s="144"/>
    </row>
    <row r="50" spans="1:9" s="98" customFormat="1" ht="15" customHeight="1" thickBot="1" x14ac:dyDescent="0.3">
      <c r="A50" s="493" t="s">
        <v>170</v>
      </c>
      <c r="B50" s="494"/>
      <c r="C50" s="495"/>
      <c r="D50" s="495"/>
      <c r="E50" s="495"/>
      <c r="F50" s="496"/>
      <c r="G50" s="145"/>
      <c r="H50" s="144"/>
    </row>
    <row r="51" spans="1:9" ht="15" customHeight="1" thickBot="1" x14ac:dyDescent="0.3">
      <c r="A51" s="497" t="s">
        <v>19</v>
      </c>
      <c r="B51" s="498"/>
      <c r="C51" s="499"/>
      <c r="D51" s="499"/>
      <c r="E51" s="499"/>
      <c r="F51" s="500"/>
      <c r="G51" s="501">
        <f>SUM(G47:G50)</f>
        <v>567056.79999999993</v>
      </c>
      <c r="H51" s="146"/>
    </row>
    <row r="52" spans="1:9" ht="15" x14ac:dyDescent="0.2">
      <c r="A52" s="92"/>
      <c r="B52" s="92"/>
      <c r="C52" s="92"/>
      <c r="D52" s="92"/>
      <c r="E52" s="92"/>
      <c r="F52" s="92"/>
      <c r="G52" s="92"/>
      <c r="H52" s="92"/>
    </row>
    <row r="53" spans="1:9" ht="15.75" x14ac:dyDescent="0.25">
      <c r="A53" s="271" t="s">
        <v>157</v>
      </c>
      <c r="B53" s="271"/>
      <c r="C53" s="271"/>
      <c r="D53" s="271"/>
      <c r="E53" s="271"/>
      <c r="F53" s="271"/>
      <c r="G53" s="271"/>
      <c r="H53" s="279"/>
    </row>
    <row r="54" spans="1:9" ht="33" customHeight="1" x14ac:dyDescent="0.25">
      <c r="A54" s="271" t="s">
        <v>220</v>
      </c>
      <c r="B54" s="271"/>
      <c r="C54" s="271"/>
      <c r="D54" s="271"/>
      <c r="E54" s="271"/>
      <c r="F54" s="271"/>
      <c r="G54" s="271"/>
      <c r="H54" s="271"/>
      <c r="I54" s="104"/>
    </row>
    <row r="55" spans="1:9" ht="15.75" x14ac:dyDescent="0.25">
      <c r="A55" s="147"/>
      <c r="B55" s="92"/>
      <c r="C55" s="92"/>
      <c r="D55" s="92"/>
      <c r="E55" s="92"/>
      <c r="F55" s="92"/>
      <c r="G55" s="92"/>
      <c r="H55" s="92"/>
    </row>
    <row r="56" spans="1:9" ht="15" hidden="1" x14ac:dyDescent="0.2">
      <c r="A56" s="92"/>
      <c r="B56" s="92"/>
      <c r="C56" s="92"/>
      <c r="D56" s="92"/>
      <c r="E56" s="92"/>
      <c r="F56" s="92"/>
      <c r="G56" s="92"/>
      <c r="H56" s="92"/>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41" t="s">
        <v>143</v>
      </c>
      <c r="B1" s="641"/>
      <c r="C1" s="641"/>
      <c r="D1" s="641"/>
      <c r="E1" s="641"/>
      <c r="F1" s="641"/>
      <c r="G1" s="641"/>
      <c r="H1" s="641"/>
    </row>
    <row r="2" spans="1:8" ht="20.100000000000001" customHeight="1" x14ac:dyDescent="0.2">
      <c r="A2" s="581" t="s">
        <v>8</v>
      </c>
      <c r="B2" s="581"/>
      <c r="C2" s="581"/>
      <c r="D2" s="582" t="str">
        <f>'CSS '!B4:B4</f>
        <v>TEHAMA</v>
      </c>
      <c r="E2" s="582"/>
      <c r="F2" s="12" t="s">
        <v>9</v>
      </c>
      <c r="G2" s="7">
        <f>'CSS '!E4</f>
        <v>0</v>
      </c>
    </row>
    <row r="3" spans="1:8" ht="15" customHeight="1" x14ac:dyDescent="0.2">
      <c r="A3" s="5"/>
      <c r="B3" s="13"/>
      <c r="C3" s="13"/>
      <c r="D3" s="583"/>
      <c r="E3" s="583"/>
      <c r="F3" s="8"/>
      <c r="G3" s="6"/>
    </row>
    <row r="4" spans="1:8" ht="15" customHeight="1" thickBot="1" x14ac:dyDescent="0.25">
      <c r="A4" s="3"/>
      <c r="B4" s="6"/>
      <c r="C4" s="6"/>
      <c r="D4" s="6"/>
      <c r="E4" s="6"/>
      <c r="F4" s="6"/>
      <c r="G4" s="6"/>
    </row>
    <row r="5" spans="1:8" s="2" customFormat="1" ht="15" customHeight="1" x14ac:dyDescent="0.2">
      <c r="A5" s="584" t="s">
        <v>51</v>
      </c>
      <c r="B5" s="585"/>
      <c r="C5" s="585"/>
      <c r="D5" s="585"/>
      <c r="E5" s="586"/>
      <c r="F5" s="590" t="s">
        <v>0</v>
      </c>
      <c r="G5" s="591"/>
      <c r="H5" s="639" t="s">
        <v>140</v>
      </c>
    </row>
    <row r="6" spans="1:8" s="1" customFormat="1" ht="34.5" customHeight="1" thickBot="1" x14ac:dyDescent="0.25">
      <c r="A6" s="587"/>
      <c r="B6" s="588"/>
      <c r="C6" s="588"/>
      <c r="D6" s="588"/>
      <c r="E6" s="589"/>
      <c r="F6" s="592" t="s">
        <v>55</v>
      </c>
      <c r="G6" s="593"/>
      <c r="H6" s="640"/>
    </row>
    <row r="7" spans="1:8" ht="15" customHeight="1" x14ac:dyDescent="0.2">
      <c r="A7" s="594" t="s">
        <v>133</v>
      </c>
      <c r="B7" s="595"/>
      <c r="C7" s="595"/>
      <c r="D7" s="595"/>
      <c r="E7" s="596"/>
      <c r="F7" s="597"/>
      <c r="G7" s="598"/>
      <c r="H7" s="15"/>
    </row>
    <row r="8" spans="1:8" ht="15" customHeight="1" x14ac:dyDescent="0.2">
      <c r="A8" s="9">
        <v>1</v>
      </c>
      <c r="B8" s="599"/>
      <c r="C8" s="600"/>
      <c r="D8" s="600"/>
      <c r="E8" s="601"/>
      <c r="F8" s="602"/>
      <c r="G8" s="603"/>
      <c r="H8" s="15"/>
    </row>
    <row r="9" spans="1:8" ht="15" customHeight="1" x14ac:dyDescent="0.2">
      <c r="A9" s="9">
        <v>2</v>
      </c>
      <c r="B9" s="599"/>
      <c r="C9" s="600"/>
      <c r="D9" s="600"/>
      <c r="E9" s="601"/>
      <c r="F9" s="602"/>
      <c r="G9" s="603"/>
      <c r="H9" s="15"/>
    </row>
    <row r="10" spans="1:8" ht="15" customHeight="1" x14ac:dyDescent="0.2">
      <c r="A10" s="9">
        <v>3</v>
      </c>
      <c r="B10" s="599"/>
      <c r="C10" s="600"/>
      <c r="D10" s="600"/>
      <c r="E10" s="601"/>
      <c r="F10" s="602"/>
      <c r="G10" s="603"/>
      <c r="H10" s="15"/>
    </row>
    <row r="11" spans="1:8" ht="15" customHeight="1" x14ac:dyDescent="0.2">
      <c r="A11" s="9">
        <v>4</v>
      </c>
      <c r="B11" s="599"/>
      <c r="C11" s="600"/>
      <c r="D11" s="600"/>
      <c r="E11" s="601"/>
      <c r="F11" s="602"/>
      <c r="G11" s="603"/>
      <c r="H11" s="15"/>
    </row>
    <row r="12" spans="1:8" ht="15" customHeight="1" x14ac:dyDescent="0.2">
      <c r="A12" s="9">
        <v>5</v>
      </c>
      <c r="B12" s="599"/>
      <c r="C12" s="600"/>
      <c r="D12" s="600"/>
      <c r="E12" s="601"/>
      <c r="F12" s="602"/>
      <c r="G12" s="603"/>
      <c r="H12" s="15"/>
    </row>
    <row r="13" spans="1:8" ht="15" customHeight="1" x14ac:dyDescent="0.2">
      <c r="A13" s="9">
        <v>6</v>
      </c>
      <c r="B13" s="599"/>
      <c r="C13" s="600"/>
      <c r="D13" s="600"/>
      <c r="E13" s="601"/>
      <c r="F13" s="602"/>
      <c r="G13" s="603"/>
      <c r="H13" s="15"/>
    </row>
    <row r="14" spans="1:8" ht="15" customHeight="1" x14ac:dyDescent="0.2">
      <c r="A14" s="9">
        <v>7</v>
      </c>
      <c r="B14" s="599"/>
      <c r="C14" s="600"/>
      <c r="D14" s="600"/>
      <c r="E14" s="601"/>
      <c r="F14" s="602"/>
      <c r="G14" s="603"/>
      <c r="H14" s="15"/>
    </row>
    <row r="15" spans="1:8" ht="15" customHeight="1" x14ac:dyDescent="0.2">
      <c r="A15" s="9">
        <v>8</v>
      </c>
      <c r="B15" s="604"/>
      <c r="C15" s="605"/>
      <c r="D15" s="605"/>
      <c r="E15" s="606"/>
      <c r="F15" s="602"/>
      <c r="G15" s="603"/>
      <c r="H15" s="15"/>
    </row>
    <row r="16" spans="1:8" ht="15" customHeight="1" x14ac:dyDescent="0.2">
      <c r="A16" s="9">
        <v>9</v>
      </c>
      <c r="B16" s="604"/>
      <c r="C16" s="605"/>
      <c r="D16" s="605"/>
      <c r="E16" s="606"/>
      <c r="F16" s="602"/>
      <c r="G16" s="603"/>
      <c r="H16" s="15"/>
    </row>
    <row r="17" spans="1:8" ht="15" customHeight="1" x14ac:dyDescent="0.2">
      <c r="A17" s="9">
        <v>10</v>
      </c>
      <c r="B17" s="604"/>
      <c r="C17" s="604"/>
      <c r="D17" s="604"/>
      <c r="E17" s="616"/>
      <c r="F17" s="617"/>
      <c r="G17" s="618"/>
      <c r="H17" s="15"/>
    </row>
    <row r="18" spans="1:8" s="4" customFormat="1" ht="15" customHeight="1" x14ac:dyDescent="0.2">
      <c r="A18" s="10"/>
      <c r="B18" s="607" t="s">
        <v>110</v>
      </c>
      <c r="C18" s="607"/>
      <c r="D18" s="607"/>
      <c r="E18" s="608"/>
      <c r="F18" s="609">
        <f>SUM(F8:G17)</f>
        <v>0</v>
      </c>
      <c r="G18" s="610"/>
      <c r="H18" s="17"/>
    </row>
    <row r="19" spans="1:8" ht="15" customHeight="1" x14ac:dyDescent="0.2">
      <c r="A19" s="611" t="s">
        <v>134</v>
      </c>
      <c r="B19" s="612"/>
      <c r="C19" s="612"/>
      <c r="D19" s="612"/>
      <c r="E19" s="613"/>
      <c r="F19" s="614"/>
      <c r="G19" s="615"/>
      <c r="H19" s="15"/>
    </row>
    <row r="20" spans="1:8" ht="15" customHeight="1" x14ac:dyDescent="0.2">
      <c r="A20" s="9">
        <v>1</v>
      </c>
      <c r="B20" s="599"/>
      <c r="C20" s="599"/>
      <c r="D20" s="599"/>
      <c r="E20" s="619"/>
      <c r="F20" s="602"/>
      <c r="G20" s="603"/>
      <c r="H20" s="15"/>
    </row>
    <row r="21" spans="1:8" ht="15" customHeight="1" x14ac:dyDescent="0.2">
      <c r="A21" s="9">
        <v>2</v>
      </c>
      <c r="B21" s="599"/>
      <c r="C21" s="599"/>
      <c r="D21" s="599"/>
      <c r="E21" s="619"/>
      <c r="F21" s="602"/>
      <c r="G21" s="603"/>
      <c r="H21" s="15"/>
    </row>
    <row r="22" spans="1:8" ht="15" customHeight="1" x14ac:dyDescent="0.2">
      <c r="A22" s="9">
        <v>3</v>
      </c>
      <c r="B22" s="599"/>
      <c r="C22" s="599"/>
      <c r="D22" s="599"/>
      <c r="E22" s="619"/>
      <c r="F22" s="602"/>
      <c r="G22" s="603"/>
      <c r="H22" s="15"/>
    </row>
    <row r="23" spans="1:8" ht="15" customHeight="1" x14ac:dyDescent="0.2">
      <c r="A23" s="9">
        <v>4</v>
      </c>
      <c r="B23" s="599"/>
      <c r="C23" s="599"/>
      <c r="D23" s="599"/>
      <c r="E23" s="619"/>
      <c r="F23" s="602"/>
      <c r="G23" s="603"/>
      <c r="H23" s="15"/>
    </row>
    <row r="24" spans="1:8" ht="15" customHeight="1" x14ac:dyDescent="0.2">
      <c r="A24" s="9">
        <v>5</v>
      </c>
      <c r="B24" s="604"/>
      <c r="C24" s="604"/>
      <c r="D24" s="604"/>
      <c r="E24" s="616"/>
      <c r="F24" s="602"/>
      <c r="G24" s="603"/>
      <c r="H24" s="15"/>
    </row>
    <row r="25" spans="1:8" ht="15" customHeight="1" x14ac:dyDescent="0.2">
      <c r="A25" s="9">
        <v>6</v>
      </c>
      <c r="B25" s="604"/>
      <c r="C25" s="604"/>
      <c r="D25" s="604"/>
      <c r="E25" s="616"/>
      <c r="F25" s="602"/>
      <c r="G25" s="603"/>
      <c r="H25" s="15"/>
    </row>
    <row r="26" spans="1:8" ht="15" customHeight="1" x14ac:dyDescent="0.2">
      <c r="A26" s="9">
        <v>7</v>
      </c>
      <c r="B26" s="604"/>
      <c r="C26" s="604"/>
      <c r="D26" s="604"/>
      <c r="E26" s="616"/>
      <c r="F26" s="602"/>
      <c r="G26" s="603"/>
      <c r="H26" s="15"/>
    </row>
    <row r="27" spans="1:8" ht="15" customHeight="1" x14ac:dyDescent="0.2">
      <c r="A27" s="9">
        <v>8</v>
      </c>
      <c r="B27" s="604"/>
      <c r="C27" s="604"/>
      <c r="D27" s="604"/>
      <c r="E27" s="616"/>
      <c r="F27" s="602"/>
      <c r="G27" s="603"/>
      <c r="H27" s="15"/>
    </row>
    <row r="28" spans="1:8" ht="15" customHeight="1" x14ac:dyDescent="0.2">
      <c r="A28" s="9">
        <v>9</v>
      </c>
      <c r="B28" s="604"/>
      <c r="C28" s="604"/>
      <c r="D28" s="604"/>
      <c r="E28" s="616"/>
      <c r="F28" s="602"/>
      <c r="G28" s="603"/>
      <c r="H28" s="15"/>
    </row>
    <row r="29" spans="1:8" ht="15" customHeight="1" x14ac:dyDescent="0.2">
      <c r="A29" s="9">
        <v>10</v>
      </c>
      <c r="B29" s="604"/>
      <c r="C29" s="604"/>
      <c r="D29" s="604"/>
      <c r="E29" s="616"/>
      <c r="F29" s="602"/>
      <c r="G29" s="603"/>
      <c r="H29" s="15"/>
    </row>
    <row r="30" spans="1:8" s="4" customFormat="1" ht="15" customHeight="1" x14ac:dyDescent="0.2">
      <c r="A30" s="10"/>
      <c r="B30" s="607" t="s">
        <v>119</v>
      </c>
      <c r="C30" s="607"/>
      <c r="D30" s="607"/>
      <c r="E30" s="608"/>
      <c r="F30" s="620">
        <f>SUM(F20:G29)</f>
        <v>0</v>
      </c>
      <c r="G30" s="621"/>
      <c r="H30" s="17"/>
    </row>
    <row r="31" spans="1:8" ht="17.100000000000001" customHeight="1" x14ac:dyDescent="0.2">
      <c r="A31" s="594" t="s">
        <v>136</v>
      </c>
      <c r="B31" s="637"/>
      <c r="C31" s="637"/>
      <c r="D31" s="637"/>
      <c r="E31" s="638"/>
      <c r="F31" s="622"/>
      <c r="G31" s="623"/>
      <c r="H31" s="15"/>
    </row>
    <row r="32" spans="1:8" ht="15" customHeight="1" x14ac:dyDescent="0.2">
      <c r="A32" s="14">
        <v>1</v>
      </c>
      <c r="B32" s="581"/>
      <c r="C32" s="581"/>
      <c r="D32" s="581"/>
      <c r="E32" s="624"/>
      <c r="F32" s="625"/>
      <c r="G32" s="626"/>
      <c r="H32" s="15"/>
    </row>
    <row r="33" spans="1:8" ht="15" customHeight="1" x14ac:dyDescent="0.2">
      <c r="A33" s="594" t="s">
        <v>137</v>
      </c>
      <c r="B33" s="637"/>
      <c r="C33" s="637"/>
      <c r="D33" s="637"/>
      <c r="E33" s="638"/>
      <c r="F33" s="622"/>
      <c r="G33" s="623"/>
      <c r="H33" s="18"/>
    </row>
    <row r="34" spans="1:8" ht="15" customHeight="1" x14ac:dyDescent="0.2">
      <c r="A34" s="14">
        <v>1</v>
      </c>
      <c r="B34" s="581"/>
      <c r="C34" s="581"/>
      <c r="D34" s="581"/>
      <c r="E34" s="624"/>
      <c r="F34" s="625"/>
      <c r="G34" s="626"/>
      <c r="H34" s="21"/>
    </row>
    <row r="35" spans="1:8" ht="15" customHeight="1" x14ac:dyDescent="0.2">
      <c r="A35" s="594" t="s">
        <v>135</v>
      </c>
      <c r="B35" s="637"/>
      <c r="C35" s="637"/>
      <c r="D35" s="637"/>
      <c r="E35" s="638"/>
      <c r="F35" s="622"/>
      <c r="G35" s="623"/>
      <c r="H35" s="15"/>
    </row>
    <row r="36" spans="1:8" ht="15" customHeight="1" x14ac:dyDescent="0.2">
      <c r="A36" s="14">
        <v>1</v>
      </c>
      <c r="B36" s="581"/>
      <c r="C36" s="581"/>
      <c r="D36" s="581"/>
      <c r="E36" s="624"/>
      <c r="F36" s="625"/>
      <c r="G36" s="626"/>
      <c r="H36" s="15"/>
    </row>
    <row r="37" spans="1:8" ht="15" customHeight="1" x14ac:dyDescent="0.2">
      <c r="A37" s="594" t="s">
        <v>138</v>
      </c>
      <c r="B37" s="637"/>
      <c r="C37" s="637"/>
      <c r="D37" s="637"/>
      <c r="E37" s="638"/>
      <c r="F37" s="622"/>
      <c r="G37" s="623"/>
      <c r="H37" s="18"/>
    </row>
    <row r="38" spans="1:8" ht="15" customHeight="1" x14ac:dyDescent="0.2">
      <c r="A38" s="14">
        <v>1</v>
      </c>
      <c r="B38" s="581"/>
      <c r="C38" s="581"/>
      <c r="D38" s="581"/>
      <c r="E38" s="624"/>
      <c r="F38" s="625"/>
      <c r="G38" s="626"/>
      <c r="H38" s="21"/>
    </row>
    <row r="39" spans="1:8" ht="15" customHeight="1" x14ac:dyDescent="0.2">
      <c r="A39" s="594" t="s">
        <v>139</v>
      </c>
      <c r="B39" s="637"/>
      <c r="C39" s="637"/>
      <c r="D39" s="637"/>
      <c r="E39" s="638"/>
      <c r="F39" s="622"/>
      <c r="G39" s="623"/>
      <c r="H39" s="15"/>
    </row>
    <row r="40" spans="1:8" ht="15" customHeight="1" x14ac:dyDescent="0.2">
      <c r="A40" s="14">
        <v>1</v>
      </c>
      <c r="B40" s="581"/>
      <c r="C40" s="581"/>
      <c r="D40" s="581"/>
      <c r="E40" s="624"/>
      <c r="F40" s="625"/>
      <c r="G40" s="626"/>
      <c r="H40" s="15"/>
    </row>
    <row r="41" spans="1:8" s="4" customFormat="1" ht="15" customHeight="1" x14ac:dyDescent="0.2">
      <c r="A41" s="10"/>
      <c r="B41" s="607" t="s">
        <v>111</v>
      </c>
      <c r="C41" s="607"/>
      <c r="D41" s="607"/>
      <c r="E41" s="608"/>
      <c r="F41" s="620">
        <f>SUM(F32:G40)</f>
        <v>0</v>
      </c>
      <c r="G41" s="621"/>
      <c r="H41" s="20"/>
    </row>
    <row r="42" spans="1:8" ht="15" customHeight="1" x14ac:dyDescent="0.2">
      <c r="A42" s="627" t="s">
        <v>112</v>
      </c>
      <c r="B42" s="628"/>
      <c r="C42" s="628"/>
      <c r="D42" s="628"/>
      <c r="E42" s="629"/>
      <c r="F42" s="630">
        <f>F18+F30+F41</f>
        <v>0</v>
      </c>
      <c r="G42" s="631"/>
      <c r="H42" s="19"/>
    </row>
    <row r="43" spans="1:8" s="4" customFormat="1" ht="15" customHeight="1" x14ac:dyDescent="0.2">
      <c r="A43" s="611" t="s">
        <v>52</v>
      </c>
      <c r="B43" s="612"/>
      <c r="C43" s="612"/>
      <c r="D43" s="612"/>
      <c r="E43" s="613"/>
      <c r="F43" s="602"/>
      <c r="G43" s="603"/>
      <c r="H43" s="16"/>
    </row>
    <row r="44" spans="1:8" s="4" customFormat="1" ht="15" customHeight="1" thickBot="1" x14ac:dyDescent="0.25">
      <c r="A44" s="611" t="s">
        <v>18</v>
      </c>
      <c r="B44" s="612"/>
      <c r="C44" s="612"/>
      <c r="D44" s="612"/>
      <c r="E44" s="613"/>
      <c r="F44" s="602"/>
      <c r="G44" s="603"/>
      <c r="H44" s="16"/>
    </row>
    <row r="45" spans="1:8" ht="15" customHeight="1" thickBot="1" x14ac:dyDescent="0.25">
      <c r="A45" s="632" t="s">
        <v>19</v>
      </c>
      <c r="B45" s="633"/>
      <c r="C45" s="633"/>
      <c r="D45" s="633"/>
      <c r="E45" s="634"/>
      <c r="F45" s="635">
        <f>SUM(F42:G44)</f>
        <v>0</v>
      </c>
      <c r="G45" s="636"/>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A31:E31"/>
    <mergeCell ref="F31:G31"/>
    <mergeCell ref="B29:E29"/>
    <mergeCell ref="F29:G29"/>
    <mergeCell ref="B26:E26"/>
    <mergeCell ref="F26:G26"/>
    <mergeCell ref="B23:E23"/>
    <mergeCell ref="F23:G23"/>
    <mergeCell ref="H5:H6"/>
    <mergeCell ref="A1:H1"/>
    <mergeCell ref="B30:E30"/>
    <mergeCell ref="F30:G30"/>
    <mergeCell ref="A45:E45"/>
    <mergeCell ref="F45:G45"/>
    <mergeCell ref="A33:E33"/>
    <mergeCell ref="A35:E35"/>
    <mergeCell ref="F35:G35"/>
    <mergeCell ref="A37:E37"/>
    <mergeCell ref="B38:E38"/>
    <mergeCell ref="A39:E39"/>
    <mergeCell ref="F34:G34"/>
    <mergeCell ref="A44:E44"/>
    <mergeCell ref="A43:E43"/>
    <mergeCell ref="F43:G43"/>
    <mergeCell ref="B36:E36"/>
    <mergeCell ref="F36:G36"/>
    <mergeCell ref="F44:G44"/>
    <mergeCell ref="F37:G37"/>
    <mergeCell ref="F38:G38"/>
    <mergeCell ref="A42:E42"/>
    <mergeCell ref="F42:G42"/>
    <mergeCell ref="B41:E41"/>
    <mergeCell ref="F41:G41"/>
    <mergeCell ref="F39:G39"/>
    <mergeCell ref="B24:E24"/>
    <mergeCell ref="F24:G24"/>
    <mergeCell ref="B25:E25"/>
    <mergeCell ref="F25:G25"/>
    <mergeCell ref="B32:E32"/>
    <mergeCell ref="F32:G32"/>
    <mergeCell ref="F33:G33"/>
    <mergeCell ref="B34:E34"/>
    <mergeCell ref="B40:E40"/>
    <mergeCell ref="F40:G40"/>
    <mergeCell ref="B27:E27"/>
    <mergeCell ref="F27:G27"/>
    <mergeCell ref="B28:E28"/>
    <mergeCell ref="F28:G28"/>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41" t="s">
        <v>143</v>
      </c>
      <c r="F1" s="641"/>
      <c r="G1" s="641"/>
      <c r="H1" s="641"/>
      <c r="I1" s="641"/>
      <c r="J1" s="26"/>
      <c r="K1" s="26"/>
      <c r="L1" s="26"/>
      <c r="M1" s="26"/>
    </row>
    <row r="2" spans="1:13" ht="20.100000000000001" customHeight="1" x14ac:dyDescent="0.2">
      <c r="A2" s="581" t="s">
        <v>8</v>
      </c>
      <c r="B2" s="581"/>
      <c r="C2" s="581"/>
      <c r="D2" s="582" t="str">
        <f>'CSS '!B4:B4</f>
        <v>TEHAMA</v>
      </c>
      <c r="E2" s="582"/>
      <c r="F2" s="12" t="s">
        <v>9</v>
      </c>
      <c r="G2" s="12"/>
      <c r="H2" s="12"/>
      <c r="I2" s="12"/>
      <c r="J2" s="12"/>
      <c r="K2" s="642">
        <f>'CSS '!E4</f>
        <v>0</v>
      </c>
      <c r="L2" s="642"/>
    </row>
    <row r="3" spans="1:13" ht="15" customHeight="1" x14ac:dyDescent="0.2">
      <c r="A3" s="5"/>
      <c r="B3" s="13"/>
      <c r="C3" s="13"/>
      <c r="D3" s="583"/>
      <c r="E3" s="583"/>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84" t="s">
        <v>51</v>
      </c>
      <c r="B5" s="585"/>
      <c r="C5" s="585"/>
      <c r="D5" s="585"/>
      <c r="E5" s="586"/>
      <c r="F5" s="590" t="s">
        <v>0</v>
      </c>
      <c r="G5" s="591"/>
      <c r="H5" s="591"/>
      <c r="I5" s="591"/>
      <c r="J5" s="591"/>
      <c r="K5" s="591"/>
      <c r="L5" s="58" t="s">
        <v>140</v>
      </c>
    </row>
    <row r="6" spans="1:13" s="1" customFormat="1" ht="43.15" customHeight="1" thickBot="1" x14ac:dyDescent="0.25">
      <c r="A6" s="644"/>
      <c r="B6" s="645"/>
      <c r="C6" s="645"/>
      <c r="D6" s="645"/>
      <c r="E6" s="645"/>
      <c r="F6" s="68" t="s">
        <v>55</v>
      </c>
      <c r="G6" s="68" t="s">
        <v>144</v>
      </c>
      <c r="H6" s="68" t="s">
        <v>145</v>
      </c>
      <c r="I6" s="68" t="s">
        <v>90</v>
      </c>
      <c r="J6" s="68" t="s">
        <v>91</v>
      </c>
      <c r="K6" s="69" t="s">
        <v>146</v>
      </c>
      <c r="L6" s="77" t="s">
        <v>140</v>
      </c>
    </row>
    <row r="7" spans="1:13" ht="15" customHeight="1" thickTop="1" x14ac:dyDescent="0.2">
      <c r="A7" s="611" t="s">
        <v>133</v>
      </c>
      <c r="B7" s="643"/>
      <c r="C7" s="643"/>
      <c r="D7" s="643"/>
      <c r="E7" s="643"/>
      <c r="F7" s="65"/>
      <c r="G7" s="66"/>
      <c r="H7" s="66"/>
      <c r="I7" s="66"/>
      <c r="J7" s="66"/>
      <c r="K7" s="67"/>
      <c r="L7" s="45"/>
    </row>
    <row r="8" spans="1:13" ht="15" customHeight="1" x14ac:dyDescent="0.2">
      <c r="A8" s="9">
        <v>1</v>
      </c>
      <c r="B8" s="599"/>
      <c r="C8" s="600"/>
      <c r="D8" s="600"/>
      <c r="E8" s="600"/>
      <c r="F8" s="30"/>
      <c r="G8" s="31"/>
      <c r="H8" s="31"/>
      <c r="I8" s="31"/>
      <c r="J8" s="31"/>
      <c r="K8" s="32"/>
      <c r="L8" s="37"/>
    </row>
    <row r="9" spans="1:13" ht="15" customHeight="1" x14ac:dyDescent="0.2">
      <c r="A9" s="9">
        <v>2</v>
      </c>
      <c r="B9" s="599"/>
      <c r="C9" s="600"/>
      <c r="D9" s="600"/>
      <c r="E9" s="600"/>
      <c r="F9" s="30"/>
      <c r="G9" s="31"/>
      <c r="H9" s="31"/>
      <c r="I9" s="31"/>
      <c r="J9" s="31"/>
      <c r="K9" s="32"/>
      <c r="L9" s="37"/>
    </row>
    <row r="10" spans="1:13" ht="15" customHeight="1" x14ac:dyDescent="0.2">
      <c r="A10" s="9">
        <v>3</v>
      </c>
      <c r="B10" s="599"/>
      <c r="C10" s="600"/>
      <c r="D10" s="600"/>
      <c r="E10" s="600"/>
      <c r="F10" s="30"/>
      <c r="G10" s="31"/>
      <c r="H10" s="31"/>
      <c r="I10" s="31"/>
      <c r="J10" s="31"/>
      <c r="K10" s="32"/>
      <c r="L10" s="37"/>
    </row>
    <row r="11" spans="1:13" ht="15" customHeight="1" x14ac:dyDescent="0.2">
      <c r="A11" s="9">
        <v>4</v>
      </c>
      <c r="B11" s="599"/>
      <c r="C11" s="600"/>
      <c r="D11" s="600"/>
      <c r="E11" s="600"/>
      <c r="F11" s="30"/>
      <c r="G11" s="31"/>
      <c r="H11" s="31"/>
      <c r="I11" s="31"/>
      <c r="J11" s="31"/>
      <c r="K11" s="32"/>
      <c r="L11" s="37"/>
    </row>
    <row r="12" spans="1:13" ht="15" customHeight="1" x14ac:dyDescent="0.2">
      <c r="A12" s="9">
        <v>5</v>
      </c>
      <c r="B12" s="599"/>
      <c r="C12" s="600"/>
      <c r="D12" s="600"/>
      <c r="E12" s="600"/>
      <c r="F12" s="30"/>
      <c r="G12" s="31"/>
      <c r="H12" s="31"/>
      <c r="I12" s="31"/>
      <c r="J12" s="31"/>
      <c r="K12" s="32"/>
      <c r="L12" s="37"/>
    </row>
    <row r="13" spans="1:13" ht="15" customHeight="1" x14ac:dyDescent="0.2">
      <c r="A13" s="9">
        <v>6</v>
      </c>
      <c r="B13" s="599"/>
      <c r="C13" s="600"/>
      <c r="D13" s="600"/>
      <c r="E13" s="600"/>
      <c r="F13" s="30"/>
      <c r="G13" s="31"/>
      <c r="H13" s="31"/>
      <c r="I13" s="31"/>
      <c r="J13" s="31"/>
      <c r="K13" s="32"/>
      <c r="L13" s="37"/>
    </row>
    <row r="14" spans="1:13" ht="15" customHeight="1" x14ac:dyDescent="0.2">
      <c r="A14" s="9">
        <v>7</v>
      </c>
      <c r="B14" s="599"/>
      <c r="C14" s="600"/>
      <c r="D14" s="600"/>
      <c r="E14" s="600"/>
      <c r="F14" s="30"/>
      <c r="G14" s="31"/>
      <c r="H14" s="31"/>
      <c r="I14" s="31"/>
      <c r="J14" s="31"/>
      <c r="K14" s="32"/>
      <c r="L14" s="37"/>
    </row>
    <row r="15" spans="1:13" ht="15" customHeight="1" x14ac:dyDescent="0.2">
      <c r="A15" s="9">
        <v>8</v>
      </c>
      <c r="B15" s="604"/>
      <c r="C15" s="605"/>
      <c r="D15" s="605"/>
      <c r="E15" s="605"/>
      <c r="F15" s="30"/>
      <c r="G15" s="31"/>
      <c r="H15" s="31"/>
      <c r="I15" s="31"/>
      <c r="J15" s="31"/>
      <c r="K15" s="32"/>
      <c r="L15" s="37"/>
    </row>
    <row r="16" spans="1:13" ht="15" customHeight="1" x14ac:dyDescent="0.2">
      <c r="A16" s="9">
        <v>9</v>
      </c>
      <c r="B16" s="604"/>
      <c r="C16" s="605"/>
      <c r="D16" s="605"/>
      <c r="E16" s="605"/>
      <c r="F16" s="30"/>
      <c r="G16" s="31"/>
      <c r="H16" s="31"/>
      <c r="I16" s="31"/>
      <c r="J16" s="31"/>
      <c r="K16" s="32"/>
      <c r="L16" s="37"/>
    </row>
    <row r="17" spans="1:12" ht="15" customHeight="1" x14ac:dyDescent="0.2">
      <c r="A17" s="9">
        <v>10</v>
      </c>
      <c r="B17" s="604"/>
      <c r="C17" s="604"/>
      <c r="D17" s="604"/>
      <c r="E17" s="604"/>
      <c r="F17" s="38"/>
      <c r="G17" s="39"/>
      <c r="H17" s="39"/>
      <c r="I17" s="39"/>
      <c r="J17" s="39"/>
      <c r="K17" s="40"/>
      <c r="L17" s="41"/>
    </row>
    <row r="18" spans="1:12" s="4" customFormat="1" ht="15" customHeight="1" x14ac:dyDescent="0.2">
      <c r="A18" s="10"/>
      <c r="B18" s="607" t="s">
        <v>110</v>
      </c>
      <c r="C18" s="607"/>
      <c r="D18" s="607"/>
      <c r="E18" s="607"/>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11" t="s">
        <v>134</v>
      </c>
      <c r="B19" s="612"/>
      <c r="C19" s="612"/>
      <c r="D19" s="612"/>
      <c r="E19" s="612"/>
      <c r="F19" s="42"/>
      <c r="G19" s="43"/>
      <c r="H19" s="43"/>
      <c r="I19" s="43"/>
      <c r="J19" s="43"/>
      <c r="K19" s="44"/>
      <c r="L19" s="45"/>
    </row>
    <row r="20" spans="1:12" ht="15" customHeight="1" x14ac:dyDescent="0.2">
      <c r="A20" s="9">
        <v>1</v>
      </c>
      <c r="B20" s="599"/>
      <c r="C20" s="599"/>
      <c r="D20" s="599"/>
      <c r="E20" s="599"/>
      <c r="F20" s="30"/>
      <c r="G20" s="31"/>
      <c r="H20" s="31"/>
      <c r="I20" s="31"/>
      <c r="J20" s="31"/>
      <c r="K20" s="32"/>
      <c r="L20" s="37"/>
    </row>
    <row r="21" spans="1:12" ht="15" customHeight="1" x14ac:dyDescent="0.2">
      <c r="A21" s="9">
        <v>2</v>
      </c>
      <c r="B21" s="599"/>
      <c r="C21" s="599"/>
      <c r="D21" s="599"/>
      <c r="E21" s="599"/>
      <c r="F21" s="30"/>
      <c r="G21" s="31"/>
      <c r="H21" s="31"/>
      <c r="I21" s="31"/>
      <c r="J21" s="31"/>
      <c r="K21" s="32"/>
      <c r="L21" s="37"/>
    </row>
    <row r="22" spans="1:12" ht="15" customHeight="1" x14ac:dyDescent="0.2">
      <c r="A22" s="9">
        <v>3</v>
      </c>
      <c r="B22" s="599"/>
      <c r="C22" s="599"/>
      <c r="D22" s="599"/>
      <c r="E22" s="599"/>
      <c r="F22" s="30"/>
      <c r="G22" s="31"/>
      <c r="H22" s="31"/>
      <c r="I22" s="31"/>
      <c r="J22" s="31"/>
      <c r="K22" s="32"/>
      <c r="L22" s="37"/>
    </row>
    <row r="23" spans="1:12" ht="15" customHeight="1" x14ac:dyDescent="0.2">
      <c r="A23" s="9">
        <v>4</v>
      </c>
      <c r="B23" s="599"/>
      <c r="C23" s="599"/>
      <c r="D23" s="599"/>
      <c r="E23" s="599"/>
      <c r="F23" s="30"/>
      <c r="G23" s="31"/>
      <c r="H23" s="31"/>
      <c r="I23" s="31"/>
      <c r="J23" s="31"/>
      <c r="K23" s="32"/>
      <c r="L23" s="37"/>
    </row>
    <row r="24" spans="1:12" ht="15" customHeight="1" x14ac:dyDescent="0.2">
      <c r="A24" s="9">
        <v>5</v>
      </c>
      <c r="B24" s="604"/>
      <c r="C24" s="604"/>
      <c r="D24" s="604"/>
      <c r="E24" s="604"/>
      <c r="F24" s="30"/>
      <c r="G24" s="31"/>
      <c r="H24" s="31"/>
      <c r="I24" s="31"/>
      <c r="J24" s="31"/>
      <c r="K24" s="32"/>
      <c r="L24" s="37"/>
    </row>
    <row r="25" spans="1:12" ht="15" customHeight="1" x14ac:dyDescent="0.2">
      <c r="A25" s="9">
        <v>6</v>
      </c>
      <c r="B25" s="604"/>
      <c r="C25" s="604"/>
      <c r="D25" s="604"/>
      <c r="E25" s="604"/>
      <c r="F25" s="30"/>
      <c r="G25" s="31"/>
      <c r="H25" s="31"/>
      <c r="I25" s="31"/>
      <c r="J25" s="31"/>
      <c r="K25" s="32"/>
      <c r="L25" s="37"/>
    </row>
    <row r="26" spans="1:12" ht="15" customHeight="1" x14ac:dyDescent="0.2">
      <c r="A26" s="9">
        <v>7</v>
      </c>
      <c r="B26" s="604"/>
      <c r="C26" s="604"/>
      <c r="D26" s="604"/>
      <c r="E26" s="604"/>
      <c r="F26" s="30"/>
      <c r="G26" s="31"/>
      <c r="H26" s="31"/>
      <c r="I26" s="31"/>
      <c r="J26" s="31"/>
      <c r="K26" s="32"/>
      <c r="L26" s="37"/>
    </row>
    <row r="27" spans="1:12" ht="15" customHeight="1" x14ac:dyDescent="0.2">
      <c r="A27" s="9">
        <v>8</v>
      </c>
      <c r="B27" s="604"/>
      <c r="C27" s="604"/>
      <c r="D27" s="604"/>
      <c r="E27" s="604"/>
      <c r="F27" s="30"/>
      <c r="G27" s="31"/>
      <c r="H27" s="31"/>
      <c r="I27" s="31"/>
      <c r="J27" s="31"/>
      <c r="K27" s="32"/>
      <c r="L27" s="37"/>
    </row>
    <row r="28" spans="1:12" ht="15" customHeight="1" x14ac:dyDescent="0.2">
      <c r="A28" s="9">
        <v>9</v>
      </c>
      <c r="B28" s="604"/>
      <c r="C28" s="604"/>
      <c r="D28" s="604"/>
      <c r="E28" s="604"/>
      <c r="F28" s="30"/>
      <c r="G28" s="31"/>
      <c r="H28" s="31"/>
      <c r="I28" s="31"/>
      <c r="J28" s="31"/>
      <c r="K28" s="32"/>
      <c r="L28" s="37"/>
    </row>
    <row r="29" spans="1:12" ht="15" customHeight="1" x14ac:dyDescent="0.2">
      <c r="A29" s="9">
        <v>10</v>
      </c>
      <c r="B29" s="604"/>
      <c r="C29" s="604"/>
      <c r="D29" s="604"/>
      <c r="E29" s="604"/>
      <c r="F29" s="38"/>
      <c r="G29" s="39"/>
      <c r="H29" s="39"/>
      <c r="I29" s="39"/>
      <c r="J29" s="39"/>
      <c r="K29" s="40"/>
      <c r="L29" s="41"/>
    </row>
    <row r="30" spans="1:12" s="4" customFormat="1" ht="15" customHeight="1" x14ac:dyDescent="0.2">
      <c r="A30" s="10"/>
      <c r="B30" s="607" t="s">
        <v>119</v>
      </c>
      <c r="C30" s="607"/>
      <c r="D30" s="607"/>
      <c r="E30" s="607"/>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94" t="s">
        <v>136</v>
      </c>
      <c r="B31" s="637"/>
      <c r="C31" s="637"/>
      <c r="D31" s="637"/>
      <c r="E31" s="637"/>
      <c r="F31" s="47"/>
      <c r="G31" s="48"/>
      <c r="H31" s="48"/>
      <c r="I31" s="48"/>
      <c r="J31" s="48"/>
      <c r="K31" s="49"/>
      <c r="L31" s="45"/>
    </row>
    <row r="32" spans="1:12" ht="15" customHeight="1" x14ac:dyDescent="0.2">
      <c r="A32" s="14">
        <v>1</v>
      </c>
      <c r="B32" s="581"/>
      <c r="C32" s="581"/>
      <c r="D32" s="581"/>
      <c r="E32" s="581"/>
      <c r="F32" s="51"/>
      <c r="G32" s="52"/>
      <c r="H32" s="52"/>
      <c r="I32" s="52"/>
      <c r="J32" s="52"/>
      <c r="K32" s="53"/>
      <c r="L32" s="41"/>
    </row>
    <row r="33" spans="1:12" ht="15" customHeight="1" x14ac:dyDescent="0.2">
      <c r="A33" s="594" t="s">
        <v>137</v>
      </c>
      <c r="B33" s="637"/>
      <c r="C33" s="637"/>
      <c r="D33" s="637"/>
      <c r="E33" s="637"/>
      <c r="F33" s="70"/>
      <c r="G33" s="71"/>
      <c r="H33" s="71"/>
      <c r="I33" s="71"/>
      <c r="J33" s="71"/>
      <c r="K33" s="72"/>
      <c r="L33" s="36"/>
    </row>
    <row r="34" spans="1:12" ht="15" customHeight="1" x14ac:dyDescent="0.2">
      <c r="A34" s="14">
        <v>1</v>
      </c>
      <c r="B34" s="581"/>
      <c r="C34" s="581"/>
      <c r="D34" s="581"/>
      <c r="E34" s="581"/>
      <c r="F34" s="73"/>
      <c r="G34" s="74"/>
      <c r="H34" s="74"/>
      <c r="I34" s="74"/>
      <c r="J34" s="74"/>
      <c r="K34" s="75"/>
      <c r="L34" s="76"/>
    </row>
    <row r="35" spans="1:12" ht="15" customHeight="1" x14ac:dyDescent="0.2">
      <c r="A35" s="594" t="s">
        <v>135</v>
      </c>
      <c r="B35" s="637"/>
      <c r="C35" s="637"/>
      <c r="D35" s="637"/>
      <c r="E35" s="637"/>
      <c r="F35" s="47"/>
      <c r="G35" s="48"/>
      <c r="H35" s="48"/>
      <c r="I35" s="48"/>
      <c r="J35" s="48"/>
      <c r="K35" s="49"/>
      <c r="L35" s="45"/>
    </row>
    <row r="36" spans="1:12" ht="15" customHeight="1" x14ac:dyDescent="0.2">
      <c r="A36" s="14">
        <v>1</v>
      </c>
      <c r="B36" s="581"/>
      <c r="C36" s="581"/>
      <c r="D36" s="581"/>
      <c r="E36" s="581"/>
      <c r="F36" s="33"/>
      <c r="G36" s="34"/>
      <c r="H36" s="34"/>
      <c r="I36" s="34"/>
      <c r="J36" s="34"/>
      <c r="K36" s="35"/>
      <c r="L36" s="37"/>
    </row>
    <row r="37" spans="1:12" ht="15" customHeight="1" x14ac:dyDescent="0.2">
      <c r="A37" s="594" t="s">
        <v>138</v>
      </c>
      <c r="B37" s="637"/>
      <c r="C37" s="637"/>
      <c r="D37" s="637"/>
      <c r="E37" s="637"/>
      <c r="F37" s="33"/>
      <c r="G37" s="34"/>
      <c r="H37" s="34"/>
      <c r="I37" s="34"/>
      <c r="J37" s="34"/>
      <c r="K37" s="35"/>
      <c r="L37" s="37"/>
    </row>
    <row r="38" spans="1:12" ht="15" customHeight="1" x14ac:dyDescent="0.2">
      <c r="A38" s="14">
        <v>1</v>
      </c>
      <c r="B38" s="581"/>
      <c r="C38" s="581"/>
      <c r="D38" s="581"/>
      <c r="E38" s="581"/>
      <c r="F38" s="33"/>
      <c r="G38" s="34"/>
      <c r="H38" s="34"/>
      <c r="I38" s="34"/>
      <c r="J38" s="34"/>
      <c r="K38" s="35"/>
      <c r="L38" s="37"/>
    </row>
    <row r="39" spans="1:12" ht="15" customHeight="1" x14ac:dyDescent="0.2">
      <c r="A39" s="594" t="s">
        <v>139</v>
      </c>
      <c r="B39" s="637"/>
      <c r="C39" s="637"/>
      <c r="D39" s="637"/>
      <c r="E39" s="637"/>
      <c r="F39" s="33"/>
      <c r="G39" s="34"/>
      <c r="H39" s="34"/>
      <c r="I39" s="34"/>
      <c r="J39" s="34"/>
      <c r="K39" s="35"/>
      <c r="L39" s="37"/>
    </row>
    <row r="40" spans="1:12" ht="15" customHeight="1" x14ac:dyDescent="0.2">
      <c r="A40" s="14">
        <v>1</v>
      </c>
      <c r="B40" s="581"/>
      <c r="C40" s="581"/>
      <c r="D40" s="581"/>
      <c r="E40" s="581"/>
      <c r="F40" s="51"/>
      <c r="G40" s="52"/>
      <c r="H40" s="52"/>
      <c r="I40" s="52"/>
      <c r="J40" s="52"/>
      <c r="K40" s="53"/>
      <c r="L40" s="41"/>
    </row>
    <row r="41" spans="1:12" s="4" customFormat="1" ht="15" customHeight="1" x14ac:dyDescent="0.2">
      <c r="A41" s="10"/>
      <c r="B41" s="607" t="s">
        <v>111</v>
      </c>
      <c r="C41" s="607"/>
      <c r="D41" s="607"/>
      <c r="E41" s="607"/>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27" t="s">
        <v>112</v>
      </c>
      <c r="B42" s="628"/>
      <c r="C42" s="628"/>
      <c r="D42" s="628"/>
      <c r="E42" s="628"/>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11" t="s">
        <v>52</v>
      </c>
      <c r="B43" s="612"/>
      <c r="C43" s="612"/>
      <c r="D43" s="612"/>
      <c r="E43" s="612"/>
      <c r="F43" s="54"/>
      <c r="G43" s="55"/>
      <c r="H43" s="55"/>
      <c r="I43" s="55"/>
      <c r="J43" s="55"/>
      <c r="K43" s="56"/>
      <c r="L43" s="57"/>
    </row>
    <row r="44" spans="1:12" s="4" customFormat="1" ht="15" customHeight="1" thickBot="1" x14ac:dyDescent="0.25">
      <c r="A44" s="611" t="s">
        <v>18</v>
      </c>
      <c r="B44" s="612"/>
      <c r="C44" s="612"/>
      <c r="D44" s="612"/>
      <c r="E44" s="612"/>
      <c r="F44" s="38"/>
      <c r="G44" s="39"/>
      <c r="H44" s="39"/>
      <c r="I44" s="39"/>
      <c r="J44" s="39"/>
      <c r="K44" s="40"/>
      <c r="L44" s="27"/>
    </row>
    <row r="45" spans="1:12" ht="15" customHeight="1" thickBot="1" x14ac:dyDescent="0.25">
      <c r="A45" s="632" t="s">
        <v>19</v>
      </c>
      <c r="B45" s="633"/>
      <c r="C45" s="633"/>
      <c r="D45" s="633"/>
      <c r="E45" s="633"/>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E1:I1"/>
    <mergeCell ref="K2:L2"/>
    <mergeCell ref="A7:E7"/>
    <mergeCell ref="B8:E8"/>
    <mergeCell ref="B9:E9"/>
    <mergeCell ref="A2:C2"/>
    <mergeCell ref="D2:E2"/>
    <mergeCell ref="D3:E3"/>
    <mergeCell ref="A5:E6"/>
    <mergeCell ref="F5:K5"/>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9"/>
  <sheetViews>
    <sheetView zoomScale="80" zoomScaleNormal="80" zoomScaleSheetLayoutView="100" workbookViewId="0">
      <selection activeCell="B1" sqref="B1"/>
    </sheetView>
  </sheetViews>
  <sheetFormatPr defaultColWidth="0" defaultRowHeight="12.75" zeroHeight="1" x14ac:dyDescent="0.2"/>
  <cols>
    <col min="1" max="1" width="11.5703125" style="93" customWidth="1"/>
    <col min="2" max="2" width="27.7109375" style="93" customWidth="1"/>
    <col min="3" max="5" width="6.7109375" style="93" customWidth="1"/>
    <col min="6" max="6" width="12.7109375" style="93" customWidth="1"/>
    <col min="7" max="7" width="49.140625" style="93" customWidth="1"/>
    <col min="8" max="8" width="12.85546875" style="93" customWidth="1"/>
    <col min="9" max="9" width="11.28515625" style="93" hidden="1" customWidth="1"/>
    <col min="10" max="10" width="12.42578125" style="93" hidden="1" customWidth="1"/>
    <col min="11" max="16384" width="0" style="93" hidden="1"/>
  </cols>
  <sheetData>
    <row r="1" spans="1:9" ht="19.899999999999999" customHeight="1" x14ac:dyDescent="0.25">
      <c r="A1" s="502" t="s">
        <v>183</v>
      </c>
      <c r="B1" s="327"/>
      <c r="C1" s="327"/>
      <c r="D1" s="327"/>
      <c r="E1" s="327"/>
      <c r="F1" s="327"/>
      <c r="G1" s="503"/>
      <c r="H1" s="100"/>
      <c r="I1" s="100"/>
    </row>
    <row r="2" spans="1:9" ht="19.899999999999999" customHeight="1" x14ac:dyDescent="0.25">
      <c r="A2" s="504" t="s">
        <v>184</v>
      </c>
      <c r="B2" s="280"/>
      <c r="C2" s="280"/>
      <c r="D2" s="280"/>
      <c r="E2" s="280"/>
      <c r="F2" s="280"/>
      <c r="G2" s="505"/>
      <c r="H2" s="100"/>
      <c r="I2" s="100"/>
    </row>
    <row r="3" spans="1:9" ht="19.899999999999999" customHeight="1" thickBot="1" x14ac:dyDescent="0.3">
      <c r="A3" s="504" t="s">
        <v>185</v>
      </c>
      <c r="B3" s="280"/>
      <c r="C3" s="280"/>
      <c r="D3" s="280"/>
      <c r="E3" s="280"/>
      <c r="F3" s="280"/>
      <c r="G3" s="505"/>
      <c r="H3" s="100"/>
      <c r="I3" s="100"/>
    </row>
    <row r="4" spans="1:9" ht="20.100000000000001" customHeight="1" thickBot="1" x14ac:dyDescent="0.3">
      <c r="A4" s="467" t="s">
        <v>8</v>
      </c>
      <c r="B4" s="156" t="str">
        <f>'CSS '!B4</f>
        <v>TEHAMA</v>
      </c>
      <c r="C4" s="469"/>
      <c r="D4" s="469"/>
      <c r="E4" s="469"/>
      <c r="F4" s="160" t="s">
        <v>9</v>
      </c>
      <c r="G4" s="506">
        <f>'CSS '!G4</f>
        <v>42863</v>
      </c>
    </row>
    <row r="5" spans="1:9" s="97" customFormat="1" ht="40.15" customHeight="1" thickBot="1" x14ac:dyDescent="0.25">
      <c r="A5" s="507" t="s">
        <v>224</v>
      </c>
      <c r="B5" s="508"/>
      <c r="C5" s="509" t="s">
        <v>187</v>
      </c>
      <c r="D5" s="510"/>
      <c r="E5" s="510"/>
      <c r="F5" s="511"/>
      <c r="G5" s="512" t="s">
        <v>55</v>
      </c>
      <c r="H5" s="101"/>
      <c r="I5" s="101"/>
    </row>
    <row r="6" spans="1:9" ht="15" customHeight="1" x14ac:dyDescent="0.25">
      <c r="A6" s="441" t="s">
        <v>31</v>
      </c>
      <c r="B6" s="442"/>
      <c r="C6" s="513" t="s">
        <v>158</v>
      </c>
      <c r="D6" s="513" t="s">
        <v>159</v>
      </c>
      <c r="E6" s="513" t="s">
        <v>98</v>
      </c>
      <c r="F6" s="513" t="s">
        <v>160</v>
      </c>
      <c r="G6" s="514"/>
      <c r="H6" s="102"/>
      <c r="I6" s="102"/>
    </row>
    <row r="7" spans="1:9" ht="15" customHeight="1" x14ac:dyDescent="0.2">
      <c r="A7" s="330">
        <v>1</v>
      </c>
      <c r="B7" s="133" t="s">
        <v>247</v>
      </c>
      <c r="C7" s="148" t="s">
        <v>256</v>
      </c>
      <c r="D7" s="148" t="s">
        <v>256</v>
      </c>
      <c r="E7" s="148" t="s">
        <v>256</v>
      </c>
      <c r="F7" s="148" t="s">
        <v>256</v>
      </c>
      <c r="G7" s="149">
        <f>104555.91+13105.05-2109.32-1107.34</f>
        <v>114444.3</v>
      </c>
      <c r="H7" s="102"/>
      <c r="I7" s="102"/>
    </row>
    <row r="8" spans="1:9" ht="15" customHeight="1" x14ac:dyDescent="0.2">
      <c r="A8" s="330">
        <v>2</v>
      </c>
      <c r="B8" s="133"/>
      <c r="C8" s="148"/>
      <c r="D8" s="148"/>
      <c r="E8" s="148"/>
      <c r="F8" s="148"/>
      <c r="G8" s="149"/>
      <c r="H8" s="102"/>
      <c r="I8" s="102"/>
    </row>
    <row r="9" spans="1:9" ht="15" customHeight="1" x14ac:dyDescent="0.2">
      <c r="A9" s="330">
        <v>3</v>
      </c>
      <c r="B9" s="133"/>
      <c r="C9" s="148"/>
      <c r="D9" s="148"/>
      <c r="E9" s="148"/>
      <c r="F9" s="148"/>
      <c r="G9" s="149"/>
      <c r="H9" s="102"/>
      <c r="I9" s="102"/>
    </row>
    <row r="10" spans="1:9" ht="15" customHeight="1" x14ac:dyDescent="0.2">
      <c r="A10" s="330">
        <v>4</v>
      </c>
      <c r="B10" s="133"/>
      <c r="C10" s="148"/>
      <c r="D10" s="148"/>
      <c r="E10" s="148"/>
      <c r="F10" s="148"/>
      <c r="G10" s="149"/>
      <c r="H10" s="102"/>
      <c r="I10" s="102"/>
    </row>
    <row r="11" spans="1:9" ht="15" customHeight="1" x14ac:dyDescent="0.2">
      <c r="A11" s="330">
        <v>5</v>
      </c>
      <c r="B11" s="133"/>
      <c r="C11" s="148"/>
      <c r="D11" s="148"/>
      <c r="E11" s="148"/>
      <c r="F11" s="148"/>
      <c r="G11" s="149"/>
      <c r="H11" s="102"/>
      <c r="I11" s="102"/>
    </row>
    <row r="12" spans="1:9" ht="15" customHeight="1" x14ac:dyDescent="0.2">
      <c r="A12" s="330">
        <v>6</v>
      </c>
      <c r="B12" s="133"/>
      <c r="C12" s="148"/>
      <c r="D12" s="148"/>
      <c r="E12" s="148"/>
      <c r="F12" s="148"/>
      <c r="G12" s="149"/>
      <c r="H12" s="102"/>
      <c r="I12" s="102"/>
    </row>
    <row r="13" spans="1:9" ht="15" customHeight="1" x14ac:dyDescent="0.2">
      <c r="A13" s="330">
        <v>7</v>
      </c>
      <c r="B13" s="133"/>
      <c r="C13" s="148"/>
      <c r="D13" s="148"/>
      <c r="E13" s="148"/>
      <c r="F13" s="148"/>
      <c r="G13" s="149"/>
      <c r="H13" s="102"/>
      <c r="I13" s="102"/>
    </row>
    <row r="14" spans="1:9" ht="15" customHeight="1" x14ac:dyDescent="0.2">
      <c r="A14" s="330">
        <v>8</v>
      </c>
      <c r="B14" s="133"/>
      <c r="C14" s="148"/>
      <c r="D14" s="148"/>
      <c r="E14" s="148"/>
      <c r="F14" s="148"/>
      <c r="G14" s="149"/>
      <c r="H14" s="102"/>
      <c r="I14" s="102"/>
    </row>
    <row r="15" spans="1:9" ht="15" customHeight="1" x14ac:dyDescent="0.2">
      <c r="A15" s="330">
        <v>9</v>
      </c>
      <c r="B15" s="133"/>
      <c r="C15" s="148"/>
      <c r="D15" s="148"/>
      <c r="E15" s="148"/>
      <c r="F15" s="148"/>
      <c r="G15" s="149"/>
      <c r="H15" s="102"/>
      <c r="I15" s="102"/>
    </row>
    <row r="16" spans="1:9" ht="15" customHeight="1" x14ac:dyDescent="0.2">
      <c r="A16" s="330">
        <v>10</v>
      </c>
      <c r="B16" s="133"/>
      <c r="C16" s="148"/>
      <c r="D16" s="148"/>
      <c r="E16" s="148"/>
      <c r="F16" s="148"/>
      <c r="G16" s="149"/>
      <c r="H16" s="102"/>
      <c r="I16" s="102"/>
    </row>
    <row r="17" spans="1:9" ht="15" customHeight="1" x14ac:dyDescent="0.2">
      <c r="A17" s="330">
        <v>11</v>
      </c>
      <c r="B17" s="133"/>
      <c r="C17" s="148"/>
      <c r="D17" s="148"/>
      <c r="E17" s="148"/>
      <c r="F17" s="148"/>
      <c r="G17" s="149"/>
      <c r="H17" s="102"/>
      <c r="I17" s="102"/>
    </row>
    <row r="18" spans="1:9" ht="15" customHeight="1" x14ac:dyDescent="0.2">
      <c r="A18" s="330">
        <v>12</v>
      </c>
      <c r="B18" s="133"/>
      <c r="C18" s="148"/>
      <c r="D18" s="148"/>
      <c r="E18" s="148"/>
      <c r="F18" s="148"/>
      <c r="G18" s="149"/>
      <c r="H18" s="102"/>
      <c r="I18" s="102"/>
    </row>
    <row r="19" spans="1:9" ht="15" customHeight="1" x14ac:dyDescent="0.2">
      <c r="A19" s="330">
        <v>13</v>
      </c>
      <c r="B19" s="133"/>
      <c r="C19" s="148"/>
      <c r="D19" s="148"/>
      <c r="E19" s="148"/>
      <c r="F19" s="148"/>
      <c r="G19" s="149"/>
      <c r="H19" s="102"/>
      <c r="I19" s="102"/>
    </row>
    <row r="20" spans="1:9" ht="15" customHeight="1" x14ac:dyDescent="0.2">
      <c r="A20" s="330">
        <v>14</v>
      </c>
      <c r="B20" s="133"/>
      <c r="C20" s="148"/>
      <c r="D20" s="148"/>
      <c r="E20" s="148"/>
      <c r="F20" s="148"/>
      <c r="G20" s="149"/>
      <c r="H20" s="102"/>
      <c r="I20" s="102"/>
    </row>
    <row r="21" spans="1:9" ht="15" customHeight="1" x14ac:dyDescent="0.2">
      <c r="A21" s="330">
        <v>15</v>
      </c>
      <c r="B21" s="133"/>
      <c r="C21" s="148"/>
      <c r="D21" s="148"/>
      <c r="E21" s="148"/>
      <c r="F21" s="148"/>
      <c r="G21" s="149"/>
      <c r="H21" s="102"/>
      <c r="I21" s="102"/>
    </row>
    <row r="22" spans="1:9" ht="15" customHeight="1" x14ac:dyDescent="0.2">
      <c r="A22" s="330">
        <v>16</v>
      </c>
      <c r="B22" s="133"/>
      <c r="C22" s="148"/>
      <c r="D22" s="148"/>
      <c r="E22" s="148"/>
      <c r="F22" s="148"/>
      <c r="G22" s="149"/>
      <c r="H22" s="102"/>
      <c r="I22" s="102"/>
    </row>
    <row r="23" spans="1:9" ht="15" customHeight="1" x14ac:dyDescent="0.2">
      <c r="A23" s="330">
        <v>17</v>
      </c>
      <c r="B23" s="133"/>
      <c r="C23" s="148"/>
      <c r="D23" s="148"/>
      <c r="E23" s="148"/>
      <c r="F23" s="148"/>
      <c r="G23" s="149"/>
      <c r="H23" s="102"/>
      <c r="I23" s="102"/>
    </row>
    <row r="24" spans="1:9" ht="15" customHeight="1" x14ac:dyDescent="0.2">
      <c r="A24" s="330">
        <v>18</v>
      </c>
      <c r="B24" s="133"/>
      <c r="C24" s="148"/>
      <c r="D24" s="148"/>
      <c r="E24" s="148"/>
      <c r="F24" s="148"/>
      <c r="G24" s="149"/>
      <c r="H24" s="102"/>
      <c r="I24" s="102"/>
    </row>
    <row r="25" spans="1:9" ht="15" customHeight="1" x14ac:dyDescent="0.2">
      <c r="A25" s="330">
        <v>19</v>
      </c>
      <c r="B25" s="133"/>
      <c r="C25" s="148"/>
      <c r="D25" s="148"/>
      <c r="E25" s="148"/>
      <c r="F25" s="148"/>
      <c r="G25" s="149"/>
      <c r="H25" s="102"/>
      <c r="I25" s="102"/>
    </row>
    <row r="26" spans="1:9" ht="15" customHeight="1" x14ac:dyDescent="0.2">
      <c r="A26" s="330">
        <v>20</v>
      </c>
      <c r="B26" s="133"/>
      <c r="C26" s="148"/>
      <c r="D26" s="148"/>
      <c r="E26" s="148"/>
      <c r="F26" s="148"/>
      <c r="G26" s="149"/>
      <c r="H26" s="102"/>
      <c r="I26" s="102"/>
    </row>
    <row r="27" spans="1:9" ht="15" customHeight="1" x14ac:dyDescent="0.2">
      <c r="A27" s="330">
        <v>21</v>
      </c>
      <c r="B27" s="133"/>
      <c r="C27" s="148"/>
      <c r="D27" s="148"/>
      <c r="E27" s="148"/>
      <c r="F27" s="148"/>
      <c r="G27" s="149"/>
      <c r="H27" s="102"/>
      <c r="I27" s="102"/>
    </row>
    <row r="28" spans="1:9" ht="15" customHeight="1" x14ac:dyDescent="0.2">
      <c r="A28" s="330">
        <v>22</v>
      </c>
      <c r="B28" s="133"/>
      <c r="C28" s="148"/>
      <c r="D28" s="148"/>
      <c r="E28" s="148"/>
      <c r="F28" s="148"/>
      <c r="G28" s="149"/>
      <c r="H28" s="102"/>
      <c r="I28" s="102"/>
    </row>
    <row r="29" spans="1:9" ht="15" customHeight="1" x14ac:dyDescent="0.2">
      <c r="A29" s="330">
        <v>23</v>
      </c>
      <c r="B29" s="133"/>
      <c r="C29" s="148"/>
      <c r="D29" s="148"/>
      <c r="E29" s="148"/>
      <c r="F29" s="148"/>
      <c r="G29" s="149"/>
      <c r="H29" s="102"/>
      <c r="I29" s="102"/>
    </row>
    <row r="30" spans="1:9" ht="15" customHeight="1" x14ac:dyDescent="0.2">
      <c r="A30" s="330">
        <v>24</v>
      </c>
      <c r="B30" s="133"/>
      <c r="C30" s="148"/>
      <c r="D30" s="148"/>
      <c r="E30" s="148"/>
      <c r="F30" s="148"/>
      <c r="G30" s="149"/>
      <c r="H30" s="102"/>
      <c r="I30" s="102"/>
    </row>
    <row r="31" spans="1:9" s="98" customFormat="1" ht="15" customHeight="1" x14ac:dyDescent="0.2">
      <c r="A31" s="330">
        <v>25</v>
      </c>
      <c r="B31" s="133"/>
      <c r="C31" s="115"/>
      <c r="D31" s="115"/>
      <c r="E31" s="115"/>
      <c r="F31" s="115"/>
      <c r="G31" s="149"/>
      <c r="H31" s="103"/>
      <c r="I31" s="103"/>
    </row>
    <row r="32" spans="1:9" s="98" customFormat="1" ht="15" customHeight="1" x14ac:dyDescent="0.25">
      <c r="A32" s="488" t="s">
        <v>113</v>
      </c>
      <c r="B32" s="490"/>
      <c r="C32" s="515"/>
      <c r="D32" s="515"/>
      <c r="E32" s="515"/>
      <c r="F32" s="516"/>
      <c r="G32" s="150">
        <f>SUM(G7:G31)</f>
        <v>114444.3</v>
      </c>
      <c r="H32" s="103"/>
      <c r="I32" s="103"/>
    </row>
    <row r="33" spans="1:11" s="98" customFormat="1" ht="15" customHeight="1" x14ac:dyDescent="0.25">
      <c r="A33" s="488" t="s">
        <v>118</v>
      </c>
      <c r="B33" s="490"/>
      <c r="C33" s="515"/>
      <c r="D33" s="515"/>
      <c r="E33" s="515"/>
      <c r="F33" s="516"/>
      <c r="G33" s="150">
        <v>1107.3399999999999</v>
      </c>
      <c r="H33" s="103"/>
      <c r="I33" s="103"/>
    </row>
    <row r="34" spans="1:11" s="98" customFormat="1" ht="15" customHeight="1" thickBot="1" x14ac:dyDescent="0.3">
      <c r="A34" s="517" t="s">
        <v>23</v>
      </c>
      <c r="B34" s="518"/>
      <c r="C34" s="519"/>
      <c r="D34" s="519"/>
      <c r="E34" s="519"/>
      <c r="F34" s="520"/>
      <c r="G34" s="151">
        <v>2109.3200000000002</v>
      </c>
    </row>
    <row r="35" spans="1:11" ht="15" customHeight="1" thickBot="1" x14ac:dyDescent="0.3">
      <c r="A35" s="497" t="s">
        <v>24</v>
      </c>
      <c r="B35" s="498"/>
      <c r="C35" s="521"/>
      <c r="D35" s="521"/>
      <c r="E35" s="521"/>
      <c r="F35" s="522"/>
      <c r="G35" s="523">
        <f>SUM(G32:G34)</f>
        <v>117660.96</v>
      </c>
      <c r="H35" s="96"/>
      <c r="I35" s="96"/>
      <c r="J35" s="96"/>
      <c r="K35" s="96"/>
    </row>
    <row r="36" spans="1:11" ht="15" x14ac:dyDescent="0.2">
      <c r="A36" s="92"/>
      <c r="B36" s="92"/>
      <c r="C36" s="92"/>
      <c r="D36" s="92"/>
      <c r="E36" s="92"/>
      <c r="F36" s="92"/>
      <c r="G36" s="92"/>
      <c r="H36" s="96"/>
      <c r="I36" s="96"/>
      <c r="J36" s="96"/>
      <c r="K36" s="96"/>
    </row>
    <row r="37" spans="1:11" ht="30" customHeight="1" x14ac:dyDescent="0.25">
      <c r="A37" s="271" t="s">
        <v>218</v>
      </c>
      <c r="B37" s="271"/>
      <c r="C37" s="271"/>
      <c r="D37" s="271"/>
      <c r="E37" s="271"/>
      <c r="F37" s="271"/>
      <c r="G37" s="271"/>
      <c r="H37" s="104"/>
      <c r="I37" s="104"/>
    </row>
    <row r="38" spans="1:11" x14ac:dyDescent="0.2">
      <c r="A38" s="105"/>
    </row>
    <row r="39" spans="1:11" x14ac:dyDescent="0.2"/>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41" t="s">
        <v>147</v>
      </c>
      <c r="F1" s="641"/>
      <c r="G1" s="641"/>
      <c r="H1" s="641"/>
      <c r="I1" s="26"/>
      <c r="J1" s="26"/>
      <c r="K1" s="26"/>
      <c r="L1" s="26"/>
    </row>
    <row r="2" spans="1:12" ht="20.100000000000001" customHeight="1" x14ac:dyDescent="0.2">
      <c r="A2" s="581" t="s">
        <v>8</v>
      </c>
      <c r="B2" s="581"/>
      <c r="C2" s="581"/>
      <c r="D2" s="582" t="str">
        <f>'CSS '!B4:B4</f>
        <v>TEHAMA</v>
      </c>
      <c r="E2" s="582"/>
      <c r="F2" s="12" t="s">
        <v>9</v>
      </c>
      <c r="G2" s="12"/>
      <c r="H2" s="12"/>
      <c r="I2" s="12"/>
      <c r="J2" s="642">
        <f>'CSS '!E4</f>
        <v>0</v>
      </c>
      <c r="K2" s="642"/>
    </row>
    <row r="3" spans="1:12" ht="15" customHeight="1" x14ac:dyDescent="0.2">
      <c r="A3" s="5"/>
      <c r="B3" s="13"/>
      <c r="C3" s="13"/>
      <c r="D3" s="583"/>
      <c r="E3" s="583"/>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84" t="s">
        <v>53</v>
      </c>
      <c r="B5" s="585"/>
      <c r="C5" s="585"/>
      <c r="D5" s="585"/>
      <c r="E5" s="586"/>
      <c r="F5" s="590" t="s">
        <v>0</v>
      </c>
      <c r="G5" s="591"/>
      <c r="H5" s="591"/>
      <c r="I5" s="591"/>
      <c r="J5" s="591"/>
      <c r="K5" s="58" t="s">
        <v>140</v>
      </c>
    </row>
    <row r="6" spans="1:12" s="1" customFormat="1" ht="43.15" customHeight="1" thickBot="1" x14ac:dyDescent="0.25">
      <c r="A6" s="644"/>
      <c r="B6" s="645"/>
      <c r="C6" s="645"/>
      <c r="D6" s="645"/>
      <c r="E6" s="645"/>
      <c r="F6" s="68" t="s">
        <v>148</v>
      </c>
      <c r="G6" s="68" t="s">
        <v>145</v>
      </c>
      <c r="H6" s="68" t="s">
        <v>90</v>
      </c>
      <c r="I6" s="68" t="s">
        <v>91</v>
      </c>
      <c r="J6" s="69" t="s">
        <v>146</v>
      </c>
      <c r="K6" s="77" t="s">
        <v>140</v>
      </c>
    </row>
    <row r="7" spans="1:12" ht="15" customHeight="1" thickTop="1" x14ac:dyDescent="0.2">
      <c r="A7" s="611" t="s">
        <v>153</v>
      </c>
      <c r="B7" s="643"/>
      <c r="C7" s="643"/>
      <c r="D7" s="643"/>
      <c r="E7" s="643"/>
      <c r="F7" s="65"/>
      <c r="G7" s="66"/>
      <c r="H7" s="66"/>
      <c r="I7" s="66"/>
      <c r="J7" s="67"/>
      <c r="K7" s="45"/>
    </row>
    <row r="8" spans="1:12" ht="15" customHeight="1" x14ac:dyDescent="0.2">
      <c r="A8" s="9">
        <v>1</v>
      </c>
      <c r="B8" s="599"/>
      <c r="C8" s="600"/>
      <c r="D8" s="600"/>
      <c r="E8" s="600"/>
      <c r="F8" s="30"/>
      <c r="G8" s="31"/>
      <c r="H8" s="31"/>
      <c r="I8" s="31"/>
      <c r="J8" s="32"/>
      <c r="K8" s="37"/>
    </row>
    <row r="9" spans="1:12" ht="15" customHeight="1" x14ac:dyDescent="0.2">
      <c r="A9" s="9">
        <v>2</v>
      </c>
      <c r="B9" s="599"/>
      <c r="C9" s="600"/>
      <c r="D9" s="600"/>
      <c r="E9" s="600"/>
      <c r="F9" s="30"/>
      <c r="G9" s="31"/>
      <c r="H9" s="31"/>
      <c r="I9" s="31"/>
      <c r="J9" s="32"/>
      <c r="K9" s="37"/>
    </row>
    <row r="10" spans="1:12" ht="15" customHeight="1" x14ac:dyDescent="0.2">
      <c r="A10" s="9">
        <v>3</v>
      </c>
      <c r="B10" s="599"/>
      <c r="C10" s="600"/>
      <c r="D10" s="600"/>
      <c r="E10" s="600"/>
      <c r="F10" s="30"/>
      <c r="G10" s="31"/>
      <c r="H10" s="31"/>
      <c r="I10" s="31"/>
      <c r="J10" s="32"/>
      <c r="K10" s="37"/>
    </row>
    <row r="11" spans="1:12" ht="15" customHeight="1" x14ac:dyDescent="0.2">
      <c r="A11" s="9">
        <v>4</v>
      </c>
      <c r="B11" s="599"/>
      <c r="C11" s="600"/>
      <c r="D11" s="600"/>
      <c r="E11" s="600"/>
      <c r="F11" s="30"/>
      <c r="G11" s="31"/>
      <c r="H11" s="31"/>
      <c r="I11" s="31"/>
      <c r="J11" s="32"/>
      <c r="K11" s="37"/>
    </row>
    <row r="12" spans="1:12" ht="15" customHeight="1" x14ac:dyDescent="0.2">
      <c r="A12" s="9">
        <v>5</v>
      </c>
      <c r="B12" s="599"/>
      <c r="C12" s="600"/>
      <c r="D12" s="600"/>
      <c r="E12" s="600"/>
      <c r="F12" s="30"/>
      <c r="G12" s="31"/>
      <c r="H12" s="31"/>
      <c r="I12" s="31"/>
      <c r="J12" s="32"/>
      <c r="K12" s="37"/>
    </row>
    <row r="13" spans="1:12" ht="15" customHeight="1" x14ac:dyDescent="0.2">
      <c r="A13" s="9">
        <v>6</v>
      </c>
      <c r="B13" s="599"/>
      <c r="C13" s="600"/>
      <c r="D13" s="600"/>
      <c r="E13" s="600"/>
      <c r="F13" s="30"/>
      <c r="G13" s="31"/>
      <c r="H13" s="31"/>
      <c r="I13" s="31"/>
      <c r="J13" s="32"/>
      <c r="K13" s="37"/>
    </row>
    <row r="14" spans="1:12" ht="15" customHeight="1" x14ac:dyDescent="0.2">
      <c r="A14" s="9">
        <v>7</v>
      </c>
      <c r="B14" s="599"/>
      <c r="C14" s="600"/>
      <c r="D14" s="600"/>
      <c r="E14" s="600"/>
      <c r="F14" s="30"/>
      <c r="G14" s="31"/>
      <c r="H14" s="31"/>
      <c r="I14" s="31"/>
      <c r="J14" s="32"/>
      <c r="K14" s="37"/>
    </row>
    <row r="15" spans="1:12" ht="15" customHeight="1" x14ac:dyDescent="0.2">
      <c r="A15" s="9">
        <v>8</v>
      </c>
      <c r="B15" s="604"/>
      <c r="C15" s="605"/>
      <c r="D15" s="605"/>
      <c r="E15" s="605"/>
      <c r="F15" s="30"/>
      <c r="G15" s="31"/>
      <c r="H15" s="31"/>
      <c r="I15" s="31"/>
      <c r="J15" s="32"/>
      <c r="K15" s="37"/>
    </row>
    <row r="16" spans="1:12" ht="15" customHeight="1" x14ac:dyDescent="0.2">
      <c r="A16" s="9">
        <v>9</v>
      </c>
      <c r="B16" s="604"/>
      <c r="C16" s="605"/>
      <c r="D16" s="605"/>
      <c r="E16" s="605"/>
      <c r="F16" s="30"/>
      <c r="G16" s="31"/>
      <c r="H16" s="31"/>
      <c r="I16" s="31"/>
      <c r="J16" s="32"/>
      <c r="K16" s="37"/>
    </row>
    <row r="17" spans="1:11" ht="15" customHeight="1" x14ac:dyDescent="0.2">
      <c r="A17" s="9">
        <v>10</v>
      </c>
      <c r="B17" s="604"/>
      <c r="C17" s="604"/>
      <c r="D17" s="604"/>
      <c r="E17" s="604"/>
      <c r="F17" s="38"/>
      <c r="G17" s="39"/>
      <c r="H17" s="39"/>
      <c r="I17" s="39"/>
      <c r="J17" s="40"/>
      <c r="K17" s="41"/>
    </row>
    <row r="18" spans="1:11" s="4" customFormat="1" ht="15" customHeight="1" x14ac:dyDescent="0.2">
      <c r="A18" s="10"/>
      <c r="B18" s="607" t="s">
        <v>149</v>
      </c>
      <c r="C18" s="607"/>
      <c r="D18" s="607"/>
      <c r="E18" s="607"/>
      <c r="F18" s="46">
        <f>SUM(F8:J17)</f>
        <v>0</v>
      </c>
      <c r="G18" s="46">
        <f>SUM(G8:L17)</f>
        <v>0</v>
      </c>
      <c r="H18" s="46">
        <f>SUM(H8:M17)</f>
        <v>0</v>
      </c>
      <c r="I18" s="46">
        <f>SUM(I8:N17)</f>
        <v>0</v>
      </c>
      <c r="J18" s="46">
        <f>SUM(J8:O17)</f>
        <v>0</v>
      </c>
      <c r="K18" s="59">
        <f>SUM(K8:P17)</f>
        <v>0</v>
      </c>
    </row>
    <row r="19" spans="1:11" ht="15" customHeight="1" x14ac:dyDescent="0.2">
      <c r="A19" s="611" t="s">
        <v>152</v>
      </c>
      <c r="B19" s="612"/>
      <c r="C19" s="612"/>
      <c r="D19" s="612"/>
      <c r="E19" s="612"/>
      <c r="F19" s="42"/>
      <c r="G19" s="43"/>
      <c r="H19" s="43"/>
      <c r="I19" s="43"/>
      <c r="J19" s="44"/>
      <c r="K19" s="45"/>
    </row>
    <row r="20" spans="1:11" ht="15" customHeight="1" x14ac:dyDescent="0.2">
      <c r="A20" s="9">
        <v>1</v>
      </c>
      <c r="B20" s="599"/>
      <c r="C20" s="599"/>
      <c r="D20" s="599"/>
      <c r="E20" s="599"/>
      <c r="F20" s="30"/>
      <c r="G20" s="31"/>
      <c r="H20" s="31"/>
      <c r="I20" s="31"/>
      <c r="J20" s="32"/>
      <c r="K20" s="37"/>
    </row>
    <row r="21" spans="1:11" ht="15" customHeight="1" x14ac:dyDescent="0.2">
      <c r="A21" s="9">
        <v>2</v>
      </c>
      <c r="B21" s="599"/>
      <c r="C21" s="599"/>
      <c r="D21" s="599"/>
      <c r="E21" s="599"/>
      <c r="F21" s="30"/>
      <c r="G21" s="31"/>
      <c r="H21" s="31"/>
      <c r="I21" s="31"/>
      <c r="J21" s="32"/>
      <c r="K21" s="37"/>
    </row>
    <row r="22" spans="1:11" ht="15" customHeight="1" x14ac:dyDescent="0.2">
      <c r="A22" s="9">
        <v>3</v>
      </c>
      <c r="B22" s="599"/>
      <c r="C22" s="599"/>
      <c r="D22" s="599"/>
      <c r="E22" s="599"/>
      <c r="F22" s="30"/>
      <c r="G22" s="31"/>
      <c r="H22" s="31"/>
      <c r="I22" s="31"/>
      <c r="J22" s="32"/>
      <c r="K22" s="37"/>
    </row>
    <row r="23" spans="1:11" ht="15" customHeight="1" x14ac:dyDescent="0.2">
      <c r="A23" s="9">
        <v>4</v>
      </c>
      <c r="B23" s="599"/>
      <c r="C23" s="599"/>
      <c r="D23" s="599"/>
      <c r="E23" s="599"/>
      <c r="F23" s="30"/>
      <c r="G23" s="31"/>
      <c r="H23" s="31"/>
      <c r="I23" s="31"/>
      <c r="J23" s="32"/>
      <c r="K23" s="37"/>
    </row>
    <row r="24" spans="1:11" ht="15" customHeight="1" x14ac:dyDescent="0.2">
      <c r="A24" s="9">
        <v>5</v>
      </c>
      <c r="B24" s="604"/>
      <c r="C24" s="604"/>
      <c r="D24" s="604"/>
      <c r="E24" s="604"/>
      <c r="F24" s="30"/>
      <c r="G24" s="31"/>
      <c r="H24" s="31"/>
      <c r="I24" s="31"/>
      <c r="J24" s="32"/>
      <c r="K24" s="37"/>
    </row>
    <row r="25" spans="1:11" ht="15" customHeight="1" x14ac:dyDescent="0.2">
      <c r="A25" s="9">
        <v>6</v>
      </c>
      <c r="B25" s="604"/>
      <c r="C25" s="604"/>
      <c r="D25" s="604"/>
      <c r="E25" s="604"/>
      <c r="F25" s="30"/>
      <c r="G25" s="31"/>
      <c r="H25" s="31"/>
      <c r="I25" s="31"/>
      <c r="J25" s="32"/>
      <c r="K25" s="37"/>
    </row>
    <row r="26" spans="1:11" ht="15" customHeight="1" x14ac:dyDescent="0.2">
      <c r="A26" s="9">
        <v>7</v>
      </c>
      <c r="B26" s="604"/>
      <c r="C26" s="604"/>
      <c r="D26" s="604"/>
      <c r="E26" s="604"/>
      <c r="F26" s="30"/>
      <c r="G26" s="31"/>
      <c r="H26" s="31"/>
      <c r="I26" s="31"/>
      <c r="J26" s="32"/>
      <c r="K26" s="37"/>
    </row>
    <row r="27" spans="1:11" ht="15" customHeight="1" x14ac:dyDescent="0.2">
      <c r="A27" s="9">
        <v>8</v>
      </c>
      <c r="B27" s="604"/>
      <c r="C27" s="604"/>
      <c r="D27" s="604"/>
      <c r="E27" s="604"/>
      <c r="F27" s="30"/>
      <c r="G27" s="31"/>
      <c r="H27" s="31"/>
      <c r="I27" s="31"/>
      <c r="J27" s="32"/>
      <c r="K27" s="37"/>
    </row>
    <row r="28" spans="1:11" ht="15" customHeight="1" x14ac:dyDescent="0.2">
      <c r="A28" s="9">
        <v>9</v>
      </c>
      <c r="B28" s="604"/>
      <c r="C28" s="604"/>
      <c r="D28" s="604"/>
      <c r="E28" s="604"/>
      <c r="F28" s="30"/>
      <c r="G28" s="31"/>
      <c r="H28" s="31"/>
      <c r="I28" s="31"/>
      <c r="J28" s="32"/>
      <c r="K28" s="37"/>
    </row>
    <row r="29" spans="1:11" ht="15" customHeight="1" x14ac:dyDescent="0.2">
      <c r="A29" s="9">
        <v>10</v>
      </c>
      <c r="B29" s="604"/>
      <c r="C29" s="604"/>
      <c r="D29" s="604"/>
      <c r="E29" s="604"/>
      <c r="F29" s="38"/>
      <c r="G29" s="39"/>
      <c r="H29" s="39"/>
      <c r="I29" s="39"/>
      <c r="J29" s="40"/>
      <c r="K29" s="41"/>
    </row>
    <row r="30" spans="1:11" s="4" customFormat="1" ht="15" customHeight="1" x14ac:dyDescent="0.2">
      <c r="A30" s="10"/>
      <c r="B30" s="607" t="s">
        <v>150</v>
      </c>
      <c r="C30" s="607"/>
      <c r="D30" s="607"/>
      <c r="E30" s="607"/>
      <c r="F30" s="50">
        <f>SUM(F20:J29)</f>
        <v>0</v>
      </c>
      <c r="G30" s="50">
        <f>SUM(G20:L29)</f>
        <v>0</v>
      </c>
      <c r="H30" s="50">
        <f>SUM(H20:M29)</f>
        <v>0</v>
      </c>
      <c r="I30" s="50">
        <f>SUM(I20:N29)</f>
        <v>0</v>
      </c>
      <c r="J30" s="50">
        <f>SUM(J20:O29)</f>
        <v>0</v>
      </c>
      <c r="K30" s="60">
        <f>SUM(K20:P29)</f>
        <v>0</v>
      </c>
    </row>
    <row r="31" spans="1:11" ht="17.100000000000001" customHeight="1" x14ac:dyDescent="0.2">
      <c r="A31" s="594" t="s">
        <v>151</v>
      </c>
      <c r="B31" s="637"/>
      <c r="C31" s="637"/>
      <c r="D31" s="637"/>
      <c r="E31" s="637"/>
      <c r="F31" s="47"/>
      <c r="G31" s="48"/>
      <c r="H31" s="48"/>
      <c r="I31" s="48"/>
      <c r="J31" s="49"/>
      <c r="K31" s="45"/>
    </row>
    <row r="32" spans="1:11" ht="15" customHeight="1" x14ac:dyDescent="0.2">
      <c r="A32" s="9">
        <v>1</v>
      </c>
      <c r="B32" s="599"/>
      <c r="C32" s="599"/>
      <c r="D32" s="599"/>
      <c r="E32" s="599"/>
      <c r="F32" s="30"/>
      <c r="G32" s="31"/>
      <c r="H32" s="31"/>
      <c r="I32" s="31"/>
      <c r="J32" s="32"/>
      <c r="K32" s="37"/>
    </row>
    <row r="33" spans="1:11" ht="15" customHeight="1" x14ac:dyDescent="0.2">
      <c r="A33" s="9">
        <v>2</v>
      </c>
      <c r="B33" s="599"/>
      <c r="C33" s="599"/>
      <c r="D33" s="599"/>
      <c r="E33" s="599"/>
      <c r="F33" s="30"/>
      <c r="G33" s="31"/>
      <c r="H33" s="31"/>
      <c r="I33" s="31"/>
      <c r="J33" s="32"/>
      <c r="K33" s="37"/>
    </row>
    <row r="34" spans="1:11" ht="15" customHeight="1" x14ac:dyDescent="0.2">
      <c r="A34" s="9">
        <v>3</v>
      </c>
      <c r="B34" s="599"/>
      <c r="C34" s="599"/>
      <c r="D34" s="599"/>
      <c r="E34" s="599"/>
      <c r="F34" s="30"/>
      <c r="G34" s="31"/>
      <c r="H34" s="31"/>
      <c r="I34" s="31"/>
      <c r="J34" s="32"/>
      <c r="K34" s="37"/>
    </row>
    <row r="35" spans="1:11" ht="15" customHeight="1" x14ac:dyDescent="0.2">
      <c r="A35" s="9">
        <v>4</v>
      </c>
      <c r="B35" s="599"/>
      <c r="C35" s="599"/>
      <c r="D35" s="599"/>
      <c r="E35" s="599"/>
      <c r="F35" s="30"/>
      <c r="G35" s="31"/>
      <c r="H35" s="31"/>
      <c r="I35" s="31"/>
      <c r="J35" s="32"/>
      <c r="K35" s="37"/>
    </row>
    <row r="36" spans="1:11" ht="15" customHeight="1" x14ac:dyDescent="0.2">
      <c r="A36" s="9">
        <v>5</v>
      </c>
      <c r="B36" s="604"/>
      <c r="C36" s="604"/>
      <c r="D36" s="604"/>
      <c r="E36" s="604"/>
      <c r="F36" s="30"/>
      <c r="G36" s="31"/>
      <c r="H36" s="31"/>
      <c r="I36" s="31"/>
      <c r="J36" s="32"/>
      <c r="K36" s="37"/>
    </row>
    <row r="37" spans="1:11" ht="15" customHeight="1" x14ac:dyDescent="0.2">
      <c r="A37" s="9">
        <v>6</v>
      </c>
      <c r="B37" s="604"/>
      <c r="C37" s="604"/>
      <c r="D37" s="604"/>
      <c r="E37" s="604"/>
      <c r="F37" s="30"/>
      <c r="G37" s="31"/>
      <c r="H37" s="31"/>
      <c r="I37" s="31"/>
      <c r="J37" s="32"/>
      <c r="K37" s="37"/>
    </row>
    <row r="38" spans="1:11" ht="15" customHeight="1" x14ac:dyDescent="0.2">
      <c r="A38" s="9">
        <v>7</v>
      </c>
      <c r="B38" s="604"/>
      <c r="C38" s="604"/>
      <c r="D38" s="604"/>
      <c r="E38" s="604"/>
      <c r="F38" s="30"/>
      <c r="G38" s="31"/>
      <c r="H38" s="31"/>
      <c r="I38" s="31"/>
      <c r="J38" s="32"/>
      <c r="K38" s="37"/>
    </row>
    <row r="39" spans="1:11" ht="15" customHeight="1" x14ac:dyDescent="0.2">
      <c r="A39" s="9">
        <v>8</v>
      </c>
      <c r="B39" s="604"/>
      <c r="C39" s="604"/>
      <c r="D39" s="604"/>
      <c r="E39" s="604"/>
      <c r="F39" s="30"/>
      <c r="G39" s="31"/>
      <c r="H39" s="31"/>
      <c r="I39" s="31"/>
      <c r="J39" s="32"/>
      <c r="K39" s="37"/>
    </row>
    <row r="40" spans="1:11" ht="15" customHeight="1" x14ac:dyDescent="0.2">
      <c r="A40" s="9">
        <v>9</v>
      </c>
      <c r="B40" s="604"/>
      <c r="C40" s="604"/>
      <c r="D40" s="604"/>
      <c r="E40" s="604"/>
      <c r="F40" s="30"/>
      <c r="G40" s="31"/>
      <c r="H40" s="31"/>
      <c r="I40" s="31"/>
      <c r="J40" s="32"/>
      <c r="K40" s="37"/>
    </row>
    <row r="41" spans="1:11" ht="15" customHeight="1" x14ac:dyDescent="0.2">
      <c r="A41" s="9">
        <v>10</v>
      </c>
      <c r="B41" s="604"/>
      <c r="C41" s="604"/>
      <c r="D41" s="604"/>
      <c r="E41" s="604"/>
      <c r="F41" s="38"/>
      <c r="G41" s="39"/>
      <c r="H41" s="39"/>
      <c r="I41" s="39"/>
      <c r="J41" s="40"/>
      <c r="K41" s="41"/>
    </row>
    <row r="42" spans="1:11" ht="15" customHeight="1" thickBot="1" x14ac:dyDescent="0.25">
      <c r="A42" s="11"/>
      <c r="B42" s="646" t="s">
        <v>154</v>
      </c>
      <c r="C42" s="646"/>
      <c r="D42" s="646"/>
      <c r="E42" s="647"/>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2" t="s">
        <v>155</v>
      </c>
      <c r="B43" s="633"/>
      <c r="C43" s="633"/>
      <c r="D43" s="633"/>
      <c r="E43" s="633"/>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A31:E31"/>
    <mergeCell ref="B32:E32"/>
    <mergeCell ref="B34:E34"/>
    <mergeCell ref="B36:E36"/>
    <mergeCell ref="B25:E25"/>
    <mergeCell ref="B26:E26"/>
    <mergeCell ref="B27:E27"/>
    <mergeCell ref="B28:E28"/>
    <mergeCell ref="B29:E29"/>
    <mergeCell ref="B30:E30"/>
    <mergeCell ref="B24:E24"/>
    <mergeCell ref="B13:E13"/>
    <mergeCell ref="B14:E14"/>
    <mergeCell ref="B15:E15"/>
    <mergeCell ref="B16:E16"/>
    <mergeCell ref="B17:E17"/>
    <mergeCell ref="B18:E18"/>
    <mergeCell ref="A19:E19"/>
    <mergeCell ref="B20:E20"/>
    <mergeCell ref="B21:E21"/>
    <mergeCell ref="B8:E8"/>
    <mergeCell ref="B22:E22"/>
    <mergeCell ref="B23:E23"/>
    <mergeCell ref="B12:E12"/>
    <mergeCell ref="E1:H1"/>
    <mergeCell ref="A2:C2"/>
    <mergeCell ref="D2:E2"/>
    <mergeCell ref="B9:E9"/>
    <mergeCell ref="B10:E10"/>
    <mergeCell ref="B11:E11"/>
    <mergeCell ref="J2:K2"/>
    <mergeCell ref="D3:E3"/>
    <mergeCell ref="A5:E6"/>
    <mergeCell ref="F5:J5"/>
    <mergeCell ref="A7: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22"/>
  <sheetViews>
    <sheetView zoomScale="80" zoomScaleNormal="80" zoomScaleSheetLayoutView="100" workbookViewId="0"/>
  </sheetViews>
  <sheetFormatPr defaultColWidth="0" defaultRowHeight="12.75" zeroHeight="1" x14ac:dyDescent="0.2"/>
  <cols>
    <col min="1" max="1" width="3.5703125" style="93" customWidth="1"/>
    <col min="2" max="2" width="6.5703125" style="93" customWidth="1"/>
    <col min="3" max="3" width="27" style="93" customWidth="1"/>
    <col min="4" max="4" width="20.28515625" style="93" customWidth="1"/>
    <col min="5" max="5" width="52" style="93" customWidth="1"/>
    <col min="6" max="6" width="8.7109375" style="93" customWidth="1"/>
    <col min="7" max="16384" width="0" style="93" hidden="1"/>
  </cols>
  <sheetData>
    <row r="1" spans="1:6" ht="19.899999999999999" customHeight="1" x14ac:dyDescent="0.25">
      <c r="A1" s="391" t="s">
        <v>188</v>
      </c>
      <c r="B1" s="391"/>
      <c r="C1" s="392"/>
      <c r="D1" s="392"/>
      <c r="E1" s="524"/>
      <c r="F1" s="92"/>
    </row>
    <row r="2" spans="1:6" ht="19.899999999999999" customHeight="1" x14ac:dyDescent="0.25">
      <c r="A2" s="504" t="s">
        <v>189</v>
      </c>
      <c r="B2" s="280"/>
      <c r="C2" s="280"/>
      <c r="D2" s="280"/>
      <c r="E2" s="505"/>
      <c r="F2" s="92"/>
    </row>
    <row r="3" spans="1:6" ht="19.899999999999999" customHeight="1" thickBot="1" x14ac:dyDescent="0.3">
      <c r="A3" s="504" t="s">
        <v>190</v>
      </c>
      <c r="B3" s="280"/>
      <c r="C3" s="280"/>
      <c r="D3" s="280"/>
      <c r="E3" s="505"/>
      <c r="F3" s="92"/>
    </row>
    <row r="4" spans="1:6" ht="20.100000000000001" customHeight="1" thickBot="1" x14ac:dyDescent="0.3">
      <c r="A4" s="467" t="s">
        <v>8</v>
      </c>
      <c r="B4" s="498"/>
      <c r="C4" s="156" t="str">
        <f>'CSS '!B4</f>
        <v>TEHAMA</v>
      </c>
      <c r="D4" s="160" t="s">
        <v>9</v>
      </c>
      <c r="E4" s="506">
        <f>'CSS '!G4</f>
        <v>42863</v>
      </c>
      <c r="F4" s="92"/>
    </row>
    <row r="5" spans="1:6" s="97" customFormat="1" ht="40.15" customHeight="1" thickBot="1" x14ac:dyDescent="0.3">
      <c r="A5" s="286" t="s">
        <v>54</v>
      </c>
      <c r="B5" s="287"/>
      <c r="C5" s="287"/>
      <c r="D5" s="288"/>
      <c r="E5" s="525" t="s">
        <v>193</v>
      </c>
      <c r="F5" s="80"/>
    </row>
    <row r="6" spans="1:6" ht="15" customHeight="1" x14ac:dyDescent="0.25">
      <c r="A6" s="526" t="s">
        <v>36</v>
      </c>
      <c r="B6" s="527"/>
      <c r="C6" s="527"/>
      <c r="D6" s="528"/>
      <c r="E6" s="529"/>
      <c r="F6" s="92"/>
    </row>
    <row r="7" spans="1:6" ht="15" customHeight="1" x14ac:dyDescent="0.2">
      <c r="A7" s="330"/>
      <c r="B7" s="285" t="s">
        <v>10</v>
      </c>
      <c r="C7" s="285"/>
      <c r="D7" s="157"/>
      <c r="E7" s="153">
        <f>9609.57+13804.75-193.86</f>
        <v>23220.46</v>
      </c>
      <c r="F7" s="92"/>
    </row>
    <row r="8" spans="1:6" ht="15" customHeight="1" x14ac:dyDescent="0.2">
      <c r="A8" s="330"/>
      <c r="B8" s="285" t="s">
        <v>11</v>
      </c>
      <c r="C8" s="285"/>
      <c r="D8" s="157"/>
      <c r="E8" s="149"/>
      <c r="F8" s="92"/>
    </row>
    <row r="9" spans="1:6" ht="15" customHeight="1" x14ac:dyDescent="0.2">
      <c r="A9" s="330"/>
      <c r="B9" s="285" t="s">
        <v>12</v>
      </c>
      <c r="C9" s="285"/>
      <c r="D9" s="157"/>
      <c r="E9" s="149"/>
      <c r="F9" s="92"/>
    </row>
    <row r="10" spans="1:6" ht="15" customHeight="1" x14ac:dyDescent="0.2">
      <c r="A10" s="330"/>
      <c r="B10" s="285" t="s">
        <v>13</v>
      </c>
      <c r="C10" s="285"/>
      <c r="D10" s="157"/>
      <c r="E10" s="149"/>
      <c r="F10" s="92"/>
    </row>
    <row r="11" spans="1:6" ht="15" customHeight="1" thickBot="1" x14ac:dyDescent="0.25">
      <c r="A11" s="530"/>
      <c r="B11" s="531" t="s">
        <v>14</v>
      </c>
      <c r="C11" s="531"/>
      <c r="D11" s="532"/>
      <c r="E11" s="154"/>
      <c r="F11" s="92"/>
    </row>
    <row r="12" spans="1:6" ht="19.149999999999999" customHeight="1" x14ac:dyDescent="0.2">
      <c r="A12" s="533" t="s">
        <v>58</v>
      </c>
      <c r="B12" s="534"/>
      <c r="C12" s="534"/>
      <c r="D12" s="535"/>
      <c r="E12" s="529">
        <f>SUM(E7:E11)</f>
        <v>23220.46</v>
      </c>
      <c r="F12" s="92"/>
    </row>
    <row r="13" spans="1:6" s="98" customFormat="1" ht="19.5" customHeight="1" x14ac:dyDescent="0.2">
      <c r="A13" s="533" t="s">
        <v>21</v>
      </c>
      <c r="B13" s="534"/>
      <c r="C13" s="534"/>
      <c r="D13" s="535"/>
      <c r="E13" s="155">
        <v>193.86</v>
      </c>
      <c r="F13" s="109"/>
    </row>
    <row r="14" spans="1:6" s="98" customFormat="1" ht="19.5" customHeight="1" thickBot="1" x14ac:dyDescent="0.25">
      <c r="A14" s="536" t="s">
        <v>162</v>
      </c>
      <c r="B14" s="537"/>
      <c r="C14" s="537"/>
      <c r="D14" s="538"/>
      <c r="E14" s="151"/>
      <c r="F14" s="109"/>
    </row>
    <row r="15" spans="1:6" ht="21.6" customHeight="1" thickBot="1" x14ac:dyDescent="0.25">
      <c r="A15" s="425" t="s">
        <v>22</v>
      </c>
      <c r="B15" s="460"/>
      <c r="C15" s="460"/>
      <c r="D15" s="508"/>
      <c r="E15" s="523">
        <f>SUM(E12:E14)</f>
        <v>23414.32</v>
      </c>
      <c r="F15" s="92"/>
    </row>
    <row r="16" spans="1:6" ht="15" x14ac:dyDescent="0.2">
      <c r="A16" s="92"/>
      <c r="B16" s="92"/>
      <c r="C16" s="92"/>
      <c r="D16" s="92"/>
      <c r="E16" s="92"/>
      <c r="F16" s="92"/>
    </row>
    <row r="17" spans="1:6" ht="15" x14ac:dyDescent="0.2">
      <c r="A17" s="92"/>
      <c r="B17" s="92"/>
      <c r="C17" s="92"/>
      <c r="D17" s="92"/>
      <c r="E17" s="92"/>
      <c r="F17" s="92"/>
    </row>
    <row r="18" spans="1:6" ht="15" hidden="1" x14ac:dyDescent="0.2">
      <c r="A18" s="92"/>
      <c r="B18" s="92"/>
      <c r="C18" s="92"/>
      <c r="D18" s="92"/>
      <c r="E18" s="92"/>
      <c r="F18" s="92"/>
    </row>
    <row r="19" spans="1:6" ht="15" hidden="1" x14ac:dyDescent="0.2">
      <c r="A19" s="92"/>
      <c r="B19" s="92"/>
      <c r="C19" s="92"/>
      <c r="D19" s="92"/>
      <c r="E19" s="92"/>
      <c r="F19" s="92"/>
    </row>
    <row r="20" spans="1:6" ht="15" hidden="1" x14ac:dyDescent="0.2">
      <c r="A20" s="92"/>
      <c r="B20" s="92"/>
      <c r="C20" s="92"/>
      <c r="D20" s="92"/>
      <c r="E20" s="92"/>
      <c r="F20" s="92"/>
    </row>
    <row r="21" spans="1:6" ht="15" hidden="1" x14ac:dyDescent="0.2">
      <c r="A21" s="92"/>
      <c r="B21" s="92"/>
      <c r="C21" s="92"/>
      <c r="D21" s="92"/>
      <c r="E21" s="92"/>
      <c r="F21" s="92"/>
    </row>
    <row r="22" spans="1:6" ht="15" hidden="1" x14ac:dyDescent="0.2">
      <c r="A22" s="92"/>
      <c r="B22" s="92"/>
      <c r="C22" s="92"/>
      <c r="D22" s="92"/>
      <c r="E22" s="92"/>
      <c r="F22" s="92"/>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7"/>
  <sheetViews>
    <sheetView zoomScale="80" zoomScaleNormal="80" workbookViewId="0"/>
  </sheetViews>
  <sheetFormatPr defaultColWidth="0" defaultRowHeight="12.75" zeroHeight="1" x14ac:dyDescent="0.2"/>
  <cols>
    <col min="1" max="1" width="12" style="93" customWidth="1"/>
    <col min="2" max="2" width="46.85546875" style="93" customWidth="1"/>
    <col min="3" max="3" width="8.28515625" style="93" customWidth="1"/>
    <col min="4" max="4" width="48" style="93" customWidth="1"/>
    <col min="5" max="5" width="8.7109375" style="93" customWidth="1"/>
    <col min="6" max="16384" width="0" style="93" hidden="1"/>
  </cols>
  <sheetData>
    <row r="1" spans="1:5" ht="19.899999999999999" customHeight="1" x14ac:dyDescent="0.25">
      <c r="A1" s="539" t="s">
        <v>194</v>
      </c>
      <c r="B1" s="392"/>
      <c r="C1" s="392"/>
      <c r="D1" s="524"/>
      <c r="E1" s="92"/>
    </row>
    <row r="2" spans="1:5" ht="19.899999999999999" customHeight="1" x14ac:dyDescent="0.25">
      <c r="A2" s="394" t="s">
        <v>191</v>
      </c>
      <c r="B2" s="395"/>
      <c r="C2" s="395"/>
      <c r="D2" s="540"/>
      <c r="E2" s="92"/>
    </row>
    <row r="3" spans="1:5" ht="19.899999999999999" customHeight="1" thickBot="1" x14ac:dyDescent="0.3">
      <c r="A3" s="394" t="s">
        <v>192</v>
      </c>
      <c r="B3" s="395"/>
      <c r="C3" s="395"/>
      <c r="D3" s="540"/>
      <c r="E3" s="92"/>
    </row>
    <row r="4" spans="1:5" ht="20.100000000000001" customHeight="1" thickBot="1" x14ac:dyDescent="0.3">
      <c r="A4" s="497" t="s">
        <v>8</v>
      </c>
      <c r="B4" s="156" t="str">
        <f>'CSS '!B4</f>
        <v>TEHAMA</v>
      </c>
      <c r="C4" s="160" t="s">
        <v>9</v>
      </c>
      <c r="D4" s="506">
        <f>'CSS '!G4</f>
        <v>42863</v>
      </c>
      <c r="E4" s="92"/>
    </row>
    <row r="5" spans="1:5" s="97" customFormat="1" ht="40.15" customHeight="1" x14ac:dyDescent="0.25">
      <c r="A5" s="541" t="s">
        <v>227</v>
      </c>
      <c r="B5" s="542"/>
      <c r="C5" s="543" t="s">
        <v>228</v>
      </c>
      <c r="D5" s="544"/>
      <c r="E5" s="80"/>
    </row>
    <row r="6" spans="1:5" ht="15" customHeight="1" x14ac:dyDescent="0.25">
      <c r="A6" s="488" t="s">
        <v>32</v>
      </c>
      <c r="B6" s="490"/>
      <c r="C6" s="490"/>
      <c r="D6" s="545"/>
      <c r="E6" s="92"/>
    </row>
    <row r="7" spans="1:5" ht="15" customHeight="1" x14ac:dyDescent="0.2">
      <c r="A7" s="330">
        <v>1</v>
      </c>
      <c r="B7" s="157" t="s">
        <v>248</v>
      </c>
      <c r="C7" s="285"/>
      <c r="D7" s="149">
        <f>55452.71+375245.25-1118.71</f>
        <v>429579.25</v>
      </c>
      <c r="E7" s="92"/>
    </row>
    <row r="8" spans="1:5" ht="15" customHeight="1" x14ac:dyDescent="0.2">
      <c r="A8" s="330">
        <v>2</v>
      </c>
      <c r="B8" s="157"/>
      <c r="C8" s="285"/>
      <c r="D8" s="149"/>
      <c r="E8" s="92"/>
    </row>
    <row r="9" spans="1:5" ht="15" customHeight="1" x14ac:dyDescent="0.2">
      <c r="A9" s="330">
        <v>3</v>
      </c>
      <c r="B9" s="157"/>
      <c r="C9" s="285"/>
      <c r="D9" s="149"/>
      <c r="E9" s="92"/>
    </row>
    <row r="10" spans="1:5" ht="15" customHeight="1" x14ac:dyDescent="0.2">
      <c r="A10" s="330">
        <v>4</v>
      </c>
      <c r="B10" s="157"/>
      <c r="C10" s="285"/>
      <c r="D10" s="149"/>
      <c r="E10" s="92"/>
    </row>
    <row r="11" spans="1:5" ht="15" customHeight="1" x14ac:dyDescent="0.2">
      <c r="A11" s="330">
        <v>5</v>
      </c>
      <c r="B11" s="157"/>
      <c r="C11" s="285"/>
      <c r="D11" s="149"/>
      <c r="E11" s="92"/>
    </row>
    <row r="12" spans="1:5" ht="15" customHeight="1" x14ac:dyDescent="0.2">
      <c r="A12" s="330">
        <v>6</v>
      </c>
      <c r="B12" s="157"/>
      <c r="C12" s="285"/>
      <c r="D12" s="149"/>
      <c r="E12" s="92"/>
    </row>
    <row r="13" spans="1:5" ht="15" customHeight="1" x14ac:dyDescent="0.2">
      <c r="A13" s="330">
        <v>7</v>
      </c>
      <c r="B13" s="157"/>
      <c r="C13" s="285"/>
      <c r="D13" s="149"/>
      <c r="E13" s="92"/>
    </row>
    <row r="14" spans="1:5" ht="15" customHeight="1" x14ac:dyDescent="0.2">
      <c r="A14" s="330">
        <v>8</v>
      </c>
      <c r="B14" s="157"/>
      <c r="C14" s="285"/>
      <c r="D14" s="149"/>
      <c r="E14" s="92"/>
    </row>
    <row r="15" spans="1:5" ht="15" customHeight="1" x14ac:dyDescent="0.2">
      <c r="A15" s="330">
        <v>9</v>
      </c>
      <c r="B15" s="157"/>
      <c r="C15" s="285"/>
      <c r="D15" s="149"/>
      <c r="E15" s="92"/>
    </row>
    <row r="16" spans="1:5" ht="15" customHeight="1" x14ac:dyDescent="0.2">
      <c r="A16" s="330">
        <v>10</v>
      </c>
      <c r="B16" s="157"/>
      <c r="C16" s="285"/>
      <c r="D16" s="149"/>
      <c r="E16" s="92"/>
    </row>
    <row r="17" spans="1:5" ht="15" customHeight="1" x14ac:dyDescent="0.2">
      <c r="A17" s="330">
        <v>11</v>
      </c>
      <c r="B17" s="157"/>
      <c r="C17" s="285"/>
      <c r="D17" s="149"/>
      <c r="E17" s="92"/>
    </row>
    <row r="18" spans="1:5" ht="15" customHeight="1" x14ac:dyDescent="0.2">
      <c r="A18" s="330">
        <v>12</v>
      </c>
      <c r="B18" s="157"/>
      <c r="C18" s="285"/>
      <c r="D18" s="149"/>
      <c r="E18" s="92"/>
    </row>
    <row r="19" spans="1:5" ht="15" customHeight="1" x14ac:dyDescent="0.25">
      <c r="A19" s="488" t="s">
        <v>59</v>
      </c>
      <c r="B19" s="546"/>
      <c r="C19" s="490"/>
      <c r="D19" s="150">
        <f>SUM(D7:D18)</f>
        <v>429579.25</v>
      </c>
      <c r="E19" s="92"/>
    </row>
    <row r="20" spans="1:5" ht="15" customHeight="1" x14ac:dyDescent="0.25">
      <c r="A20" s="488" t="s">
        <v>29</v>
      </c>
      <c r="B20" s="546"/>
      <c r="C20" s="490"/>
      <c r="D20" s="150"/>
      <c r="E20" s="92"/>
    </row>
    <row r="21" spans="1:5" ht="15" customHeight="1" x14ac:dyDescent="0.25">
      <c r="A21" s="547" t="s">
        <v>164</v>
      </c>
      <c r="B21" s="548"/>
      <c r="C21" s="347"/>
      <c r="D21" s="150"/>
      <c r="E21" s="92"/>
    </row>
    <row r="22" spans="1:5" ht="15" customHeight="1" x14ac:dyDescent="0.25">
      <c r="A22" s="549" t="s">
        <v>30</v>
      </c>
      <c r="B22" s="546"/>
      <c r="C22" s="490"/>
      <c r="D22" s="150">
        <f>SUM(D19:D21)</f>
        <v>429579.25</v>
      </c>
      <c r="E22" s="92"/>
    </row>
    <row r="23" spans="1:5" ht="15" customHeight="1" x14ac:dyDescent="0.25">
      <c r="A23" s="550" t="s">
        <v>26</v>
      </c>
      <c r="B23" s="438"/>
      <c r="C23" s="551"/>
      <c r="D23" s="150"/>
      <c r="E23" s="92"/>
    </row>
    <row r="24" spans="1:5" ht="15" customHeight="1" x14ac:dyDescent="0.2">
      <c r="A24" s="330">
        <v>1</v>
      </c>
      <c r="B24" s="158"/>
      <c r="C24" s="552"/>
      <c r="D24" s="159"/>
      <c r="E24" s="92"/>
    </row>
    <row r="25" spans="1:5" ht="15" customHeight="1" x14ac:dyDescent="0.2">
      <c r="A25" s="330">
        <v>2</v>
      </c>
      <c r="B25" s="158"/>
      <c r="C25" s="552"/>
      <c r="D25" s="159"/>
      <c r="E25" s="92"/>
    </row>
    <row r="26" spans="1:5" ht="15" customHeight="1" x14ac:dyDescent="0.2">
      <c r="A26" s="330">
        <v>3</v>
      </c>
      <c r="B26" s="158"/>
      <c r="C26" s="552"/>
      <c r="D26" s="159"/>
      <c r="E26" s="92"/>
    </row>
    <row r="27" spans="1:5" ht="15" customHeight="1" x14ac:dyDescent="0.2">
      <c r="A27" s="330">
        <v>4</v>
      </c>
      <c r="B27" s="158"/>
      <c r="C27" s="552"/>
      <c r="D27" s="159"/>
      <c r="E27" s="92"/>
    </row>
    <row r="28" spans="1:5" ht="15" customHeight="1" x14ac:dyDescent="0.2">
      <c r="A28" s="330">
        <v>5</v>
      </c>
      <c r="B28" s="158"/>
      <c r="C28" s="552"/>
      <c r="D28" s="159"/>
      <c r="E28" s="92"/>
    </row>
    <row r="29" spans="1:5" ht="15" customHeight="1" x14ac:dyDescent="0.2">
      <c r="A29" s="330">
        <v>6</v>
      </c>
      <c r="B29" s="158"/>
      <c r="C29" s="552"/>
      <c r="D29" s="159"/>
      <c r="E29" s="92"/>
    </row>
    <row r="30" spans="1:5" ht="15" customHeight="1" x14ac:dyDescent="0.2">
      <c r="A30" s="330">
        <v>7</v>
      </c>
      <c r="B30" s="157"/>
      <c r="C30" s="285"/>
      <c r="D30" s="159"/>
      <c r="E30" s="92"/>
    </row>
    <row r="31" spans="1:5" ht="15" customHeight="1" x14ac:dyDescent="0.2">
      <c r="A31" s="330">
        <v>8</v>
      </c>
      <c r="B31" s="157"/>
      <c r="C31" s="285"/>
      <c r="D31" s="159"/>
      <c r="E31" s="92"/>
    </row>
    <row r="32" spans="1:5" ht="15" customHeight="1" x14ac:dyDescent="0.2">
      <c r="A32" s="330">
        <v>9</v>
      </c>
      <c r="B32" s="157"/>
      <c r="C32" s="285"/>
      <c r="D32" s="159"/>
      <c r="E32" s="92"/>
    </row>
    <row r="33" spans="1:5" ht="15" customHeight="1" x14ac:dyDescent="0.2">
      <c r="A33" s="330">
        <v>10</v>
      </c>
      <c r="B33" s="157"/>
      <c r="C33" s="285"/>
      <c r="D33" s="159"/>
      <c r="E33" s="92"/>
    </row>
    <row r="34" spans="1:5" ht="15" customHeight="1" x14ac:dyDescent="0.2">
      <c r="A34" s="330">
        <v>11</v>
      </c>
      <c r="B34" s="157"/>
      <c r="C34" s="285"/>
      <c r="D34" s="159"/>
      <c r="E34" s="92"/>
    </row>
    <row r="35" spans="1:5" s="98" customFormat="1" ht="15" customHeight="1" x14ac:dyDescent="0.2">
      <c r="A35" s="330">
        <v>12</v>
      </c>
      <c r="B35" s="157"/>
      <c r="C35" s="285"/>
      <c r="D35" s="159"/>
      <c r="E35" s="109"/>
    </row>
    <row r="36" spans="1:5" s="98" customFormat="1" ht="15" customHeight="1" x14ac:dyDescent="0.2">
      <c r="A36" s="330">
        <v>13</v>
      </c>
      <c r="B36" s="157"/>
      <c r="C36" s="285"/>
      <c r="D36" s="159"/>
      <c r="E36" s="109"/>
    </row>
    <row r="37" spans="1:5" s="98" customFormat="1" ht="15" customHeight="1" x14ac:dyDescent="0.25">
      <c r="A37" s="454" t="s">
        <v>60</v>
      </c>
      <c r="B37" s="553"/>
      <c r="C37" s="490"/>
      <c r="D37" s="150">
        <f>SUM(D24:D36)</f>
        <v>0</v>
      </c>
      <c r="E37" s="109"/>
    </row>
    <row r="38" spans="1:5" ht="15" customHeight="1" x14ac:dyDescent="0.25">
      <c r="A38" s="454" t="s">
        <v>33</v>
      </c>
      <c r="B38" s="553"/>
      <c r="C38" s="490"/>
      <c r="D38" s="150">
        <v>1118.71</v>
      </c>
      <c r="E38" s="92"/>
    </row>
    <row r="39" spans="1:5" ht="15" customHeight="1" x14ac:dyDescent="0.25">
      <c r="A39" s="554" t="s">
        <v>163</v>
      </c>
      <c r="B39" s="555"/>
      <c r="C39" s="556"/>
      <c r="D39" s="150"/>
      <c r="E39" s="92"/>
    </row>
    <row r="40" spans="1:5" ht="15" customHeight="1" x14ac:dyDescent="0.25">
      <c r="A40" s="454" t="s">
        <v>34</v>
      </c>
      <c r="B40" s="553"/>
      <c r="C40" s="490"/>
      <c r="D40" s="150">
        <f>SUM(D37:D39)</f>
        <v>1118.71</v>
      </c>
      <c r="E40" s="92"/>
    </row>
    <row r="41" spans="1:5" ht="16.5" thickBot="1" x14ac:dyDescent="0.3">
      <c r="A41" s="557" t="s">
        <v>25</v>
      </c>
      <c r="B41" s="558"/>
      <c r="C41" s="559"/>
      <c r="D41" s="154">
        <f>D22+D40</f>
        <v>430697.96</v>
      </c>
      <c r="E41" s="92"/>
    </row>
    <row r="42" spans="1:5" ht="15" x14ac:dyDescent="0.2">
      <c r="A42" s="92"/>
      <c r="B42" s="92"/>
      <c r="C42" s="92"/>
      <c r="D42" s="92"/>
      <c r="E42" s="92"/>
    </row>
    <row r="43" spans="1:5" ht="15" x14ac:dyDescent="0.2">
      <c r="A43" s="92"/>
      <c r="B43" s="92"/>
      <c r="C43" s="92"/>
      <c r="D43" s="92"/>
      <c r="E43" s="92"/>
    </row>
    <row r="44" spans="1:5" ht="15" hidden="1" x14ac:dyDescent="0.2">
      <c r="A44" s="92"/>
      <c r="B44" s="92"/>
      <c r="C44" s="92"/>
      <c r="D44" s="92"/>
      <c r="E44" s="92"/>
    </row>
    <row r="45" spans="1:5" ht="15" hidden="1" x14ac:dyDescent="0.2">
      <c r="A45" s="92"/>
      <c r="B45" s="92"/>
      <c r="C45" s="92"/>
      <c r="D45" s="92"/>
      <c r="E45" s="92"/>
    </row>
    <row r="46" spans="1:5" ht="15" hidden="1" x14ac:dyDescent="0.2">
      <c r="A46" s="92"/>
      <c r="B46" s="92"/>
      <c r="C46" s="92"/>
      <c r="D46" s="92"/>
      <c r="E46" s="92"/>
    </row>
    <row r="47" spans="1:5" ht="15" hidden="1" x14ac:dyDescent="0.2">
      <c r="A47" s="92"/>
      <c r="B47" s="92"/>
      <c r="C47" s="92"/>
      <c r="D47" s="92"/>
      <c r="E47" s="92"/>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90" zoomScaleNormal="90" workbookViewId="0"/>
  </sheetViews>
  <sheetFormatPr defaultColWidth="0" defaultRowHeight="12.75" zeroHeight="1" x14ac:dyDescent="0.2"/>
  <cols>
    <col min="1" max="1" width="11" style="93" customWidth="1"/>
    <col min="2" max="2" width="20" style="93" customWidth="1"/>
    <col min="3" max="3" width="31.5703125" style="93" customWidth="1"/>
    <col min="4" max="4" width="26.28515625" style="93" customWidth="1"/>
    <col min="5" max="5" width="8.7109375" style="93" customWidth="1"/>
    <col min="6" max="16384" width="0" style="93" hidden="1"/>
  </cols>
  <sheetData>
    <row r="1" spans="1:5" ht="19.899999999999999" customHeight="1" x14ac:dyDescent="0.25">
      <c r="A1" s="391" t="s">
        <v>195</v>
      </c>
      <c r="B1" s="392"/>
      <c r="C1" s="392"/>
      <c r="D1" s="524"/>
      <c r="E1" s="92"/>
    </row>
    <row r="2" spans="1:5" ht="19.899999999999999" customHeight="1" x14ac:dyDescent="0.25">
      <c r="A2" s="394" t="s">
        <v>196</v>
      </c>
      <c r="B2" s="395"/>
      <c r="C2" s="395"/>
      <c r="D2" s="560"/>
      <c r="E2" s="92"/>
    </row>
    <row r="3" spans="1:5" ht="19.899999999999999" customHeight="1" thickBot="1" x14ac:dyDescent="0.3">
      <c r="A3" s="394" t="s">
        <v>197</v>
      </c>
      <c r="B3" s="395"/>
      <c r="C3" s="395"/>
      <c r="D3" s="560"/>
      <c r="E3" s="92"/>
    </row>
    <row r="4" spans="1:5" ht="15" customHeight="1" thickBot="1" x14ac:dyDescent="0.3">
      <c r="A4" s="497" t="s">
        <v>8</v>
      </c>
      <c r="B4" s="156" t="str">
        <f>'CSS '!B4:B4</f>
        <v>TEHAMA</v>
      </c>
      <c r="C4" s="160" t="s">
        <v>9</v>
      </c>
      <c r="D4" s="506">
        <f>'CSS '!E4</f>
        <v>0</v>
      </c>
      <c r="E4" s="92"/>
    </row>
    <row r="5" spans="1:5" s="94" customFormat="1" ht="30" customHeight="1" x14ac:dyDescent="0.25">
      <c r="A5" s="161"/>
      <c r="B5" s="561"/>
      <c r="C5" s="562"/>
      <c r="D5" s="563" t="s">
        <v>215</v>
      </c>
      <c r="E5" s="162"/>
    </row>
    <row r="6" spans="1:5" s="94" customFormat="1" ht="15.75" x14ac:dyDescent="0.25">
      <c r="A6" s="128"/>
      <c r="B6" s="135"/>
      <c r="C6" s="135"/>
      <c r="D6" s="163"/>
      <c r="E6" s="162"/>
    </row>
    <row r="7" spans="1:5" ht="27" customHeight="1" x14ac:dyDescent="0.2">
      <c r="A7" s="564" t="s">
        <v>216</v>
      </c>
      <c r="B7" s="565"/>
      <c r="C7" s="566"/>
      <c r="D7" s="164"/>
      <c r="E7" s="92"/>
    </row>
    <row r="8" spans="1:5" ht="15" x14ac:dyDescent="0.2">
      <c r="A8" s="165"/>
      <c r="B8" s="166"/>
      <c r="C8" s="166"/>
      <c r="D8" s="167"/>
      <c r="E8" s="92"/>
    </row>
    <row r="9" spans="1:5" ht="26.65" customHeight="1" x14ac:dyDescent="0.2">
      <c r="A9" s="567" t="s">
        <v>129</v>
      </c>
      <c r="B9" s="568"/>
      <c r="C9" s="569"/>
      <c r="D9" s="168"/>
      <c r="E9" s="92"/>
    </row>
    <row r="10" spans="1:5" ht="15" x14ac:dyDescent="0.2">
      <c r="A10" s="169"/>
      <c r="B10" s="170"/>
      <c r="C10" s="170"/>
      <c r="D10" s="171"/>
      <c r="E10" s="92"/>
    </row>
    <row r="11" spans="1:5" ht="25.15" customHeight="1" thickBot="1" x14ac:dyDescent="0.25">
      <c r="A11" s="570" t="s">
        <v>130</v>
      </c>
      <c r="B11" s="571"/>
      <c r="C11" s="572"/>
      <c r="D11" s="172"/>
      <c r="E11" s="92"/>
    </row>
    <row r="12" spans="1:5" ht="15" x14ac:dyDescent="0.2">
      <c r="A12" s="173"/>
      <c r="B12" s="173"/>
      <c r="C12" s="173"/>
      <c r="D12" s="173"/>
      <c r="E12" s="109"/>
    </row>
    <row r="13" spans="1:5" ht="15.75" x14ac:dyDescent="0.25">
      <c r="A13" s="174"/>
      <c r="B13" s="174"/>
      <c r="C13" s="174"/>
      <c r="D13" s="175"/>
      <c r="E13" s="109"/>
    </row>
    <row r="14" spans="1:5" ht="15" hidden="1" x14ac:dyDescent="0.2">
      <c r="A14" s="173"/>
      <c r="B14" s="173"/>
      <c r="C14" s="173"/>
      <c r="D14" s="173"/>
      <c r="E14" s="109"/>
    </row>
    <row r="15" spans="1:5" ht="15.75" hidden="1" x14ac:dyDescent="0.25">
      <c r="A15" s="174"/>
      <c r="B15" s="174"/>
      <c r="C15" s="174"/>
      <c r="D15" s="175"/>
      <c r="E15" s="109"/>
    </row>
    <row r="16" spans="1:5" hidden="1" x14ac:dyDescent="0.2">
      <c r="A16" s="95"/>
      <c r="B16" s="95"/>
      <c r="C16" s="95"/>
      <c r="D16" s="95"/>
      <c r="E16" s="96"/>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10"/>
  <sheetViews>
    <sheetView zoomScale="90" zoomScaleNormal="90" workbookViewId="0"/>
  </sheetViews>
  <sheetFormatPr defaultColWidth="0" defaultRowHeight="12.75" zeroHeight="1" x14ac:dyDescent="0.2"/>
  <cols>
    <col min="1" max="1" width="12.28515625" style="93" customWidth="1"/>
    <col min="2" max="2" width="26.7109375" style="93" customWidth="1"/>
    <col min="3" max="3" width="13.28515625" style="93" customWidth="1"/>
    <col min="4" max="4" width="41.5703125" style="93" customWidth="1"/>
    <col min="5" max="5" width="8.7109375" style="93" customWidth="1"/>
    <col min="6" max="16384" width="0" style="93" hidden="1"/>
  </cols>
  <sheetData>
    <row r="1" spans="1:5" ht="19.899999999999999" customHeight="1" x14ac:dyDescent="0.2">
      <c r="A1" s="573" t="s">
        <v>198</v>
      </c>
      <c r="B1" s="574"/>
      <c r="C1" s="574"/>
      <c r="D1" s="575"/>
      <c r="E1" s="92"/>
    </row>
    <row r="2" spans="1:5" ht="19.899999999999999" customHeight="1" x14ac:dyDescent="0.25">
      <c r="A2" s="394" t="s">
        <v>199</v>
      </c>
      <c r="B2" s="395"/>
      <c r="C2" s="395"/>
      <c r="D2" s="560"/>
      <c r="E2" s="92"/>
    </row>
    <row r="3" spans="1:5" ht="19.899999999999999" customHeight="1" thickBot="1" x14ac:dyDescent="0.3">
      <c r="A3" s="394" t="s">
        <v>200</v>
      </c>
      <c r="B3" s="395"/>
      <c r="C3" s="395"/>
      <c r="D3" s="560"/>
      <c r="E3" s="92"/>
    </row>
    <row r="4" spans="1:5" ht="15" customHeight="1" thickBot="1" x14ac:dyDescent="0.3">
      <c r="A4" s="497" t="s">
        <v>8</v>
      </c>
      <c r="B4" s="156" t="str">
        <f>'CSS '!B4:B4</f>
        <v>TEHAMA</v>
      </c>
      <c r="C4" s="160" t="s">
        <v>9</v>
      </c>
      <c r="D4" s="506">
        <f>'CSS '!G4</f>
        <v>42863</v>
      </c>
      <c r="E4" s="92"/>
    </row>
    <row r="5" spans="1:5" s="94" customFormat="1" ht="30" customHeight="1" x14ac:dyDescent="0.25">
      <c r="A5" s="533"/>
      <c r="B5" s="403"/>
      <c r="C5" s="576"/>
      <c r="D5" s="577" t="s">
        <v>223</v>
      </c>
      <c r="E5" s="162"/>
    </row>
    <row r="6" spans="1:5" ht="26.1" customHeight="1" x14ac:dyDescent="0.2">
      <c r="A6" s="578" t="s">
        <v>156</v>
      </c>
      <c r="B6" s="579"/>
      <c r="C6" s="580"/>
      <c r="D6" s="168">
        <v>0</v>
      </c>
      <c r="E6" s="92"/>
    </row>
    <row r="7" spans="1:5" ht="15.75" thickBot="1" x14ac:dyDescent="0.25">
      <c r="A7" s="176"/>
      <c r="B7" s="177"/>
      <c r="C7" s="177"/>
      <c r="D7" s="178"/>
      <c r="E7" s="92"/>
    </row>
    <row r="8" spans="1:5" ht="15" x14ac:dyDescent="0.2">
      <c r="A8" s="92"/>
      <c r="B8" s="92"/>
      <c r="C8" s="92"/>
      <c r="D8" s="92"/>
      <c r="E8" s="92"/>
    </row>
    <row r="9" spans="1:5" ht="15" x14ac:dyDescent="0.2">
      <c r="A9" s="92"/>
      <c r="B9" s="92"/>
      <c r="C9" s="92"/>
      <c r="D9" s="92"/>
      <c r="E9" s="92"/>
    </row>
    <row r="10" spans="1:5" ht="15" hidden="1" x14ac:dyDescent="0.2">
      <c r="A10" s="92"/>
      <c r="B10" s="92"/>
      <c r="C10" s="92"/>
      <c r="D10" s="92"/>
      <c r="E10" s="92"/>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5"/>
  <sheetViews>
    <sheetView topLeftCell="A40" zoomScale="60" zoomScaleNormal="60" zoomScaleSheetLayoutView="100" zoomScalePageLayoutView="70" workbookViewId="0">
      <selection activeCell="A50" sqref="A50"/>
    </sheetView>
  </sheetViews>
  <sheetFormatPr defaultColWidth="0" defaultRowHeight="14.25" zeroHeight="1" x14ac:dyDescent="0.2"/>
  <cols>
    <col min="1" max="1" width="3.42578125" style="79" customWidth="1"/>
    <col min="2" max="2" width="5" style="79" customWidth="1"/>
    <col min="3" max="3" width="4.28515625" style="79" customWidth="1"/>
    <col min="4" max="4" width="3.5703125" style="79" customWidth="1"/>
    <col min="5" max="5" width="5" style="79" customWidth="1"/>
    <col min="6" max="6" width="55" style="79" customWidth="1"/>
    <col min="7" max="7" width="18.85546875" style="79" customWidth="1"/>
    <col min="8" max="8" width="17.42578125" style="79" customWidth="1"/>
    <col min="9" max="9" width="18.140625" style="79" customWidth="1"/>
    <col min="10" max="10" width="17.42578125" style="79" customWidth="1"/>
    <col min="11" max="11" width="21.7109375" style="79" customWidth="1"/>
    <col min="12" max="12" width="14.5703125" style="79" customWidth="1"/>
    <col min="13" max="13" width="20.28515625" style="79" customWidth="1"/>
    <col min="14" max="14" width="14.5703125" style="79" customWidth="1"/>
    <col min="15" max="15" width="22.140625" style="79" customWidth="1"/>
    <col min="16" max="17" width="14.5703125" style="79" customWidth="1"/>
    <col min="18" max="18" width="18.85546875" style="79" customWidth="1"/>
    <col min="19" max="19" width="13" style="79" customWidth="1"/>
    <col min="20" max="16384" width="0" style="79" hidden="1"/>
  </cols>
  <sheetData>
    <row r="1" spans="1:20" ht="15.75" x14ac:dyDescent="0.25">
      <c r="A1" s="271" t="s">
        <v>206</v>
      </c>
      <c r="B1" s="271"/>
      <c r="C1" s="271"/>
      <c r="D1" s="271"/>
      <c r="E1" s="271"/>
      <c r="F1" s="271"/>
      <c r="G1" s="271"/>
      <c r="H1" s="271"/>
      <c r="I1" s="271"/>
      <c r="J1" s="271"/>
      <c r="K1" s="271"/>
      <c r="L1" s="271"/>
      <c r="M1" s="271"/>
      <c r="N1" s="78"/>
      <c r="O1" s="78"/>
      <c r="P1" s="78"/>
      <c r="Q1" s="78"/>
      <c r="R1" s="78"/>
      <c r="S1" s="92"/>
      <c r="T1" s="92"/>
    </row>
    <row r="2" spans="1:20" ht="15.75" x14ac:dyDescent="0.25">
      <c r="A2" s="271" t="s">
        <v>207</v>
      </c>
      <c r="B2" s="271"/>
      <c r="C2" s="271"/>
      <c r="D2" s="271"/>
      <c r="E2" s="271"/>
      <c r="F2" s="271"/>
      <c r="G2" s="271"/>
      <c r="H2" s="271"/>
      <c r="I2" s="271"/>
      <c r="J2" s="271"/>
      <c r="K2" s="271"/>
      <c r="L2" s="271"/>
      <c r="M2" s="271"/>
      <c r="N2" s="78"/>
      <c r="O2" s="78"/>
      <c r="P2" s="78"/>
      <c r="Q2" s="78"/>
      <c r="R2" s="78"/>
      <c r="S2" s="92"/>
      <c r="T2" s="92"/>
    </row>
    <row r="3" spans="1:20" ht="15.75" x14ac:dyDescent="0.25">
      <c r="A3" s="272" t="s">
        <v>107</v>
      </c>
      <c r="B3" s="273"/>
      <c r="C3" s="274"/>
      <c r="D3" s="80"/>
      <c r="E3" s="80"/>
      <c r="F3" s="80"/>
      <c r="G3" s="80"/>
      <c r="H3" s="80"/>
      <c r="I3" s="80"/>
      <c r="J3" s="80"/>
      <c r="K3" s="80"/>
      <c r="L3" s="80"/>
      <c r="M3" s="80"/>
      <c r="N3" s="80"/>
      <c r="O3" s="80"/>
      <c r="P3" s="80"/>
      <c r="Q3" s="80"/>
      <c r="R3" s="80"/>
      <c r="S3" s="92"/>
      <c r="T3" s="92"/>
    </row>
    <row r="4" spans="1:20" s="83" customFormat="1" ht="15.75" x14ac:dyDescent="0.25">
      <c r="A4" s="201"/>
      <c r="B4" s="81"/>
      <c r="C4" s="81"/>
      <c r="D4" s="81"/>
      <c r="E4" s="81"/>
      <c r="F4" s="81"/>
      <c r="G4" s="82"/>
      <c r="H4" s="82"/>
      <c r="I4" s="82"/>
      <c r="J4" s="82"/>
      <c r="K4" s="82"/>
      <c r="L4" s="82"/>
      <c r="M4" s="82"/>
      <c r="N4" s="82"/>
      <c r="O4" s="82"/>
      <c r="P4" s="82"/>
      <c r="Q4" s="82"/>
      <c r="R4" s="82"/>
      <c r="S4" s="202"/>
      <c r="T4" s="202"/>
    </row>
    <row r="5" spans="1:20" ht="15.75" x14ac:dyDescent="0.25">
      <c r="A5" s="275" t="s">
        <v>106</v>
      </c>
      <c r="B5" s="276"/>
      <c r="C5" s="276"/>
      <c r="D5" s="276" t="str">
        <f>'CSS '!B4</f>
        <v>TEHAMA</v>
      </c>
      <c r="E5" s="276"/>
      <c r="F5" s="276"/>
      <c r="G5" s="92"/>
      <c r="H5" s="92"/>
      <c r="I5" s="92"/>
      <c r="J5" s="92"/>
      <c r="K5" s="203"/>
      <c r="L5" s="92"/>
      <c r="M5" s="92"/>
      <c r="N5" s="92"/>
      <c r="O5" s="92"/>
      <c r="P5" s="277" t="s">
        <v>73</v>
      </c>
      <c r="Q5" s="277">
        <f>'CSS '!G4</f>
        <v>42863</v>
      </c>
      <c r="R5" s="204"/>
      <c r="S5" s="92"/>
      <c r="T5" s="92"/>
    </row>
    <row r="6" spans="1:20" ht="15" customHeight="1" thickBot="1" x14ac:dyDescent="0.3">
      <c r="A6" s="99"/>
      <c r="B6" s="99"/>
      <c r="C6" s="99"/>
      <c r="D6" s="99"/>
      <c r="E6" s="99"/>
      <c r="F6" s="99"/>
      <c r="G6" s="127"/>
      <c r="H6" s="127"/>
      <c r="I6" s="127"/>
      <c r="J6" s="127"/>
      <c r="K6" s="127"/>
      <c r="L6" s="127"/>
      <c r="M6" s="127"/>
      <c r="N6" s="89"/>
      <c r="O6" s="89"/>
      <c r="P6" s="205"/>
      <c r="Q6" s="205"/>
      <c r="R6" s="205"/>
      <c r="S6" s="92"/>
      <c r="T6" s="92"/>
    </row>
    <row r="7" spans="1:20" ht="31.5" customHeight="1" thickBot="1" x14ac:dyDescent="0.25">
      <c r="A7" s="282" t="s">
        <v>208</v>
      </c>
      <c r="B7" s="283"/>
      <c r="C7" s="283"/>
      <c r="D7" s="283"/>
      <c r="E7" s="283"/>
      <c r="F7" s="284"/>
      <c r="G7" s="206" t="s">
        <v>132</v>
      </c>
      <c r="H7" s="92"/>
      <c r="I7" s="92"/>
      <c r="J7" s="92"/>
      <c r="K7" s="92"/>
      <c r="L7" s="92"/>
      <c r="M7" s="92"/>
      <c r="N7" s="92"/>
      <c r="O7" s="92"/>
      <c r="P7" s="92"/>
      <c r="Q7" s="92"/>
      <c r="R7" s="92"/>
      <c r="S7" s="92"/>
      <c r="T7" s="92"/>
    </row>
    <row r="8" spans="1:20" ht="15" customHeight="1" thickBot="1" x14ac:dyDescent="0.25">
      <c r="A8" s="152"/>
      <c r="B8" s="152"/>
      <c r="C8" s="152"/>
      <c r="D8" s="152"/>
      <c r="E8" s="152"/>
      <c r="F8" s="152"/>
      <c r="G8" s="92"/>
      <c r="H8" s="92"/>
      <c r="I8" s="92"/>
      <c r="J8" s="92"/>
      <c r="K8" s="92"/>
      <c r="L8" s="92"/>
      <c r="M8" s="92"/>
      <c r="N8" s="92"/>
      <c r="O8" s="92"/>
      <c r="P8" s="92"/>
      <c r="Q8" s="92"/>
      <c r="R8" s="92"/>
      <c r="S8" s="92"/>
      <c r="T8" s="92"/>
    </row>
    <row r="9" spans="1:20" s="84" customFormat="1" ht="15" customHeight="1" x14ac:dyDescent="0.25">
      <c r="A9" s="286"/>
      <c r="B9" s="287"/>
      <c r="C9" s="287"/>
      <c r="D9" s="287"/>
      <c r="E9" s="287"/>
      <c r="F9" s="288"/>
      <c r="G9" s="289" t="s">
        <v>0</v>
      </c>
      <c r="H9" s="289" t="s">
        <v>1</v>
      </c>
      <c r="I9" s="289" t="s">
        <v>7</v>
      </c>
      <c r="J9" s="289" t="s">
        <v>2</v>
      </c>
      <c r="K9" s="289" t="s">
        <v>3</v>
      </c>
      <c r="L9" s="289" t="s">
        <v>4</v>
      </c>
      <c r="M9" s="289" t="s">
        <v>5</v>
      </c>
      <c r="N9" s="289" t="s">
        <v>6</v>
      </c>
      <c r="O9" s="289" t="s">
        <v>38</v>
      </c>
      <c r="P9" s="290" t="s">
        <v>101</v>
      </c>
      <c r="Q9" s="290" t="s">
        <v>56</v>
      </c>
      <c r="R9" s="291" t="s">
        <v>167</v>
      </c>
      <c r="S9" s="80"/>
      <c r="T9" s="80"/>
    </row>
    <row r="10" spans="1:20" s="84" customFormat="1" ht="68.25" customHeight="1" thickBot="1" x14ac:dyDescent="0.3">
      <c r="A10" s="292"/>
      <c r="B10" s="293"/>
      <c r="C10" s="293"/>
      <c r="D10" s="293"/>
      <c r="E10" s="293"/>
      <c r="F10" s="294" t="s">
        <v>128</v>
      </c>
      <c r="G10" s="295" t="s">
        <v>210</v>
      </c>
      <c r="H10" s="295" t="s">
        <v>211</v>
      </c>
      <c r="I10" s="295" t="s">
        <v>35</v>
      </c>
      <c r="J10" s="295" t="s">
        <v>212</v>
      </c>
      <c r="K10" s="295" t="s">
        <v>15</v>
      </c>
      <c r="L10" s="295" t="s">
        <v>27</v>
      </c>
      <c r="M10" s="295" t="s">
        <v>28</v>
      </c>
      <c r="N10" s="295" t="s">
        <v>63</v>
      </c>
      <c r="O10" s="296" t="s">
        <v>156</v>
      </c>
      <c r="P10" s="297" t="s">
        <v>49</v>
      </c>
      <c r="Q10" s="295" t="s">
        <v>76</v>
      </c>
      <c r="R10" s="298" t="s">
        <v>16</v>
      </c>
      <c r="S10" s="80"/>
      <c r="T10" s="80"/>
    </row>
    <row r="11" spans="1:20" ht="25.15" customHeight="1" thickTop="1" x14ac:dyDescent="0.25">
      <c r="A11" s="299">
        <v>1</v>
      </c>
      <c r="B11" s="300" t="s">
        <v>257</v>
      </c>
      <c r="C11" s="280"/>
      <c r="D11" s="280"/>
      <c r="E11" s="280"/>
      <c r="F11" s="301"/>
      <c r="G11" s="207"/>
      <c r="H11" s="207"/>
      <c r="I11" s="207"/>
      <c r="J11" s="207"/>
      <c r="K11" s="207"/>
      <c r="L11" s="207"/>
      <c r="M11" s="207"/>
      <c r="N11" s="207"/>
      <c r="O11" s="207"/>
      <c r="P11" s="208"/>
      <c r="Q11" s="208"/>
      <c r="R11" s="209"/>
      <c r="S11" s="92"/>
      <c r="T11" s="92"/>
    </row>
    <row r="12" spans="1:20" ht="25.15" customHeight="1" x14ac:dyDescent="0.25">
      <c r="A12" s="302"/>
      <c r="B12" s="303"/>
      <c r="C12" s="133" t="s">
        <v>39</v>
      </c>
      <c r="D12" s="285" t="s">
        <v>61</v>
      </c>
      <c r="E12" s="285"/>
      <c r="F12" s="157"/>
      <c r="G12" s="207"/>
      <c r="H12" s="207"/>
      <c r="I12" s="207"/>
      <c r="J12" s="207"/>
      <c r="K12" s="207"/>
      <c r="L12" s="207"/>
      <c r="M12" s="207"/>
      <c r="N12" s="207"/>
      <c r="O12" s="207"/>
      <c r="P12" s="210">
        <v>545763</v>
      </c>
      <c r="Q12" s="211"/>
      <c r="R12" s="304">
        <f>P12</f>
        <v>545763</v>
      </c>
      <c r="S12" s="92"/>
      <c r="T12" s="92"/>
    </row>
    <row r="13" spans="1:20" ht="25.15" customHeight="1" x14ac:dyDescent="0.25">
      <c r="A13" s="302"/>
      <c r="B13" s="303"/>
      <c r="C13" s="133" t="s">
        <v>40</v>
      </c>
      <c r="D13" s="285" t="s">
        <v>74</v>
      </c>
      <c r="E13" s="285"/>
      <c r="F13" s="157"/>
      <c r="G13" s="207"/>
      <c r="H13" s="207"/>
      <c r="I13" s="207"/>
      <c r="J13" s="212"/>
      <c r="K13" s="207"/>
      <c r="L13" s="207"/>
      <c r="M13" s="207"/>
      <c r="N13" s="207"/>
      <c r="O13" s="207"/>
      <c r="P13" s="208"/>
      <c r="Q13" s="208"/>
      <c r="R13" s="304">
        <f>J13</f>
        <v>0</v>
      </c>
      <c r="S13" s="92"/>
      <c r="T13" s="92"/>
    </row>
    <row r="14" spans="1:20" ht="25.15" customHeight="1" x14ac:dyDescent="0.25">
      <c r="A14" s="302"/>
      <c r="B14" s="303"/>
      <c r="C14" s="305" t="s">
        <v>41</v>
      </c>
      <c r="D14" s="285" t="s">
        <v>64</v>
      </c>
      <c r="E14" s="285"/>
      <c r="F14" s="157"/>
      <c r="G14" s="207"/>
      <c r="H14" s="207"/>
      <c r="I14" s="207"/>
      <c r="J14" s="212"/>
      <c r="K14" s="212"/>
      <c r="L14" s="207"/>
      <c r="M14" s="207"/>
      <c r="N14" s="207"/>
      <c r="O14" s="207"/>
      <c r="P14" s="208"/>
      <c r="Q14" s="208"/>
      <c r="R14" s="304">
        <f>SUM(J14:K14)</f>
        <v>0</v>
      </c>
      <c r="S14" s="92"/>
      <c r="T14" s="92"/>
    </row>
    <row r="15" spans="1:20" s="83" customFormat="1" ht="25.15" customHeight="1" x14ac:dyDescent="0.2">
      <c r="A15" s="306"/>
      <c r="B15" s="307"/>
      <c r="C15" s="305" t="s">
        <v>42</v>
      </c>
      <c r="D15" s="308" t="s">
        <v>65</v>
      </c>
      <c r="E15" s="308"/>
      <c r="F15" s="309"/>
      <c r="G15" s="214"/>
      <c r="H15" s="214"/>
      <c r="I15" s="214"/>
      <c r="J15" s="214"/>
      <c r="K15" s="214"/>
      <c r="L15" s="214"/>
      <c r="M15" s="214"/>
      <c r="N15" s="214"/>
      <c r="O15" s="207"/>
      <c r="P15" s="211"/>
      <c r="Q15" s="211"/>
      <c r="R15" s="304">
        <f>SUM(G15:N15)</f>
        <v>0</v>
      </c>
      <c r="S15" s="202"/>
      <c r="T15" s="202"/>
    </row>
    <row r="16" spans="1:20" s="83" customFormat="1" ht="25.15" customHeight="1" x14ac:dyDescent="0.2">
      <c r="A16" s="306"/>
      <c r="B16" s="307"/>
      <c r="C16" s="305" t="s">
        <v>43</v>
      </c>
      <c r="D16" s="308" t="s">
        <v>66</v>
      </c>
      <c r="E16" s="308"/>
      <c r="F16" s="309"/>
      <c r="G16" s="212"/>
      <c r="H16" s="212"/>
      <c r="I16" s="212"/>
      <c r="J16" s="212"/>
      <c r="K16" s="212"/>
      <c r="L16" s="212"/>
      <c r="M16" s="212"/>
      <c r="N16" s="212"/>
      <c r="O16" s="207"/>
      <c r="P16" s="211"/>
      <c r="Q16" s="211"/>
      <c r="R16" s="304">
        <f>SUM(G16:N16)</f>
        <v>0</v>
      </c>
      <c r="S16" s="202"/>
      <c r="T16" s="202"/>
    </row>
    <row r="17" spans="1:21" s="83" customFormat="1" ht="25.15" customHeight="1" x14ac:dyDescent="0.2">
      <c r="A17" s="306"/>
      <c r="B17" s="307"/>
      <c r="C17" s="305" t="s">
        <v>44</v>
      </c>
      <c r="D17" s="308" t="s">
        <v>67</v>
      </c>
      <c r="E17" s="308"/>
      <c r="F17" s="309"/>
      <c r="G17" s="212"/>
      <c r="H17" s="212"/>
      <c r="I17" s="212"/>
      <c r="J17" s="212">
        <v>124471</v>
      </c>
      <c r="K17" s="212">
        <v>373985</v>
      </c>
      <c r="L17" s="212">
        <v>27501</v>
      </c>
      <c r="M17" s="212"/>
      <c r="N17" s="212"/>
      <c r="O17" s="215"/>
      <c r="P17" s="211"/>
      <c r="Q17" s="211"/>
      <c r="R17" s="304">
        <f>SUM(G17:N17)</f>
        <v>525957</v>
      </c>
      <c r="S17" s="202"/>
      <c r="T17" s="202"/>
    </row>
    <row r="18" spans="1:21" s="83" customFormat="1" ht="25.15" customHeight="1" x14ac:dyDescent="0.2">
      <c r="A18" s="306"/>
      <c r="B18" s="307"/>
      <c r="C18" s="305" t="s">
        <v>45</v>
      </c>
      <c r="D18" s="308" t="s">
        <v>68</v>
      </c>
      <c r="E18" s="308"/>
      <c r="F18" s="309"/>
      <c r="G18" s="212"/>
      <c r="H18" s="212"/>
      <c r="I18" s="212"/>
      <c r="J18" s="212"/>
      <c r="K18" s="212"/>
      <c r="L18" s="212"/>
      <c r="M18" s="212"/>
      <c r="N18" s="212"/>
      <c r="O18" s="215"/>
      <c r="P18" s="211"/>
      <c r="Q18" s="211"/>
      <c r="R18" s="304">
        <f>SUM(G18:N18)</f>
        <v>0</v>
      </c>
      <c r="S18" s="202"/>
      <c r="T18" s="202"/>
    </row>
    <row r="19" spans="1:21" s="83" customFormat="1" ht="25.15" customHeight="1" x14ac:dyDescent="0.2">
      <c r="A19" s="306"/>
      <c r="B19" s="307"/>
      <c r="C19" s="305" t="s">
        <v>46</v>
      </c>
      <c r="D19" s="308" t="s">
        <v>78</v>
      </c>
      <c r="E19" s="308"/>
      <c r="F19" s="309"/>
      <c r="G19" s="212"/>
      <c r="H19" s="212">
        <v>69691</v>
      </c>
      <c r="I19" s="212"/>
      <c r="J19" s="212"/>
      <c r="K19" s="212"/>
      <c r="L19" s="215"/>
      <c r="M19" s="212"/>
      <c r="N19" s="215"/>
      <c r="O19" s="215"/>
      <c r="P19" s="211"/>
      <c r="Q19" s="211"/>
      <c r="R19" s="304">
        <f>SUM(G19:K19)+M19</f>
        <v>69691</v>
      </c>
      <c r="S19" s="202"/>
      <c r="T19" s="202"/>
    </row>
    <row r="20" spans="1:21" s="83" customFormat="1" ht="25.15" customHeight="1" x14ac:dyDescent="0.2">
      <c r="A20" s="306"/>
      <c r="B20" s="307"/>
      <c r="C20" s="305" t="s">
        <v>47</v>
      </c>
      <c r="D20" s="308" t="s">
        <v>94</v>
      </c>
      <c r="E20" s="308"/>
      <c r="F20" s="309"/>
      <c r="G20" s="212">
        <v>77772</v>
      </c>
      <c r="H20" s="212">
        <v>495906</v>
      </c>
      <c r="I20" s="212">
        <v>7865</v>
      </c>
      <c r="J20" s="212"/>
      <c r="K20" s="212"/>
      <c r="L20" s="215"/>
      <c r="M20" s="212"/>
      <c r="N20" s="215"/>
      <c r="O20" s="215"/>
      <c r="P20" s="211"/>
      <c r="Q20" s="211"/>
      <c r="R20" s="304">
        <f>SUM(G20:K20)+M20</f>
        <v>581543</v>
      </c>
      <c r="S20" s="202"/>
      <c r="T20" s="202"/>
    </row>
    <row r="21" spans="1:21" s="83" customFormat="1" ht="25.15" customHeight="1" x14ac:dyDescent="0.2">
      <c r="A21" s="306"/>
      <c r="B21" s="307"/>
      <c r="C21" s="305" t="s">
        <v>48</v>
      </c>
      <c r="D21" s="308" t="s">
        <v>117</v>
      </c>
      <c r="E21" s="308"/>
      <c r="F21" s="309"/>
      <c r="G21" s="212">
        <v>1074406</v>
      </c>
      <c r="H21" s="212">
        <v>694154</v>
      </c>
      <c r="I21" s="212">
        <v>96113</v>
      </c>
      <c r="J21" s="212"/>
      <c r="K21" s="212"/>
      <c r="L21" s="215"/>
      <c r="M21" s="214"/>
      <c r="N21" s="215"/>
      <c r="O21" s="214"/>
      <c r="P21" s="211"/>
      <c r="Q21" s="211"/>
      <c r="R21" s="304">
        <f>SUM(G21:K21)+M21+O21</f>
        <v>1864673</v>
      </c>
      <c r="S21" s="202"/>
      <c r="T21" s="202"/>
    </row>
    <row r="22" spans="1:21" s="83" customFormat="1" ht="25.15" customHeight="1" x14ac:dyDescent="0.2">
      <c r="A22" s="306"/>
      <c r="B22" s="310"/>
      <c r="C22" s="134" t="s">
        <v>57</v>
      </c>
      <c r="D22" s="276" t="s">
        <v>76</v>
      </c>
      <c r="E22" s="276"/>
      <c r="F22" s="311"/>
      <c r="G22" s="216"/>
      <c r="H22" s="216"/>
      <c r="I22" s="216"/>
      <c r="J22" s="216"/>
      <c r="K22" s="216"/>
      <c r="L22" s="216"/>
      <c r="M22" s="216"/>
      <c r="N22" s="216"/>
      <c r="O22" s="217"/>
      <c r="P22" s="218"/>
      <c r="Q22" s="219">
        <v>21453</v>
      </c>
      <c r="R22" s="312">
        <f>Q22</f>
        <v>21453</v>
      </c>
      <c r="S22" s="202"/>
      <c r="T22" s="202"/>
    </row>
    <row r="23" spans="1:21" ht="25.15" customHeight="1" x14ac:dyDescent="0.2">
      <c r="A23" s="302"/>
      <c r="B23" s="313"/>
      <c r="C23" s="314" t="s">
        <v>122</v>
      </c>
      <c r="D23" s="315"/>
      <c r="E23" s="315"/>
      <c r="F23" s="315"/>
      <c r="G23" s="316">
        <f>SUM(G15:G21)</f>
        <v>1152178</v>
      </c>
      <c r="H23" s="316">
        <f>SUM(H15:H21)</f>
        <v>1259751</v>
      </c>
      <c r="I23" s="316">
        <f>SUM(I15:I21)</f>
        <v>103978</v>
      </c>
      <c r="J23" s="316">
        <f>SUM(J13:J21)</f>
        <v>124471</v>
      </c>
      <c r="K23" s="316">
        <f>SUM(K14:K21)</f>
        <v>373985</v>
      </c>
      <c r="L23" s="316">
        <f>SUM(L15:L18)</f>
        <v>27501</v>
      </c>
      <c r="M23" s="316">
        <f>SUM(M15:M21)</f>
        <v>0</v>
      </c>
      <c r="N23" s="316">
        <f>SUM(N15:N18)</f>
        <v>0</v>
      </c>
      <c r="O23" s="317">
        <f>O21</f>
        <v>0</v>
      </c>
      <c r="P23" s="316">
        <f>P12</f>
        <v>545763</v>
      </c>
      <c r="Q23" s="316">
        <f>Q22</f>
        <v>21453</v>
      </c>
      <c r="R23" s="316">
        <f>SUM(G23:Q23)</f>
        <v>3609080</v>
      </c>
      <c r="S23" s="92"/>
      <c r="T23" s="92"/>
    </row>
    <row r="24" spans="1:21" ht="25.15" customHeight="1" x14ac:dyDescent="0.25">
      <c r="A24" s="318">
        <v>2</v>
      </c>
      <c r="B24" s="319" t="s">
        <v>171</v>
      </c>
      <c r="C24" s="280"/>
      <c r="D24" s="280"/>
      <c r="E24" s="280"/>
      <c r="F24" s="301"/>
      <c r="G24" s="207"/>
      <c r="H24" s="207"/>
      <c r="I24" s="207"/>
      <c r="J24" s="207"/>
      <c r="K24" s="207"/>
      <c r="L24" s="207"/>
      <c r="M24" s="207"/>
      <c r="N24" s="207"/>
      <c r="O24" s="207"/>
      <c r="P24" s="208"/>
      <c r="Q24" s="208"/>
      <c r="R24" s="209"/>
      <c r="S24" s="202"/>
      <c r="T24" s="92"/>
    </row>
    <row r="25" spans="1:21" ht="25.15" customHeight="1" x14ac:dyDescent="0.2">
      <c r="A25" s="302"/>
      <c r="B25" s="313"/>
      <c r="C25" s="285" t="s">
        <v>39</v>
      </c>
      <c r="D25" s="285" t="s">
        <v>80</v>
      </c>
      <c r="E25" s="285"/>
      <c r="F25" s="157"/>
      <c r="G25" s="212"/>
      <c r="H25" s="214"/>
      <c r="I25" s="214"/>
      <c r="J25" s="215"/>
      <c r="K25" s="215"/>
      <c r="L25" s="215"/>
      <c r="M25" s="215"/>
      <c r="N25" s="215"/>
      <c r="O25" s="215"/>
      <c r="P25" s="210"/>
      <c r="Q25" s="211"/>
      <c r="R25" s="304">
        <f>G25+H25+I25+P25</f>
        <v>0</v>
      </c>
      <c r="S25" s="92"/>
      <c r="T25" s="92"/>
    </row>
    <row r="26" spans="1:21" ht="25.15" customHeight="1" x14ac:dyDescent="0.2">
      <c r="A26" s="302"/>
      <c r="B26" s="313"/>
      <c r="C26" s="285" t="s">
        <v>40</v>
      </c>
      <c r="D26" s="285" t="s">
        <v>120</v>
      </c>
      <c r="E26" s="285"/>
      <c r="F26" s="157"/>
      <c r="G26" s="212">
        <v>2184690</v>
      </c>
      <c r="H26" s="212">
        <v>582584</v>
      </c>
      <c r="I26" s="212">
        <v>145646</v>
      </c>
      <c r="J26" s="215"/>
      <c r="K26" s="215"/>
      <c r="L26" s="215"/>
      <c r="M26" s="212"/>
      <c r="N26" s="215"/>
      <c r="O26" s="212"/>
      <c r="P26" s="211"/>
      <c r="Q26" s="211"/>
      <c r="R26" s="304">
        <f>G26+H26+I26+M26+O26</f>
        <v>2912920</v>
      </c>
      <c r="S26" s="92"/>
      <c r="T26" s="92"/>
    </row>
    <row r="27" spans="1:21" ht="25.15" customHeight="1" x14ac:dyDescent="0.2">
      <c r="A27" s="302"/>
      <c r="B27" s="320"/>
      <c r="C27" s="133" t="s">
        <v>41</v>
      </c>
      <c r="D27" s="133" t="s">
        <v>121</v>
      </c>
      <c r="E27" s="133"/>
      <c r="F27" s="321"/>
      <c r="G27" s="220"/>
      <c r="H27" s="220"/>
      <c r="I27" s="220"/>
      <c r="J27" s="220"/>
      <c r="K27" s="220"/>
      <c r="L27" s="220"/>
      <c r="M27" s="220"/>
      <c r="N27" s="220"/>
      <c r="O27" s="216"/>
      <c r="P27" s="221"/>
      <c r="Q27" s="222">
        <v>34024</v>
      </c>
      <c r="R27" s="312">
        <f>Q27</f>
        <v>34024</v>
      </c>
      <c r="S27" s="92"/>
      <c r="T27" s="92"/>
    </row>
    <row r="28" spans="1:21" ht="25.15" customHeight="1" thickBot="1" x14ac:dyDescent="0.25">
      <c r="A28" s="322"/>
      <c r="B28" s="320"/>
      <c r="C28" s="323" t="s">
        <v>213</v>
      </c>
      <c r="D28" s="323" t="s">
        <v>77</v>
      </c>
      <c r="E28" s="323"/>
      <c r="F28" s="324"/>
      <c r="G28" s="325">
        <f>SUM(G25:G26)</f>
        <v>2184690</v>
      </c>
      <c r="H28" s="326">
        <f>SUM(H25:H26)</f>
        <v>582584</v>
      </c>
      <c r="I28" s="326">
        <f>SUM(I25:I26)</f>
        <v>145646</v>
      </c>
      <c r="J28" s="223"/>
      <c r="K28" s="223"/>
      <c r="L28" s="223"/>
      <c r="M28" s="326">
        <f>M26</f>
        <v>0</v>
      </c>
      <c r="N28" s="223"/>
      <c r="O28" s="326">
        <f>O26</f>
        <v>0</v>
      </c>
      <c r="P28" s="326">
        <f>P25</f>
        <v>0</v>
      </c>
      <c r="Q28" s="326">
        <f>SUM(Q27)</f>
        <v>34024</v>
      </c>
      <c r="R28" s="326">
        <f>SUM(R25:R27)</f>
        <v>2946944</v>
      </c>
      <c r="S28" s="92"/>
      <c r="T28" s="92"/>
      <c r="U28" s="88"/>
    </row>
    <row r="29" spans="1:21" ht="25.15" customHeight="1" x14ac:dyDescent="0.25">
      <c r="A29" s="318">
        <v>3</v>
      </c>
      <c r="B29" s="319" t="s">
        <v>258</v>
      </c>
      <c r="C29" s="327"/>
      <c r="D29" s="327"/>
      <c r="E29" s="327"/>
      <c r="F29" s="328"/>
      <c r="G29" s="224"/>
      <c r="H29" s="207"/>
      <c r="I29" s="207"/>
      <c r="J29" s="207"/>
      <c r="K29" s="207"/>
      <c r="L29" s="207"/>
      <c r="M29" s="207"/>
      <c r="N29" s="207"/>
      <c r="O29" s="207"/>
      <c r="P29" s="208"/>
      <c r="Q29" s="208"/>
      <c r="R29" s="207"/>
      <c r="S29" s="92"/>
      <c r="T29" s="92"/>
    </row>
    <row r="30" spans="1:21" ht="25.15" customHeight="1" x14ac:dyDescent="0.25">
      <c r="A30" s="299"/>
      <c r="B30" s="329" t="s">
        <v>98</v>
      </c>
      <c r="C30" s="285" t="s">
        <v>96</v>
      </c>
      <c r="D30" s="285"/>
      <c r="E30" s="285"/>
      <c r="F30" s="157"/>
      <c r="G30" s="224"/>
      <c r="H30" s="207"/>
      <c r="I30" s="207"/>
      <c r="J30" s="207"/>
      <c r="K30" s="207"/>
      <c r="L30" s="207"/>
      <c r="M30" s="207"/>
      <c r="N30" s="207"/>
      <c r="O30" s="207"/>
      <c r="P30" s="208"/>
      <c r="Q30" s="208"/>
      <c r="R30" s="209"/>
      <c r="S30" s="92"/>
      <c r="T30" s="92"/>
    </row>
    <row r="31" spans="1:21" ht="25.15" customHeight="1" x14ac:dyDescent="0.2">
      <c r="A31" s="302"/>
      <c r="B31" s="329"/>
      <c r="C31" s="140" t="s">
        <v>39</v>
      </c>
      <c r="D31" s="285" t="s">
        <v>75</v>
      </c>
      <c r="E31" s="285"/>
      <c r="F31" s="157"/>
      <c r="G31" s="225"/>
      <c r="H31" s="215"/>
      <c r="I31" s="215"/>
      <c r="J31" s="214"/>
      <c r="K31" s="215"/>
      <c r="L31" s="215"/>
      <c r="M31" s="215"/>
      <c r="N31" s="215"/>
      <c r="O31" s="215"/>
      <c r="P31" s="211"/>
      <c r="Q31" s="211"/>
      <c r="R31" s="304">
        <f>J31</f>
        <v>0</v>
      </c>
      <c r="S31" s="92"/>
      <c r="T31" s="92"/>
    </row>
    <row r="32" spans="1:21" ht="25.15" customHeight="1" x14ac:dyDescent="0.2">
      <c r="A32" s="302"/>
      <c r="B32" s="329"/>
      <c r="C32" s="140" t="s">
        <v>40</v>
      </c>
      <c r="D32" s="285" t="s">
        <v>69</v>
      </c>
      <c r="E32" s="285"/>
      <c r="F32" s="157"/>
      <c r="G32" s="225"/>
      <c r="H32" s="215"/>
      <c r="I32" s="215"/>
      <c r="J32" s="214"/>
      <c r="K32" s="214"/>
      <c r="L32" s="215"/>
      <c r="M32" s="215"/>
      <c r="N32" s="215"/>
      <c r="O32" s="215"/>
      <c r="P32" s="211"/>
      <c r="Q32" s="211"/>
      <c r="R32" s="304">
        <f>SUM(J32:K32)</f>
        <v>0</v>
      </c>
      <c r="S32" s="92"/>
      <c r="T32" s="92"/>
    </row>
    <row r="33" spans="1:20" ht="25.15" customHeight="1" x14ac:dyDescent="0.2">
      <c r="A33" s="302"/>
      <c r="B33" s="329"/>
      <c r="C33" s="140" t="s">
        <v>41</v>
      </c>
      <c r="D33" s="285" t="s">
        <v>70</v>
      </c>
      <c r="E33" s="285"/>
      <c r="F33" s="157"/>
      <c r="G33" s="226"/>
      <c r="H33" s="214"/>
      <c r="I33" s="214"/>
      <c r="J33" s="214"/>
      <c r="K33" s="212"/>
      <c r="L33" s="214"/>
      <c r="M33" s="214"/>
      <c r="N33" s="214"/>
      <c r="O33" s="215"/>
      <c r="P33" s="211"/>
      <c r="Q33" s="211"/>
      <c r="R33" s="304">
        <f>SUM(G33:N33)</f>
        <v>0</v>
      </c>
      <c r="S33" s="92"/>
      <c r="T33" s="92"/>
    </row>
    <row r="34" spans="1:20" ht="25.15" customHeight="1" x14ac:dyDescent="0.2">
      <c r="A34" s="302"/>
      <c r="B34" s="329"/>
      <c r="C34" s="140" t="s">
        <v>42</v>
      </c>
      <c r="D34" s="285" t="s">
        <v>71</v>
      </c>
      <c r="E34" s="285"/>
      <c r="F34" s="157"/>
      <c r="G34" s="226"/>
      <c r="H34" s="214"/>
      <c r="I34" s="214"/>
      <c r="J34" s="214"/>
      <c r="K34" s="227"/>
      <c r="L34" s="214"/>
      <c r="M34" s="214"/>
      <c r="N34" s="214"/>
      <c r="O34" s="215"/>
      <c r="P34" s="211"/>
      <c r="Q34" s="211"/>
      <c r="R34" s="304">
        <f>SUM(G34:N34)</f>
        <v>0</v>
      </c>
      <c r="S34" s="92"/>
      <c r="T34" s="92"/>
    </row>
    <row r="35" spans="1:20" ht="25.15" customHeight="1" x14ac:dyDescent="0.2">
      <c r="A35" s="302"/>
      <c r="B35" s="329"/>
      <c r="C35" s="140" t="s">
        <v>43</v>
      </c>
      <c r="D35" s="285" t="s">
        <v>72</v>
      </c>
      <c r="E35" s="285"/>
      <c r="F35" s="157"/>
      <c r="G35" s="228"/>
      <c r="H35" s="229"/>
      <c r="I35" s="214"/>
      <c r="J35" s="214">
        <f>22814.75-193.86</f>
        <v>22620.89</v>
      </c>
      <c r="K35" s="212">
        <f>428240.56-54255.56</f>
        <v>373985</v>
      </c>
      <c r="L35" s="229"/>
      <c r="M35" s="214"/>
      <c r="N35" s="214"/>
      <c r="O35" s="215"/>
      <c r="P35" s="211"/>
      <c r="Q35" s="211"/>
      <c r="R35" s="304">
        <f>SUM(G35:N35)</f>
        <v>396605.89</v>
      </c>
      <c r="S35" s="92"/>
      <c r="T35" s="92"/>
    </row>
    <row r="36" spans="1:20" ht="25.15" customHeight="1" x14ac:dyDescent="0.2">
      <c r="A36" s="302"/>
      <c r="B36" s="329"/>
      <c r="C36" s="140" t="s">
        <v>44</v>
      </c>
      <c r="D36" s="285" t="s">
        <v>82</v>
      </c>
      <c r="E36" s="285"/>
      <c r="F36" s="157"/>
      <c r="G36" s="226"/>
      <c r="H36" s="226"/>
      <c r="I36" s="226"/>
      <c r="J36" s="214"/>
      <c r="K36" s="212"/>
      <c r="L36" s="214"/>
      <c r="M36" s="214"/>
      <c r="N36" s="214"/>
      <c r="O36" s="215"/>
      <c r="P36" s="211"/>
      <c r="Q36" s="211"/>
      <c r="R36" s="304">
        <f>SUM(G36:N36)</f>
        <v>0</v>
      </c>
      <c r="S36" s="92"/>
      <c r="T36" s="92"/>
    </row>
    <row r="37" spans="1:20" ht="25.15" customHeight="1" x14ac:dyDescent="0.2">
      <c r="A37" s="302"/>
      <c r="B37" s="329"/>
      <c r="C37" s="140" t="s">
        <v>45</v>
      </c>
      <c r="D37" s="285" t="s">
        <v>79</v>
      </c>
      <c r="E37" s="285"/>
      <c r="F37" s="157"/>
      <c r="G37" s="230"/>
      <c r="H37" s="230">
        <f>69691+200</f>
        <v>69891</v>
      </c>
      <c r="I37" s="226"/>
      <c r="J37" s="214"/>
      <c r="K37" s="214"/>
      <c r="L37" s="215"/>
      <c r="M37" s="212"/>
      <c r="N37" s="215"/>
      <c r="O37" s="215"/>
      <c r="P37" s="211"/>
      <c r="Q37" s="211"/>
      <c r="R37" s="304">
        <f>SUM(G37:K37)+M37</f>
        <v>69891</v>
      </c>
      <c r="S37" s="92"/>
      <c r="T37" s="92"/>
    </row>
    <row r="38" spans="1:20" ht="25.15" customHeight="1" x14ac:dyDescent="0.2">
      <c r="A38" s="302"/>
      <c r="B38" s="329"/>
      <c r="C38" s="140" t="s">
        <v>46</v>
      </c>
      <c r="D38" s="285" t="s">
        <v>93</v>
      </c>
      <c r="E38" s="285"/>
      <c r="F38" s="157"/>
      <c r="G38" s="230">
        <v>77772</v>
      </c>
      <c r="H38" s="230">
        <v>470386.52</v>
      </c>
      <c r="I38" s="230">
        <v>7865</v>
      </c>
      <c r="J38" s="214"/>
      <c r="K38" s="214"/>
      <c r="L38" s="215"/>
      <c r="M38" s="212"/>
      <c r="N38" s="215"/>
      <c r="O38" s="225"/>
      <c r="P38" s="211"/>
      <c r="Q38" s="211"/>
      <c r="R38" s="304">
        <f>SUM(G38:K38)+M38</f>
        <v>556023.52</v>
      </c>
      <c r="S38" s="92"/>
      <c r="T38" s="92"/>
    </row>
    <row r="39" spans="1:20" ht="25.15" customHeight="1" x14ac:dyDescent="0.2">
      <c r="A39" s="302"/>
      <c r="B39" s="329"/>
      <c r="C39" s="140" t="s">
        <v>47</v>
      </c>
      <c r="D39" s="285" t="s">
        <v>115</v>
      </c>
      <c r="E39" s="285"/>
      <c r="F39" s="157"/>
      <c r="G39" s="231">
        <v>1074406</v>
      </c>
      <c r="H39" s="231"/>
      <c r="I39" s="231">
        <v>96113</v>
      </c>
      <c r="J39" s="232"/>
      <c r="K39" s="232"/>
      <c r="L39" s="216"/>
      <c r="M39" s="232"/>
      <c r="N39" s="216"/>
      <c r="O39" s="233"/>
      <c r="P39" s="221"/>
      <c r="Q39" s="221"/>
      <c r="R39" s="312">
        <f>SUM(G39:K39)+M39+O39</f>
        <v>1170519</v>
      </c>
      <c r="S39" s="92"/>
      <c r="T39" s="92"/>
    </row>
    <row r="40" spans="1:20" ht="25.15" customHeight="1" x14ac:dyDescent="0.2">
      <c r="A40" s="302"/>
      <c r="B40" s="329"/>
      <c r="C40" s="140" t="s">
        <v>48</v>
      </c>
      <c r="D40" s="285" t="s">
        <v>123</v>
      </c>
      <c r="E40" s="285"/>
      <c r="F40" s="157"/>
      <c r="G40" s="231">
        <v>1167174.53</v>
      </c>
      <c r="H40" s="231"/>
      <c r="I40" s="231">
        <v>8610.73</v>
      </c>
      <c r="J40" s="232"/>
      <c r="K40" s="232">
        <v>54255.56</v>
      </c>
      <c r="L40" s="216"/>
      <c r="M40" s="234"/>
      <c r="N40" s="216"/>
      <c r="O40" s="231"/>
      <c r="P40" s="221"/>
      <c r="Q40" s="221"/>
      <c r="R40" s="312">
        <f>SUM(G40:K40)+M40+O40</f>
        <v>1230040.82</v>
      </c>
      <c r="S40" s="92"/>
      <c r="T40" s="92"/>
    </row>
    <row r="41" spans="1:20" ht="25.15" customHeight="1" x14ac:dyDescent="0.2">
      <c r="A41" s="330"/>
      <c r="B41" s="331" t="s">
        <v>124</v>
      </c>
      <c r="C41" s="332"/>
      <c r="D41" s="332"/>
      <c r="E41" s="332"/>
      <c r="F41" s="333"/>
      <c r="G41" s="317">
        <f>SUM(G33:G40)</f>
        <v>2319352.5300000003</v>
      </c>
      <c r="H41" s="317">
        <f>SUM(H33:H40)</f>
        <v>540277.52</v>
      </c>
      <c r="I41" s="317">
        <f>SUM(I33:I40)</f>
        <v>112588.73</v>
      </c>
      <c r="J41" s="317">
        <f>SUM(J31:J40)</f>
        <v>22620.89</v>
      </c>
      <c r="K41" s="317">
        <f>SUM(K32:K40)</f>
        <v>428240.56</v>
      </c>
      <c r="L41" s="317">
        <f>SUM(L33:L36)</f>
        <v>0</v>
      </c>
      <c r="M41" s="317">
        <f>SUM(M33:M40)</f>
        <v>0</v>
      </c>
      <c r="N41" s="317">
        <f>SUM(N33:N36)</f>
        <v>0</v>
      </c>
      <c r="O41" s="317">
        <f>SUM(O39:O40)</f>
        <v>0</v>
      </c>
      <c r="P41" s="235"/>
      <c r="Q41" s="235"/>
      <c r="R41" s="316">
        <f>SUM(G41:O41)</f>
        <v>3423080.2300000004</v>
      </c>
      <c r="S41" s="236"/>
      <c r="T41" s="92"/>
    </row>
    <row r="42" spans="1:20" ht="25.15" customHeight="1" x14ac:dyDescent="0.2">
      <c r="A42" s="302"/>
      <c r="B42" s="329"/>
      <c r="C42" s="140" t="s">
        <v>57</v>
      </c>
      <c r="D42" s="285" t="s">
        <v>76</v>
      </c>
      <c r="E42" s="285"/>
      <c r="F42" s="157"/>
      <c r="G42" s="237">
        <v>24153.26</v>
      </c>
      <c r="H42" s="238">
        <v>21007.29</v>
      </c>
      <c r="I42" s="239">
        <v>2210.29</v>
      </c>
      <c r="J42" s="240">
        <v>793.43</v>
      </c>
      <c r="K42" s="239">
        <v>2457.4</v>
      </c>
      <c r="L42" s="239"/>
      <c r="M42" s="239"/>
      <c r="N42" s="239"/>
      <c r="O42" s="239"/>
      <c r="P42" s="208"/>
      <c r="Q42" s="334">
        <f>SUM(G42:O42)</f>
        <v>50621.670000000006</v>
      </c>
      <c r="R42" s="335">
        <f>Q42</f>
        <v>50621.670000000006</v>
      </c>
      <c r="S42" s="92"/>
      <c r="T42" s="92"/>
    </row>
    <row r="43" spans="1:20" ht="25.15" customHeight="1" x14ac:dyDescent="0.2">
      <c r="A43" s="302"/>
      <c r="B43" s="329" t="s">
        <v>99</v>
      </c>
      <c r="C43" s="285" t="s">
        <v>97</v>
      </c>
      <c r="D43" s="285"/>
      <c r="E43" s="285"/>
      <c r="F43" s="157"/>
      <c r="G43" s="241"/>
      <c r="H43" s="242"/>
      <c r="I43" s="242"/>
      <c r="J43" s="242"/>
      <c r="K43" s="242"/>
      <c r="L43" s="242"/>
      <c r="M43" s="242"/>
      <c r="N43" s="242"/>
      <c r="O43" s="242"/>
      <c r="P43" s="218"/>
      <c r="Q43" s="218"/>
      <c r="R43" s="243"/>
      <c r="S43" s="92"/>
      <c r="T43" s="92"/>
    </row>
    <row r="44" spans="1:20" ht="25.15" customHeight="1" x14ac:dyDescent="0.25">
      <c r="A44" s="302"/>
      <c r="B44" s="336"/>
      <c r="C44" s="140" t="s">
        <v>39</v>
      </c>
      <c r="D44" s="140" t="s">
        <v>90</v>
      </c>
      <c r="E44" s="140"/>
      <c r="F44" s="117"/>
      <c r="G44" s="244"/>
      <c r="H44" s="212"/>
      <c r="I44" s="230"/>
      <c r="J44" s="230"/>
      <c r="K44" s="230"/>
      <c r="L44" s="226"/>
      <c r="M44" s="230"/>
      <c r="N44" s="230"/>
      <c r="O44" s="230"/>
      <c r="P44" s="211"/>
      <c r="Q44" s="211"/>
      <c r="R44" s="304">
        <f>SUM(G44:O44)</f>
        <v>0</v>
      </c>
      <c r="S44" s="92"/>
      <c r="T44" s="92"/>
    </row>
    <row r="45" spans="1:20" ht="25.15" customHeight="1" x14ac:dyDescent="0.25">
      <c r="A45" s="302"/>
      <c r="B45" s="336"/>
      <c r="C45" s="140" t="s">
        <v>40</v>
      </c>
      <c r="D45" s="140" t="s">
        <v>91</v>
      </c>
      <c r="E45" s="140"/>
      <c r="F45" s="117"/>
      <c r="G45" s="244"/>
      <c r="H45" s="212"/>
      <c r="I45" s="230"/>
      <c r="J45" s="230"/>
      <c r="K45" s="230"/>
      <c r="L45" s="226"/>
      <c r="M45" s="230"/>
      <c r="N45" s="230"/>
      <c r="O45" s="230"/>
      <c r="P45" s="211"/>
      <c r="Q45" s="211"/>
      <c r="R45" s="304">
        <f>SUM(G45:O45)</f>
        <v>0</v>
      </c>
      <c r="S45" s="92"/>
      <c r="T45" s="92"/>
    </row>
    <row r="46" spans="1:20" ht="25.15" customHeight="1" x14ac:dyDescent="0.25">
      <c r="A46" s="302"/>
      <c r="B46" s="336"/>
      <c r="C46" s="140" t="s">
        <v>41</v>
      </c>
      <c r="D46" s="285" t="s">
        <v>89</v>
      </c>
      <c r="E46" s="285"/>
      <c r="F46" s="157"/>
      <c r="G46" s="234">
        <v>670681.47</v>
      </c>
      <c r="H46" s="238">
        <v>5771.99</v>
      </c>
      <c r="I46" s="230">
        <v>2861.94</v>
      </c>
      <c r="J46" s="230"/>
      <c r="K46" s="230"/>
      <c r="L46" s="226"/>
      <c r="M46" s="230"/>
      <c r="N46" s="230"/>
      <c r="O46" s="230"/>
      <c r="P46" s="211"/>
      <c r="Q46" s="211"/>
      <c r="R46" s="304">
        <f>SUM(G46:O46)</f>
        <v>679315.39999999991</v>
      </c>
      <c r="S46" s="92"/>
      <c r="T46" s="92"/>
    </row>
    <row r="47" spans="1:20" ht="25.15" customHeight="1" x14ac:dyDescent="0.2">
      <c r="A47" s="302"/>
      <c r="B47" s="313" t="s">
        <v>158</v>
      </c>
      <c r="C47" s="285" t="s">
        <v>168</v>
      </c>
      <c r="D47" s="285"/>
      <c r="E47" s="285"/>
      <c r="F47" s="157"/>
      <c r="G47" s="234">
        <f>SUM(G41+G42+G44+G45+G46)</f>
        <v>3014187.26</v>
      </c>
      <c r="H47" s="234">
        <f t="shared" ref="H47:O47" si="0">SUM(H41+H42+H44+H45+H46)</f>
        <v>567056.80000000005</v>
      </c>
      <c r="I47" s="234">
        <f t="shared" si="0"/>
        <v>117660.95999999999</v>
      </c>
      <c r="J47" s="234">
        <f t="shared" si="0"/>
        <v>23414.32</v>
      </c>
      <c r="K47" s="234">
        <f t="shared" si="0"/>
        <v>430697.96</v>
      </c>
      <c r="L47" s="234">
        <f t="shared" si="0"/>
        <v>0</v>
      </c>
      <c r="M47" s="234">
        <f t="shared" si="0"/>
        <v>0</v>
      </c>
      <c r="N47" s="234">
        <f t="shared" si="0"/>
        <v>0</v>
      </c>
      <c r="O47" s="234">
        <f t="shared" si="0"/>
        <v>0</v>
      </c>
      <c r="P47" s="221"/>
      <c r="Q47" s="221"/>
      <c r="R47" s="312">
        <f>SUM(G47:O47)</f>
        <v>4153017.2999999993</v>
      </c>
      <c r="S47" s="92"/>
      <c r="T47" s="92"/>
    </row>
    <row r="48" spans="1:20" ht="25.15" customHeight="1" x14ac:dyDescent="0.2">
      <c r="A48" s="337"/>
      <c r="B48" s="338" t="s">
        <v>166</v>
      </c>
      <c r="C48" s="339" t="s">
        <v>62</v>
      </c>
      <c r="D48" s="340"/>
      <c r="E48" s="340"/>
      <c r="F48" s="340"/>
      <c r="G48" s="317">
        <f>IF(G47='CSS '!G54,'CSS '!G54,"ERROR")</f>
        <v>3014187.26</v>
      </c>
      <c r="H48" s="317">
        <f>IF(H47=PEI!G51,PEI!G51,"ERROR")</f>
        <v>567056.79999999993</v>
      </c>
      <c r="I48" s="317">
        <f>IF(I47=INN!G35,INN!G35,"ERROR")</f>
        <v>117660.96</v>
      </c>
      <c r="J48" s="317">
        <f>IF(J47=WET!E15,WET!E15,"ERROR")</f>
        <v>23414.32</v>
      </c>
      <c r="K48" s="317">
        <f>IF(K47=CFTN!D41,CFTN!D41,"ERROR")</f>
        <v>430697.96</v>
      </c>
      <c r="L48" s="317">
        <f>IF(L47='Other MHSA Funds'!D7,'Other MHSA Funds'!D7,"ERROR")</f>
        <v>0</v>
      </c>
      <c r="M48" s="317">
        <f>IF(M47='Other MHSA Funds'!D9,'Other MHSA Funds'!D9,"ERROR")</f>
        <v>0</v>
      </c>
      <c r="N48" s="317">
        <f>IF(N47='Other MHSA Funds'!D11,'Other MHSA Funds'!D11,"ERROR")</f>
        <v>0</v>
      </c>
      <c r="O48" s="317">
        <f>IF(O47='Unencumbered Housing Funds'!D6,'Unencumbered Housing Funds'!D6,"ERROR")</f>
        <v>0</v>
      </c>
      <c r="P48" s="245"/>
      <c r="Q48" s="341">
        <f>Q42</f>
        <v>50621.670000000006</v>
      </c>
      <c r="R48" s="266">
        <f>SUM(G48:O48)+Q48</f>
        <v>4203638.97</v>
      </c>
      <c r="S48" s="92"/>
      <c r="T48" s="92"/>
    </row>
    <row r="49" spans="1:20" ht="15" x14ac:dyDescent="0.2">
      <c r="A49" s="108"/>
      <c r="B49" s="109"/>
      <c r="C49" s="109"/>
      <c r="D49" s="109"/>
      <c r="E49" s="109"/>
      <c r="F49" s="109"/>
      <c r="G49" s="109"/>
      <c r="H49" s="109"/>
      <c r="I49" s="109"/>
      <c r="J49" s="109"/>
      <c r="K49" s="109"/>
      <c r="L49" s="109"/>
      <c r="M49" s="109"/>
      <c r="N49" s="109"/>
      <c r="O49" s="109"/>
      <c r="P49" s="109"/>
      <c r="Q49" s="109"/>
      <c r="R49" s="246"/>
      <c r="S49" s="109"/>
      <c r="T49" s="92"/>
    </row>
    <row r="50" spans="1:20" s="371" customFormat="1" ht="15" x14ac:dyDescent="0.2">
      <c r="A50" s="330" t="s">
        <v>169</v>
      </c>
      <c r="B50" s="133"/>
      <c r="C50" s="133"/>
      <c r="D50" s="133"/>
      <c r="E50" s="133"/>
      <c r="F50" s="133"/>
      <c r="G50" s="133"/>
      <c r="H50" s="133"/>
      <c r="I50" s="133"/>
      <c r="J50" s="133"/>
      <c r="K50" s="133"/>
      <c r="L50" s="133"/>
      <c r="M50" s="133"/>
      <c r="N50" s="133"/>
      <c r="O50" s="133"/>
      <c r="P50" s="133"/>
      <c r="Q50" s="133"/>
      <c r="R50" s="342"/>
      <c r="S50" s="109"/>
      <c r="T50" s="279"/>
    </row>
    <row r="51" spans="1:20" ht="15" x14ac:dyDescent="0.2">
      <c r="A51" s="108"/>
      <c r="B51" s="109"/>
      <c r="C51" s="109"/>
      <c r="D51" s="109"/>
      <c r="E51" s="109"/>
      <c r="F51" s="109"/>
      <c r="G51" s="109"/>
      <c r="H51" s="109"/>
      <c r="I51" s="109"/>
      <c r="J51" s="109"/>
      <c r="K51" s="109"/>
      <c r="L51" s="109"/>
      <c r="M51" s="109"/>
      <c r="N51" s="109"/>
      <c r="O51" s="109"/>
      <c r="P51" s="109"/>
      <c r="Q51" s="109"/>
      <c r="R51" s="246"/>
      <c r="S51" s="92"/>
      <c r="T51" s="92"/>
    </row>
    <row r="52" spans="1:20" ht="25.15" customHeight="1" x14ac:dyDescent="0.25">
      <c r="A52" s="318">
        <v>4</v>
      </c>
      <c r="B52" s="319" t="s">
        <v>259</v>
      </c>
      <c r="C52" s="327"/>
      <c r="D52" s="327"/>
      <c r="E52" s="327"/>
      <c r="F52" s="328"/>
      <c r="G52" s="247"/>
      <c r="H52" s="247"/>
      <c r="I52" s="247"/>
      <c r="J52" s="247"/>
      <c r="K52" s="247"/>
      <c r="L52" s="247"/>
      <c r="M52" s="247"/>
      <c r="N52" s="247"/>
      <c r="O52" s="247"/>
      <c r="P52" s="247"/>
      <c r="Q52" s="247"/>
      <c r="R52" s="248"/>
      <c r="S52" s="92"/>
      <c r="T52" s="92"/>
    </row>
    <row r="53" spans="1:20" ht="25.15" customHeight="1" x14ac:dyDescent="0.25">
      <c r="A53" s="302"/>
      <c r="B53" s="300"/>
      <c r="C53" s="343" t="s">
        <v>39</v>
      </c>
      <c r="D53" s="308" t="s">
        <v>95</v>
      </c>
      <c r="E53" s="308"/>
      <c r="F53" s="309"/>
      <c r="G53" s="238"/>
      <c r="H53" s="240"/>
      <c r="I53" s="240"/>
      <c r="J53" s="238"/>
      <c r="K53" s="238"/>
      <c r="L53" s="207"/>
      <c r="M53" s="207"/>
      <c r="N53" s="207"/>
      <c r="O53" s="207"/>
      <c r="P53" s="249"/>
      <c r="Q53" s="208"/>
      <c r="R53" s="335">
        <f>SUM(G53:K53)+P53</f>
        <v>0</v>
      </c>
      <c r="S53" s="250"/>
      <c r="T53" s="92"/>
    </row>
    <row r="54" spans="1:20" ht="25.15" customHeight="1" x14ac:dyDescent="0.25">
      <c r="A54" s="302"/>
      <c r="B54" s="300"/>
      <c r="C54" s="343" t="s">
        <v>40</v>
      </c>
      <c r="D54" s="308" t="s">
        <v>116</v>
      </c>
      <c r="E54" s="308"/>
      <c r="F54" s="309"/>
      <c r="G54" s="212"/>
      <c r="H54" s="214"/>
      <c r="I54" s="214"/>
      <c r="J54" s="212"/>
      <c r="K54" s="212"/>
      <c r="L54" s="215"/>
      <c r="M54" s="215"/>
      <c r="N54" s="215"/>
      <c r="O54" s="215"/>
      <c r="P54" s="249"/>
      <c r="Q54" s="211"/>
      <c r="R54" s="335">
        <f>SUM(G54:K54)+P54</f>
        <v>0</v>
      </c>
      <c r="S54" s="250"/>
      <c r="T54" s="92"/>
    </row>
    <row r="55" spans="1:20" ht="24.6" customHeight="1" x14ac:dyDescent="0.25">
      <c r="A55" s="302"/>
      <c r="B55" s="300"/>
      <c r="C55" s="343" t="s">
        <v>41</v>
      </c>
      <c r="D55" s="308" t="s">
        <v>125</v>
      </c>
      <c r="E55" s="308"/>
      <c r="F55" s="309"/>
      <c r="G55" s="212">
        <v>-200000</v>
      </c>
      <c r="H55" s="214"/>
      <c r="I55" s="214"/>
      <c r="J55" s="212"/>
      <c r="K55" s="212">
        <v>200000</v>
      </c>
      <c r="L55" s="215"/>
      <c r="M55" s="215"/>
      <c r="N55" s="215"/>
      <c r="O55" s="215"/>
      <c r="P55" s="249"/>
      <c r="Q55" s="221"/>
      <c r="R55" s="335">
        <f>SUM(G55:K55)+P55</f>
        <v>0</v>
      </c>
      <c r="S55" s="250"/>
      <c r="T55" s="92"/>
    </row>
    <row r="56" spans="1:20" ht="24.6" customHeight="1" x14ac:dyDescent="0.25">
      <c r="A56" s="322"/>
      <c r="B56" s="300"/>
      <c r="C56" s="343" t="s">
        <v>217</v>
      </c>
      <c r="D56" s="308"/>
      <c r="E56" s="308"/>
      <c r="F56" s="309"/>
      <c r="G56" s="344">
        <f>SUM(G53:G55)</f>
        <v>-200000</v>
      </c>
      <c r="H56" s="344">
        <f>SUM(H53:H55)</f>
        <v>0</v>
      </c>
      <c r="I56" s="344">
        <f>SUM(I53:I55)</f>
        <v>0</v>
      </c>
      <c r="J56" s="344">
        <f>SUM(J53:J55)</f>
        <v>0</v>
      </c>
      <c r="K56" s="344">
        <f>SUM(K53:K55)</f>
        <v>200000</v>
      </c>
      <c r="L56" s="217"/>
      <c r="M56" s="217"/>
      <c r="N56" s="217"/>
      <c r="O56" s="217"/>
      <c r="P56" s="249">
        <f>SUM(P53:P55)</f>
        <v>0</v>
      </c>
      <c r="Q56" s="218"/>
      <c r="R56" s="335">
        <f>SUM(G56:K56)+P56</f>
        <v>0</v>
      </c>
      <c r="S56" s="250"/>
      <c r="T56" s="92"/>
    </row>
    <row r="57" spans="1:20" ht="25.15" customHeight="1" x14ac:dyDescent="0.25">
      <c r="A57" s="345">
        <v>5</v>
      </c>
      <c r="B57" s="346" t="s">
        <v>260</v>
      </c>
      <c r="C57" s="347"/>
      <c r="D57" s="347"/>
      <c r="E57" s="347"/>
      <c r="F57" s="348"/>
      <c r="G57" s="251"/>
      <c r="H57" s="252"/>
      <c r="I57" s="252"/>
      <c r="J57" s="252"/>
      <c r="K57" s="252"/>
      <c r="L57" s="252"/>
      <c r="M57" s="252"/>
      <c r="N57" s="252"/>
      <c r="O57" s="252"/>
      <c r="P57" s="253"/>
      <c r="Q57" s="253"/>
      <c r="R57" s="254"/>
      <c r="S57" s="92"/>
      <c r="T57" s="92"/>
    </row>
    <row r="58" spans="1:20" ht="25.15" customHeight="1" x14ac:dyDescent="0.25">
      <c r="A58" s="349"/>
      <c r="B58" s="350"/>
      <c r="C58" s="351" t="s">
        <v>39</v>
      </c>
      <c r="D58" s="352" t="s">
        <v>61</v>
      </c>
      <c r="E58" s="352"/>
      <c r="F58" s="353"/>
      <c r="G58" s="225"/>
      <c r="H58" s="215"/>
      <c r="I58" s="215"/>
      <c r="J58" s="215"/>
      <c r="K58" s="215"/>
      <c r="L58" s="215"/>
      <c r="M58" s="215"/>
      <c r="N58" s="215"/>
      <c r="O58" s="215"/>
      <c r="P58" s="210"/>
      <c r="Q58" s="211"/>
      <c r="R58" s="304">
        <f>P58</f>
        <v>0</v>
      </c>
      <c r="S58" s="92"/>
      <c r="T58" s="92"/>
    </row>
    <row r="59" spans="1:20" ht="25.15" customHeight="1" x14ac:dyDescent="0.25">
      <c r="A59" s="349"/>
      <c r="B59" s="350"/>
      <c r="C59" s="351" t="s">
        <v>40</v>
      </c>
      <c r="D59" s="352" t="s">
        <v>74</v>
      </c>
      <c r="E59" s="352"/>
      <c r="F59" s="353"/>
      <c r="G59" s="225"/>
      <c r="H59" s="215"/>
      <c r="I59" s="215"/>
      <c r="J59" s="212"/>
      <c r="K59" s="215"/>
      <c r="L59" s="215"/>
      <c r="M59" s="215"/>
      <c r="N59" s="215"/>
      <c r="O59" s="215"/>
      <c r="P59" s="211"/>
      <c r="Q59" s="211"/>
      <c r="R59" s="304">
        <f>J59</f>
        <v>0</v>
      </c>
      <c r="S59" s="92"/>
      <c r="T59" s="92"/>
    </row>
    <row r="60" spans="1:20" ht="25.15" customHeight="1" x14ac:dyDescent="0.25">
      <c r="A60" s="349"/>
      <c r="B60" s="350"/>
      <c r="C60" s="351" t="s">
        <v>41</v>
      </c>
      <c r="D60" s="352" t="s">
        <v>64</v>
      </c>
      <c r="E60" s="352"/>
      <c r="F60" s="353"/>
      <c r="G60" s="225"/>
      <c r="H60" s="215"/>
      <c r="I60" s="215"/>
      <c r="J60" s="212"/>
      <c r="K60" s="214"/>
      <c r="L60" s="215"/>
      <c r="M60" s="215"/>
      <c r="N60" s="215"/>
      <c r="O60" s="215"/>
      <c r="P60" s="211"/>
      <c r="Q60" s="211"/>
      <c r="R60" s="304">
        <f>J60+K60</f>
        <v>0</v>
      </c>
      <c r="S60" s="92"/>
      <c r="T60" s="92"/>
    </row>
    <row r="61" spans="1:20" s="85" customFormat="1" ht="25.15" customHeight="1" x14ac:dyDescent="0.25">
      <c r="A61" s="349"/>
      <c r="B61" s="350"/>
      <c r="C61" s="351" t="s">
        <v>42</v>
      </c>
      <c r="D61" s="352" t="s">
        <v>65</v>
      </c>
      <c r="E61" s="352"/>
      <c r="F61" s="353"/>
      <c r="G61" s="226"/>
      <c r="H61" s="214"/>
      <c r="I61" s="214"/>
      <c r="J61" s="212"/>
      <c r="K61" s="214"/>
      <c r="L61" s="214"/>
      <c r="M61" s="214"/>
      <c r="N61" s="214"/>
      <c r="O61" s="215"/>
      <c r="P61" s="211"/>
      <c r="Q61" s="211"/>
      <c r="R61" s="304">
        <f>SUM(G61:N61)</f>
        <v>0</v>
      </c>
      <c r="S61" s="109"/>
      <c r="T61" s="109"/>
    </row>
    <row r="62" spans="1:20" s="85" customFormat="1" ht="25.15" customHeight="1" x14ac:dyDescent="0.25">
      <c r="A62" s="349"/>
      <c r="B62" s="350"/>
      <c r="C62" s="351" t="s">
        <v>43</v>
      </c>
      <c r="D62" s="352" t="s">
        <v>66</v>
      </c>
      <c r="E62" s="352"/>
      <c r="F62" s="353"/>
      <c r="G62" s="226"/>
      <c r="H62" s="226"/>
      <c r="I62" s="226"/>
      <c r="J62" s="212"/>
      <c r="K62" s="214"/>
      <c r="L62" s="240"/>
      <c r="M62" s="214"/>
      <c r="N62" s="214"/>
      <c r="O62" s="215"/>
      <c r="P62" s="211"/>
      <c r="Q62" s="211"/>
      <c r="R62" s="304">
        <f>SUM(G62:N62)</f>
        <v>0</v>
      </c>
      <c r="S62" s="109"/>
      <c r="T62" s="109"/>
    </row>
    <row r="63" spans="1:20" s="85" customFormat="1" ht="25.15" customHeight="1" x14ac:dyDescent="0.25">
      <c r="A63" s="349"/>
      <c r="B63" s="350"/>
      <c r="C63" s="351" t="s">
        <v>44</v>
      </c>
      <c r="D63" s="352" t="s">
        <v>67</v>
      </c>
      <c r="E63" s="352"/>
      <c r="F63" s="353"/>
      <c r="G63" s="226"/>
      <c r="H63" s="226"/>
      <c r="I63" s="255"/>
      <c r="J63" s="212"/>
      <c r="K63" s="214"/>
      <c r="L63" s="214"/>
      <c r="M63" s="214"/>
      <c r="N63" s="214"/>
      <c r="O63" s="215"/>
      <c r="P63" s="211"/>
      <c r="Q63" s="211"/>
      <c r="R63" s="304">
        <f>SUM(G63:N63)</f>
        <v>0</v>
      </c>
      <c r="S63" s="109"/>
      <c r="T63" s="109"/>
    </row>
    <row r="64" spans="1:20" s="85" customFormat="1" ht="25.15" customHeight="1" x14ac:dyDescent="0.25">
      <c r="A64" s="349"/>
      <c r="B64" s="350"/>
      <c r="C64" s="351" t="s">
        <v>45</v>
      </c>
      <c r="D64" s="352" t="s">
        <v>68</v>
      </c>
      <c r="E64" s="352"/>
      <c r="F64" s="353"/>
      <c r="G64" s="255"/>
      <c r="H64" s="255"/>
      <c r="I64" s="255"/>
      <c r="J64" s="212"/>
      <c r="K64" s="214"/>
      <c r="L64" s="226"/>
      <c r="M64" s="226"/>
      <c r="N64" s="226"/>
      <c r="O64" s="216"/>
      <c r="P64" s="221"/>
      <c r="Q64" s="221"/>
      <c r="R64" s="304">
        <f>SUM(G64:N64)</f>
        <v>0</v>
      </c>
      <c r="S64" s="109"/>
      <c r="T64" s="109"/>
    </row>
    <row r="65" spans="1:20" ht="25.15" customHeight="1" x14ac:dyDescent="0.25">
      <c r="A65" s="349"/>
      <c r="B65" s="350"/>
      <c r="C65" s="351" t="s">
        <v>46</v>
      </c>
      <c r="D65" s="352" t="s">
        <v>78</v>
      </c>
      <c r="E65" s="352"/>
      <c r="F65" s="353"/>
      <c r="G65" s="226"/>
      <c r="H65" s="232">
        <v>200</v>
      </c>
      <c r="I65" s="234"/>
      <c r="J65" s="212"/>
      <c r="K65" s="212"/>
      <c r="L65" s="234"/>
      <c r="M65" s="234"/>
      <c r="N65" s="216"/>
      <c r="O65" s="216"/>
      <c r="P65" s="221"/>
      <c r="Q65" s="221"/>
      <c r="R65" s="304">
        <f>SUM(G65:M65)</f>
        <v>200</v>
      </c>
      <c r="S65" s="92"/>
      <c r="T65" s="92"/>
    </row>
    <row r="66" spans="1:20" ht="25.15" customHeight="1" x14ac:dyDescent="0.25">
      <c r="A66" s="349"/>
      <c r="B66" s="350"/>
      <c r="C66" s="351" t="s">
        <v>47</v>
      </c>
      <c r="D66" s="352" t="s">
        <v>94</v>
      </c>
      <c r="E66" s="352"/>
      <c r="F66" s="353"/>
      <c r="G66" s="230"/>
      <c r="H66" s="234"/>
      <c r="I66" s="234"/>
      <c r="J66" s="212"/>
      <c r="K66" s="212"/>
      <c r="L66" s="234"/>
      <c r="M66" s="234"/>
      <c r="N66" s="216"/>
      <c r="O66" s="216"/>
      <c r="P66" s="221"/>
      <c r="Q66" s="221"/>
      <c r="R66" s="304">
        <f>SUM(G66:M66)</f>
        <v>0</v>
      </c>
      <c r="S66" s="92"/>
      <c r="T66" s="92"/>
    </row>
    <row r="67" spans="1:20" ht="25.15" customHeight="1" x14ac:dyDescent="0.25">
      <c r="A67" s="349"/>
      <c r="B67" s="350"/>
      <c r="C67" s="351" t="s">
        <v>48</v>
      </c>
      <c r="D67" s="352" t="s">
        <v>117</v>
      </c>
      <c r="E67" s="352"/>
      <c r="F67" s="353"/>
      <c r="G67" s="230"/>
      <c r="H67" s="234"/>
      <c r="I67" s="234"/>
      <c r="J67" s="212"/>
      <c r="K67" s="212"/>
      <c r="L67" s="234"/>
      <c r="M67" s="232"/>
      <c r="N67" s="216"/>
      <c r="O67" s="232"/>
      <c r="P67" s="221"/>
      <c r="Q67" s="221"/>
      <c r="R67" s="304">
        <f>SUM(G67:M67)+O67</f>
        <v>0</v>
      </c>
      <c r="S67" s="92"/>
      <c r="T67" s="92"/>
    </row>
    <row r="68" spans="1:20" ht="25.15" customHeight="1" x14ac:dyDescent="0.25">
      <c r="A68" s="349"/>
      <c r="B68" s="350"/>
      <c r="C68" s="351" t="s">
        <v>57</v>
      </c>
      <c r="D68" s="352" t="s">
        <v>126</v>
      </c>
      <c r="E68" s="352"/>
      <c r="F68" s="353"/>
      <c r="G68" s="230"/>
      <c r="H68" s="234"/>
      <c r="I68" s="234"/>
      <c r="J68" s="212"/>
      <c r="K68" s="212">
        <v>200000</v>
      </c>
      <c r="L68" s="234"/>
      <c r="M68" s="234"/>
      <c r="N68" s="216"/>
      <c r="O68" s="234"/>
      <c r="P68" s="221"/>
      <c r="Q68" s="215"/>
      <c r="R68" s="304">
        <f>SUM(G68:M68)+O68</f>
        <v>200000</v>
      </c>
      <c r="S68" s="250"/>
      <c r="T68" s="92"/>
    </row>
    <row r="69" spans="1:20" ht="25.15" customHeight="1" x14ac:dyDescent="0.25">
      <c r="A69" s="349"/>
      <c r="B69" s="350"/>
      <c r="C69" s="351" t="s">
        <v>100</v>
      </c>
      <c r="D69" s="351" t="s">
        <v>92</v>
      </c>
      <c r="E69" s="351"/>
      <c r="F69" s="354"/>
      <c r="G69" s="231"/>
      <c r="H69" s="234"/>
      <c r="I69" s="234"/>
      <c r="J69" s="232"/>
      <c r="K69" s="232"/>
      <c r="L69" s="232"/>
      <c r="M69" s="234"/>
      <c r="N69" s="232"/>
      <c r="O69" s="234"/>
      <c r="P69" s="221"/>
      <c r="Q69" s="256"/>
      <c r="R69" s="355">
        <f>SUM(G69:O69)+Q69</f>
        <v>0</v>
      </c>
      <c r="S69" s="250"/>
      <c r="T69" s="92"/>
    </row>
    <row r="70" spans="1:20" ht="25.15" customHeight="1" x14ac:dyDescent="0.2">
      <c r="A70" s="356"/>
      <c r="B70" s="338"/>
      <c r="C70" s="357" t="s">
        <v>131</v>
      </c>
      <c r="D70" s="358" t="s">
        <v>77</v>
      </c>
      <c r="E70" s="338"/>
      <c r="F70" s="358"/>
      <c r="G70" s="316">
        <f>SUM(G61:G69)</f>
        <v>0</v>
      </c>
      <c r="H70" s="316">
        <f>SUM(H61:H69)</f>
        <v>200</v>
      </c>
      <c r="I70" s="316">
        <f>SUM(I61:I69)</f>
        <v>0</v>
      </c>
      <c r="J70" s="316">
        <f>SUM(J59:J69)</f>
        <v>0</v>
      </c>
      <c r="K70" s="316">
        <f>SUM(K60:K69)</f>
        <v>200000</v>
      </c>
      <c r="L70" s="316">
        <f>SUM(L61:L69)</f>
        <v>0</v>
      </c>
      <c r="M70" s="316">
        <f>SUM(M61:M69)</f>
        <v>0</v>
      </c>
      <c r="N70" s="316">
        <f>SUM(N61:N64)+N69</f>
        <v>0</v>
      </c>
      <c r="O70" s="316">
        <f>SUM(O67:O69)</f>
        <v>0</v>
      </c>
      <c r="P70" s="316">
        <f>P58</f>
        <v>0</v>
      </c>
      <c r="Q70" s="316">
        <f>Q69</f>
        <v>0</v>
      </c>
      <c r="R70" s="359">
        <f>SUM(G70:Q70)</f>
        <v>200200</v>
      </c>
      <c r="S70" s="92"/>
      <c r="T70" s="92"/>
    </row>
    <row r="71" spans="1:20" ht="25.15" customHeight="1" x14ac:dyDescent="0.25">
      <c r="A71" s="360">
        <v>6</v>
      </c>
      <c r="B71" s="300" t="s">
        <v>261</v>
      </c>
      <c r="C71" s="280"/>
      <c r="D71" s="280"/>
      <c r="E71" s="280"/>
      <c r="F71" s="301"/>
      <c r="G71" s="224"/>
      <c r="H71" s="207"/>
      <c r="I71" s="207"/>
      <c r="J71" s="207"/>
      <c r="K71" s="207"/>
      <c r="L71" s="207"/>
      <c r="M71" s="207"/>
      <c r="N71" s="207"/>
      <c r="O71" s="217"/>
      <c r="P71" s="218"/>
      <c r="Q71" s="218"/>
      <c r="R71" s="254"/>
      <c r="S71" s="92"/>
      <c r="T71" s="92"/>
    </row>
    <row r="72" spans="1:20" ht="25.15" customHeight="1" x14ac:dyDescent="0.25">
      <c r="A72" s="330"/>
      <c r="B72" s="303"/>
      <c r="C72" s="133" t="s">
        <v>39</v>
      </c>
      <c r="D72" s="285" t="s">
        <v>81</v>
      </c>
      <c r="E72" s="285"/>
      <c r="F72" s="157"/>
      <c r="G72" s="225"/>
      <c r="H72" s="215"/>
      <c r="I72" s="215"/>
      <c r="J72" s="215"/>
      <c r="K72" s="215"/>
      <c r="L72" s="215"/>
      <c r="M72" s="215"/>
      <c r="N72" s="215"/>
      <c r="O72" s="216"/>
      <c r="P72" s="214">
        <f>SUM( P23+P28+P56+P70)</f>
        <v>545763</v>
      </c>
      <c r="Q72" s="211"/>
      <c r="R72" s="304">
        <f>P72</f>
        <v>545763</v>
      </c>
      <c r="S72" s="92"/>
      <c r="T72" s="92"/>
    </row>
    <row r="73" spans="1:20" ht="25.15" customHeight="1" x14ac:dyDescent="0.25">
      <c r="A73" s="330"/>
      <c r="B73" s="303"/>
      <c r="C73" s="305" t="s">
        <v>40</v>
      </c>
      <c r="D73" s="285" t="s">
        <v>74</v>
      </c>
      <c r="E73" s="285"/>
      <c r="F73" s="157"/>
      <c r="G73" s="225"/>
      <c r="H73" s="215"/>
      <c r="I73" s="215"/>
      <c r="J73" s="214">
        <f t="shared" ref="J73:K82" si="1">J13-J31+J59</f>
        <v>0</v>
      </c>
      <c r="K73" s="215"/>
      <c r="L73" s="215"/>
      <c r="M73" s="215"/>
      <c r="N73" s="215"/>
      <c r="O73" s="215"/>
      <c r="P73" s="208"/>
      <c r="Q73" s="208"/>
      <c r="R73" s="304">
        <f>J73</f>
        <v>0</v>
      </c>
      <c r="S73" s="92"/>
      <c r="T73" s="92"/>
    </row>
    <row r="74" spans="1:20" ht="25.15" customHeight="1" x14ac:dyDescent="0.25">
      <c r="A74" s="330"/>
      <c r="B74" s="303"/>
      <c r="C74" s="305" t="s">
        <v>41</v>
      </c>
      <c r="D74" s="285" t="s">
        <v>64</v>
      </c>
      <c r="E74" s="285"/>
      <c r="F74" s="157"/>
      <c r="G74" s="225"/>
      <c r="H74" s="215"/>
      <c r="I74" s="215"/>
      <c r="J74" s="214">
        <f t="shared" si="1"/>
        <v>0</v>
      </c>
      <c r="K74" s="214">
        <f>K14-K32+K60</f>
        <v>0</v>
      </c>
      <c r="L74" s="215"/>
      <c r="M74" s="215"/>
      <c r="N74" s="215"/>
      <c r="O74" s="215"/>
      <c r="P74" s="211"/>
      <c r="Q74" s="211"/>
      <c r="R74" s="304">
        <f>SUM(J74:K74)</f>
        <v>0</v>
      </c>
      <c r="S74" s="92"/>
      <c r="T74" s="92"/>
    </row>
    <row r="75" spans="1:20" s="85" customFormat="1" ht="25.15" customHeight="1" x14ac:dyDescent="0.25">
      <c r="A75" s="330"/>
      <c r="B75" s="303"/>
      <c r="C75" s="133" t="s">
        <v>42</v>
      </c>
      <c r="D75" s="285" t="s">
        <v>65</v>
      </c>
      <c r="E75" s="285"/>
      <c r="F75" s="157"/>
      <c r="G75" s="226">
        <f t="shared" ref="G75:I79" si="2">SUM(G15-G33+G61)</f>
        <v>0</v>
      </c>
      <c r="H75" s="226">
        <f t="shared" si="2"/>
        <v>0</v>
      </c>
      <c r="I75" s="226">
        <f t="shared" si="2"/>
        <v>0</v>
      </c>
      <c r="J75" s="214">
        <f t="shared" si="1"/>
        <v>0</v>
      </c>
      <c r="K75" s="214">
        <f>K15-K33+K61</f>
        <v>0</v>
      </c>
      <c r="L75" s="226">
        <f>SUM(L15-L33+L61)</f>
        <v>0</v>
      </c>
      <c r="M75" s="214">
        <f t="shared" ref="M75:N78" si="3">M15-M33+M61</f>
        <v>0</v>
      </c>
      <c r="N75" s="214">
        <f t="shared" si="3"/>
        <v>0</v>
      </c>
      <c r="O75" s="225"/>
      <c r="P75" s="211"/>
      <c r="Q75" s="211"/>
      <c r="R75" s="304">
        <f>SUM(G75:N75)</f>
        <v>0</v>
      </c>
      <c r="S75" s="109"/>
      <c r="T75" s="109"/>
    </row>
    <row r="76" spans="1:20" s="85" customFormat="1" ht="25.15" customHeight="1" x14ac:dyDescent="0.25">
      <c r="A76" s="330"/>
      <c r="B76" s="303"/>
      <c r="C76" s="133" t="s">
        <v>43</v>
      </c>
      <c r="D76" s="285" t="s">
        <v>66</v>
      </c>
      <c r="E76" s="285"/>
      <c r="F76" s="157"/>
      <c r="G76" s="226">
        <f t="shared" si="2"/>
        <v>0</v>
      </c>
      <c r="H76" s="226">
        <f t="shared" si="2"/>
        <v>0</v>
      </c>
      <c r="I76" s="226">
        <f t="shared" si="2"/>
        <v>0</v>
      </c>
      <c r="J76" s="214">
        <f t="shared" si="1"/>
        <v>0</v>
      </c>
      <c r="K76" s="214">
        <f>K16-K34+K62</f>
        <v>0</v>
      </c>
      <c r="L76" s="226">
        <f>SUM(L16-L34+L62)</f>
        <v>0</v>
      </c>
      <c r="M76" s="214">
        <f t="shared" si="3"/>
        <v>0</v>
      </c>
      <c r="N76" s="214">
        <f t="shared" si="3"/>
        <v>0</v>
      </c>
      <c r="O76" s="225"/>
      <c r="P76" s="211"/>
      <c r="Q76" s="211"/>
      <c r="R76" s="304">
        <f>SUM(G76:N76)</f>
        <v>0</v>
      </c>
      <c r="S76" s="109"/>
      <c r="T76" s="109"/>
    </row>
    <row r="77" spans="1:20" s="85" customFormat="1" ht="25.15" customHeight="1" x14ac:dyDescent="0.25">
      <c r="A77" s="330"/>
      <c r="B77" s="303"/>
      <c r="C77" s="133" t="s">
        <v>44</v>
      </c>
      <c r="D77" s="285" t="s">
        <v>67</v>
      </c>
      <c r="E77" s="285"/>
      <c r="F77" s="157"/>
      <c r="G77" s="226">
        <f t="shared" si="2"/>
        <v>0</v>
      </c>
      <c r="H77" s="226">
        <f t="shared" si="2"/>
        <v>0</v>
      </c>
      <c r="I77" s="226">
        <f t="shared" si="2"/>
        <v>0</v>
      </c>
      <c r="J77" s="214">
        <f t="shared" si="1"/>
        <v>101850.11</v>
      </c>
      <c r="K77" s="214">
        <f>K17-K35+K63</f>
        <v>0</v>
      </c>
      <c r="L77" s="226">
        <f>SUM(L17-L35+L63)</f>
        <v>27501</v>
      </c>
      <c r="M77" s="214">
        <f t="shared" si="3"/>
        <v>0</v>
      </c>
      <c r="N77" s="214">
        <f t="shared" si="3"/>
        <v>0</v>
      </c>
      <c r="O77" s="215"/>
      <c r="P77" s="211"/>
      <c r="Q77" s="211"/>
      <c r="R77" s="304">
        <f>SUM(G77:N77)</f>
        <v>129351.11</v>
      </c>
      <c r="S77" s="109"/>
      <c r="T77" s="109"/>
    </row>
    <row r="78" spans="1:20" s="85" customFormat="1" ht="25.15" customHeight="1" x14ac:dyDescent="0.25">
      <c r="A78" s="330"/>
      <c r="B78" s="303"/>
      <c r="C78" s="133" t="s">
        <v>45</v>
      </c>
      <c r="D78" s="308" t="s">
        <v>68</v>
      </c>
      <c r="E78" s="308"/>
      <c r="F78" s="309"/>
      <c r="G78" s="226">
        <f t="shared" si="2"/>
        <v>0</v>
      </c>
      <c r="H78" s="226">
        <f t="shared" si="2"/>
        <v>0</v>
      </c>
      <c r="I78" s="226">
        <f t="shared" si="2"/>
        <v>0</v>
      </c>
      <c r="J78" s="214">
        <f t="shared" si="1"/>
        <v>0</v>
      </c>
      <c r="K78" s="214">
        <f>K18-K36+K64</f>
        <v>0</v>
      </c>
      <c r="L78" s="226">
        <f>SUM(L18-L36+L64)</f>
        <v>0</v>
      </c>
      <c r="M78" s="214">
        <f t="shared" si="3"/>
        <v>0</v>
      </c>
      <c r="N78" s="214">
        <f t="shared" si="3"/>
        <v>0</v>
      </c>
      <c r="O78" s="216"/>
      <c r="P78" s="221"/>
      <c r="Q78" s="221"/>
      <c r="R78" s="304">
        <f>SUM(G78:N78)</f>
        <v>0</v>
      </c>
      <c r="S78" s="109"/>
      <c r="T78" s="109"/>
    </row>
    <row r="79" spans="1:20" ht="25.15" customHeight="1" x14ac:dyDescent="0.25">
      <c r="A79" s="330"/>
      <c r="B79" s="303"/>
      <c r="C79" s="133" t="s">
        <v>46</v>
      </c>
      <c r="D79" s="308" t="s">
        <v>78</v>
      </c>
      <c r="E79" s="308"/>
      <c r="F79" s="309"/>
      <c r="G79" s="226">
        <f t="shared" si="2"/>
        <v>0</v>
      </c>
      <c r="H79" s="226">
        <f t="shared" si="2"/>
        <v>0</v>
      </c>
      <c r="I79" s="226">
        <f t="shared" si="2"/>
        <v>0</v>
      </c>
      <c r="J79" s="214">
        <f t="shared" si="1"/>
        <v>0</v>
      </c>
      <c r="K79" s="214">
        <f t="shared" si="1"/>
        <v>0</v>
      </c>
      <c r="L79" s="215"/>
      <c r="M79" s="212">
        <f>M19-M37+M65</f>
        <v>0</v>
      </c>
      <c r="N79" s="215"/>
      <c r="O79" s="216"/>
      <c r="P79" s="221"/>
      <c r="Q79" s="221"/>
      <c r="R79" s="304">
        <f>SUM(G79:K79)+M79</f>
        <v>0</v>
      </c>
      <c r="S79" s="92"/>
      <c r="T79" s="92"/>
    </row>
    <row r="80" spans="1:20" ht="25.15" customHeight="1" x14ac:dyDescent="0.25">
      <c r="A80" s="330"/>
      <c r="B80" s="303"/>
      <c r="C80" s="133" t="s">
        <v>47</v>
      </c>
      <c r="D80" s="308" t="s">
        <v>94</v>
      </c>
      <c r="E80" s="308"/>
      <c r="F80" s="309"/>
      <c r="G80" s="226">
        <f t="shared" ref="G80:I81" si="4">SUM(G20-G38+G53+G66)</f>
        <v>0</v>
      </c>
      <c r="H80" s="226">
        <f t="shared" si="4"/>
        <v>25519.479999999981</v>
      </c>
      <c r="I80" s="226">
        <f t="shared" si="4"/>
        <v>0</v>
      </c>
      <c r="J80" s="214">
        <f t="shared" si="1"/>
        <v>0</v>
      </c>
      <c r="K80" s="214">
        <f t="shared" si="1"/>
        <v>0</v>
      </c>
      <c r="L80" s="215"/>
      <c r="M80" s="212">
        <f>M20-M38+M66</f>
        <v>0</v>
      </c>
      <c r="N80" s="215"/>
      <c r="O80" s="216"/>
      <c r="P80" s="221"/>
      <c r="Q80" s="221"/>
      <c r="R80" s="304">
        <f>SUM(G80:K80)+M80</f>
        <v>25519.479999999981</v>
      </c>
      <c r="S80" s="92"/>
      <c r="T80" s="92"/>
    </row>
    <row r="81" spans="1:21" ht="25.15" customHeight="1" x14ac:dyDescent="0.25">
      <c r="A81" s="330"/>
      <c r="B81" s="303"/>
      <c r="C81" s="133" t="s">
        <v>48</v>
      </c>
      <c r="D81" s="308" t="s">
        <v>117</v>
      </c>
      <c r="E81" s="308"/>
      <c r="F81" s="309"/>
      <c r="G81" s="226">
        <f t="shared" si="4"/>
        <v>0</v>
      </c>
      <c r="H81" s="226">
        <f t="shared" si="4"/>
        <v>694154</v>
      </c>
      <c r="I81" s="226">
        <f t="shared" si="4"/>
        <v>0</v>
      </c>
      <c r="J81" s="214">
        <f t="shared" si="1"/>
        <v>0</v>
      </c>
      <c r="K81" s="214">
        <f t="shared" si="1"/>
        <v>0</v>
      </c>
      <c r="L81" s="215"/>
      <c r="M81" s="214">
        <f>M21-M39+M67</f>
        <v>0</v>
      </c>
      <c r="N81" s="215"/>
      <c r="O81" s="232">
        <f>O21-O39+O67</f>
        <v>0</v>
      </c>
      <c r="P81" s="221"/>
      <c r="Q81" s="221"/>
      <c r="R81" s="304">
        <f>SUM(G81:K81)+M81+O81</f>
        <v>694154</v>
      </c>
      <c r="S81" s="92"/>
      <c r="T81" s="92"/>
    </row>
    <row r="82" spans="1:21" ht="25.15" customHeight="1" x14ac:dyDescent="0.25">
      <c r="A82" s="330"/>
      <c r="B82" s="303"/>
      <c r="C82" s="133" t="s">
        <v>57</v>
      </c>
      <c r="D82" s="308" t="s">
        <v>126</v>
      </c>
      <c r="E82" s="308"/>
      <c r="F82" s="309"/>
      <c r="G82" s="233">
        <f>SUM(G26-G40+G55+G68)</f>
        <v>817515.47</v>
      </c>
      <c r="H82" s="233">
        <f>SUM(H26-H40+H55+H68)</f>
        <v>582584</v>
      </c>
      <c r="I82" s="233">
        <f>SUM(I26-I40+I55+I68)</f>
        <v>137035.26999999999</v>
      </c>
      <c r="J82" s="214">
        <f t="shared" si="1"/>
        <v>0</v>
      </c>
      <c r="K82" s="214">
        <f t="shared" si="1"/>
        <v>145744.44</v>
      </c>
      <c r="L82" s="257"/>
      <c r="M82" s="233">
        <f>M26-M40+M68</f>
        <v>0</v>
      </c>
      <c r="N82" s="257"/>
      <c r="O82" s="232">
        <f>O26-O40+O68</f>
        <v>0</v>
      </c>
      <c r="P82" s="221"/>
      <c r="Q82" s="221"/>
      <c r="R82" s="304">
        <f>SUM(G82:K82)+M82+O82</f>
        <v>1682879.18</v>
      </c>
      <c r="S82" s="92"/>
      <c r="T82" s="92"/>
    </row>
    <row r="83" spans="1:21" ht="25.15" customHeight="1" thickBot="1" x14ac:dyDescent="0.25">
      <c r="A83" s="361"/>
      <c r="B83" s="313"/>
      <c r="C83" s="305" t="s">
        <v>100</v>
      </c>
      <c r="D83" s="308" t="s">
        <v>92</v>
      </c>
      <c r="E83" s="308"/>
      <c r="F83" s="309"/>
      <c r="G83" s="257"/>
      <c r="H83" s="257"/>
      <c r="I83" s="257"/>
      <c r="J83" s="257"/>
      <c r="K83" s="257"/>
      <c r="L83" s="257"/>
      <c r="M83" s="257"/>
      <c r="N83" s="257"/>
      <c r="O83" s="257"/>
      <c r="P83" s="221"/>
      <c r="Q83" s="362">
        <f>Q23+Q28-Q48+Q70</f>
        <v>4855.3299999999945</v>
      </c>
      <c r="R83" s="312">
        <f>Q83</f>
        <v>4855.3299999999945</v>
      </c>
      <c r="S83" s="92"/>
      <c r="T83" s="92"/>
    </row>
    <row r="84" spans="1:21" ht="25.15" customHeight="1" thickBot="1" x14ac:dyDescent="0.25">
      <c r="A84" s="363"/>
      <c r="B84" s="364"/>
      <c r="C84" s="365" t="s">
        <v>131</v>
      </c>
      <c r="D84" s="366"/>
      <c r="E84" s="364"/>
      <c r="F84" s="367" t="s">
        <v>102</v>
      </c>
      <c r="G84" s="368">
        <f>SUM(G75:G82)</f>
        <v>817515.47</v>
      </c>
      <c r="H84" s="368">
        <f>SUM(H75:H82)</f>
        <v>1302257.48</v>
      </c>
      <c r="I84" s="368">
        <f>SUM(I75:I82)</f>
        <v>137035.26999999999</v>
      </c>
      <c r="J84" s="368">
        <f>SUM(J73:J82)</f>
        <v>101850.11</v>
      </c>
      <c r="K84" s="368">
        <f>SUM(K73:K82)</f>
        <v>145744.44</v>
      </c>
      <c r="L84" s="368">
        <f>SUM(L75:L78)</f>
        <v>27501</v>
      </c>
      <c r="M84" s="368">
        <f>SUM(M75:M82)</f>
        <v>0</v>
      </c>
      <c r="N84" s="368">
        <f>SUM(N75:N78)</f>
        <v>0</v>
      </c>
      <c r="O84" s="368">
        <f>SUM(O81:O82)</f>
        <v>0</v>
      </c>
      <c r="P84" s="368">
        <f>P72</f>
        <v>545763</v>
      </c>
      <c r="Q84" s="369">
        <f>Q83</f>
        <v>4855.3299999999945</v>
      </c>
      <c r="R84" s="370">
        <f>SUM(G84:Q84)</f>
        <v>3082522.1</v>
      </c>
      <c r="S84" s="109"/>
      <c r="T84" s="92"/>
    </row>
    <row r="85" spans="1:21" ht="29.25" customHeight="1" x14ac:dyDescent="0.2">
      <c r="A85" s="109"/>
      <c r="B85" s="109"/>
      <c r="C85" s="213"/>
      <c r="D85" s="109"/>
      <c r="E85" s="109"/>
      <c r="F85" s="109"/>
      <c r="G85" s="258"/>
      <c r="H85" s="258"/>
      <c r="I85" s="258"/>
      <c r="J85" s="258"/>
      <c r="K85" s="258"/>
      <c r="L85" s="258"/>
      <c r="M85" s="258"/>
      <c r="N85" s="258"/>
      <c r="O85" s="258"/>
      <c r="P85" s="258"/>
      <c r="Q85" s="258"/>
      <c r="R85" s="258"/>
      <c r="S85" s="259"/>
      <c r="T85" s="259"/>
      <c r="U85" s="86"/>
    </row>
    <row r="86" spans="1:21" ht="25.15" customHeight="1" thickBot="1" x14ac:dyDescent="0.25">
      <c r="A86" s="213"/>
      <c r="B86" s="213"/>
      <c r="C86" s="213"/>
      <c r="D86" s="213"/>
      <c r="E86" s="213"/>
      <c r="F86" s="213"/>
      <c r="G86" s="260"/>
      <c r="H86" s="260"/>
      <c r="I86" s="260"/>
      <c r="J86" s="258"/>
      <c r="K86" s="258"/>
      <c r="L86" s="258"/>
      <c r="M86" s="258"/>
      <c r="N86" s="258"/>
      <c r="O86" s="258"/>
      <c r="P86" s="258" t="s">
        <v>102</v>
      </c>
      <c r="Q86" s="258"/>
      <c r="R86" s="258"/>
      <c r="S86" s="258"/>
      <c r="T86" s="258"/>
      <c r="U86" s="86"/>
    </row>
    <row r="87" spans="1:21" ht="25.15" customHeight="1" thickBot="1" x14ac:dyDescent="0.3">
      <c r="A87" s="382" t="s">
        <v>262</v>
      </c>
      <c r="B87" s="383"/>
      <c r="C87" s="384"/>
      <c r="D87" s="278"/>
      <c r="E87" s="201"/>
      <c r="F87" s="92"/>
      <c r="G87" s="92"/>
      <c r="H87" s="261"/>
      <c r="I87" s="261"/>
      <c r="J87" s="213"/>
      <c r="K87" s="99"/>
      <c r="L87" s="99"/>
      <c r="M87" s="372" t="s">
        <v>209</v>
      </c>
      <c r="N87" s="373"/>
      <c r="O87" s="373"/>
      <c r="P87" s="373"/>
      <c r="Q87" s="373"/>
      <c r="R87" s="374"/>
      <c r="S87" s="258"/>
      <c r="T87" s="258"/>
      <c r="U87" s="86"/>
    </row>
    <row r="88" spans="1:21" ht="22.15" customHeight="1" x14ac:dyDescent="0.2">
      <c r="A88" s="385" t="s">
        <v>127</v>
      </c>
      <c r="B88" s="386"/>
      <c r="C88" s="386"/>
      <c r="D88" s="386"/>
      <c r="E88" s="386"/>
      <c r="F88" s="387"/>
      <c r="G88" s="388" t="s">
        <v>84</v>
      </c>
      <c r="H88" s="262"/>
      <c r="I88" s="262"/>
      <c r="J88" s="263"/>
      <c r="K88" s="264"/>
      <c r="L88" s="264"/>
      <c r="M88" s="375" t="s">
        <v>85</v>
      </c>
      <c r="N88" s="265" t="s">
        <v>229</v>
      </c>
      <c r="O88" s="376"/>
      <c r="P88" s="376"/>
      <c r="Q88" s="376"/>
      <c r="R88" s="377"/>
      <c r="S88" s="258"/>
      <c r="T88" s="258"/>
      <c r="U88" s="86"/>
    </row>
    <row r="89" spans="1:21" ht="20.65" customHeight="1" x14ac:dyDescent="0.2">
      <c r="A89" s="389" t="s">
        <v>165</v>
      </c>
      <c r="B89" s="390"/>
      <c r="C89" s="390"/>
      <c r="D89" s="390"/>
      <c r="E89" s="390"/>
      <c r="F89" s="390"/>
      <c r="G89" s="266">
        <v>679315</v>
      </c>
      <c r="H89" s="267"/>
      <c r="I89" s="267"/>
      <c r="J89" s="258"/>
      <c r="K89" s="268"/>
      <c r="L89" s="268"/>
      <c r="M89" s="375" t="s">
        <v>86</v>
      </c>
      <c r="N89" s="265" t="s">
        <v>230</v>
      </c>
      <c r="O89" s="376"/>
      <c r="P89" s="376"/>
      <c r="Q89" s="376"/>
      <c r="R89" s="377"/>
      <c r="S89" s="213"/>
      <c r="T89" s="213"/>
      <c r="U89" s="86"/>
    </row>
    <row r="90" spans="1:21" ht="21" customHeight="1" x14ac:dyDescent="0.2">
      <c r="A90" s="264"/>
      <c r="B90" s="264"/>
      <c r="C90" s="264"/>
      <c r="D90" s="264"/>
      <c r="E90" s="264"/>
      <c r="F90" s="264"/>
      <c r="G90" s="258"/>
      <c r="H90" s="258"/>
      <c r="I90" s="258"/>
      <c r="J90" s="258"/>
      <c r="K90" s="269"/>
      <c r="L90" s="269"/>
      <c r="M90" s="378" t="s">
        <v>87</v>
      </c>
      <c r="N90" s="265" t="s">
        <v>231</v>
      </c>
      <c r="O90" s="376"/>
      <c r="P90" s="376"/>
      <c r="Q90" s="376"/>
      <c r="R90" s="377"/>
      <c r="S90" s="213"/>
      <c r="T90" s="213"/>
      <c r="U90" s="86"/>
    </row>
    <row r="91" spans="1:21" ht="20.100000000000001" customHeight="1" thickBot="1" x14ac:dyDescent="0.25">
      <c r="A91" s="92"/>
      <c r="B91" s="92"/>
      <c r="C91" s="92"/>
      <c r="D91" s="92"/>
      <c r="E91" s="92"/>
      <c r="F91" s="92"/>
      <c r="G91" s="92"/>
      <c r="H91" s="258"/>
      <c r="I91" s="258"/>
      <c r="J91" s="258"/>
      <c r="K91" s="269"/>
      <c r="L91" s="269"/>
      <c r="M91" s="379" t="s">
        <v>88</v>
      </c>
      <c r="N91" s="270" t="s">
        <v>232</v>
      </c>
      <c r="O91" s="380"/>
      <c r="P91" s="380"/>
      <c r="Q91" s="380"/>
      <c r="R91" s="381"/>
      <c r="S91" s="92"/>
      <c r="T91" s="92"/>
    </row>
    <row r="92" spans="1:21" ht="22.15" customHeight="1" x14ac:dyDescent="0.2">
      <c r="A92" s="92"/>
      <c r="B92" s="92"/>
      <c r="C92" s="92"/>
      <c r="D92" s="92"/>
      <c r="E92" s="92"/>
      <c r="F92" s="92"/>
      <c r="G92" s="92"/>
      <c r="H92" s="92"/>
      <c r="I92" s="92"/>
      <c r="J92" s="92"/>
      <c r="K92" s="92"/>
      <c r="L92" s="92"/>
      <c r="M92" s="213"/>
      <c r="N92" s="213"/>
      <c r="O92" s="213"/>
      <c r="P92" s="213"/>
      <c r="Q92" s="213"/>
      <c r="R92" s="213"/>
      <c r="S92" s="92"/>
      <c r="T92" s="92"/>
    </row>
    <row r="93" spans="1:21" ht="15" x14ac:dyDescent="0.2">
      <c r="A93" s="92"/>
      <c r="B93" s="92"/>
      <c r="C93" s="92"/>
      <c r="D93" s="92"/>
      <c r="E93" s="92"/>
      <c r="F93" s="92"/>
      <c r="G93" s="92"/>
      <c r="H93" s="92"/>
      <c r="I93" s="92"/>
      <c r="J93" s="92"/>
      <c r="K93" s="92"/>
      <c r="L93" s="92"/>
      <c r="M93" s="213"/>
      <c r="N93" s="213"/>
      <c r="O93" s="213"/>
      <c r="P93" s="213"/>
      <c r="Q93" s="213"/>
      <c r="R93" s="213"/>
      <c r="S93" s="92"/>
      <c r="T93" s="92"/>
    </row>
    <row r="94" spans="1:21" ht="15" x14ac:dyDescent="0.2">
      <c r="A94" s="92"/>
      <c r="B94" s="92"/>
      <c r="C94" s="92"/>
      <c r="D94" s="92"/>
      <c r="E94" s="92"/>
      <c r="F94" s="92"/>
      <c r="G94" s="92"/>
      <c r="H94" s="92"/>
      <c r="I94" s="92"/>
      <c r="J94" s="92"/>
      <c r="K94" s="92"/>
      <c r="L94" s="92"/>
      <c r="M94" s="92"/>
      <c r="N94" s="92"/>
      <c r="O94" s="92"/>
      <c r="P94" s="92"/>
      <c r="Q94" s="92"/>
      <c r="R94" s="92"/>
      <c r="S94" s="92"/>
      <c r="T94" s="92"/>
    </row>
    <row r="95" spans="1:21" ht="15" hidden="1" x14ac:dyDescent="0.2">
      <c r="A95" s="92"/>
      <c r="B95" s="92"/>
      <c r="C95" s="92"/>
      <c r="D95" s="92"/>
      <c r="E95" s="92"/>
      <c r="F95" s="92"/>
      <c r="G95" s="92"/>
      <c r="H95" s="92"/>
      <c r="I95" s="92"/>
      <c r="J95" s="92"/>
      <c r="K95" s="92"/>
      <c r="L95" s="92"/>
      <c r="M95" s="92"/>
      <c r="N95" s="92"/>
      <c r="O95" s="92"/>
      <c r="P95" s="92"/>
      <c r="Q95" s="92"/>
      <c r="R95" s="92"/>
      <c r="S95" s="92"/>
      <c r="T95" s="92"/>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2"/>
  <sheetViews>
    <sheetView tabSelected="1" topLeftCell="A12" zoomScale="80" zoomScaleNormal="80" zoomScaleSheetLayoutView="93" zoomScalePageLayoutView="60" workbookViewId="0">
      <selection activeCell="A18" sqref="A18:A19"/>
    </sheetView>
  </sheetViews>
  <sheetFormatPr defaultColWidth="0" defaultRowHeight="14.25" zeroHeight="1" x14ac:dyDescent="0.2"/>
  <cols>
    <col min="1" max="1" width="10.5703125" style="79" customWidth="1"/>
    <col min="2" max="2" width="20.42578125" style="79" customWidth="1"/>
    <col min="3" max="3" width="16.7109375" style="87" customWidth="1"/>
    <col min="4" max="4" width="17" style="79" customWidth="1"/>
    <col min="5" max="5" width="56.7109375" style="79" customWidth="1"/>
    <col min="6" max="6" width="12.5703125" style="79" customWidth="1"/>
    <col min="7" max="7" width="12.5703125" style="79" hidden="1" customWidth="1"/>
    <col min="8" max="16384" width="0" style="79" hidden="1"/>
  </cols>
  <sheetData>
    <row r="1" spans="1:7" ht="19.899999999999999" customHeight="1" x14ac:dyDescent="0.25">
      <c r="A1" s="391" t="s">
        <v>203</v>
      </c>
      <c r="B1" s="392"/>
      <c r="C1" s="392"/>
      <c r="D1" s="392"/>
      <c r="E1" s="393"/>
      <c r="F1" s="92"/>
    </row>
    <row r="2" spans="1:7" ht="19.899999999999999" customHeight="1" x14ac:dyDescent="0.25">
      <c r="A2" s="394" t="s">
        <v>204</v>
      </c>
      <c r="B2" s="281"/>
      <c r="C2" s="395"/>
      <c r="D2" s="395"/>
      <c r="E2" s="396"/>
      <c r="F2" s="92"/>
    </row>
    <row r="3" spans="1:7" ht="19.899999999999999" customHeight="1" thickBot="1" x14ac:dyDescent="0.3">
      <c r="A3" s="397" t="s">
        <v>205</v>
      </c>
      <c r="B3" s="398"/>
      <c r="C3" s="399"/>
      <c r="D3" s="399"/>
      <c r="E3" s="400"/>
      <c r="F3" s="92"/>
    </row>
    <row r="4" spans="1:7" ht="19.899999999999999" customHeight="1" thickBot="1" x14ac:dyDescent="0.3">
      <c r="A4" s="401" t="s">
        <v>8</v>
      </c>
      <c r="B4" s="402" t="s">
        <v>233</v>
      </c>
      <c r="C4" s="403"/>
      <c r="D4" s="404" t="s">
        <v>9</v>
      </c>
      <c r="E4" s="405">
        <v>42856</v>
      </c>
      <c r="F4" s="109"/>
    </row>
    <row r="5" spans="1:7" ht="40.15" customHeight="1" thickBot="1" x14ac:dyDescent="0.25">
      <c r="A5" s="406" t="s">
        <v>222</v>
      </c>
      <c r="B5" s="407"/>
      <c r="C5" s="408" t="s">
        <v>83</v>
      </c>
      <c r="D5" s="409" t="s">
        <v>84</v>
      </c>
      <c r="E5" s="410" t="s">
        <v>221</v>
      </c>
      <c r="F5" s="92"/>
    </row>
    <row r="6" spans="1:7" ht="35.1" customHeight="1" x14ac:dyDescent="0.2">
      <c r="A6" s="179" t="s">
        <v>235</v>
      </c>
      <c r="B6" s="180"/>
      <c r="C6" s="181" t="s">
        <v>234</v>
      </c>
      <c r="D6" s="182">
        <v>200</v>
      </c>
      <c r="E6" s="183" t="s">
        <v>236</v>
      </c>
      <c r="F6" s="92"/>
      <c r="G6" s="90"/>
    </row>
    <row r="7" spans="1:7" ht="29.65" customHeight="1" x14ac:dyDescent="0.2">
      <c r="A7" s="184" t="s">
        <v>253</v>
      </c>
      <c r="B7" s="185"/>
      <c r="C7" s="186" t="s">
        <v>254</v>
      </c>
      <c r="D7" s="182">
        <v>200000</v>
      </c>
      <c r="E7" s="187" t="s">
        <v>255</v>
      </c>
      <c r="F7" s="92"/>
    </row>
    <row r="8" spans="1:7" ht="33" customHeight="1" x14ac:dyDescent="0.2">
      <c r="A8" s="188"/>
      <c r="B8" s="189"/>
      <c r="C8" s="186"/>
      <c r="D8" s="182"/>
      <c r="E8" s="187"/>
      <c r="F8" s="92"/>
    </row>
    <row r="9" spans="1:7" ht="35.65" customHeight="1" x14ac:dyDescent="0.2">
      <c r="A9" s="190"/>
      <c r="B9" s="189"/>
      <c r="C9" s="186"/>
      <c r="D9" s="182"/>
      <c r="E9" s="187"/>
      <c r="F9" s="92"/>
    </row>
    <row r="10" spans="1:7" ht="29.1" customHeight="1" x14ac:dyDescent="0.2">
      <c r="A10" s="190"/>
      <c r="B10" s="189"/>
      <c r="C10" s="186"/>
      <c r="D10" s="182"/>
      <c r="E10" s="187"/>
      <c r="F10" s="92"/>
    </row>
    <row r="11" spans="1:7" ht="30.6" customHeight="1" x14ac:dyDescent="0.2">
      <c r="A11" s="190"/>
      <c r="B11" s="189"/>
      <c r="C11" s="186"/>
      <c r="D11" s="182"/>
      <c r="E11" s="187"/>
      <c r="F11" s="92"/>
    </row>
    <row r="12" spans="1:7" ht="32.1" customHeight="1" x14ac:dyDescent="0.2">
      <c r="A12" s="190"/>
      <c r="B12" s="189"/>
      <c r="C12" s="186"/>
      <c r="D12" s="182"/>
      <c r="E12" s="187"/>
      <c r="F12" s="92"/>
    </row>
    <row r="13" spans="1:7" ht="36" customHeight="1" x14ac:dyDescent="0.2">
      <c r="A13" s="191"/>
      <c r="B13" s="192"/>
      <c r="C13" s="193"/>
      <c r="D13" s="182"/>
      <c r="E13" s="187"/>
      <c r="F13" s="92"/>
    </row>
    <row r="14" spans="1:7" ht="34.5" customHeight="1" x14ac:dyDescent="0.2">
      <c r="A14" s="190"/>
      <c r="B14" s="189"/>
      <c r="C14" s="186"/>
      <c r="D14" s="182"/>
      <c r="E14" s="187"/>
      <c r="F14" s="92"/>
    </row>
    <row r="15" spans="1:7" ht="39" customHeight="1" thickBot="1" x14ac:dyDescent="0.25">
      <c r="A15" s="194"/>
      <c r="B15" s="195"/>
      <c r="C15" s="196"/>
      <c r="D15" s="197"/>
      <c r="E15" s="198"/>
      <c r="F15" s="92"/>
    </row>
    <row r="16" spans="1:7" ht="19.899999999999999" customHeight="1" thickTop="1" thickBot="1" x14ac:dyDescent="0.25">
      <c r="A16" s="411" t="s">
        <v>77</v>
      </c>
      <c r="B16" s="412"/>
      <c r="C16" s="413"/>
      <c r="D16" s="414">
        <f>SUM(D6:D15)</f>
        <v>200200</v>
      </c>
      <c r="E16" s="415"/>
      <c r="F16" s="92"/>
    </row>
    <row r="17" spans="1:6" ht="18" customHeight="1" x14ac:dyDescent="0.2">
      <c r="A17" s="199"/>
      <c r="B17" s="199"/>
      <c r="C17" s="199"/>
      <c r="D17" s="199"/>
      <c r="E17" s="92"/>
      <c r="F17" s="92"/>
    </row>
    <row r="18" spans="1:6" s="91" customFormat="1" ht="19.899999999999999" customHeight="1" x14ac:dyDescent="0.2">
      <c r="A18" s="140" t="s">
        <v>201</v>
      </c>
      <c r="B18" s="416"/>
      <c r="C18" s="416"/>
      <c r="D18" s="416"/>
      <c r="E18" s="417"/>
      <c r="F18" s="417"/>
    </row>
    <row r="19" spans="1:6" s="91" customFormat="1" ht="19.899999999999999" customHeight="1" x14ac:dyDescent="0.2">
      <c r="A19" s="648" t="s">
        <v>202</v>
      </c>
      <c r="B19" s="417"/>
      <c r="C19" s="418"/>
      <c r="D19" s="417"/>
      <c r="E19" s="417"/>
      <c r="F19" s="417"/>
    </row>
    <row r="20" spans="1:6" ht="15" x14ac:dyDescent="0.2">
      <c r="A20" s="92"/>
      <c r="B20" s="109"/>
      <c r="C20" s="109"/>
      <c r="D20" s="92"/>
      <c r="E20" s="92"/>
      <c r="F20" s="92"/>
    </row>
    <row r="21" spans="1:6" ht="15" hidden="1" x14ac:dyDescent="0.2">
      <c r="A21" s="92"/>
      <c r="B21" s="92"/>
      <c r="C21" s="200"/>
      <c r="D21" s="92"/>
      <c r="E21" s="92"/>
      <c r="F21" s="92"/>
    </row>
    <row r="22" spans="1:6" ht="15" hidden="1" x14ac:dyDescent="0.2">
      <c r="A22" s="92"/>
      <c r="B22" s="92"/>
      <c r="C22" s="200"/>
      <c r="D22" s="92"/>
      <c r="E22" s="92"/>
      <c r="F22" s="92"/>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6217FD-1451-4C54-956A-48D60F0E4D1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291A7F9-F72E-49FA-99C2-75D95E83A71D}">
  <ds:schemaRefs>
    <ds:schemaRef ds:uri="http://schemas.microsoft.com/office/2006/metadata/longProperties"/>
  </ds:schemaRefs>
</ds:datastoreItem>
</file>

<file path=customXml/itemProps3.xml><?xml version="1.0" encoding="utf-8"?>
<ds:datastoreItem xmlns:ds="http://schemas.openxmlformats.org/officeDocument/2006/customXml" ds:itemID="{A6F3F33A-B5B8-4D1F-8F4F-8B3FEAABE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560039-E76F-469A-A876-C630D045A9A1}">
  <ds:schemaRefs>
    <ds:schemaRef ds:uri="http://schemas.microsoft.com/sharepoint/v3/contenttype/forms"/>
  </ds:schemaRefs>
</ds:datastoreItem>
</file>

<file path=customXml/itemProps5.xml><?xml version="1.0" encoding="utf-8"?>
<ds:datastoreItem xmlns:ds="http://schemas.openxmlformats.org/officeDocument/2006/customXml" ds:itemID="{6870FEE7-60BB-4878-88C8-FBDA4C0556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Tehama_FY15-16_RER_ADA</dc:title>
  <dc:creator>Moses.Ndungu@dhcs.ca.gov</dc:creator>
  <cp:keywords>Tehama_FY15-16_RER_ADA</cp:keywords>
  <cp:lastModifiedBy>westj</cp:lastModifiedBy>
  <cp:lastPrinted>2017-05-07T21:10:14Z</cp:lastPrinted>
  <dcterms:created xsi:type="dcterms:W3CDTF">2007-09-20T19:02:25Z</dcterms:created>
  <dcterms:modified xsi:type="dcterms:W3CDTF">2020-11-06T04:34:09Z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DHCSDOC-1363137784-1517</vt:lpwstr>
  </property>
  <property fmtid="{D5CDD505-2E9C-101B-9397-08002B2CF9AE}" pid="14" name="_dlc_DocIdItemGuid">
    <vt:lpwstr>5d1b22f0-6ae0-4e0f-a69c-12da2039d466</vt:lpwstr>
  </property>
  <property fmtid="{D5CDD505-2E9C-101B-9397-08002B2CF9AE}" pid="15" name="_dlc_DocIdUrl">
    <vt:lpwstr>http://dhcs2016prod:88/services/MH/_layouts/15/DocIdRedir.aspx?ID=DHCSDOC-1363137784-1517, DHCSDOC-1363137784-1517</vt:lpwstr>
  </property>
  <property fmtid="{D5CDD505-2E9C-101B-9397-08002B2CF9AE}" pid="16" name="ContentTypeId">
    <vt:lpwstr>0x0101000DD778A44A894D44A57135C48A267F0A</vt:lpwstr>
  </property>
</Properties>
</file>