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AFC2994-CC63-49A5-9FAE-0D41ABF1FE5C}" xr6:coauthVersionLast="45" xr6:coauthVersionMax="45" xr10:uidLastSave="{00000000-0000-0000-0000-000000000000}"/>
  <bookViews>
    <workbookView xWindow="-120" yWindow="-120" windowWidth="20730" windowHeight="10545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81" i="10" l="1"/>
  <c r="H43" i="10"/>
  <c r="I43" i="10"/>
  <c r="J43" i="10"/>
  <c r="P43" i="10" s="1"/>
  <c r="N22" i="10"/>
  <c r="F33" i="40"/>
  <c r="K38" i="10"/>
  <c r="K44" i="10" s="1"/>
  <c r="J38" i="10"/>
  <c r="J44" i="10" s="1"/>
  <c r="H38" i="10"/>
  <c r="H44" i="10" s="1"/>
  <c r="I38" i="10"/>
  <c r="I44" i="10"/>
  <c r="G38" i="10"/>
  <c r="G44" i="10"/>
  <c r="N38" i="10"/>
  <c r="N44" i="10"/>
  <c r="M38" i="10"/>
  <c r="M44" i="10"/>
  <c r="L38" i="10"/>
  <c r="P38" i="10" s="1"/>
  <c r="L44" i="10"/>
  <c r="L45" i="10" s="1"/>
  <c r="M27" i="10"/>
  <c r="F45" i="38"/>
  <c r="P61" i="10"/>
  <c r="O64" i="10"/>
  <c r="K74" i="10"/>
  <c r="J73" i="10"/>
  <c r="J74" i="10"/>
  <c r="I74" i="10"/>
  <c r="H74" i="10"/>
  <c r="F40" i="38"/>
  <c r="F23" i="38"/>
  <c r="D2" i="43"/>
  <c r="G2" i="40"/>
  <c r="F34" i="5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F30" i="49" s="1"/>
  <c r="N71" i="10"/>
  <c r="M72" i="10"/>
  <c r="L71" i="10"/>
  <c r="K75" i="10"/>
  <c r="K73" i="10"/>
  <c r="K72" i="10"/>
  <c r="K71" i="10"/>
  <c r="J71" i="10"/>
  <c r="P71" i="10" s="1"/>
  <c r="P39" i="10"/>
  <c r="P41" i="10"/>
  <c r="P42" i="10"/>
  <c r="P31" i="10"/>
  <c r="P32" i="10"/>
  <c r="P33" i="10"/>
  <c r="P34" i="10"/>
  <c r="P35" i="10"/>
  <c r="P36" i="10"/>
  <c r="P37" i="10"/>
  <c r="P30" i="10"/>
  <c r="J72" i="10"/>
  <c r="I73" i="10"/>
  <c r="H73" i="10"/>
  <c r="I72" i="10"/>
  <c r="H72" i="10"/>
  <c r="H71" i="10"/>
  <c r="I71" i="10"/>
  <c r="G71" i="10"/>
  <c r="N64" i="10"/>
  <c r="L64" i="10"/>
  <c r="H64" i="10"/>
  <c r="I64" i="10"/>
  <c r="G64" i="10"/>
  <c r="P20" i="10"/>
  <c r="G52" i="10"/>
  <c r="P52" i="10" s="1"/>
  <c r="G51" i="10"/>
  <c r="G73" i="10" s="1"/>
  <c r="G50" i="10"/>
  <c r="P50" i="10" s="1"/>
  <c r="J67" i="10"/>
  <c r="P67" i="10" s="1"/>
  <c r="B21" i="48"/>
  <c r="N75" i="10"/>
  <c r="N72" i="10"/>
  <c r="M75" i="10"/>
  <c r="L75" i="10"/>
  <c r="L72" i="10"/>
  <c r="J75" i="10"/>
  <c r="K70" i="10"/>
  <c r="K69" i="10"/>
  <c r="K68" i="10"/>
  <c r="J70" i="10"/>
  <c r="J69" i="10"/>
  <c r="J68" i="10"/>
  <c r="P68" i="10" s="1"/>
  <c r="I75" i="10"/>
  <c r="H75" i="10"/>
  <c r="G75" i="10"/>
  <c r="G70" i="10"/>
  <c r="G69" i="10"/>
  <c r="N69" i="10"/>
  <c r="N70" i="10"/>
  <c r="L70" i="10"/>
  <c r="L76" i="10" s="1"/>
  <c r="L69" i="10"/>
  <c r="H70" i="10"/>
  <c r="I70" i="10"/>
  <c r="I76" i="10" s="1"/>
  <c r="H69" i="10"/>
  <c r="I69" i="10"/>
  <c r="M22" i="10"/>
  <c r="L22" i="10"/>
  <c r="H22" i="10"/>
  <c r="I22" i="10"/>
  <c r="G22" i="10"/>
  <c r="N76" i="10"/>
  <c r="P62" i="10"/>
  <c r="O22" i="10"/>
  <c r="P21" i="10"/>
  <c r="P75" i="10"/>
  <c r="P63" i="10"/>
  <c r="P60" i="10"/>
  <c r="K64" i="10"/>
  <c r="J64" i="10"/>
  <c r="P57" i="10"/>
  <c r="P56" i="10"/>
  <c r="M45" i="10"/>
  <c r="N45" i="10"/>
  <c r="P18" i="10"/>
  <c r="P13" i="10"/>
  <c r="K22" i="10"/>
  <c r="J22" i="10"/>
  <c r="L27" i="10"/>
  <c r="N27" i="10"/>
  <c r="K27" i="10"/>
  <c r="J27" i="10"/>
  <c r="P14" i="10"/>
  <c r="P15" i="10"/>
  <c r="P19" i="10"/>
  <c r="P17" i="10"/>
  <c r="P16" i="10"/>
  <c r="P26" i="10"/>
  <c r="O24" i="10"/>
  <c r="O27" i="10" s="1"/>
  <c r="O66" i="10" s="1"/>
  <c r="I27" i="10"/>
  <c r="P25" i="10"/>
  <c r="G74" i="10"/>
  <c r="P59" i="10"/>
  <c r="P54" i="10"/>
  <c r="F13" i="8"/>
  <c r="F15" i="8" s="1"/>
  <c r="P24" i="10"/>
  <c r="F37" i="41"/>
  <c r="F39" i="41" s="1"/>
  <c r="F20" i="41"/>
  <c r="F22" i="41"/>
  <c r="F40" i="41" s="1"/>
  <c r="F36" i="40"/>
  <c r="H27" i="10"/>
  <c r="G27" i="10"/>
  <c r="P58" i="10"/>
  <c r="P55" i="10"/>
  <c r="P66" i="10" l="1"/>
  <c r="O76" i="10"/>
  <c r="I45" i="10"/>
  <c r="P51" i="10"/>
  <c r="P27" i="10"/>
  <c r="G72" i="10"/>
  <c r="P72" i="10" s="1"/>
  <c r="F52" i="51"/>
  <c r="F56" i="51" s="1"/>
  <c r="G45" i="10" s="1"/>
  <c r="P45" i="10" s="1"/>
  <c r="F46" i="38"/>
  <c r="F49" i="38" s="1"/>
  <c r="H45" i="10" s="1"/>
  <c r="P73" i="10"/>
  <c r="P64" i="10"/>
  <c r="B22" i="48" s="1"/>
  <c r="J45" i="10"/>
  <c r="P74" i="10"/>
  <c r="P22" i="10"/>
  <c r="P69" i="10"/>
  <c r="G76" i="10"/>
  <c r="P76" i="10" s="1"/>
  <c r="K76" i="10"/>
  <c r="M76" i="10"/>
  <c r="P44" i="10"/>
  <c r="K45" i="10"/>
  <c r="H76" i="10"/>
  <c r="J76" i="10"/>
  <c r="P70" i="10"/>
</calcChain>
</file>

<file path=xl/sharedStrings.xml><?xml version="1.0" encoding="utf-8"?>
<sst xmlns="http://schemas.openxmlformats.org/spreadsheetml/2006/main" count="295" uniqueCount="204">
  <si>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</si>
  <si>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</si>
  <si>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</si>
  <si>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</si>
  <si>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</si>
  <si>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</si>
  <si>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</si>
  <si>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</si>
  <si>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</si>
  <si>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</si>
  <si>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</si>
  <si>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</si>
  <si>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</si>
  <si>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</si>
  <si>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</si>
  <si>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</si>
  <si>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</si>
  <si>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</si>
  <si>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</si>
  <si>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</si>
  <si>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</si>
  <si>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</si>
  <si>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</si>
  <si>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</si>
  <si>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</si>
  <si>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</si>
  <si>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</si>
  <si>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</si>
  <si>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</si>
  <si>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</si>
  <si>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</si>
  <si>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</si>
  <si>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</si>
  <si>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</si>
  <si>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</si>
  <si>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</si>
  <si>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</si>
  <si>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</si>
  <si>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</si>
  <si>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</si>
  <si>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</si>
  <si>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</si>
  <si>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</si>
  <si>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</si>
  <si>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</si>
  <si>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</si>
  <si>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</si>
  <si>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</si>
  <si>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</si>
  <si>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</si>
  <si>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</si>
  <si>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</si>
  <si>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</si>
  <si>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</si>
  <si>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</si>
  <si>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</si>
  <si>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</si>
  <si>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</si>
  <si>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</si>
  <si>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</si>
  <si>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</si>
  <si>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</si>
  <si>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</si>
  <si>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</si>
  <si>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</si>
  <si>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</si>
  <si>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</si>
  <si>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</si>
  <si>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</si>
  <si>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</si>
  <si>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</si>
  <si>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</si>
  <si>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</si>
  <si>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</si>
  <si>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</si>
  <si>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</si>
  <si>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</si>
  <si>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</si>
  <si>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</si>
  <si>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</si>
  <si>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</si>
  <si>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2011-12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</si>
  <si>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</si>
  <si>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</si>
  <si>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</si>
  <si>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</si>
  <si>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</si>
  <si>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</si>
  <si>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</si>
  <si>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</si>
  <si>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</si>
  <si>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</si>
  <si>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</si>
  <si>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</si>
  <si>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</si>
  <si>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</si>
  <si>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</si>
  <si>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</si>
  <si>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</si>
  <si>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</si>
  <si>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</si>
  <si>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</si>
  <si>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</si>
  <si>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</si>
  <si>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</si>
  <si>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</si>
  <si>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</si>
  <si>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</si>
  <si>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</si>
  <si>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</si>
  <si>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</si>
  <si>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</si>
  <si>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</si>
  <si>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</si>
  <si>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</si>
  <si>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</si>
  <si>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FY 2013-14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</si>
  <si>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</si>
  <si>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</si>
  <si>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</si>
  <si>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</si>
  <si>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</si>
  <si>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</si>
  <si>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</si>
  <si>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</si>
  <si>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</si>
  <si>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</si>
  <si>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</si>
  <si>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</si>
  <si>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</si>
  <si>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</si>
  <si>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</si>
  <si>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</si>
  <si>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</si>
  <si>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</si>
  <si>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</si>
  <si>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</si>
  <si>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</si>
  <si>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</si>
  <si>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</si>
  <si>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</si>
  <si>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</si>
  <si>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</si>
  <si>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Fiscal Year 2013-14
Prevention and Early Intervention (PEI) Summary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</si>
  <si>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</si>
  <si>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</si>
  <si>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</si>
  <si>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</si>
  <si>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</si>
  <si>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</si>
  <si>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</si>
  <si>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>(A)
Total (Gross) Mental Health Expenditures</t>
  </si>
  <si>
    <t xml:space="preserve">Incorrectly recorded on 12/13 Revenue Expenditure Report twice.  </t>
  </si>
  <si>
    <t>Reversed incorrect entry to reflect the proper amount in reserve.</t>
  </si>
  <si>
    <t>Diana L Stornetta</t>
  </si>
  <si>
    <t>Behavioral Health Supervising Accountant</t>
  </si>
  <si>
    <t>707-565-4833</t>
  </si>
  <si>
    <t>diana.stornetta@sonoma-county.org</t>
  </si>
  <si>
    <t>IHT</t>
  </si>
  <si>
    <t>MST (Mobile Support Team)</t>
  </si>
  <si>
    <t>Avatar</t>
  </si>
  <si>
    <t>Family Advocacy Stabilization &amp; Support Team (FASST)</t>
  </si>
  <si>
    <t>Transition Age Youth Program (TAY)</t>
  </si>
  <si>
    <t>Forensic Assertive Community Treatment Prog (FACT)</t>
  </si>
  <si>
    <t>Integrated Recovery Team (IRT)</t>
  </si>
  <si>
    <t>Community Mental Health Centers (CMHC's)</t>
  </si>
  <si>
    <t>Community Intervention Program (CIP)</t>
  </si>
  <si>
    <t>Access Services</t>
  </si>
  <si>
    <t>Consumer Driven Operated Services (CDOS)</t>
  </si>
  <si>
    <t>Older Adult Integrated Services Team (OAIS)</t>
  </si>
  <si>
    <t>Avatar Project (Technology)</t>
  </si>
  <si>
    <t>Capital IT</t>
  </si>
  <si>
    <t>Jewish Family and Children Services (0 to 5)</t>
  </si>
  <si>
    <t>Early Learning Institute (0 to 5)</t>
  </si>
  <si>
    <t>California Parenting Institute (0 to 5)</t>
  </si>
  <si>
    <t>Petaluma Peoples Service Center (0 to 5)</t>
  </si>
  <si>
    <t>California Parenting Institute (School Based)</t>
  </si>
  <si>
    <t>Sonoma County Office of Education (School Based)</t>
  </si>
  <si>
    <t>Santa Rosa Community Health Center (School Based)</t>
  </si>
  <si>
    <t>Crisis/Assessment/Prevention/Education Team (CAPE) (School Based)</t>
  </si>
  <si>
    <t>Older Adults - Sonoma County Human Services Department</t>
  </si>
  <si>
    <t>Peer Support Services</t>
  </si>
  <si>
    <t>Prevention Early Intervention Program</t>
  </si>
  <si>
    <t>Sonoma County Indian Health (Aunties and Uncles)</t>
  </si>
  <si>
    <t xml:space="preserve">Sonoma County Indian Health  </t>
  </si>
  <si>
    <t>West County Community Center Early Risers</t>
  </si>
  <si>
    <t>Support our Students</t>
  </si>
  <si>
    <t>Community Baptist Church Collaborative</t>
  </si>
  <si>
    <t>NAMI - MST</t>
  </si>
  <si>
    <t>Santa Rosa Jr College</t>
  </si>
  <si>
    <t>Action Network</t>
  </si>
  <si>
    <t>Alexander Valley Regional</t>
  </si>
  <si>
    <t>Sonoma County</t>
  </si>
  <si>
    <t>Annual Mental Health Services Act Revenue and Expenditure Report for 
Fiscal Year 2013-14
Community Services and Supports (CSS) Summary</t>
  </si>
  <si>
    <t>Annual Mental Health Services Act Revenue and Expenditure Report for 
Fiscal Year 2013-14
Workforce Education and Training (WET) Summary</t>
  </si>
  <si>
    <t>Annual Mental Health Services Act Revenue and Expenditure Report 
Fiscal Year 2013-14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</si>
  <si>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</si>
  <si>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</si>
  <si>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</si>
  <si>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</si>
  <si>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</si>
  <si>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</si>
  <si>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</si>
  <si>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
Fiscal Year 2013-14 
Other MHSA Funds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</si>
</sst>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9" xfId="0" applyFont="1" applyBorder="1" applyAlignment="1" applyProtection="1">
      <alignment horizontal="right"/>
      <protection hidden="1"/>
    </xf>
    <xf numFmtId="0" fontId="11" fillId="0" borderId="9" xfId="0" applyFont="1" applyBorder="1" applyAlignment="1" applyProtection="1"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6" xfId="4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3" fillId="0" borderId="10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164" fontId="11" fillId="0" borderId="22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164" fontId="11" fillId="0" borderId="23" xfId="40" applyNumberFormat="1" applyFont="1" applyFill="1" applyBorder="1" applyProtection="1">
      <protection locked="0"/>
    </xf>
    <xf numFmtId="0" fontId="11" fillId="0" borderId="2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2" borderId="22" xfId="0" applyNumberFormat="1" applyFont="1" applyFill="1" applyBorder="1" applyProtection="1">
      <protection locked="0"/>
    </xf>
    <xf numFmtId="164" fontId="11" fillId="0" borderId="22" xfId="40" applyNumberFormat="1" applyFont="1" applyFill="1" applyBorder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164" fontId="11" fillId="0" borderId="26" xfId="0" applyNumberFormat="1" applyFont="1" applyFill="1" applyBorder="1" applyProtection="1">
      <protection locked="0"/>
    </xf>
    <xf numFmtId="164" fontId="11" fillId="2" borderId="23" xfId="0" applyNumberFormat="1" applyFont="1" applyFill="1" applyBorder="1" applyProtection="1">
      <protection locked="0"/>
    </xf>
    <xf numFmtId="164" fontId="11" fillId="0" borderId="7" xfId="0" applyNumberFormat="1" applyFont="1" applyFill="1" applyBorder="1" applyProtection="1">
      <protection locked="0"/>
    </xf>
    <xf numFmtId="164" fontId="11" fillId="2" borderId="7" xfId="0" applyNumberFormat="1" applyFont="1" applyFill="1" applyBorder="1" applyProtection="1">
      <protection locked="0"/>
    </xf>
    <xf numFmtId="164" fontId="11" fillId="0" borderId="18" xfId="0" applyNumberFormat="1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7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/>
    <xf numFmtId="0" fontId="3" fillId="0" borderId="18" xfId="0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64" fontId="11" fillId="3" borderId="28" xfId="0" applyNumberFormat="1" applyFont="1" applyFill="1" applyBorder="1" applyProtection="1">
      <protection hidden="1"/>
    </xf>
    <xf numFmtId="164" fontId="11" fillId="3" borderId="29" xfId="0" applyNumberFormat="1" applyFont="1" applyFill="1" applyBorder="1" applyProtection="1">
      <protection hidden="1"/>
    </xf>
    <xf numFmtId="164" fontId="11" fillId="3" borderId="22" xfId="0" applyNumberFormat="1" applyFont="1" applyFill="1" applyBorder="1" applyProtection="1">
      <protection hidden="1"/>
    </xf>
    <xf numFmtId="164" fontId="11" fillId="3" borderId="16" xfId="0" applyNumberFormat="1" applyFont="1" applyFill="1" applyBorder="1" applyProtection="1">
      <protection hidden="1"/>
    </xf>
    <xf numFmtId="164" fontId="11" fillId="3" borderId="30" xfId="0" applyNumberFormat="1" applyFont="1" applyFill="1" applyBorder="1" applyProtection="1">
      <protection hidden="1"/>
    </xf>
    <xf numFmtId="164" fontId="11" fillId="3" borderId="25" xfId="0" applyNumberFormat="1" applyFont="1" applyFill="1" applyBorder="1" applyProtection="1">
      <protection hidden="1"/>
    </xf>
    <xf numFmtId="164" fontId="11" fillId="3" borderId="25" xfId="40" applyNumberFormat="1" applyFont="1" applyFill="1" applyBorder="1" applyProtection="1">
      <protection hidden="1"/>
    </xf>
    <xf numFmtId="164" fontId="11" fillId="3" borderId="22" xfId="40" applyNumberFormat="1" applyFont="1" applyFill="1" applyBorder="1" applyProtection="1">
      <protection hidden="1"/>
    </xf>
    <xf numFmtId="164" fontId="11" fillId="3" borderId="23" xfId="0" applyNumberFormat="1" applyFont="1" applyFill="1" applyBorder="1" applyProtection="1">
      <protection hidden="1"/>
    </xf>
    <xf numFmtId="164" fontId="11" fillId="3" borderId="18" xfId="0" applyNumberFormat="1" applyFont="1" applyFill="1" applyBorder="1" applyProtection="1">
      <protection hidden="1"/>
    </xf>
    <xf numFmtId="164" fontId="11" fillId="3" borderId="26" xfId="0" applyNumberFormat="1" applyFont="1" applyFill="1" applyBorder="1" applyProtection="1">
      <protection hidden="1"/>
    </xf>
    <xf numFmtId="164" fontId="11" fillId="3" borderId="19" xfId="0" applyNumberFormat="1" applyFont="1" applyFill="1" applyBorder="1" applyProtection="1">
      <protection hidden="1"/>
    </xf>
    <xf numFmtId="164" fontId="11" fillId="3" borderId="6" xfId="0" applyNumberFormat="1" applyFont="1" applyFill="1" applyBorder="1" applyProtection="1">
      <protection hidden="1"/>
    </xf>
    <xf numFmtId="164" fontId="11" fillId="3" borderId="27" xfId="0" applyNumberFormat="1" applyFont="1" applyFill="1" applyBorder="1" applyProtection="1">
      <protection hidden="1"/>
    </xf>
    <xf numFmtId="164" fontId="11" fillId="3" borderId="31" xfId="0" applyNumberFormat="1" applyFont="1" applyFill="1" applyBorder="1" applyProtection="1">
      <protection hidden="1"/>
    </xf>
    <xf numFmtId="164" fontId="11" fillId="3" borderId="17" xfId="0" applyNumberFormat="1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6" xfId="4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6" xfId="4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6" xfId="8" applyNumberFormat="1" applyFont="1" applyBorder="1" applyAlignment="1" applyProtection="1">
      <alignment horizontal="right"/>
      <protection hidden="1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6" xfId="4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9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24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164" fontId="11" fillId="0" borderId="3" xfId="0" applyNumberFormat="1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3" xfId="40" applyNumberFormat="1" applyFont="1" applyBorder="1" applyProtection="1">
      <protection locked="0"/>
    </xf>
    <xf numFmtId="164" fontId="11" fillId="0" borderId="6" xfId="40" applyNumberFormat="1" applyFont="1" applyBorder="1" applyProtection="1">
      <protection locked="0"/>
    </xf>
    <xf numFmtId="164" fontId="11" fillId="0" borderId="24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6" xfId="0" applyNumberFormat="1" applyFont="1" applyBorder="1" applyAlignment="1" applyProtection="1"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0" fontId="3" fillId="0" borderId="24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11" fillId="4" borderId="24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24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0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zoomScaleNormal="100" zoomScaleSheetLayoutView="100" zoomScalePageLayoutView="84" workbookViewId="0">
      <selection activeCell="F50" sqref="F50:G50"/>
    </sheetView>
  </sheetViews>
  <sheetFormatPr defaultColWidth="0" defaultRowHeight="15" zeroHeight="1" x14ac:dyDescent="0.2"/>
  <cols>
    <col min="1" max="4" width="3.5703125" style="42" customWidth="1"/>
    <col min="5" max="5" width="46.42578125" style="42" customWidth="1"/>
    <col min="6" max="6" width="9" style="42" customWidth="1"/>
    <col min="7" max="7" width="16.85546875" style="42" customWidth="1"/>
    <col min="8" max="10" width="12.5703125" hidden="1" customWidth="1"/>
    <col min="11" max="16384" width="9.140625" hidden="1"/>
  </cols>
  <sheetData>
    <row r="1" spans="1:10" ht="46.5" customHeight="1" x14ac:dyDescent="0.25">
      <c r="A1" s="193" t="s">
        <v>193</v>
      </c>
      <c r="B1" s="193"/>
      <c r="C1" s="193"/>
      <c r="D1" s="193"/>
      <c r="E1" s="193"/>
      <c r="F1" s="193"/>
      <c r="G1" s="193"/>
    </row>
    <row r="2" spans="1:10" ht="20.100000000000001" customHeight="1" x14ac:dyDescent="0.25">
      <c r="A2" s="194" t="s">
        <v>8</v>
      </c>
      <c r="B2" s="194"/>
      <c r="C2" s="194"/>
      <c r="D2" s="195" t="s">
        <v>192</v>
      </c>
      <c r="E2" s="195"/>
      <c r="F2" s="41" t="s">
        <v>9</v>
      </c>
      <c r="G2" s="36">
        <v>42689</v>
      </c>
    </row>
    <row r="3" spans="1:10" ht="15" customHeight="1" x14ac:dyDescent="0.25">
      <c r="A3" s="49"/>
      <c r="B3" s="49"/>
      <c r="C3" s="49"/>
      <c r="D3" s="196"/>
      <c r="E3" s="196"/>
      <c r="F3" s="197"/>
      <c r="G3" s="197"/>
    </row>
    <row r="4" spans="1:10" ht="10.5" customHeight="1" x14ac:dyDescent="0.2">
      <c r="A4" s="50"/>
      <c r="B4" s="50"/>
      <c r="C4" s="50"/>
      <c r="D4" s="50"/>
      <c r="E4" s="50"/>
      <c r="F4" s="192"/>
      <c r="G4" s="192"/>
    </row>
    <row r="5" spans="1:10" s="3" customFormat="1" ht="15" customHeight="1" x14ac:dyDescent="0.2">
      <c r="A5" s="169" t="s">
        <v>54</v>
      </c>
      <c r="B5" s="170"/>
      <c r="C5" s="170"/>
      <c r="D5" s="170"/>
      <c r="E5" s="171"/>
      <c r="F5" s="178" t="s">
        <v>151</v>
      </c>
      <c r="G5" s="179"/>
    </row>
    <row r="6" spans="1:10" s="3" customFormat="1" ht="21.75" customHeight="1" x14ac:dyDescent="0.2">
      <c r="A6" s="172"/>
      <c r="B6" s="173"/>
      <c r="C6" s="173"/>
      <c r="D6" s="173"/>
      <c r="E6" s="174"/>
      <c r="F6" s="180"/>
      <c r="G6" s="181"/>
    </row>
    <row r="7" spans="1:10" s="1" customFormat="1" ht="26.25" customHeight="1" x14ac:dyDescent="0.2">
      <c r="A7" s="175"/>
      <c r="B7" s="176"/>
      <c r="C7" s="176"/>
      <c r="D7" s="176"/>
      <c r="E7" s="177"/>
      <c r="F7" s="182"/>
      <c r="G7" s="183"/>
      <c r="H7" s="2"/>
      <c r="I7" s="2"/>
      <c r="J7" s="2"/>
    </row>
    <row r="8" spans="1:10" ht="15" customHeight="1" x14ac:dyDescent="0.25">
      <c r="A8" s="184" t="s">
        <v>127</v>
      </c>
      <c r="B8" s="185"/>
      <c r="C8" s="185"/>
      <c r="D8" s="185"/>
      <c r="E8" s="186"/>
      <c r="F8" s="187"/>
      <c r="G8" s="188"/>
    </row>
    <row r="9" spans="1:10" ht="15" customHeight="1" x14ac:dyDescent="0.2">
      <c r="A9" s="43">
        <v>1</v>
      </c>
      <c r="B9" s="166" t="s">
        <v>161</v>
      </c>
      <c r="C9" s="167"/>
      <c r="D9" s="167"/>
      <c r="E9" s="168"/>
      <c r="F9" s="164">
        <v>616759</v>
      </c>
      <c r="G9" s="165"/>
    </row>
    <row r="10" spans="1:10" ht="15" customHeight="1" x14ac:dyDescent="0.2">
      <c r="A10" s="43">
        <v>2</v>
      </c>
      <c r="B10" s="166" t="s">
        <v>162</v>
      </c>
      <c r="C10" s="167"/>
      <c r="D10" s="167"/>
      <c r="E10" s="168"/>
      <c r="F10" s="164">
        <v>939541</v>
      </c>
      <c r="G10" s="165"/>
    </row>
    <row r="11" spans="1:10" ht="15" customHeight="1" x14ac:dyDescent="0.2">
      <c r="A11" s="43">
        <v>3</v>
      </c>
      <c r="B11" s="166" t="s">
        <v>163</v>
      </c>
      <c r="C11" s="167"/>
      <c r="D11" s="167"/>
      <c r="E11" s="168"/>
      <c r="F11" s="164">
        <v>1437175</v>
      </c>
      <c r="G11" s="165"/>
    </row>
    <row r="12" spans="1:10" ht="15" customHeight="1" x14ac:dyDescent="0.2">
      <c r="A12" s="43">
        <v>4</v>
      </c>
      <c r="B12" s="166" t="s">
        <v>164</v>
      </c>
      <c r="C12" s="167"/>
      <c r="D12" s="167"/>
      <c r="E12" s="168"/>
      <c r="F12" s="164">
        <v>3526323</v>
      </c>
      <c r="G12" s="165"/>
    </row>
    <row r="13" spans="1:10" ht="15" customHeight="1" x14ac:dyDescent="0.2">
      <c r="A13" s="43">
        <v>5</v>
      </c>
      <c r="B13" s="162" t="s">
        <v>168</v>
      </c>
      <c r="C13" s="190"/>
      <c r="D13" s="190"/>
      <c r="E13" s="191"/>
      <c r="F13" s="164">
        <v>989809</v>
      </c>
      <c r="G13" s="165"/>
    </row>
    <row r="14" spans="1:10" ht="15" customHeight="1" x14ac:dyDescent="0.2">
      <c r="A14" s="43">
        <v>6</v>
      </c>
      <c r="B14" s="162" t="s">
        <v>169</v>
      </c>
      <c r="C14" s="190"/>
      <c r="D14" s="190"/>
      <c r="E14" s="191"/>
      <c r="F14" s="164">
        <v>1837840</v>
      </c>
      <c r="G14" s="165"/>
    </row>
    <row r="15" spans="1:10" ht="15" customHeight="1" x14ac:dyDescent="0.2">
      <c r="A15" s="43">
        <v>7</v>
      </c>
      <c r="B15" s="162" t="s">
        <v>181</v>
      </c>
      <c r="C15" s="190"/>
      <c r="D15" s="190"/>
      <c r="E15" s="191"/>
      <c r="F15" s="164">
        <v>369760</v>
      </c>
      <c r="G15" s="165"/>
    </row>
    <row r="16" spans="1:10" ht="15" customHeight="1" x14ac:dyDescent="0.2">
      <c r="A16" s="43">
        <v>8</v>
      </c>
      <c r="B16" s="162"/>
      <c r="C16" s="190"/>
      <c r="D16" s="190"/>
      <c r="E16" s="191"/>
      <c r="F16" s="164"/>
      <c r="G16" s="165"/>
    </row>
    <row r="17" spans="1:7" ht="15" customHeight="1" x14ac:dyDescent="0.2">
      <c r="A17" s="43">
        <v>9</v>
      </c>
      <c r="B17" s="162"/>
      <c r="C17" s="190"/>
      <c r="D17" s="190"/>
      <c r="E17" s="191"/>
      <c r="F17" s="164"/>
      <c r="G17" s="165"/>
    </row>
    <row r="18" spans="1:7" ht="15" customHeight="1" x14ac:dyDescent="0.2">
      <c r="A18" s="43">
        <v>10</v>
      </c>
      <c r="B18" s="162"/>
      <c r="C18" s="190"/>
      <c r="D18" s="190"/>
      <c r="E18" s="191"/>
      <c r="F18" s="164"/>
      <c r="G18" s="165"/>
    </row>
    <row r="19" spans="1:7" ht="15" customHeight="1" x14ac:dyDescent="0.2">
      <c r="A19" s="43">
        <v>11</v>
      </c>
      <c r="B19" s="162"/>
      <c r="C19" s="190"/>
      <c r="D19" s="190"/>
      <c r="E19" s="191"/>
      <c r="F19" s="164"/>
      <c r="G19" s="165"/>
    </row>
    <row r="20" spans="1:7" ht="15" customHeight="1" x14ac:dyDescent="0.2">
      <c r="A20" s="43">
        <v>12</v>
      </c>
      <c r="B20" s="162"/>
      <c r="C20" s="190"/>
      <c r="D20" s="190"/>
      <c r="E20" s="191"/>
      <c r="F20" s="164"/>
      <c r="G20" s="165"/>
    </row>
    <row r="21" spans="1:7" ht="15" customHeight="1" x14ac:dyDescent="0.2">
      <c r="A21" s="43">
        <v>13</v>
      </c>
      <c r="B21" s="162"/>
      <c r="C21" s="190"/>
      <c r="D21" s="190"/>
      <c r="E21" s="191"/>
      <c r="F21" s="164"/>
      <c r="G21" s="165"/>
    </row>
    <row r="22" spans="1:7" ht="15" customHeight="1" x14ac:dyDescent="0.2">
      <c r="A22" s="43">
        <v>14</v>
      </c>
      <c r="B22" s="162"/>
      <c r="C22" s="190"/>
      <c r="D22" s="190"/>
      <c r="E22" s="191"/>
      <c r="F22" s="164"/>
      <c r="G22" s="165"/>
    </row>
    <row r="23" spans="1:7" ht="15" customHeight="1" x14ac:dyDescent="0.2">
      <c r="A23" s="43">
        <v>15</v>
      </c>
      <c r="B23" s="162"/>
      <c r="C23" s="190"/>
      <c r="D23" s="190"/>
      <c r="E23" s="191"/>
      <c r="F23" s="164"/>
      <c r="G23" s="165"/>
    </row>
    <row r="24" spans="1:7" ht="15" customHeight="1" x14ac:dyDescent="0.2">
      <c r="A24" s="43">
        <v>16</v>
      </c>
      <c r="B24" s="162"/>
      <c r="C24" s="190"/>
      <c r="D24" s="190"/>
      <c r="E24" s="191"/>
      <c r="F24" s="164"/>
      <c r="G24" s="165"/>
    </row>
    <row r="25" spans="1:7" ht="15" customHeight="1" x14ac:dyDescent="0.2">
      <c r="A25" s="43">
        <v>17</v>
      </c>
      <c r="B25" s="162"/>
      <c r="C25" s="190"/>
      <c r="D25" s="190"/>
      <c r="E25" s="191"/>
      <c r="F25" s="164"/>
      <c r="G25" s="165"/>
    </row>
    <row r="26" spans="1:7" ht="15" customHeight="1" x14ac:dyDescent="0.2">
      <c r="A26" s="43">
        <v>18</v>
      </c>
      <c r="B26" s="162"/>
      <c r="C26" s="190"/>
      <c r="D26" s="190"/>
      <c r="E26" s="191"/>
      <c r="F26" s="164"/>
      <c r="G26" s="165"/>
    </row>
    <row r="27" spans="1:7" ht="15" customHeight="1" x14ac:dyDescent="0.2">
      <c r="A27" s="43">
        <v>19</v>
      </c>
      <c r="B27" s="162"/>
      <c r="C27" s="190"/>
      <c r="D27" s="190"/>
      <c r="E27" s="191"/>
      <c r="F27" s="164"/>
      <c r="G27" s="165"/>
    </row>
    <row r="28" spans="1:7" ht="15" customHeight="1" x14ac:dyDescent="0.2">
      <c r="A28" s="43">
        <v>20</v>
      </c>
      <c r="B28" s="202"/>
      <c r="C28" s="190"/>
      <c r="D28" s="190"/>
      <c r="E28" s="191"/>
      <c r="F28" s="164"/>
      <c r="G28" s="165"/>
    </row>
    <row r="29" spans="1:7" ht="15" customHeight="1" x14ac:dyDescent="0.2">
      <c r="A29" s="43">
        <v>21</v>
      </c>
      <c r="B29" s="162"/>
      <c r="C29" s="190"/>
      <c r="D29" s="190"/>
      <c r="E29" s="191"/>
      <c r="F29" s="164"/>
      <c r="G29" s="165"/>
    </row>
    <row r="30" spans="1:7" ht="15" customHeight="1" x14ac:dyDescent="0.2">
      <c r="A30" s="43">
        <v>22</v>
      </c>
      <c r="B30" s="162"/>
      <c r="C30" s="190"/>
      <c r="D30" s="190"/>
      <c r="E30" s="191"/>
      <c r="F30" s="164"/>
      <c r="G30" s="165"/>
    </row>
    <row r="31" spans="1:7" ht="15" customHeight="1" x14ac:dyDescent="0.2">
      <c r="A31" s="43">
        <v>23</v>
      </c>
      <c r="B31" s="162"/>
      <c r="C31" s="190"/>
      <c r="D31" s="190"/>
      <c r="E31" s="191"/>
      <c r="F31" s="164"/>
      <c r="G31" s="165"/>
    </row>
    <row r="32" spans="1:7" ht="15" customHeight="1" x14ac:dyDescent="0.2">
      <c r="A32" s="43">
        <v>24</v>
      </c>
      <c r="B32" s="162"/>
      <c r="C32" s="190"/>
      <c r="D32" s="190"/>
      <c r="E32" s="191"/>
      <c r="F32" s="164"/>
      <c r="G32" s="165"/>
    </row>
    <row r="33" spans="1:7" s="5" customFormat="1" ht="15" customHeight="1" x14ac:dyDescent="0.2">
      <c r="A33" s="43">
        <v>25</v>
      </c>
      <c r="B33" s="162"/>
      <c r="C33" s="190"/>
      <c r="D33" s="190"/>
      <c r="E33" s="191"/>
      <c r="F33" s="164"/>
      <c r="G33" s="165"/>
    </row>
    <row r="34" spans="1:7" s="5" customFormat="1" ht="15" customHeight="1" x14ac:dyDescent="0.2">
      <c r="A34" s="51"/>
      <c r="B34" s="198" t="s">
        <v>62</v>
      </c>
      <c r="C34" s="198"/>
      <c r="D34" s="198"/>
      <c r="E34" s="199"/>
      <c r="F34" s="200">
        <f>SUM(F9:G33)</f>
        <v>9717207</v>
      </c>
      <c r="G34" s="201"/>
    </row>
    <row r="35" spans="1:7" s="5" customFormat="1" ht="15" customHeight="1" x14ac:dyDescent="0.25">
      <c r="A35" s="207" t="s">
        <v>128</v>
      </c>
      <c r="B35" s="208"/>
      <c r="C35" s="208"/>
      <c r="D35" s="208"/>
      <c r="E35" s="209"/>
      <c r="F35" s="210"/>
      <c r="G35" s="211"/>
    </row>
    <row r="36" spans="1:7" s="5" customFormat="1" ht="15" customHeight="1" x14ac:dyDescent="0.2">
      <c r="A36" s="43">
        <v>1</v>
      </c>
      <c r="B36" s="166" t="s">
        <v>165</v>
      </c>
      <c r="C36" s="166"/>
      <c r="D36" s="166"/>
      <c r="E36" s="189"/>
      <c r="F36" s="164">
        <v>2405159</v>
      </c>
      <c r="G36" s="165"/>
    </row>
    <row r="37" spans="1:7" s="5" customFormat="1" ht="15" customHeight="1" x14ac:dyDescent="0.2">
      <c r="A37" s="43">
        <v>2</v>
      </c>
      <c r="B37" s="162" t="s">
        <v>166</v>
      </c>
      <c r="C37" s="162"/>
      <c r="D37" s="162"/>
      <c r="E37" s="163"/>
      <c r="F37" s="164">
        <v>3066630</v>
      </c>
      <c r="G37" s="165"/>
    </row>
    <row r="38" spans="1:7" s="5" customFormat="1" ht="15" customHeight="1" x14ac:dyDescent="0.2">
      <c r="A38" s="43">
        <v>3</v>
      </c>
      <c r="B38" s="162" t="s">
        <v>167</v>
      </c>
      <c r="C38" s="162"/>
      <c r="D38" s="162"/>
      <c r="E38" s="163"/>
      <c r="F38" s="164">
        <v>1211867</v>
      </c>
      <c r="G38" s="165"/>
    </row>
    <row r="39" spans="1:7" s="5" customFormat="1" ht="15" customHeight="1" x14ac:dyDescent="0.2">
      <c r="A39" s="43">
        <v>4</v>
      </c>
      <c r="B39" s="162" t="s">
        <v>125</v>
      </c>
      <c r="C39" s="190"/>
      <c r="D39" s="190"/>
      <c r="E39" s="191"/>
      <c r="F39" s="164"/>
      <c r="G39" s="165"/>
    </row>
    <row r="40" spans="1:7" s="5" customFormat="1" ht="15" customHeight="1" x14ac:dyDescent="0.2">
      <c r="A40" s="43">
        <v>5</v>
      </c>
      <c r="B40" s="162"/>
      <c r="C40" s="162"/>
      <c r="D40" s="162"/>
      <c r="E40" s="163"/>
      <c r="F40" s="164"/>
      <c r="G40" s="165"/>
    </row>
    <row r="41" spans="1:7" s="5" customFormat="1" ht="15" customHeight="1" x14ac:dyDescent="0.2">
      <c r="A41" s="43">
        <v>6</v>
      </c>
      <c r="B41" s="162"/>
      <c r="C41" s="162"/>
      <c r="D41" s="162"/>
      <c r="E41" s="163"/>
      <c r="F41" s="164"/>
      <c r="G41" s="165"/>
    </row>
    <row r="42" spans="1:7" s="5" customFormat="1" ht="15" customHeight="1" x14ac:dyDescent="0.2">
      <c r="A42" s="43">
        <v>7</v>
      </c>
      <c r="B42" s="166"/>
      <c r="C42" s="166"/>
      <c r="D42" s="166"/>
      <c r="E42" s="189"/>
      <c r="F42" s="164"/>
      <c r="G42" s="165"/>
    </row>
    <row r="43" spans="1:7" s="5" customFormat="1" ht="15" customHeight="1" x14ac:dyDescent="0.2">
      <c r="A43" s="43">
        <v>8</v>
      </c>
      <c r="B43" s="166"/>
      <c r="C43" s="166"/>
      <c r="D43" s="166"/>
      <c r="E43" s="189"/>
      <c r="F43" s="164"/>
      <c r="G43" s="165"/>
    </row>
    <row r="44" spans="1:7" s="5" customFormat="1" ht="15" customHeight="1" x14ac:dyDescent="0.2">
      <c r="A44" s="43">
        <v>9</v>
      </c>
      <c r="B44" s="166"/>
      <c r="C44" s="166"/>
      <c r="D44" s="166"/>
      <c r="E44" s="189"/>
      <c r="F44" s="164"/>
      <c r="G44" s="165"/>
    </row>
    <row r="45" spans="1:7" s="5" customFormat="1" ht="15" customHeight="1" x14ac:dyDescent="0.2">
      <c r="A45" s="43">
        <v>10</v>
      </c>
      <c r="B45" s="216"/>
      <c r="C45" s="216"/>
      <c r="D45" s="216"/>
      <c r="E45" s="217"/>
      <c r="F45" s="214"/>
      <c r="G45" s="215"/>
    </row>
    <row r="46" spans="1:7" s="5" customFormat="1" ht="15" customHeight="1" x14ac:dyDescent="0.2">
      <c r="A46" s="43">
        <v>11</v>
      </c>
      <c r="B46" s="216"/>
      <c r="C46" s="216"/>
      <c r="D46" s="216"/>
      <c r="E46" s="217"/>
      <c r="F46" s="214"/>
      <c r="G46" s="215"/>
    </row>
    <row r="47" spans="1:7" s="5" customFormat="1" ht="15" customHeight="1" x14ac:dyDescent="0.2">
      <c r="A47" s="43">
        <v>12</v>
      </c>
      <c r="B47" s="162"/>
      <c r="C47" s="162"/>
      <c r="D47" s="162"/>
      <c r="E47" s="163"/>
      <c r="F47" s="164"/>
      <c r="G47" s="165"/>
    </row>
    <row r="48" spans="1:7" s="5" customFormat="1" ht="15" customHeight="1" x14ac:dyDescent="0.2">
      <c r="A48" s="43">
        <v>13</v>
      </c>
      <c r="B48" s="162"/>
      <c r="C48" s="162"/>
      <c r="D48" s="162"/>
      <c r="E48" s="163"/>
      <c r="F48" s="164"/>
      <c r="G48" s="165"/>
    </row>
    <row r="49" spans="1:7" s="5" customFormat="1" ht="15" customHeight="1" x14ac:dyDescent="0.2">
      <c r="A49" s="43">
        <v>14</v>
      </c>
      <c r="B49" s="162"/>
      <c r="C49" s="162"/>
      <c r="D49" s="162"/>
      <c r="E49" s="163"/>
      <c r="F49" s="164"/>
      <c r="G49" s="165"/>
    </row>
    <row r="50" spans="1:7" s="5" customFormat="1" ht="15" customHeight="1" x14ac:dyDescent="0.2">
      <c r="A50" s="43">
        <v>15</v>
      </c>
      <c r="B50" s="162"/>
      <c r="C50" s="162"/>
      <c r="D50" s="162"/>
      <c r="E50" s="163"/>
      <c r="F50" s="164"/>
      <c r="G50" s="165"/>
    </row>
    <row r="51" spans="1:7" s="5" customFormat="1" ht="15" customHeight="1" x14ac:dyDescent="0.2">
      <c r="A51" s="52"/>
      <c r="B51" s="45" t="s">
        <v>129</v>
      </c>
      <c r="C51" s="45"/>
      <c r="D51" s="45"/>
      <c r="E51" s="46"/>
      <c r="F51" s="200">
        <f>SUM(F36:G50)</f>
        <v>6683656</v>
      </c>
      <c r="G51" s="201"/>
    </row>
    <row r="52" spans="1:7" s="5" customFormat="1" ht="15" customHeight="1" x14ac:dyDescent="0.25">
      <c r="A52" s="184" t="s">
        <v>130</v>
      </c>
      <c r="B52" s="203"/>
      <c r="C52" s="203"/>
      <c r="D52" s="203"/>
      <c r="E52" s="204"/>
      <c r="F52" s="205">
        <f>SUM(F34+F51)</f>
        <v>16400863</v>
      </c>
      <c r="G52" s="206"/>
    </row>
    <row r="53" spans="1:7" s="5" customFormat="1" ht="15" customHeight="1" x14ac:dyDescent="0.25">
      <c r="A53" s="207" t="s">
        <v>53</v>
      </c>
      <c r="B53" s="208"/>
      <c r="C53" s="208"/>
      <c r="D53" s="208"/>
      <c r="E53" s="209"/>
      <c r="F53" s="164"/>
      <c r="G53" s="165"/>
    </row>
    <row r="54" spans="1:7" s="5" customFormat="1" ht="15" customHeight="1" x14ac:dyDescent="0.25">
      <c r="A54" s="207" t="s">
        <v>20</v>
      </c>
      <c r="B54" s="208"/>
      <c r="C54" s="208"/>
      <c r="D54" s="208"/>
      <c r="E54" s="209"/>
      <c r="F54" s="164">
        <v>886575</v>
      </c>
      <c r="G54" s="165"/>
    </row>
    <row r="55" spans="1:7" s="5" customFormat="1" ht="15" customHeight="1" thickBot="1" x14ac:dyDescent="0.3">
      <c r="A55" s="207" t="s">
        <v>40</v>
      </c>
      <c r="B55" s="208"/>
      <c r="C55" s="208"/>
      <c r="D55" s="208"/>
      <c r="E55" s="209"/>
      <c r="F55" s="164"/>
      <c r="G55" s="165"/>
    </row>
    <row r="56" spans="1:7" ht="15" customHeight="1" thickBot="1" x14ac:dyDescent="0.3">
      <c r="A56" s="47" t="s">
        <v>23</v>
      </c>
      <c r="B56" s="48"/>
      <c r="C56" s="48"/>
      <c r="D56" s="48"/>
      <c r="E56" s="48"/>
      <c r="F56" s="212">
        <f>SUM(F52:G55)</f>
        <v>17287438</v>
      </c>
      <c r="G56" s="213"/>
    </row>
  </sheetData>
  <sheetProtection sheet="1" objects="1" scenarios="1" selectLockedCells="1"/>
  <mergeCells count="104"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A54:E54"/>
    <mergeCell ref="F54:G54"/>
    <mergeCell ref="F49:G49"/>
    <mergeCell ref="B50:E50"/>
    <mergeCell ref="F50:G50"/>
    <mergeCell ref="F51:G51"/>
    <mergeCell ref="A52:E52"/>
    <mergeCell ref="F52:G52"/>
    <mergeCell ref="A35:E35"/>
    <mergeCell ref="F35:G35"/>
    <mergeCell ref="B31:E31"/>
    <mergeCell ref="F31:G31"/>
    <mergeCell ref="B32:E32"/>
    <mergeCell ref="F32:G32"/>
    <mergeCell ref="B33:E33"/>
    <mergeCell ref="F33:G33"/>
    <mergeCell ref="B43:E43"/>
    <mergeCell ref="F43:G43"/>
    <mergeCell ref="B44:E44"/>
    <mergeCell ref="F44:G44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24:E24"/>
    <mergeCell ref="F24:G24"/>
    <mergeCell ref="B34:E34"/>
    <mergeCell ref="F34:G3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9:E39"/>
    <mergeCell ref="F39:G39"/>
    <mergeCell ref="F4:G4"/>
    <mergeCell ref="A1:G1"/>
    <mergeCell ref="A2:C2"/>
    <mergeCell ref="D2:E2"/>
    <mergeCell ref="D3:E3"/>
    <mergeCell ref="F3:G3"/>
    <mergeCell ref="B10:E10"/>
    <mergeCell ref="F10:G10"/>
    <mergeCell ref="B21:E21"/>
    <mergeCell ref="F21:G21"/>
    <mergeCell ref="B13:E13"/>
    <mergeCell ref="F13:G13"/>
    <mergeCell ref="B14:E14"/>
    <mergeCell ref="F14:G14"/>
    <mergeCell ref="B15:E15"/>
    <mergeCell ref="F15:G15"/>
    <mergeCell ref="B16:E16"/>
    <mergeCell ref="F16:G16"/>
    <mergeCell ref="B9:E9"/>
    <mergeCell ref="F9:G9"/>
    <mergeCell ref="B19:E19"/>
    <mergeCell ref="F19:G19"/>
    <mergeCell ref="B38:E38"/>
    <mergeCell ref="F38:G38"/>
    <mergeCell ref="B12:E12"/>
    <mergeCell ref="F12:G12"/>
    <mergeCell ref="A5:E7"/>
    <mergeCell ref="F5:G7"/>
    <mergeCell ref="A8:E8"/>
    <mergeCell ref="F8:G8"/>
    <mergeCell ref="B11:E11"/>
    <mergeCell ref="F11:G11"/>
    <mergeCell ref="B36:E36"/>
    <mergeCell ref="F36:G36"/>
    <mergeCell ref="B37:E37"/>
    <mergeCell ref="F37:G37"/>
    <mergeCell ref="B20:E20"/>
    <mergeCell ref="F20:G20"/>
    <mergeCell ref="B17:E17"/>
    <mergeCell ref="F17:G17"/>
    <mergeCell ref="B18:E18"/>
    <mergeCell ref="F18:G18"/>
    <mergeCell ref="B22:E22"/>
    <mergeCell ref="F22:G22"/>
    <mergeCell ref="B23:E23"/>
    <mergeCell ref="F23:G2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Normal="100" zoomScaleSheetLayoutView="100" workbookViewId="0">
      <selection activeCell="F49" sqref="F49:G49"/>
    </sheetView>
  </sheetViews>
  <sheetFormatPr defaultColWidth="0" defaultRowHeight="12.75" zeroHeight="1" x14ac:dyDescent="0.2"/>
  <cols>
    <col min="1" max="4" width="3.5703125" customWidth="1"/>
    <col min="5" max="5" width="62.140625" customWidth="1"/>
    <col min="6" max="6" width="10.85546875" customWidth="1"/>
    <col min="7" max="7" width="12.7109375" customWidth="1"/>
    <col min="8" max="16384" width="9.140625" hidden="1"/>
  </cols>
  <sheetData>
    <row r="1" spans="1:7" ht="46.5" customHeight="1" x14ac:dyDescent="0.25">
      <c r="A1" s="231" t="s">
        <v>143</v>
      </c>
      <c r="B1" s="231"/>
      <c r="C1" s="231"/>
      <c r="D1" s="231"/>
      <c r="E1" s="231"/>
      <c r="F1" s="231"/>
      <c r="G1" s="231"/>
    </row>
    <row r="2" spans="1:7" ht="20.100000000000001" customHeight="1" x14ac:dyDescent="0.25">
      <c r="A2" s="194" t="s">
        <v>8</v>
      </c>
      <c r="B2" s="194"/>
      <c r="C2" s="194"/>
      <c r="D2" s="230" t="str">
        <f>'CSS '!D2:E2</f>
        <v>Sonoma County</v>
      </c>
      <c r="E2" s="230"/>
      <c r="F2" s="55" t="s">
        <v>9</v>
      </c>
      <c r="G2" s="56">
        <f>'CSS '!G2</f>
        <v>42689</v>
      </c>
    </row>
    <row r="3" spans="1:7" ht="15" customHeight="1" x14ac:dyDescent="0.25">
      <c r="A3" s="57"/>
      <c r="B3" s="49"/>
      <c r="C3" s="49"/>
      <c r="D3" s="196"/>
      <c r="E3" s="196"/>
      <c r="F3" s="58"/>
      <c r="G3" s="59"/>
    </row>
    <row r="4" spans="1:7" ht="15" customHeight="1" x14ac:dyDescent="0.2">
      <c r="A4" s="60"/>
      <c r="B4" s="59"/>
      <c r="C4" s="59"/>
      <c r="D4" s="59"/>
      <c r="E4" s="59"/>
      <c r="F4" s="59"/>
      <c r="G4" s="59"/>
    </row>
    <row r="5" spans="1:7" s="3" customFormat="1" ht="19.5" customHeight="1" x14ac:dyDescent="0.25">
      <c r="A5" s="169" t="s">
        <v>55</v>
      </c>
      <c r="B5" s="170"/>
      <c r="C5" s="170"/>
      <c r="D5" s="170"/>
      <c r="E5" s="171"/>
      <c r="F5" s="232" t="s">
        <v>1</v>
      </c>
      <c r="G5" s="233"/>
    </row>
    <row r="6" spans="1:7" s="1" customFormat="1" ht="34.5" customHeight="1" x14ac:dyDescent="0.25">
      <c r="A6" s="175"/>
      <c r="B6" s="176"/>
      <c r="C6" s="176"/>
      <c r="D6" s="176"/>
      <c r="E6" s="177"/>
      <c r="F6" s="182" t="s">
        <v>59</v>
      </c>
      <c r="G6" s="183"/>
    </row>
    <row r="7" spans="1:7" ht="15" customHeight="1" x14ac:dyDescent="0.25">
      <c r="A7" s="184" t="s">
        <v>136</v>
      </c>
      <c r="B7" s="185"/>
      <c r="C7" s="185"/>
      <c r="D7" s="185"/>
      <c r="E7" s="186"/>
      <c r="F7" s="218"/>
      <c r="G7" s="219"/>
    </row>
    <row r="8" spans="1:7" ht="15" customHeight="1" x14ac:dyDescent="0.2">
      <c r="A8" s="43">
        <v>1</v>
      </c>
      <c r="B8" s="53" t="s">
        <v>180</v>
      </c>
      <c r="C8" s="53"/>
      <c r="D8" s="53"/>
      <c r="E8" s="54"/>
      <c r="F8" s="164">
        <v>248258</v>
      </c>
      <c r="G8" s="165"/>
    </row>
    <row r="9" spans="1:7" ht="15" customHeight="1" x14ac:dyDescent="0.2">
      <c r="A9" s="43">
        <v>2</v>
      </c>
      <c r="B9" s="53" t="s">
        <v>182</v>
      </c>
      <c r="C9" s="53"/>
      <c r="D9" s="53"/>
      <c r="E9" s="54"/>
      <c r="F9" s="164">
        <v>171106</v>
      </c>
      <c r="G9" s="165"/>
    </row>
    <row r="10" spans="1:7" ht="15" customHeight="1" x14ac:dyDescent="0.2">
      <c r="A10" s="43">
        <v>3</v>
      </c>
      <c r="B10" s="53"/>
      <c r="C10" s="53"/>
      <c r="D10" s="53"/>
      <c r="E10" s="54"/>
      <c r="F10" s="164"/>
      <c r="G10" s="165"/>
    </row>
    <row r="11" spans="1:7" ht="15" customHeight="1" x14ac:dyDescent="0.2">
      <c r="A11" s="43">
        <v>4</v>
      </c>
      <c r="B11" s="53"/>
      <c r="C11" s="53"/>
      <c r="D11" s="53"/>
      <c r="E11" s="54"/>
      <c r="F11" s="164"/>
      <c r="G11" s="165"/>
    </row>
    <row r="12" spans="1:7" ht="15" customHeight="1" x14ac:dyDescent="0.2">
      <c r="A12" s="43">
        <v>5</v>
      </c>
      <c r="B12" s="53"/>
      <c r="C12" s="53"/>
      <c r="D12" s="53"/>
      <c r="E12" s="54"/>
      <c r="F12" s="164"/>
      <c r="G12" s="165"/>
    </row>
    <row r="13" spans="1:7" ht="15" customHeight="1" x14ac:dyDescent="0.2">
      <c r="A13" s="43">
        <v>6</v>
      </c>
      <c r="B13" s="53"/>
      <c r="C13" s="53"/>
      <c r="D13" s="53"/>
      <c r="E13" s="54"/>
      <c r="F13" s="164"/>
      <c r="G13" s="165"/>
    </row>
    <row r="14" spans="1:7" ht="15" customHeight="1" x14ac:dyDescent="0.2">
      <c r="A14" s="43">
        <v>7</v>
      </c>
      <c r="B14" s="162"/>
      <c r="C14" s="162"/>
      <c r="D14" s="162"/>
      <c r="E14" s="163"/>
      <c r="F14" s="164"/>
      <c r="G14" s="165"/>
    </row>
    <row r="15" spans="1:7" ht="15" customHeight="1" x14ac:dyDescent="0.2">
      <c r="A15" s="43">
        <v>8</v>
      </c>
      <c r="B15" s="162"/>
      <c r="C15" s="162"/>
      <c r="D15" s="162"/>
      <c r="E15" s="163"/>
      <c r="F15" s="164"/>
      <c r="G15" s="165"/>
    </row>
    <row r="16" spans="1:7" ht="15" customHeight="1" x14ac:dyDescent="0.2">
      <c r="A16" s="43">
        <v>9</v>
      </c>
      <c r="B16" s="162"/>
      <c r="C16" s="162"/>
      <c r="D16" s="162"/>
      <c r="E16" s="163"/>
      <c r="F16" s="164"/>
      <c r="G16" s="165"/>
    </row>
    <row r="17" spans="1:7" ht="15" customHeight="1" x14ac:dyDescent="0.2">
      <c r="A17" s="43">
        <v>10</v>
      </c>
      <c r="B17" s="162"/>
      <c r="C17" s="162"/>
      <c r="D17" s="162"/>
      <c r="E17" s="163"/>
      <c r="F17" s="164"/>
      <c r="G17" s="165"/>
    </row>
    <row r="18" spans="1:7" ht="15" customHeight="1" x14ac:dyDescent="0.2">
      <c r="A18" s="43">
        <v>11</v>
      </c>
      <c r="B18" s="162"/>
      <c r="C18" s="162"/>
      <c r="D18" s="162"/>
      <c r="E18" s="163"/>
      <c r="F18" s="164"/>
      <c r="G18" s="165"/>
    </row>
    <row r="19" spans="1:7" ht="15" customHeight="1" x14ac:dyDescent="0.2">
      <c r="A19" s="43">
        <v>12</v>
      </c>
      <c r="B19" s="162"/>
      <c r="C19" s="162"/>
      <c r="D19" s="162"/>
      <c r="E19" s="163"/>
      <c r="F19" s="164"/>
      <c r="G19" s="165"/>
    </row>
    <row r="20" spans="1:7" ht="15" customHeight="1" x14ac:dyDescent="0.2">
      <c r="A20" s="43">
        <v>13</v>
      </c>
      <c r="B20" s="162"/>
      <c r="C20" s="162"/>
      <c r="D20" s="162"/>
      <c r="E20" s="163"/>
      <c r="F20" s="164"/>
      <c r="G20" s="165"/>
    </row>
    <row r="21" spans="1:7" ht="15" customHeight="1" x14ac:dyDescent="0.2">
      <c r="A21" s="43">
        <v>14</v>
      </c>
      <c r="B21" s="162"/>
      <c r="C21" s="162"/>
      <c r="D21" s="162"/>
      <c r="E21" s="163"/>
      <c r="F21" s="164"/>
      <c r="G21" s="165"/>
    </row>
    <row r="22" spans="1:7" ht="15" customHeight="1" x14ac:dyDescent="0.2">
      <c r="A22" s="43">
        <v>15</v>
      </c>
      <c r="B22" s="162"/>
      <c r="C22" s="162"/>
      <c r="D22" s="162"/>
      <c r="E22" s="162"/>
      <c r="F22" s="164"/>
      <c r="G22" s="165"/>
    </row>
    <row r="23" spans="1:7" s="5" customFormat="1" ht="15" customHeight="1" x14ac:dyDescent="0.2">
      <c r="A23" s="51"/>
      <c r="B23" s="198" t="s">
        <v>137</v>
      </c>
      <c r="C23" s="198"/>
      <c r="D23" s="198"/>
      <c r="E23" s="199"/>
      <c r="F23" s="200">
        <f>SUM(F8:G22)</f>
        <v>419364</v>
      </c>
      <c r="G23" s="201"/>
    </row>
    <row r="24" spans="1:7" ht="15" customHeight="1" x14ac:dyDescent="0.25">
      <c r="A24" s="207" t="s">
        <v>135</v>
      </c>
      <c r="B24" s="208"/>
      <c r="C24" s="208"/>
      <c r="D24" s="208"/>
      <c r="E24" s="209"/>
      <c r="F24" s="210"/>
      <c r="G24" s="211"/>
    </row>
    <row r="25" spans="1:7" ht="15" customHeight="1" x14ac:dyDescent="0.2">
      <c r="A25" s="43">
        <v>1</v>
      </c>
      <c r="B25" s="166" t="s">
        <v>172</v>
      </c>
      <c r="C25" s="166"/>
      <c r="D25" s="166"/>
      <c r="E25" s="189"/>
      <c r="F25" s="164">
        <v>59508</v>
      </c>
      <c r="G25" s="165"/>
    </row>
    <row r="26" spans="1:7" ht="15" customHeight="1" x14ac:dyDescent="0.2">
      <c r="A26" s="43">
        <v>2</v>
      </c>
      <c r="B26" s="166" t="s">
        <v>173</v>
      </c>
      <c r="C26" s="166"/>
      <c r="D26" s="166"/>
      <c r="E26" s="189"/>
      <c r="F26" s="164">
        <v>128261</v>
      </c>
      <c r="G26" s="165"/>
    </row>
    <row r="27" spans="1:7" ht="15" customHeight="1" x14ac:dyDescent="0.2">
      <c r="A27" s="43">
        <v>3</v>
      </c>
      <c r="B27" s="166" t="s">
        <v>174</v>
      </c>
      <c r="C27" s="166"/>
      <c r="D27" s="166"/>
      <c r="E27" s="189"/>
      <c r="F27" s="164">
        <v>160137</v>
      </c>
      <c r="G27" s="165"/>
    </row>
    <row r="28" spans="1:7" ht="15" customHeight="1" x14ac:dyDescent="0.2">
      <c r="A28" s="43">
        <v>4</v>
      </c>
      <c r="B28" s="166" t="s">
        <v>175</v>
      </c>
      <c r="C28" s="166"/>
      <c r="D28" s="166"/>
      <c r="E28" s="189"/>
      <c r="F28" s="164">
        <v>64094</v>
      </c>
      <c r="G28" s="165"/>
    </row>
    <row r="29" spans="1:7" ht="15" customHeight="1" x14ac:dyDescent="0.2">
      <c r="A29" s="43">
        <v>5</v>
      </c>
      <c r="B29" s="162" t="s">
        <v>176</v>
      </c>
      <c r="C29" s="162"/>
      <c r="D29" s="162"/>
      <c r="E29" s="163"/>
      <c r="F29" s="164">
        <v>63015</v>
      </c>
      <c r="G29" s="165"/>
    </row>
    <row r="30" spans="1:7" ht="15" customHeight="1" x14ac:dyDescent="0.2">
      <c r="A30" s="43">
        <v>6</v>
      </c>
      <c r="B30" s="162" t="s">
        <v>177</v>
      </c>
      <c r="C30" s="162"/>
      <c r="D30" s="162"/>
      <c r="E30" s="163"/>
      <c r="F30" s="164">
        <v>434517</v>
      </c>
      <c r="G30" s="165"/>
    </row>
    <row r="31" spans="1:7" ht="15" customHeight="1" x14ac:dyDescent="0.2">
      <c r="A31" s="43">
        <v>7</v>
      </c>
      <c r="B31" s="162" t="s">
        <v>178</v>
      </c>
      <c r="C31" s="162"/>
      <c r="D31" s="162"/>
      <c r="E31" s="163"/>
      <c r="F31" s="164">
        <v>529453</v>
      </c>
      <c r="G31" s="165"/>
    </row>
    <row r="32" spans="1:7" ht="15" customHeight="1" x14ac:dyDescent="0.2">
      <c r="A32" s="43">
        <v>8</v>
      </c>
      <c r="B32" s="162" t="s">
        <v>179</v>
      </c>
      <c r="C32" s="162"/>
      <c r="D32" s="162"/>
      <c r="E32" s="163"/>
      <c r="F32" s="164">
        <v>530059</v>
      </c>
      <c r="G32" s="165"/>
    </row>
    <row r="33" spans="1:7" ht="15" customHeight="1" x14ac:dyDescent="0.2">
      <c r="A33" s="43">
        <v>9</v>
      </c>
      <c r="B33" s="162" t="s">
        <v>183</v>
      </c>
      <c r="C33" s="162"/>
      <c r="D33" s="162"/>
      <c r="E33" s="163"/>
      <c r="F33" s="164">
        <v>47492</v>
      </c>
      <c r="G33" s="165"/>
    </row>
    <row r="34" spans="1:7" ht="15" customHeight="1" x14ac:dyDescent="0.2">
      <c r="A34" s="43">
        <v>10</v>
      </c>
      <c r="B34" s="162" t="s">
        <v>184</v>
      </c>
      <c r="C34" s="162"/>
      <c r="D34" s="162"/>
      <c r="E34" s="163"/>
      <c r="F34" s="164">
        <v>81040</v>
      </c>
      <c r="G34" s="165"/>
    </row>
    <row r="35" spans="1:7" ht="15" customHeight="1" x14ac:dyDescent="0.2">
      <c r="A35" s="43">
        <v>11</v>
      </c>
      <c r="B35" s="162" t="s">
        <v>185</v>
      </c>
      <c r="C35" s="162"/>
      <c r="D35" s="162"/>
      <c r="E35" s="163"/>
      <c r="F35" s="164">
        <v>28350</v>
      </c>
      <c r="G35" s="165"/>
    </row>
    <row r="36" spans="1:7" ht="15" customHeight="1" x14ac:dyDescent="0.2">
      <c r="A36" s="43">
        <v>12</v>
      </c>
      <c r="B36" s="162" t="s">
        <v>186</v>
      </c>
      <c r="C36" s="162"/>
      <c r="D36" s="162"/>
      <c r="E36" s="163"/>
      <c r="F36" s="164">
        <v>100000</v>
      </c>
      <c r="G36" s="165"/>
    </row>
    <row r="37" spans="1:7" ht="15" customHeight="1" x14ac:dyDescent="0.2">
      <c r="A37" s="43">
        <v>13</v>
      </c>
      <c r="B37" s="162" t="s">
        <v>187</v>
      </c>
      <c r="C37" s="162"/>
      <c r="D37" s="162"/>
      <c r="E37" s="163"/>
      <c r="F37" s="164">
        <v>162258</v>
      </c>
      <c r="G37" s="165"/>
    </row>
    <row r="38" spans="1:7" ht="15" customHeight="1" x14ac:dyDescent="0.2">
      <c r="A38" s="43">
        <v>14</v>
      </c>
      <c r="B38" s="162" t="s">
        <v>188</v>
      </c>
      <c r="C38" s="162"/>
      <c r="D38" s="162"/>
      <c r="E38" s="163"/>
      <c r="F38" s="164">
        <v>13304</v>
      </c>
      <c r="G38" s="165"/>
    </row>
    <row r="39" spans="1:7" ht="15" customHeight="1" x14ac:dyDescent="0.2">
      <c r="A39" s="43">
        <v>15</v>
      </c>
      <c r="B39" s="162" t="s">
        <v>189</v>
      </c>
      <c r="C39" s="162"/>
      <c r="D39" s="162"/>
      <c r="E39" s="163"/>
      <c r="F39" s="164">
        <v>98283</v>
      </c>
      <c r="G39" s="165"/>
    </row>
    <row r="40" spans="1:7" s="5" customFormat="1" ht="15" customHeight="1" x14ac:dyDescent="0.2">
      <c r="A40" s="51"/>
      <c r="B40" s="198" t="s">
        <v>137</v>
      </c>
      <c r="C40" s="198"/>
      <c r="D40" s="198"/>
      <c r="E40" s="199"/>
      <c r="F40" s="200">
        <f>SUM(F25:G39)</f>
        <v>2499771</v>
      </c>
      <c r="G40" s="201"/>
    </row>
    <row r="41" spans="1:7" ht="15" customHeight="1" x14ac:dyDescent="0.25">
      <c r="A41" s="207" t="s">
        <v>141</v>
      </c>
      <c r="B41" s="208"/>
      <c r="C41" s="208"/>
      <c r="D41" s="208"/>
      <c r="E41" s="209"/>
      <c r="F41" s="210"/>
      <c r="G41" s="211"/>
    </row>
    <row r="42" spans="1:7" ht="15" customHeight="1" x14ac:dyDescent="0.2">
      <c r="A42" s="43">
        <v>1</v>
      </c>
      <c r="B42" s="162" t="s">
        <v>190</v>
      </c>
      <c r="C42" s="162"/>
      <c r="D42" s="162"/>
      <c r="E42" s="163"/>
      <c r="F42" s="164">
        <v>76635</v>
      </c>
      <c r="G42" s="165"/>
    </row>
    <row r="43" spans="1:7" ht="15" customHeight="1" x14ac:dyDescent="0.2">
      <c r="A43" s="43">
        <v>2</v>
      </c>
      <c r="B43" s="162" t="s">
        <v>191</v>
      </c>
      <c r="C43" s="162"/>
      <c r="D43" s="162"/>
      <c r="E43" s="163"/>
      <c r="F43" s="164">
        <v>37950</v>
      </c>
      <c r="G43" s="165"/>
    </row>
    <row r="44" spans="1:7" ht="15" customHeight="1" x14ac:dyDescent="0.2">
      <c r="A44" s="43">
        <v>3</v>
      </c>
      <c r="B44" s="162"/>
      <c r="C44" s="162"/>
      <c r="D44" s="162"/>
      <c r="E44" s="163"/>
      <c r="F44" s="164"/>
      <c r="G44" s="165"/>
    </row>
    <row r="45" spans="1:7" s="5" customFormat="1" ht="15" customHeight="1" x14ac:dyDescent="0.2">
      <c r="A45" s="51"/>
      <c r="B45" s="198" t="s">
        <v>138</v>
      </c>
      <c r="C45" s="198"/>
      <c r="D45" s="198"/>
      <c r="E45" s="199"/>
      <c r="F45" s="200">
        <f>SUM(F42:G44)</f>
        <v>114585</v>
      </c>
      <c r="G45" s="201"/>
    </row>
    <row r="46" spans="1:7" ht="15" customHeight="1" x14ac:dyDescent="0.25">
      <c r="A46" s="224" t="s">
        <v>139</v>
      </c>
      <c r="B46" s="225"/>
      <c r="C46" s="225"/>
      <c r="D46" s="225"/>
      <c r="E46" s="226"/>
      <c r="F46" s="222">
        <f>F23+F40+F45</f>
        <v>3033720</v>
      </c>
      <c r="G46" s="223"/>
    </row>
    <row r="47" spans="1:7" s="5" customFormat="1" ht="15" customHeight="1" x14ac:dyDescent="0.25">
      <c r="A47" s="207" t="s">
        <v>56</v>
      </c>
      <c r="B47" s="208"/>
      <c r="C47" s="208"/>
      <c r="D47" s="208"/>
      <c r="E47" s="209"/>
      <c r="F47" s="164"/>
      <c r="G47" s="165"/>
    </row>
    <row r="48" spans="1:7" s="5" customFormat="1" ht="15" customHeight="1" thickBot="1" x14ac:dyDescent="0.3">
      <c r="A48" s="207" t="s">
        <v>21</v>
      </c>
      <c r="B48" s="208"/>
      <c r="C48" s="208"/>
      <c r="D48" s="208"/>
      <c r="E48" s="209"/>
      <c r="F48" s="164">
        <v>272182</v>
      </c>
      <c r="G48" s="165"/>
    </row>
    <row r="49" spans="1:7" ht="15" customHeight="1" thickBot="1" x14ac:dyDescent="0.3">
      <c r="A49" s="227" t="s">
        <v>22</v>
      </c>
      <c r="B49" s="228"/>
      <c r="C49" s="228"/>
      <c r="D49" s="228"/>
      <c r="E49" s="229"/>
      <c r="F49" s="220">
        <f>SUM(F46:G48)</f>
        <v>3305902</v>
      </c>
      <c r="G49" s="221"/>
    </row>
    <row r="50" spans="1:7" ht="15" hidden="1" x14ac:dyDescent="0.2">
      <c r="A50" s="42"/>
      <c r="B50" s="42"/>
      <c r="C50" s="42"/>
      <c r="D50" s="42"/>
      <c r="E50" s="42"/>
      <c r="F50" s="42"/>
      <c r="G50" s="42"/>
    </row>
  </sheetData>
  <sheetProtection sheet="1" objects="1" scenarios="1" selectLockedCells="1"/>
  <mergeCells count="87">
    <mergeCell ref="A1:G1"/>
    <mergeCell ref="F32:G32"/>
    <mergeCell ref="F33:G33"/>
    <mergeCell ref="F37:G37"/>
    <mergeCell ref="F5:G5"/>
    <mergeCell ref="F6:G6"/>
    <mergeCell ref="F10:G10"/>
    <mergeCell ref="F25:G25"/>
    <mergeCell ref="B14:E14"/>
    <mergeCell ref="F14:G14"/>
    <mergeCell ref="F15:G15"/>
    <mergeCell ref="B16:E16"/>
    <mergeCell ref="D2:E2"/>
    <mergeCell ref="A7:E7"/>
    <mergeCell ref="B30:E30"/>
    <mergeCell ref="D3:E3"/>
    <mergeCell ref="A2:C2"/>
    <mergeCell ref="B20:E20"/>
    <mergeCell ref="A24:E24"/>
    <mergeCell ref="B32:E32"/>
    <mergeCell ref="B33:E33"/>
    <mergeCell ref="A5:E6"/>
    <mergeCell ref="B27:E27"/>
    <mergeCell ref="B28:E28"/>
    <mergeCell ref="B26:E26"/>
    <mergeCell ref="B23:E23"/>
    <mergeCell ref="B18:E18"/>
    <mergeCell ref="B19:E19"/>
    <mergeCell ref="B17:E17"/>
    <mergeCell ref="B21:E21"/>
    <mergeCell ref="B22:E22"/>
    <mergeCell ref="B15:E15"/>
    <mergeCell ref="A48:E48"/>
    <mergeCell ref="B43:E43"/>
    <mergeCell ref="B38:E38"/>
    <mergeCell ref="A46:E46"/>
    <mergeCell ref="A49:E49"/>
    <mergeCell ref="B44:E44"/>
    <mergeCell ref="A47:E47"/>
    <mergeCell ref="F19:G19"/>
    <mergeCell ref="F49:G49"/>
    <mergeCell ref="F43:G43"/>
    <mergeCell ref="F44:G44"/>
    <mergeCell ref="F48:G48"/>
    <mergeCell ref="F47:G47"/>
    <mergeCell ref="F46:G46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0:G20"/>
    <mergeCell ref="F21:G21"/>
    <mergeCell ref="F22:G22"/>
    <mergeCell ref="F17:G17"/>
    <mergeCell ref="F23:G23"/>
    <mergeCell ref="F27:G27"/>
    <mergeCell ref="F13:G13"/>
    <mergeCell ref="F11:G11"/>
    <mergeCell ref="F12:G12"/>
    <mergeCell ref="B45:E45"/>
    <mergeCell ref="F45:G45"/>
    <mergeCell ref="B40:E40"/>
    <mergeCell ref="F40:G40"/>
    <mergeCell ref="B34:E34"/>
    <mergeCell ref="F34:G34"/>
    <mergeCell ref="B35:E35"/>
    <mergeCell ref="F35:G35"/>
    <mergeCell ref="F38:G38"/>
    <mergeCell ref="B31:E31"/>
    <mergeCell ref="B29:E29"/>
    <mergeCell ref="B25:E25"/>
    <mergeCell ref="F16:G16"/>
    <mergeCell ref="F18:G18"/>
    <mergeCell ref="B36:E36"/>
    <mergeCell ref="F36:G36"/>
    <mergeCell ref="A41:E41"/>
    <mergeCell ref="F41:G41"/>
    <mergeCell ref="F42:G42"/>
    <mergeCell ref="F39:G39"/>
    <mergeCell ref="B39:E39"/>
    <mergeCell ref="B42:E42"/>
    <mergeCell ref="B37:E37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6" customWidth="1"/>
    <col min="2" max="4" width="3.5703125" customWidth="1"/>
    <col min="5" max="5" width="27.85546875" customWidth="1"/>
    <col min="6" max="6" width="7.42578125" customWidth="1"/>
    <col min="7" max="7" width="23" customWidth="1"/>
    <col min="8" max="8" width="12.42578125" hidden="1" customWidth="1"/>
    <col min="9" max="11" width="0" hidden="1" customWidth="1"/>
    <col min="12" max="16384" width="9.140625" hidden="1"/>
  </cols>
  <sheetData>
    <row r="1" spans="1:8" ht="46.5" customHeight="1" x14ac:dyDescent="0.25">
      <c r="A1" s="193" t="s">
        <v>148</v>
      </c>
      <c r="B1" s="193"/>
      <c r="C1" s="193"/>
      <c r="D1" s="193"/>
      <c r="E1" s="193"/>
      <c r="F1" s="193"/>
      <c r="G1" s="193"/>
    </row>
    <row r="2" spans="1:8" ht="20.100000000000001" customHeight="1" x14ac:dyDescent="0.25">
      <c r="A2" s="194" t="s">
        <v>8</v>
      </c>
      <c r="B2" s="194"/>
      <c r="C2" s="194"/>
      <c r="D2" s="230" t="str">
        <f>'CSS '!D2:E2</f>
        <v>Sonoma County</v>
      </c>
      <c r="E2" s="230"/>
      <c r="F2" s="55" t="s">
        <v>9</v>
      </c>
      <c r="G2" s="56">
        <f>'CSS '!G2</f>
        <v>42689</v>
      </c>
      <c r="H2" s="34"/>
    </row>
    <row r="3" spans="1:8" ht="15" customHeight="1" x14ac:dyDescent="0.25">
      <c r="A3" s="49"/>
      <c r="B3" s="49"/>
      <c r="C3" s="49"/>
      <c r="D3" s="196"/>
      <c r="E3" s="196"/>
      <c r="F3" s="58"/>
      <c r="G3" s="50"/>
    </row>
    <row r="4" spans="1:8" ht="15" customHeight="1" x14ac:dyDescent="0.2">
      <c r="A4" s="50"/>
      <c r="B4" s="50"/>
      <c r="C4" s="50"/>
      <c r="D4" s="50"/>
      <c r="E4" s="50"/>
      <c r="F4" s="50"/>
      <c r="G4" s="50"/>
    </row>
    <row r="5" spans="1:8" s="3" customFormat="1" ht="21.75" customHeight="1" x14ac:dyDescent="0.25">
      <c r="A5" s="169" t="s">
        <v>57</v>
      </c>
      <c r="B5" s="170"/>
      <c r="C5" s="170"/>
      <c r="D5" s="170"/>
      <c r="E5" s="171"/>
      <c r="F5" s="232" t="s">
        <v>7</v>
      </c>
      <c r="G5" s="233"/>
    </row>
    <row r="6" spans="1:8" s="1" customFormat="1" ht="42" customHeight="1" x14ac:dyDescent="0.25">
      <c r="A6" s="175"/>
      <c r="B6" s="176"/>
      <c r="C6" s="176"/>
      <c r="D6" s="176"/>
      <c r="E6" s="177"/>
      <c r="F6" s="182" t="s">
        <v>59</v>
      </c>
      <c r="G6" s="183"/>
    </row>
    <row r="7" spans="1:8" ht="15" customHeight="1" x14ac:dyDescent="0.25">
      <c r="A7" s="184" t="s">
        <v>34</v>
      </c>
      <c r="B7" s="203"/>
      <c r="C7" s="203"/>
      <c r="D7" s="203"/>
      <c r="E7" s="204"/>
      <c r="F7" s="244"/>
      <c r="G7" s="245"/>
    </row>
    <row r="8" spans="1:8" ht="15" customHeight="1" x14ac:dyDescent="0.2">
      <c r="A8" s="43">
        <v>1</v>
      </c>
      <c r="B8" s="162" t="s">
        <v>38</v>
      </c>
      <c r="C8" s="162"/>
      <c r="D8" s="162"/>
      <c r="E8" s="163"/>
      <c r="F8" s="234">
        <v>536025</v>
      </c>
      <c r="G8" s="235"/>
    </row>
    <row r="9" spans="1:8" ht="15" customHeight="1" x14ac:dyDescent="0.2">
      <c r="A9" s="43">
        <v>2</v>
      </c>
      <c r="B9" s="162" t="s">
        <v>158</v>
      </c>
      <c r="C9" s="162"/>
      <c r="D9" s="162"/>
      <c r="E9" s="163"/>
      <c r="F9" s="234">
        <v>2064672</v>
      </c>
      <c r="G9" s="235"/>
    </row>
    <row r="10" spans="1:8" ht="15" customHeight="1" x14ac:dyDescent="0.2">
      <c r="A10" s="43">
        <v>3</v>
      </c>
      <c r="B10" s="162" t="s">
        <v>159</v>
      </c>
      <c r="C10" s="162"/>
      <c r="D10" s="162"/>
      <c r="E10" s="163"/>
      <c r="F10" s="234">
        <v>721261</v>
      </c>
      <c r="G10" s="235"/>
    </row>
    <row r="11" spans="1:8" ht="15" customHeight="1" x14ac:dyDescent="0.2">
      <c r="A11" s="43">
        <v>4</v>
      </c>
      <c r="B11" s="162"/>
      <c r="C11" s="162"/>
      <c r="D11" s="162"/>
      <c r="E11" s="163"/>
      <c r="F11" s="234"/>
      <c r="G11" s="235"/>
    </row>
    <row r="12" spans="1:8" ht="15" customHeight="1" x14ac:dyDescent="0.2">
      <c r="A12" s="43">
        <v>5</v>
      </c>
      <c r="B12" s="162"/>
      <c r="C12" s="162"/>
      <c r="D12" s="162"/>
      <c r="E12" s="163"/>
      <c r="F12" s="234"/>
      <c r="G12" s="235"/>
    </row>
    <row r="13" spans="1:8" ht="15" customHeight="1" x14ac:dyDescent="0.2">
      <c r="A13" s="43">
        <v>6</v>
      </c>
      <c r="B13" s="162"/>
      <c r="C13" s="162"/>
      <c r="D13" s="162"/>
      <c r="E13" s="163"/>
      <c r="F13" s="234"/>
      <c r="G13" s="235"/>
    </row>
    <row r="14" spans="1:8" ht="15" customHeight="1" x14ac:dyDescent="0.2">
      <c r="A14" s="43">
        <v>7</v>
      </c>
      <c r="B14" s="162"/>
      <c r="C14" s="162"/>
      <c r="D14" s="162"/>
      <c r="E14" s="163"/>
      <c r="F14" s="234"/>
      <c r="G14" s="235"/>
    </row>
    <row r="15" spans="1:8" ht="15" customHeight="1" x14ac:dyDescent="0.2">
      <c r="A15" s="43">
        <v>8</v>
      </c>
      <c r="B15" s="162"/>
      <c r="C15" s="162"/>
      <c r="D15" s="162"/>
      <c r="E15" s="163"/>
      <c r="F15" s="234"/>
      <c r="G15" s="235"/>
    </row>
    <row r="16" spans="1:8" ht="15" customHeight="1" x14ac:dyDescent="0.2">
      <c r="A16" s="43">
        <v>9</v>
      </c>
      <c r="B16" s="162"/>
      <c r="C16" s="162"/>
      <c r="D16" s="162"/>
      <c r="E16" s="163"/>
      <c r="F16" s="234"/>
      <c r="G16" s="235"/>
    </row>
    <row r="17" spans="1:7" ht="15" customHeight="1" x14ac:dyDescent="0.2">
      <c r="A17" s="43">
        <v>10</v>
      </c>
      <c r="B17" s="162"/>
      <c r="C17" s="162"/>
      <c r="D17" s="162"/>
      <c r="E17" s="163"/>
      <c r="F17" s="234"/>
      <c r="G17" s="235"/>
    </row>
    <row r="18" spans="1:7" ht="15" customHeight="1" x14ac:dyDescent="0.2">
      <c r="A18" s="43">
        <v>11</v>
      </c>
      <c r="B18" s="162"/>
      <c r="C18" s="162"/>
      <c r="D18" s="162"/>
      <c r="E18" s="163"/>
      <c r="F18" s="234"/>
      <c r="G18" s="235"/>
    </row>
    <row r="19" spans="1:7" ht="15" customHeight="1" x14ac:dyDescent="0.2">
      <c r="A19" s="43">
        <v>12</v>
      </c>
      <c r="B19" s="162"/>
      <c r="C19" s="162"/>
      <c r="D19" s="162"/>
      <c r="E19" s="163"/>
      <c r="F19" s="234"/>
      <c r="G19" s="235"/>
    </row>
    <row r="20" spans="1:7" ht="15" customHeight="1" x14ac:dyDescent="0.2">
      <c r="A20" s="43">
        <v>13</v>
      </c>
      <c r="B20" s="162"/>
      <c r="C20" s="162"/>
      <c r="D20" s="162"/>
      <c r="E20" s="163"/>
      <c r="F20" s="234"/>
      <c r="G20" s="235"/>
    </row>
    <row r="21" spans="1:7" ht="15" customHeight="1" x14ac:dyDescent="0.2">
      <c r="A21" s="43">
        <v>14</v>
      </c>
      <c r="B21" s="162"/>
      <c r="C21" s="162"/>
      <c r="D21" s="162"/>
      <c r="E21" s="163"/>
      <c r="F21" s="234"/>
      <c r="G21" s="235"/>
    </row>
    <row r="22" spans="1:7" ht="15" customHeight="1" x14ac:dyDescent="0.2">
      <c r="A22" s="43">
        <v>15</v>
      </c>
      <c r="B22" s="162"/>
      <c r="C22" s="162"/>
      <c r="D22" s="162"/>
      <c r="E22" s="163"/>
      <c r="F22" s="234"/>
      <c r="G22" s="235"/>
    </row>
    <row r="23" spans="1:7" ht="15" customHeight="1" x14ac:dyDescent="0.2">
      <c r="A23" s="43">
        <v>16</v>
      </c>
      <c r="B23" s="162"/>
      <c r="C23" s="162"/>
      <c r="D23" s="162"/>
      <c r="E23" s="163"/>
      <c r="F23" s="234"/>
      <c r="G23" s="235"/>
    </row>
    <row r="24" spans="1:7" ht="15" customHeight="1" x14ac:dyDescent="0.2">
      <c r="A24" s="43">
        <v>17</v>
      </c>
      <c r="B24" s="162"/>
      <c r="C24" s="162"/>
      <c r="D24" s="162"/>
      <c r="E24" s="163"/>
      <c r="F24" s="234"/>
      <c r="G24" s="235"/>
    </row>
    <row r="25" spans="1:7" ht="15" customHeight="1" x14ac:dyDescent="0.2">
      <c r="A25" s="43">
        <v>18</v>
      </c>
      <c r="B25" s="162"/>
      <c r="C25" s="162"/>
      <c r="D25" s="162"/>
      <c r="E25" s="163"/>
      <c r="F25" s="234"/>
      <c r="G25" s="235"/>
    </row>
    <row r="26" spans="1:7" ht="15" customHeight="1" x14ac:dyDescent="0.2">
      <c r="A26" s="43">
        <v>19</v>
      </c>
      <c r="B26" s="162"/>
      <c r="C26" s="162"/>
      <c r="D26" s="162"/>
      <c r="E26" s="163"/>
      <c r="F26" s="234"/>
      <c r="G26" s="235"/>
    </row>
    <row r="27" spans="1:7" ht="15" customHeight="1" x14ac:dyDescent="0.2">
      <c r="A27" s="43">
        <v>20</v>
      </c>
      <c r="B27" s="162"/>
      <c r="C27" s="162"/>
      <c r="D27" s="162"/>
      <c r="E27" s="163"/>
      <c r="F27" s="234"/>
      <c r="G27" s="235"/>
    </row>
    <row r="28" spans="1:7" ht="15" customHeight="1" x14ac:dyDescent="0.2">
      <c r="A28" s="43">
        <v>21</v>
      </c>
      <c r="B28" s="162"/>
      <c r="C28" s="162"/>
      <c r="D28" s="162"/>
      <c r="E28" s="163"/>
      <c r="F28" s="234"/>
      <c r="G28" s="235"/>
    </row>
    <row r="29" spans="1:7" ht="15" customHeight="1" x14ac:dyDescent="0.2">
      <c r="A29" s="43">
        <v>22</v>
      </c>
      <c r="B29" s="162"/>
      <c r="C29" s="162"/>
      <c r="D29" s="162"/>
      <c r="E29" s="163"/>
      <c r="F29" s="234"/>
      <c r="G29" s="235"/>
    </row>
    <row r="30" spans="1:7" ht="15" customHeight="1" x14ac:dyDescent="0.2">
      <c r="A30" s="43">
        <v>23</v>
      </c>
      <c r="B30" s="162"/>
      <c r="C30" s="162"/>
      <c r="D30" s="162"/>
      <c r="E30" s="163"/>
      <c r="F30" s="234"/>
      <c r="G30" s="235"/>
    </row>
    <row r="31" spans="1:7" ht="15" customHeight="1" x14ac:dyDescent="0.2">
      <c r="A31" s="43">
        <v>24</v>
      </c>
      <c r="B31" s="162"/>
      <c r="C31" s="162"/>
      <c r="D31" s="162"/>
      <c r="E31" s="163"/>
      <c r="F31" s="234"/>
      <c r="G31" s="235"/>
    </row>
    <row r="32" spans="1:7" s="5" customFormat="1" ht="15" customHeight="1" x14ac:dyDescent="0.2">
      <c r="A32" s="43">
        <v>25</v>
      </c>
      <c r="B32" s="230"/>
      <c r="C32" s="230"/>
      <c r="D32" s="230"/>
      <c r="E32" s="246"/>
      <c r="F32" s="238"/>
      <c r="G32" s="239"/>
    </row>
    <row r="33" spans="1:11" s="5" customFormat="1" ht="15" customHeight="1" x14ac:dyDescent="0.25">
      <c r="A33" s="247" t="s">
        <v>140</v>
      </c>
      <c r="B33" s="248"/>
      <c r="C33" s="248"/>
      <c r="D33" s="248"/>
      <c r="E33" s="249"/>
      <c r="F33" s="236">
        <f>SUM(F8:G32)</f>
        <v>3321958</v>
      </c>
      <c r="G33" s="237"/>
    </row>
    <row r="34" spans="1:11" s="5" customFormat="1" ht="15" customHeight="1" x14ac:dyDescent="0.25">
      <c r="A34" s="252" t="s">
        <v>149</v>
      </c>
      <c r="B34" s="253"/>
      <c r="C34" s="253"/>
      <c r="D34" s="253"/>
      <c r="E34" s="254"/>
      <c r="F34" s="236">
        <v>0</v>
      </c>
      <c r="G34" s="237"/>
    </row>
    <row r="35" spans="1:11" s="5" customFormat="1" ht="15" customHeight="1" thickBot="1" x14ac:dyDescent="0.3">
      <c r="A35" s="250" t="s">
        <v>26</v>
      </c>
      <c r="B35" s="251"/>
      <c r="C35" s="251"/>
      <c r="D35" s="251"/>
      <c r="E35" s="251"/>
      <c r="F35" s="242">
        <v>298043</v>
      </c>
      <c r="G35" s="243"/>
    </row>
    <row r="36" spans="1:11" ht="15" customHeight="1" thickBot="1" x14ac:dyDescent="0.3">
      <c r="A36" s="227" t="s">
        <v>27</v>
      </c>
      <c r="B36" s="228"/>
      <c r="C36" s="228"/>
      <c r="D36" s="228"/>
      <c r="E36" s="229"/>
      <c r="F36" s="240">
        <f>SUM(F33:G35)</f>
        <v>3620001</v>
      </c>
      <c r="G36" s="241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t="14.25" hidden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1"/>
    </row>
    <row r="41" spans="1:11" ht="14.25" hidden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1"/>
    </row>
    <row r="42" spans="1:11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26:G26"/>
    <mergeCell ref="B26:E26"/>
    <mergeCell ref="F25:G25"/>
    <mergeCell ref="B25:E25"/>
    <mergeCell ref="F19:G19"/>
    <mergeCell ref="B19:E19"/>
    <mergeCell ref="F21:G21"/>
    <mergeCell ref="B21:E21"/>
    <mergeCell ref="B23:E23"/>
    <mergeCell ref="F20:G20"/>
    <mergeCell ref="B20:E20"/>
    <mergeCell ref="F24:G24"/>
    <mergeCell ref="B24:E24"/>
    <mergeCell ref="F23:G23"/>
    <mergeCell ref="F22:G22"/>
    <mergeCell ref="B22:E22"/>
    <mergeCell ref="B11:E11"/>
    <mergeCell ref="A36:E36"/>
    <mergeCell ref="A35:E35"/>
    <mergeCell ref="A34:E34"/>
    <mergeCell ref="B17:E17"/>
    <mergeCell ref="B16:E16"/>
    <mergeCell ref="B15:E15"/>
    <mergeCell ref="B27:E27"/>
    <mergeCell ref="B18:E18"/>
    <mergeCell ref="B29:E29"/>
    <mergeCell ref="B28:E28"/>
    <mergeCell ref="B14:E14"/>
    <mergeCell ref="B13:E13"/>
    <mergeCell ref="B12:E12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F28:G28"/>
    <mergeCell ref="F27:G27"/>
    <mergeCell ref="D3:E3"/>
    <mergeCell ref="A5:E6"/>
    <mergeCell ref="F36:G36"/>
    <mergeCell ref="F35:G35"/>
    <mergeCell ref="F34:G34"/>
    <mergeCell ref="F18:G18"/>
    <mergeCell ref="F12:G12"/>
    <mergeCell ref="F13:G13"/>
    <mergeCell ref="F14:G14"/>
    <mergeCell ref="F15:G15"/>
    <mergeCell ref="B32:E32"/>
    <mergeCell ref="B30:E30"/>
    <mergeCell ref="A33:E33"/>
    <mergeCell ref="B31:E31"/>
    <mergeCell ref="F33:G33"/>
    <mergeCell ref="F32:G32"/>
    <mergeCell ref="F31:G31"/>
    <mergeCell ref="F30:G30"/>
    <mergeCell ref="F29:G29"/>
    <mergeCell ref="F11:G11"/>
    <mergeCell ref="F17:G17"/>
    <mergeCell ref="F5:G5"/>
    <mergeCell ref="F8:G8"/>
    <mergeCell ref="F9:G9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13.42578125" customWidth="1"/>
    <col min="2" max="4" width="3.5703125" customWidth="1"/>
    <col min="5" max="5" width="32.85546875" customWidth="1"/>
    <col min="6" max="6" width="7" customWidth="1"/>
    <col min="7" max="7" width="17.7109375" customWidth="1"/>
    <col min="8" max="16384" width="9.140625" hidden="1"/>
  </cols>
  <sheetData>
    <row r="1" spans="1:7" ht="46.5" customHeight="1" x14ac:dyDescent="0.25">
      <c r="A1" s="193" t="s">
        <v>194</v>
      </c>
      <c r="B1" s="193"/>
      <c r="C1" s="193"/>
      <c r="D1" s="193"/>
      <c r="E1" s="193"/>
      <c r="F1" s="193"/>
      <c r="G1" s="193"/>
    </row>
    <row r="2" spans="1:7" ht="20.100000000000001" customHeight="1" x14ac:dyDescent="0.25">
      <c r="A2" s="194" t="s">
        <v>8</v>
      </c>
      <c r="B2" s="194"/>
      <c r="C2" s="70"/>
      <c r="D2" s="230" t="str">
        <f>'CSS '!D2:E2</f>
        <v>Sonoma County</v>
      </c>
      <c r="E2" s="230"/>
      <c r="F2" s="55" t="s">
        <v>9</v>
      </c>
      <c r="G2" s="36">
        <f>'CSS '!G2</f>
        <v>42689</v>
      </c>
    </row>
    <row r="3" spans="1:7" ht="15" customHeight="1" x14ac:dyDescent="0.25">
      <c r="A3" s="49"/>
      <c r="B3" s="49"/>
      <c r="C3" s="49"/>
      <c r="D3" s="196"/>
      <c r="E3" s="196"/>
      <c r="F3" s="58"/>
      <c r="G3" s="50"/>
    </row>
    <row r="4" spans="1:7" ht="15" customHeight="1" x14ac:dyDescent="0.2">
      <c r="A4" s="50"/>
      <c r="B4" s="50"/>
      <c r="C4" s="50"/>
      <c r="D4" s="50"/>
      <c r="E4" s="50"/>
      <c r="F4" s="50"/>
      <c r="G4" s="50"/>
    </row>
    <row r="5" spans="1:7" s="3" customFormat="1" ht="21" customHeight="1" x14ac:dyDescent="0.25">
      <c r="A5" s="169" t="s">
        <v>58</v>
      </c>
      <c r="B5" s="170"/>
      <c r="C5" s="170"/>
      <c r="D5" s="170"/>
      <c r="E5" s="171"/>
      <c r="F5" s="232" t="s">
        <v>2</v>
      </c>
      <c r="G5" s="233"/>
    </row>
    <row r="6" spans="1:7" s="1" customFormat="1" ht="42" customHeight="1" x14ac:dyDescent="0.25">
      <c r="A6" s="175"/>
      <c r="B6" s="176"/>
      <c r="C6" s="176"/>
      <c r="D6" s="176"/>
      <c r="E6" s="177"/>
      <c r="F6" s="182" t="s">
        <v>59</v>
      </c>
      <c r="G6" s="183"/>
    </row>
    <row r="7" spans="1:7" ht="15" customHeight="1" x14ac:dyDescent="0.25">
      <c r="A7" s="61" t="s">
        <v>39</v>
      </c>
      <c r="B7" s="62"/>
      <c r="C7" s="62"/>
      <c r="D7" s="62"/>
      <c r="E7" s="63"/>
      <c r="F7" s="262"/>
      <c r="G7" s="263"/>
    </row>
    <row r="8" spans="1:7" ht="15" customHeight="1" x14ac:dyDescent="0.2">
      <c r="A8" s="43"/>
      <c r="B8" s="64" t="s">
        <v>10</v>
      </c>
      <c r="C8" s="64"/>
      <c r="D8" s="64"/>
      <c r="E8" s="65"/>
      <c r="F8" s="255">
        <v>392675</v>
      </c>
      <c r="G8" s="256"/>
    </row>
    <row r="9" spans="1:7" ht="15" customHeight="1" x14ac:dyDescent="0.2">
      <c r="A9" s="43"/>
      <c r="B9" s="64" t="s">
        <v>11</v>
      </c>
      <c r="C9" s="64"/>
      <c r="D9" s="64"/>
      <c r="E9" s="65"/>
      <c r="F9" s="255">
        <v>427412</v>
      </c>
      <c r="G9" s="256"/>
    </row>
    <row r="10" spans="1:7" ht="15" customHeight="1" x14ac:dyDescent="0.2">
      <c r="A10" s="43"/>
      <c r="B10" s="64" t="s">
        <v>12</v>
      </c>
      <c r="C10" s="64"/>
      <c r="D10" s="64"/>
      <c r="E10" s="65"/>
      <c r="F10" s="255"/>
      <c r="G10" s="256"/>
    </row>
    <row r="11" spans="1:7" ht="15" customHeight="1" x14ac:dyDescent="0.2">
      <c r="A11" s="43"/>
      <c r="B11" s="64" t="s">
        <v>13</v>
      </c>
      <c r="C11" s="64"/>
      <c r="D11" s="64"/>
      <c r="E11" s="65"/>
      <c r="F11" s="255">
        <v>160000</v>
      </c>
      <c r="G11" s="256"/>
    </row>
    <row r="12" spans="1:7" ht="15" customHeight="1" x14ac:dyDescent="0.2">
      <c r="A12" s="43"/>
      <c r="B12" s="64" t="s">
        <v>14</v>
      </c>
      <c r="C12" s="64"/>
      <c r="D12" s="64"/>
      <c r="E12" s="65"/>
      <c r="F12" s="255"/>
      <c r="G12" s="256"/>
    </row>
    <row r="13" spans="1:7" ht="15" customHeight="1" x14ac:dyDescent="0.25">
      <c r="A13" s="259" t="s">
        <v>63</v>
      </c>
      <c r="B13" s="185"/>
      <c r="C13" s="185"/>
      <c r="D13" s="185"/>
      <c r="E13" s="185"/>
      <c r="F13" s="260">
        <f>SUM(F8:G12)</f>
        <v>980087</v>
      </c>
      <c r="G13" s="261"/>
    </row>
    <row r="14" spans="1:7" s="5" customFormat="1" ht="15" customHeight="1" thickBot="1" x14ac:dyDescent="0.3">
      <c r="A14" s="207" t="s">
        <v>24</v>
      </c>
      <c r="B14" s="208"/>
      <c r="C14" s="208"/>
      <c r="D14" s="208"/>
      <c r="E14" s="208"/>
      <c r="F14" s="257">
        <v>87933</v>
      </c>
      <c r="G14" s="258"/>
    </row>
    <row r="15" spans="1:7" ht="15" customHeight="1" x14ac:dyDescent="0.25">
      <c r="A15" s="67" t="s">
        <v>25</v>
      </c>
      <c r="B15" s="68"/>
      <c r="C15" s="68"/>
      <c r="D15" s="68"/>
      <c r="E15" s="69"/>
      <c r="F15" s="264">
        <f>SUM(F13:G14)</f>
        <v>1068020</v>
      </c>
      <c r="G15" s="265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6.5703125" style="42" customWidth="1"/>
    <col min="2" max="4" width="3.5703125" style="42" customWidth="1"/>
    <col min="5" max="5" width="33.140625" style="42" customWidth="1"/>
    <col min="6" max="6" width="14" style="42" customWidth="1"/>
    <col min="7" max="7" width="12.42578125" style="42" customWidth="1"/>
    <col min="8" max="16384" width="9.140625" hidden="1"/>
  </cols>
  <sheetData>
    <row r="1" spans="1:7" ht="46.5" customHeight="1" x14ac:dyDescent="0.2">
      <c r="A1" s="279" t="s">
        <v>195</v>
      </c>
      <c r="B1" s="279"/>
      <c r="C1" s="279"/>
      <c r="D1" s="279"/>
      <c r="E1" s="279"/>
      <c r="F1" s="279"/>
      <c r="G1" s="279"/>
    </row>
    <row r="2" spans="1:7" ht="20.100000000000001" customHeight="1" x14ac:dyDescent="0.25">
      <c r="A2" s="194" t="s">
        <v>8</v>
      </c>
      <c r="B2" s="194"/>
      <c r="C2" s="70"/>
      <c r="D2" s="230" t="str">
        <f>'CSS '!D2:E2</f>
        <v>Sonoma County</v>
      </c>
      <c r="E2" s="230"/>
      <c r="F2" s="55" t="s">
        <v>9</v>
      </c>
      <c r="G2" s="56">
        <f>'CSS '!G2</f>
        <v>42689</v>
      </c>
    </row>
    <row r="3" spans="1:7" ht="15" customHeight="1" x14ac:dyDescent="0.25">
      <c r="A3" s="49"/>
      <c r="B3" s="49"/>
      <c r="C3" s="49"/>
      <c r="D3" s="196"/>
      <c r="E3" s="196"/>
      <c r="F3" s="58"/>
      <c r="G3" s="50"/>
    </row>
    <row r="4" spans="1:7" ht="15" customHeight="1" x14ac:dyDescent="0.2">
      <c r="A4" s="50"/>
      <c r="B4" s="50"/>
      <c r="C4" s="50"/>
      <c r="D4" s="50"/>
      <c r="E4" s="50"/>
      <c r="F4" s="50"/>
      <c r="G4" s="50"/>
    </row>
    <row r="5" spans="1:7" s="3" customFormat="1" ht="15" customHeight="1" x14ac:dyDescent="0.25">
      <c r="A5" s="169" t="s">
        <v>71</v>
      </c>
      <c r="B5" s="170"/>
      <c r="C5" s="170"/>
      <c r="D5" s="170"/>
      <c r="E5" s="171"/>
      <c r="F5" s="232" t="s">
        <v>3</v>
      </c>
      <c r="G5" s="233"/>
    </row>
    <row r="6" spans="1:7" s="1" customFormat="1" ht="42" customHeight="1" x14ac:dyDescent="0.25">
      <c r="A6" s="175"/>
      <c r="B6" s="176"/>
      <c r="C6" s="176"/>
      <c r="D6" s="176"/>
      <c r="E6" s="177"/>
      <c r="F6" s="182" t="s">
        <v>60</v>
      </c>
      <c r="G6" s="183"/>
    </row>
    <row r="7" spans="1:7" ht="15" customHeight="1" x14ac:dyDescent="0.25">
      <c r="A7" s="184" t="s">
        <v>35</v>
      </c>
      <c r="B7" s="185"/>
      <c r="C7" s="185"/>
      <c r="D7" s="185"/>
      <c r="E7" s="186"/>
      <c r="F7" s="280"/>
      <c r="G7" s="281"/>
    </row>
    <row r="8" spans="1:7" ht="15" customHeight="1" x14ac:dyDescent="0.2">
      <c r="A8" s="43">
        <v>1</v>
      </c>
      <c r="B8" s="162" t="s">
        <v>170</v>
      </c>
      <c r="C8" s="190"/>
      <c r="D8" s="190"/>
      <c r="E8" s="191"/>
      <c r="F8" s="257">
        <v>1277435</v>
      </c>
      <c r="G8" s="258"/>
    </row>
    <row r="9" spans="1:7" ht="15" customHeight="1" x14ac:dyDescent="0.2">
      <c r="A9" s="43">
        <v>2</v>
      </c>
      <c r="B9" s="162" t="s">
        <v>171</v>
      </c>
      <c r="C9" s="190"/>
      <c r="D9" s="190"/>
      <c r="E9" s="191"/>
      <c r="F9" s="257">
        <v>544</v>
      </c>
      <c r="G9" s="258"/>
    </row>
    <row r="10" spans="1:7" ht="15" customHeight="1" x14ac:dyDescent="0.2">
      <c r="A10" s="43">
        <v>3</v>
      </c>
      <c r="B10" s="162"/>
      <c r="C10" s="190"/>
      <c r="D10" s="190"/>
      <c r="E10" s="191"/>
      <c r="F10" s="257"/>
      <c r="G10" s="258"/>
    </row>
    <row r="11" spans="1:7" ht="15" customHeight="1" x14ac:dyDescent="0.2">
      <c r="A11" s="43">
        <v>4</v>
      </c>
      <c r="B11" s="162"/>
      <c r="C11" s="190"/>
      <c r="D11" s="190"/>
      <c r="E11" s="191"/>
      <c r="F11" s="257"/>
      <c r="G11" s="258"/>
    </row>
    <row r="12" spans="1:7" ht="15" customHeight="1" x14ac:dyDescent="0.2">
      <c r="A12" s="43">
        <v>5</v>
      </c>
      <c r="B12" s="162"/>
      <c r="C12" s="190"/>
      <c r="D12" s="190"/>
      <c r="E12" s="191"/>
      <c r="F12" s="257"/>
      <c r="G12" s="258"/>
    </row>
    <row r="13" spans="1:7" ht="15" customHeight="1" x14ac:dyDescent="0.2">
      <c r="A13" s="43">
        <v>6</v>
      </c>
      <c r="B13" s="162"/>
      <c r="C13" s="190"/>
      <c r="D13" s="190"/>
      <c r="E13" s="191"/>
      <c r="F13" s="257"/>
      <c r="G13" s="258"/>
    </row>
    <row r="14" spans="1:7" ht="15" customHeight="1" x14ac:dyDescent="0.2">
      <c r="A14" s="43">
        <v>7</v>
      </c>
      <c r="B14" s="162"/>
      <c r="C14" s="190"/>
      <c r="D14" s="190"/>
      <c r="E14" s="191"/>
      <c r="F14" s="257"/>
      <c r="G14" s="258"/>
    </row>
    <row r="15" spans="1:7" ht="15" customHeight="1" x14ac:dyDescent="0.2">
      <c r="A15" s="43">
        <v>8</v>
      </c>
      <c r="B15" s="162"/>
      <c r="C15" s="190"/>
      <c r="D15" s="190"/>
      <c r="E15" s="191"/>
      <c r="F15" s="257"/>
      <c r="G15" s="258"/>
    </row>
    <row r="16" spans="1:7" ht="15" customHeight="1" x14ac:dyDescent="0.2">
      <c r="A16" s="43">
        <v>9</v>
      </c>
      <c r="B16" s="162"/>
      <c r="C16" s="190"/>
      <c r="D16" s="190"/>
      <c r="E16" s="191"/>
      <c r="F16" s="257"/>
      <c r="G16" s="258"/>
    </row>
    <row r="17" spans="1:7" ht="15" customHeight="1" x14ac:dyDescent="0.2">
      <c r="A17" s="43">
        <v>10</v>
      </c>
      <c r="B17" s="162"/>
      <c r="C17" s="190"/>
      <c r="D17" s="190"/>
      <c r="E17" s="191"/>
      <c r="F17" s="257"/>
      <c r="G17" s="258"/>
    </row>
    <row r="18" spans="1:7" ht="15" customHeight="1" x14ac:dyDescent="0.2">
      <c r="A18" s="43">
        <v>11</v>
      </c>
      <c r="B18" s="162"/>
      <c r="C18" s="190"/>
      <c r="D18" s="190"/>
      <c r="E18" s="191"/>
      <c r="F18" s="257"/>
      <c r="G18" s="258"/>
    </row>
    <row r="19" spans="1:7" ht="15" customHeight="1" x14ac:dyDescent="0.2">
      <c r="A19" s="43">
        <v>12</v>
      </c>
      <c r="B19" s="162"/>
      <c r="C19" s="190"/>
      <c r="D19" s="190"/>
      <c r="E19" s="191"/>
      <c r="F19" s="257"/>
      <c r="G19" s="258"/>
    </row>
    <row r="20" spans="1:7" ht="15" customHeight="1" x14ac:dyDescent="0.25">
      <c r="A20" s="259" t="s">
        <v>64</v>
      </c>
      <c r="B20" s="185"/>
      <c r="C20" s="185"/>
      <c r="D20" s="185"/>
      <c r="E20" s="185"/>
      <c r="F20" s="275">
        <f>SUM(F8:G19)</f>
        <v>1277979</v>
      </c>
      <c r="G20" s="276"/>
    </row>
    <row r="21" spans="1:7" ht="15" customHeight="1" x14ac:dyDescent="0.25">
      <c r="A21" s="250" t="s">
        <v>32</v>
      </c>
      <c r="B21" s="251"/>
      <c r="C21" s="251"/>
      <c r="D21" s="251"/>
      <c r="E21" s="251"/>
      <c r="F21" s="257">
        <v>114659</v>
      </c>
      <c r="G21" s="258"/>
    </row>
    <row r="22" spans="1:7" ht="15" customHeight="1" x14ac:dyDescent="0.25">
      <c r="A22" s="282" t="s">
        <v>33</v>
      </c>
      <c r="B22" s="195"/>
      <c r="C22" s="195"/>
      <c r="D22" s="195"/>
      <c r="E22" s="195"/>
      <c r="F22" s="268">
        <f>SUM(F20:G21)</f>
        <v>1392638</v>
      </c>
      <c r="G22" s="269"/>
    </row>
    <row r="23" spans="1:7" ht="15" customHeight="1" x14ac:dyDescent="0.25">
      <c r="A23" s="71" t="s">
        <v>29</v>
      </c>
      <c r="B23" s="64"/>
      <c r="C23" s="64"/>
      <c r="D23" s="64"/>
      <c r="E23" s="65"/>
      <c r="F23" s="277"/>
      <c r="G23" s="278"/>
    </row>
    <row r="24" spans="1:7" ht="15" customHeight="1" x14ac:dyDescent="0.2">
      <c r="A24" s="43">
        <v>1</v>
      </c>
      <c r="B24" s="166" t="s">
        <v>160</v>
      </c>
      <c r="C24" s="167"/>
      <c r="D24" s="167"/>
      <c r="E24" s="168"/>
      <c r="F24" s="266">
        <v>1225</v>
      </c>
      <c r="G24" s="267"/>
    </row>
    <row r="25" spans="1:7" ht="15" customHeight="1" x14ac:dyDescent="0.2">
      <c r="A25" s="43">
        <v>2</v>
      </c>
      <c r="B25" s="166"/>
      <c r="C25" s="167"/>
      <c r="D25" s="167"/>
      <c r="E25" s="168"/>
      <c r="F25" s="266"/>
      <c r="G25" s="267"/>
    </row>
    <row r="26" spans="1:7" ht="15" customHeight="1" x14ac:dyDescent="0.2">
      <c r="A26" s="43">
        <v>3</v>
      </c>
      <c r="B26" s="166"/>
      <c r="C26" s="167"/>
      <c r="D26" s="167"/>
      <c r="E26" s="168"/>
      <c r="F26" s="266"/>
      <c r="G26" s="267"/>
    </row>
    <row r="27" spans="1:7" ht="15" customHeight="1" x14ac:dyDescent="0.2">
      <c r="A27" s="43">
        <v>4</v>
      </c>
      <c r="B27" s="166"/>
      <c r="C27" s="167"/>
      <c r="D27" s="167"/>
      <c r="E27" s="168"/>
      <c r="F27" s="266"/>
      <c r="G27" s="267"/>
    </row>
    <row r="28" spans="1:7" ht="15" customHeight="1" x14ac:dyDescent="0.2">
      <c r="A28" s="43">
        <v>5</v>
      </c>
      <c r="B28" s="166"/>
      <c r="C28" s="167"/>
      <c r="D28" s="167"/>
      <c r="E28" s="168"/>
      <c r="F28" s="266"/>
      <c r="G28" s="267"/>
    </row>
    <row r="29" spans="1:7" ht="15" customHeight="1" x14ac:dyDescent="0.2">
      <c r="A29" s="43">
        <v>6</v>
      </c>
      <c r="B29" s="166"/>
      <c r="C29" s="167"/>
      <c r="D29" s="167"/>
      <c r="E29" s="168"/>
      <c r="F29" s="266"/>
      <c r="G29" s="267"/>
    </row>
    <row r="30" spans="1:7" ht="15" customHeight="1" x14ac:dyDescent="0.2">
      <c r="A30" s="43">
        <v>7</v>
      </c>
      <c r="B30" s="162"/>
      <c r="C30" s="190"/>
      <c r="D30" s="190"/>
      <c r="E30" s="191"/>
      <c r="F30" s="266"/>
      <c r="G30" s="267"/>
    </row>
    <row r="31" spans="1:7" ht="15" customHeight="1" x14ac:dyDescent="0.2">
      <c r="A31" s="43">
        <v>8</v>
      </c>
      <c r="B31" s="162"/>
      <c r="C31" s="190"/>
      <c r="D31" s="190"/>
      <c r="E31" s="191"/>
      <c r="F31" s="266"/>
      <c r="G31" s="267"/>
    </row>
    <row r="32" spans="1:7" ht="15" customHeight="1" x14ac:dyDescent="0.2">
      <c r="A32" s="43">
        <v>9</v>
      </c>
      <c r="B32" s="162"/>
      <c r="C32" s="190"/>
      <c r="D32" s="190"/>
      <c r="E32" s="191"/>
      <c r="F32" s="266"/>
      <c r="G32" s="267"/>
    </row>
    <row r="33" spans="1:7" ht="15" customHeight="1" x14ac:dyDescent="0.2">
      <c r="A33" s="43">
        <v>10</v>
      </c>
      <c r="B33" s="162"/>
      <c r="C33" s="190"/>
      <c r="D33" s="190"/>
      <c r="E33" s="191"/>
      <c r="F33" s="266"/>
      <c r="G33" s="267"/>
    </row>
    <row r="34" spans="1:7" ht="15" customHeight="1" x14ac:dyDescent="0.2">
      <c r="A34" s="43">
        <v>11</v>
      </c>
      <c r="B34" s="162"/>
      <c r="C34" s="190"/>
      <c r="D34" s="190"/>
      <c r="E34" s="191"/>
      <c r="F34" s="266"/>
      <c r="G34" s="267"/>
    </row>
    <row r="35" spans="1:7" s="5" customFormat="1" ht="15" customHeight="1" x14ac:dyDescent="0.2">
      <c r="A35" s="43">
        <v>12</v>
      </c>
      <c r="B35" s="162"/>
      <c r="C35" s="190"/>
      <c r="D35" s="190"/>
      <c r="E35" s="191"/>
      <c r="F35" s="266"/>
      <c r="G35" s="267"/>
    </row>
    <row r="36" spans="1:7" s="5" customFormat="1" ht="15" customHeight="1" x14ac:dyDescent="0.2">
      <c r="A36" s="43">
        <v>13</v>
      </c>
      <c r="B36" s="162"/>
      <c r="C36" s="162"/>
      <c r="D36" s="162"/>
      <c r="E36" s="163"/>
      <c r="F36" s="266"/>
      <c r="G36" s="267"/>
    </row>
    <row r="37" spans="1:7" s="5" customFormat="1" ht="15" customHeight="1" x14ac:dyDescent="0.25">
      <c r="A37" s="184" t="s">
        <v>65</v>
      </c>
      <c r="B37" s="203"/>
      <c r="C37" s="203"/>
      <c r="D37" s="203"/>
      <c r="E37" s="204"/>
      <c r="F37" s="275">
        <f>SUM(F24:G36)</f>
        <v>1225</v>
      </c>
      <c r="G37" s="276"/>
    </row>
    <row r="38" spans="1:7" ht="15" customHeight="1" x14ac:dyDescent="0.25">
      <c r="A38" s="207" t="s">
        <v>36</v>
      </c>
      <c r="B38" s="208"/>
      <c r="C38" s="208"/>
      <c r="D38" s="208"/>
      <c r="E38" s="209"/>
      <c r="F38" s="257">
        <v>110</v>
      </c>
      <c r="G38" s="258"/>
    </row>
    <row r="39" spans="1:7" ht="15" customHeight="1" thickBot="1" x14ac:dyDescent="0.3">
      <c r="A39" s="207" t="s">
        <v>37</v>
      </c>
      <c r="B39" s="208"/>
      <c r="C39" s="208"/>
      <c r="D39" s="208"/>
      <c r="E39" s="209"/>
      <c r="F39" s="257">
        <f>F37+F38</f>
        <v>1335</v>
      </c>
      <c r="G39" s="258"/>
    </row>
    <row r="40" spans="1:7" ht="16.5" thickBot="1" x14ac:dyDescent="0.3">
      <c r="A40" s="270" t="s">
        <v>28</v>
      </c>
      <c r="B40" s="271"/>
      <c r="C40" s="271"/>
      <c r="D40" s="271"/>
      <c r="E40" s="272"/>
      <c r="F40" s="273">
        <f>F22+F39</f>
        <v>1393973</v>
      </c>
      <c r="G40" s="274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4.28515625" customWidth="1"/>
    <col min="2" max="2" width="5.28515625" customWidth="1"/>
    <col min="3" max="4" width="3.5703125" customWidth="1"/>
    <col min="5" max="5" width="24.5703125" customWidth="1"/>
    <col min="6" max="6" width="8.42578125" customWidth="1"/>
    <col min="7" max="7" width="25.5703125" customWidth="1"/>
    <col min="8" max="8" width="0" hidden="1" customWidth="1"/>
    <col min="9" max="16384" width="9.140625" hidden="1"/>
  </cols>
  <sheetData>
    <row r="1" spans="1:8" ht="57.75" customHeight="1" x14ac:dyDescent="0.2">
      <c r="A1" s="279" t="s">
        <v>203</v>
      </c>
      <c r="B1" s="279"/>
      <c r="C1" s="279"/>
      <c r="D1" s="279"/>
      <c r="E1" s="279"/>
      <c r="F1" s="279"/>
      <c r="G1" s="279"/>
    </row>
    <row r="2" spans="1:8" ht="15" customHeight="1" x14ac:dyDescent="0.25">
      <c r="A2" s="194" t="s">
        <v>8</v>
      </c>
      <c r="B2" s="194"/>
      <c r="C2" s="70"/>
      <c r="D2" s="230" t="str">
        <f>'CSS '!D2:E2</f>
        <v>Sonoma County</v>
      </c>
      <c r="E2" s="230"/>
      <c r="F2" s="55" t="s">
        <v>9</v>
      </c>
      <c r="G2" s="56">
        <f>'CSS '!G2</f>
        <v>42689</v>
      </c>
    </row>
    <row r="3" spans="1:8" ht="15" customHeight="1" x14ac:dyDescent="0.25">
      <c r="A3" s="49"/>
      <c r="B3" s="49"/>
      <c r="C3" s="49"/>
      <c r="D3" s="196"/>
      <c r="E3" s="196"/>
      <c r="F3" s="58"/>
      <c r="G3" s="50"/>
    </row>
    <row r="4" spans="1:8" ht="15" customHeight="1" x14ac:dyDescent="0.2">
      <c r="A4" s="50"/>
      <c r="B4" s="50"/>
      <c r="C4" s="50"/>
      <c r="D4" s="50"/>
      <c r="E4" s="50"/>
      <c r="F4" s="50"/>
      <c r="G4" s="50"/>
    </row>
    <row r="5" spans="1:8" s="3" customFormat="1" ht="15" customHeight="1" x14ac:dyDescent="0.25">
      <c r="A5" s="232"/>
      <c r="B5" s="295"/>
      <c r="C5" s="295"/>
      <c r="D5" s="295"/>
      <c r="E5" s="233"/>
      <c r="F5" s="232" t="s">
        <v>4</v>
      </c>
      <c r="G5" s="233"/>
    </row>
    <row r="6" spans="1:8" s="1" customFormat="1" ht="39.75" customHeight="1" x14ac:dyDescent="0.2">
      <c r="A6" s="296"/>
      <c r="B6" s="194"/>
      <c r="C6" s="194"/>
      <c r="D6" s="194"/>
      <c r="E6" s="297"/>
      <c r="F6" s="298" t="s">
        <v>68</v>
      </c>
      <c r="G6" s="299"/>
    </row>
    <row r="7" spans="1:8" ht="37.5" customHeight="1" x14ac:dyDescent="0.25">
      <c r="A7" s="252" t="s">
        <v>101</v>
      </c>
      <c r="B7" s="287"/>
      <c r="C7" s="287"/>
      <c r="D7" s="287"/>
      <c r="E7" s="288"/>
      <c r="F7" s="200"/>
      <c r="G7" s="201"/>
    </row>
    <row r="8" spans="1:8" ht="15" x14ac:dyDescent="0.2">
      <c r="A8" s="289"/>
      <c r="B8" s="290"/>
      <c r="C8" s="290"/>
      <c r="D8" s="290"/>
      <c r="E8" s="290"/>
      <c r="F8" s="290"/>
      <c r="G8" s="291"/>
    </row>
    <row r="9" spans="1:8" ht="15.75" x14ac:dyDescent="0.25">
      <c r="A9" s="252" t="s">
        <v>31</v>
      </c>
      <c r="B9" s="253"/>
      <c r="C9" s="253"/>
      <c r="D9" s="253"/>
      <c r="E9" s="254"/>
      <c r="F9" s="200"/>
      <c r="G9" s="201"/>
    </row>
    <row r="10" spans="1:8" ht="15" x14ac:dyDescent="0.2">
      <c r="A10" s="292"/>
      <c r="B10" s="293"/>
      <c r="C10" s="293"/>
      <c r="D10" s="293"/>
      <c r="E10" s="293"/>
      <c r="F10" s="293"/>
      <c r="G10" s="294"/>
    </row>
    <row r="11" spans="1:8" ht="15.75" x14ac:dyDescent="0.25">
      <c r="A11" s="252" t="s">
        <v>69</v>
      </c>
      <c r="B11" s="253"/>
      <c r="C11" s="253"/>
      <c r="D11" s="253"/>
      <c r="E11" s="254"/>
      <c r="F11" s="200"/>
      <c r="G11" s="201"/>
    </row>
    <row r="12" spans="1:8" hidden="1" x14ac:dyDescent="0.2">
      <c r="A12" s="286"/>
      <c r="B12" s="286"/>
      <c r="C12" s="286"/>
      <c r="D12" s="286"/>
      <c r="E12" s="286"/>
      <c r="F12" s="286"/>
      <c r="G12" s="286"/>
      <c r="H12" s="27"/>
    </row>
    <row r="13" spans="1:8" hidden="1" x14ac:dyDescent="0.2">
      <c r="A13" s="284"/>
      <c r="B13" s="284"/>
      <c r="C13" s="284"/>
      <c r="D13" s="284"/>
      <c r="E13" s="284"/>
      <c r="F13" s="285"/>
      <c r="G13" s="285"/>
    </row>
    <row r="14" spans="1:8" hidden="1" x14ac:dyDescent="0.2">
      <c r="A14" s="283"/>
      <c r="B14" s="283"/>
      <c r="C14" s="283"/>
      <c r="D14" s="283"/>
      <c r="E14" s="283"/>
      <c r="F14" s="283"/>
      <c r="G14" s="283"/>
    </row>
    <row r="15" spans="1:8" hidden="1" x14ac:dyDescent="0.2">
      <c r="A15" s="284"/>
      <c r="B15" s="284"/>
      <c r="C15" s="284"/>
      <c r="D15" s="284"/>
      <c r="E15" s="284"/>
      <c r="F15" s="285"/>
      <c r="G15" s="285"/>
    </row>
    <row r="16" spans="1:8" hidden="1" x14ac:dyDescent="0.2">
      <c r="A16" s="283"/>
      <c r="B16" s="283"/>
      <c r="C16" s="283"/>
      <c r="D16" s="283"/>
      <c r="E16" s="283"/>
      <c r="F16" s="283"/>
      <c r="G16" s="283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selectLockedCells="1"/>
  <mergeCells count="22"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27" t="s">
        <v>111</v>
      </c>
      <c r="B1" s="327"/>
      <c r="C1" s="327"/>
      <c r="D1" s="327"/>
      <c r="E1" s="327"/>
      <c r="F1" s="327"/>
      <c r="G1" s="327"/>
    </row>
    <row r="2" spans="1:7" ht="20.100000000000001" customHeight="1" x14ac:dyDescent="0.2">
      <c r="A2" s="300" t="s">
        <v>8</v>
      </c>
      <c r="B2" s="300"/>
      <c r="C2" s="300"/>
      <c r="D2" s="301" t="str">
        <f>'CSS '!D2:E2</f>
        <v>Sonoma County</v>
      </c>
      <c r="E2" s="301"/>
      <c r="F2" s="24" t="s">
        <v>9</v>
      </c>
      <c r="G2" s="28">
        <f>'CSS '!G2</f>
        <v>42689</v>
      </c>
    </row>
    <row r="3" spans="1:7" ht="15" customHeight="1" x14ac:dyDescent="0.2">
      <c r="A3" s="25"/>
      <c r="B3" s="25"/>
      <c r="C3" s="25"/>
      <c r="D3" s="302"/>
      <c r="E3" s="302"/>
      <c r="F3" s="23"/>
    </row>
    <row r="4" spans="1:7" ht="15" customHeight="1" x14ac:dyDescent="0.2"/>
    <row r="5" spans="1:7" s="3" customFormat="1" ht="15" customHeight="1" x14ac:dyDescent="0.2">
      <c r="A5" s="303" t="s">
        <v>112</v>
      </c>
      <c r="B5" s="302"/>
      <c r="C5" s="302"/>
      <c r="D5" s="302"/>
      <c r="E5" s="304"/>
      <c r="F5" s="303" t="s">
        <v>0</v>
      </c>
      <c r="G5" s="304"/>
    </row>
    <row r="6" spans="1:7" s="1" customFormat="1" ht="42" customHeight="1" x14ac:dyDescent="0.2">
      <c r="A6" s="305"/>
      <c r="B6" s="300"/>
      <c r="C6" s="300"/>
      <c r="D6" s="300"/>
      <c r="E6" s="306"/>
      <c r="F6" s="307" t="s">
        <v>59</v>
      </c>
      <c r="G6" s="308"/>
    </row>
    <row r="7" spans="1:7" ht="15" customHeight="1" x14ac:dyDescent="0.2">
      <c r="A7" s="309" t="s">
        <v>119</v>
      </c>
      <c r="B7" s="310"/>
      <c r="C7" s="310"/>
      <c r="D7" s="310"/>
      <c r="E7" s="310"/>
      <c r="F7" s="311"/>
      <c r="G7" s="312"/>
    </row>
    <row r="8" spans="1:7" ht="15" customHeight="1" x14ac:dyDescent="0.2">
      <c r="A8" s="4">
        <v>1</v>
      </c>
      <c r="B8" s="313"/>
      <c r="C8" s="314"/>
      <c r="D8" s="314"/>
      <c r="E8" s="314"/>
      <c r="F8" s="315"/>
      <c r="G8" s="316"/>
    </row>
    <row r="9" spans="1:7" ht="15" customHeight="1" x14ac:dyDescent="0.2">
      <c r="A9" s="4">
        <v>2</v>
      </c>
      <c r="B9" s="313"/>
      <c r="C9" s="314"/>
      <c r="D9" s="314"/>
      <c r="E9" s="314"/>
      <c r="F9" s="315"/>
      <c r="G9" s="316"/>
    </row>
    <row r="10" spans="1:7" ht="15" customHeight="1" x14ac:dyDescent="0.2">
      <c r="A10" s="4">
        <v>3</v>
      </c>
      <c r="B10" s="313"/>
      <c r="C10" s="314"/>
      <c r="D10" s="314"/>
      <c r="E10" s="314"/>
      <c r="F10" s="315"/>
      <c r="G10" s="316"/>
    </row>
    <row r="11" spans="1:7" ht="15" customHeight="1" x14ac:dyDescent="0.2">
      <c r="A11" s="4">
        <v>4</v>
      </c>
      <c r="B11" s="313"/>
      <c r="C11" s="314"/>
      <c r="D11" s="314"/>
      <c r="E11" s="314"/>
      <c r="F11" s="315"/>
      <c r="G11" s="316"/>
    </row>
    <row r="12" spans="1:7" ht="15" customHeight="1" x14ac:dyDescent="0.2">
      <c r="A12" s="4">
        <v>5</v>
      </c>
      <c r="B12" s="313"/>
      <c r="C12" s="314"/>
      <c r="D12" s="314"/>
      <c r="E12" s="314"/>
      <c r="F12" s="315"/>
      <c r="G12" s="316"/>
    </row>
    <row r="13" spans="1:7" ht="15" customHeight="1" x14ac:dyDescent="0.2">
      <c r="A13" s="4">
        <v>6</v>
      </c>
      <c r="B13" s="313"/>
      <c r="C13" s="314"/>
      <c r="D13" s="314"/>
      <c r="E13" s="314"/>
      <c r="F13" s="315"/>
      <c r="G13" s="316"/>
    </row>
    <row r="14" spans="1:7" ht="15" customHeight="1" x14ac:dyDescent="0.2">
      <c r="A14" s="4">
        <v>7</v>
      </c>
      <c r="B14" s="313"/>
      <c r="C14" s="314"/>
      <c r="D14" s="314"/>
      <c r="E14" s="314"/>
      <c r="F14" s="315"/>
      <c r="G14" s="316"/>
    </row>
    <row r="15" spans="1:7" ht="15" customHeight="1" x14ac:dyDescent="0.2">
      <c r="A15" s="4">
        <v>8</v>
      </c>
      <c r="B15" s="313"/>
      <c r="C15" s="314"/>
      <c r="D15" s="314"/>
      <c r="E15" s="314"/>
      <c r="F15" s="315"/>
      <c r="G15" s="316"/>
    </row>
    <row r="16" spans="1:7" ht="15" customHeight="1" x14ac:dyDescent="0.2">
      <c r="A16" s="4">
        <v>9</v>
      </c>
      <c r="B16" s="313"/>
      <c r="C16" s="314"/>
      <c r="D16" s="314"/>
      <c r="E16" s="314"/>
      <c r="F16" s="315"/>
      <c r="G16" s="316"/>
    </row>
    <row r="17" spans="1:7" ht="15" customHeight="1" x14ac:dyDescent="0.2">
      <c r="A17" s="4">
        <v>10</v>
      </c>
      <c r="B17" s="313"/>
      <c r="C17" s="314"/>
      <c r="D17" s="314"/>
      <c r="E17" s="314"/>
      <c r="F17" s="315"/>
      <c r="G17" s="316"/>
    </row>
    <row r="18" spans="1:7" ht="15" customHeight="1" x14ac:dyDescent="0.2">
      <c r="A18" s="4">
        <v>11</v>
      </c>
      <c r="B18" s="313"/>
      <c r="C18" s="314"/>
      <c r="D18" s="314"/>
      <c r="E18" s="314"/>
      <c r="F18" s="315"/>
      <c r="G18" s="316"/>
    </row>
    <row r="19" spans="1:7" ht="15" customHeight="1" x14ac:dyDescent="0.2">
      <c r="A19" s="4">
        <v>12</v>
      </c>
      <c r="B19" s="313"/>
      <c r="C19" s="314"/>
      <c r="D19" s="314"/>
      <c r="E19" s="314"/>
      <c r="F19" s="315"/>
      <c r="G19" s="316"/>
    </row>
    <row r="20" spans="1:7" ht="15" customHeight="1" x14ac:dyDescent="0.2">
      <c r="A20" s="4">
        <v>13</v>
      </c>
      <c r="B20" s="313"/>
      <c r="C20" s="314"/>
      <c r="D20" s="314"/>
      <c r="E20" s="314"/>
      <c r="F20" s="315"/>
      <c r="G20" s="316"/>
    </row>
    <row r="21" spans="1:7" ht="15" customHeight="1" x14ac:dyDescent="0.2">
      <c r="A21" s="4">
        <v>14</v>
      </c>
      <c r="B21" s="313"/>
      <c r="C21" s="314"/>
      <c r="D21" s="314"/>
      <c r="E21" s="314"/>
      <c r="F21" s="315"/>
      <c r="G21" s="316"/>
    </row>
    <row r="22" spans="1:7" ht="15" customHeight="1" x14ac:dyDescent="0.2">
      <c r="A22" s="4">
        <v>15</v>
      </c>
      <c r="B22" s="313"/>
      <c r="C22" s="314"/>
      <c r="D22" s="314"/>
      <c r="E22" s="314"/>
      <c r="F22" s="315"/>
      <c r="G22" s="316"/>
    </row>
    <row r="23" spans="1:7" ht="15" customHeight="1" x14ac:dyDescent="0.2">
      <c r="A23" s="4">
        <v>16</v>
      </c>
      <c r="B23" s="313"/>
      <c r="C23" s="314"/>
      <c r="D23" s="314"/>
      <c r="E23" s="314"/>
      <c r="F23" s="315"/>
      <c r="G23" s="316"/>
    </row>
    <row r="24" spans="1:7" ht="15" customHeight="1" x14ac:dyDescent="0.2">
      <c r="A24" s="4">
        <v>17</v>
      </c>
      <c r="B24" s="313"/>
      <c r="C24" s="314"/>
      <c r="D24" s="314"/>
      <c r="E24" s="314"/>
      <c r="F24" s="315"/>
      <c r="G24" s="316"/>
    </row>
    <row r="25" spans="1:7" ht="15" customHeight="1" x14ac:dyDescent="0.2">
      <c r="A25" s="4">
        <v>18</v>
      </c>
      <c r="B25" s="317"/>
      <c r="C25" s="314"/>
      <c r="D25" s="314"/>
      <c r="E25" s="314"/>
      <c r="F25" s="315"/>
      <c r="G25" s="316"/>
    </row>
    <row r="26" spans="1:7" ht="15" customHeight="1" x14ac:dyDescent="0.2">
      <c r="A26" s="4">
        <v>19</v>
      </c>
      <c r="B26" s="313"/>
      <c r="C26" s="314"/>
      <c r="D26" s="314"/>
      <c r="E26" s="314"/>
      <c r="F26" s="315"/>
      <c r="G26" s="316"/>
    </row>
    <row r="27" spans="1:7" ht="15" customHeight="1" x14ac:dyDescent="0.2">
      <c r="A27" s="4">
        <v>20</v>
      </c>
      <c r="B27" s="313"/>
      <c r="C27" s="314"/>
      <c r="D27" s="314"/>
      <c r="E27" s="314"/>
      <c r="F27" s="328"/>
      <c r="G27" s="329"/>
    </row>
    <row r="28" spans="1:7" s="5" customFormat="1" ht="15" customHeight="1" x14ac:dyDescent="0.2">
      <c r="A28" s="330" t="s">
        <v>124</v>
      </c>
      <c r="B28" s="331"/>
      <c r="C28" s="331"/>
      <c r="D28" s="331"/>
      <c r="E28" s="331"/>
      <c r="F28" s="332">
        <f>SUM(F8:F27)</f>
        <v>0</v>
      </c>
      <c r="G28" s="333"/>
    </row>
    <row r="29" spans="1:7" s="5" customFormat="1" ht="15" customHeight="1" thickBot="1" x14ac:dyDescent="0.25">
      <c r="A29" s="318" t="s">
        <v>113</v>
      </c>
      <c r="B29" s="319"/>
      <c r="C29" s="319"/>
      <c r="D29" s="319"/>
      <c r="E29" s="319"/>
      <c r="F29" s="320"/>
      <c r="G29" s="321"/>
    </row>
    <row r="30" spans="1:7" ht="15" customHeight="1" thickBot="1" x14ac:dyDescent="0.25">
      <c r="A30" s="322" t="s">
        <v>114</v>
      </c>
      <c r="B30" s="323"/>
      <c r="C30" s="323"/>
      <c r="D30" s="323"/>
      <c r="E30" s="324"/>
      <c r="F30" s="325">
        <f>SUM(F28:F29)</f>
        <v>0</v>
      </c>
      <c r="G30" s="326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F24:G24"/>
    <mergeCell ref="B25:E25"/>
    <mergeCell ref="F25:G25"/>
    <mergeCell ref="B26:E26"/>
    <mergeCell ref="B19:E19"/>
    <mergeCell ref="F19:G19"/>
    <mergeCell ref="B20:E20"/>
    <mergeCell ref="F20:G20"/>
    <mergeCell ref="F26:G26"/>
    <mergeCell ref="B21:E21"/>
    <mergeCell ref="F21:G21"/>
    <mergeCell ref="B22:E22"/>
    <mergeCell ref="F22:G22"/>
    <mergeCell ref="B23:E23"/>
    <mergeCell ref="F23:G23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O902"/>
  <sheetViews>
    <sheetView topLeftCell="A38" zoomScale="70" zoomScaleNormal="70" zoomScaleSheetLayoutView="70" zoomScalePageLayoutView="70" workbookViewId="0">
      <selection activeCell="A47" sqref="A47:L47"/>
    </sheetView>
  </sheetViews>
  <sheetFormatPr defaultColWidth="0" defaultRowHeight="15" zeroHeight="1" x14ac:dyDescent="0.2"/>
  <cols>
    <col min="1" max="1" width="4.7109375" style="136" customWidth="1"/>
    <col min="2" max="5" width="3.5703125" style="136" customWidth="1"/>
    <col min="6" max="6" width="44.5703125" style="136" customWidth="1"/>
    <col min="7" max="7" width="17.85546875" style="136" customWidth="1"/>
    <col min="8" max="8" width="18.85546875" style="136" customWidth="1"/>
    <col min="9" max="9" width="14.5703125" style="136" customWidth="1"/>
    <col min="10" max="10" width="17.5703125" style="136" customWidth="1"/>
    <col min="11" max="11" width="20" style="136" customWidth="1"/>
    <col min="12" max="12" width="14.5703125" style="136" customWidth="1"/>
    <col min="13" max="13" width="18.28515625" style="136" customWidth="1"/>
    <col min="14" max="14" width="20.28515625" style="136" customWidth="1"/>
    <col min="15" max="15" width="15.140625" style="136" customWidth="1"/>
    <col min="16" max="16" width="18.7109375" style="136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19" ht="15.75" x14ac:dyDescent="0.25">
      <c r="A2" s="359" t="s">
        <v>108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19" ht="15.75" x14ac:dyDescent="0.25">
      <c r="A3" s="140" t="s">
        <v>134</v>
      </c>
      <c r="B3" s="141"/>
      <c r="C3" s="142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19" s="14" customFormat="1" ht="15.75" x14ac:dyDescent="0.25">
      <c r="A4" s="91"/>
      <c r="B4" s="89"/>
      <c r="C4" s="89"/>
      <c r="D4" s="89"/>
      <c r="E4" s="89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44" t="s">
        <v>133</v>
      </c>
      <c r="B5" s="145"/>
      <c r="C5" s="145"/>
      <c r="D5" s="357" t="str">
        <f>'CSS '!D2:E2</f>
        <v>Sonoma County</v>
      </c>
      <c r="E5" s="357"/>
      <c r="F5" s="357"/>
      <c r="G5" s="50"/>
      <c r="H5" s="50"/>
      <c r="I5" s="50"/>
      <c r="J5" s="50"/>
      <c r="K5" s="92"/>
      <c r="L5" s="50"/>
      <c r="M5" s="50"/>
      <c r="N5" s="50"/>
      <c r="O5" s="139" t="s">
        <v>82</v>
      </c>
      <c r="P5" s="139">
        <v>42689</v>
      </c>
    </row>
    <row r="6" spans="1:119" ht="15" customHeight="1" x14ac:dyDescent="0.25">
      <c r="A6" s="343"/>
      <c r="B6" s="343"/>
      <c r="C6" s="343"/>
      <c r="D6" s="343"/>
      <c r="E6" s="343"/>
      <c r="F6" s="343"/>
      <c r="G6" s="93"/>
      <c r="H6" s="93"/>
      <c r="I6" s="93"/>
      <c r="J6" s="93"/>
      <c r="K6" s="93"/>
      <c r="L6" s="93"/>
      <c r="M6" s="93"/>
      <c r="N6" s="94"/>
      <c r="O6" s="95"/>
      <c r="P6" s="95"/>
    </row>
    <row r="7" spans="1:119" ht="31.5" customHeight="1" x14ac:dyDescent="0.25">
      <c r="A7" s="354" t="s">
        <v>103</v>
      </c>
      <c r="B7" s="355"/>
      <c r="C7" s="355"/>
      <c r="D7" s="355"/>
      <c r="E7" s="355"/>
      <c r="F7" s="356"/>
      <c r="G7" s="143"/>
      <c r="H7" s="50"/>
      <c r="I7" s="50"/>
      <c r="J7" s="50"/>
      <c r="K7" s="50"/>
      <c r="L7" s="50"/>
      <c r="M7" s="50"/>
      <c r="N7" s="50"/>
      <c r="O7" s="50"/>
      <c r="P7" s="50"/>
    </row>
    <row r="8" spans="1:119" ht="15" customHeight="1" x14ac:dyDescent="0.2">
      <c r="A8" s="358"/>
      <c r="B8" s="358"/>
      <c r="C8" s="358"/>
      <c r="D8" s="358"/>
      <c r="E8" s="358"/>
      <c r="F8" s="358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19" s="9" customFormat="1" ht="20.100000000000001" customHeight="1" x14ac:dyDescent="0.25">
      <c r="A9" s="169" t="s">
        <v>109</v>
      </c>
      <c r="B9" s="170"/>
      <c r="C9" s="170"/>
      <c r="D9" s="170"/>
      <c r="E9" s="170"/>
      <c r="F9" s="171"/>
      <c r="G9" s="96" t="s">
        <v>0</v>
      </c>
      <c r="H9" s="96" t="s">
        <v>1</v>
      </c>
      <c r="I9" s="96" t="s">
        <v>7</v>
      </c>
      <c r="J9" s="96" t="s">
        <v>2</v>
      </c>
      <c r="K9" s="96" t="s">
        <v>3</v>
      </c>
      <c r="L9" s="96" t="s">
        <v>4</v>
      </c>
      <c r="M9" s="96" t="s">
        <v>5</v>
      </c>
      <c r="N9" s="96" t="s">
        <v>6</v>
      </c>
      <c r="O9" s="96" t="s">
        <v>41</v>
      </c>
      <c r="P9" s="96" t="s">
        <v>123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172"/>
      <c r="B10" s="173"/>
      <c r="C10" s="173"/>
      <c r="D10" s="173"/>
      <c r="E10" s="173"/>
      <c r="F10" s="174"/>
      <c r="G10" s="352" t="s">
        <v>15</v>
      </c>
      <c r="H10" s="352" t="s">
        <v>17</v>
      </c>
      <c r="I10" s="352" t="s">
        <v>38</v>
      </c>
      <c r="J10" s="352" t="s">
        <v>16</v>
      </c>
      <c r="K10" s="352" t="s">
        <v>18</v>
      </c>
      <c r="L10" s="352" t="s">
        <v>30</v>
      </c>
      <c r="M10" s="352" t="s">
        <v>31</v>
      </c>
      <c r="N10" s="352" t="s">
        <v>70</v>
      </c>
      <c r="O10" s="352" t="s">
        <v>52</v>
      </c>
      <c r="P10" s="352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175"/>
      <c r="B11" s="176"/>
      <c r="C11" s="176"/>
      <c r="D11" s="176"/>
      <c r="E11" s="176"/>
      <c r="F11" s="177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97">
        <v>1</v>
      </c>
      <c r="B12" s="259" t="s">
        <v>196</v>
      </c>
      <c r="C12" s="185"/>
      <c r="D12" s="185"/>
      <c r="E12" s="185"/>
      <c r="F12" s="18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19" ht="24.95" customHeight="1" x14ac:dyDescent="0.25">
      <c r="A13" s="75"/>
      <c r="B13" s="71"/>
      <c r="C13" s="38" t="s">
        <v>42</v>
      </c>
      <c r="D13" s="162" t="s">
        <v>66</v>
      </c>
      <c r="E13" s="162"/>
      <c r="F13" s="163"/>
      <c r="G13" s="147"/>
      <c r="H13" s="147"/>
      <c r="I13" s="147"/>
      <c r="J13" s="147"/>
      <c r="K13" s="147"/>
      <c r="L13" s="147"/>
      <c r="M13" s="147"/>
      <c r="N13" s="147"/>
      <c r="O13" s="98">
        <v>1802728</v>
      </c>
      <c r="P13" s="98">
        <f>O13</f>
        <v>1802728</v>
      </c>
    </row>
    <row r="14" spans="1:119" ht="24.95" customHeight="1" x14ac:dyDescent="0.25">
      <c r="A14" s="75"/>
      <c r="B14" s="71"/>
      <c r="C14" s="38" t="s">
        <v>43</v>
      </c>
      <c r="D14" s="162" t="s">
        <v>85</v>
      </c>
      <c r="E14" s="162"/>
      <c r="F14" s="163"/>
      <c r="G14" s="147"/>
      <c r="H14" s="147"/>
      <c r="I14" s="147"/>
      <c r="J14" s="98"/>
      <c r="K14" s="147"/>
      <c r="L14" s="147"/>
      <c r="M14" s="147"/>
      <c r="N14" s="147"/>
      <c r="O14" s="147"/>
      <c r="P14" s="98">
        <f t="shared" ref="P14:P22" si="0">SUM(G14:O14)</f>
        <v>0</v>
      </c>
    </row>
    <row r="15" spans="1:119" ht="24.95" customHeight="1" x14ac:dyDescent="0.25">
      <c r="A15" s="75"/>
      <c r="B15" s="71"/>
      <c r="C15" s="99" t="s">
        <v>44</v>
      </c>
      <c r="D15" s="162" t="s">
        <v>72</v>
      </c>
      <c r="E15" s="162"/>
      <c r="F15" s="163"/>
      <c r="G15" s="147"/>
      <c r="H15" s="147"/>
      <c r="I15" s="147"/>
      <c r="J15" s="98"/>
      <c r="K15" s="98"/>
      <c r="L15" s="147"/>
      <c r="M15" s="147"/>
      <c r="N15" s="147"/>
      <c r="O15" s="147"/>
      <c r="P15" s="98">
        <f t="shared" si="0"/>
        <v>0</v>
      </c>
    </row>
    <row r="16" spans="1:119" s="14" customFormat="1" ht="24.95" customHeight="1" x14ac:dyDescent="0.2">
      <c r="A16" s="100"/>
      <c r="B16" s="101"/>
      <c r="C16" s="99" t="s">
        <v>45</v>
      </c>
      <c r="D16" s="334" t="s">
        <v>73</v>
      </c>
      <c r="E16" s="334"/>
      <c r="F16" s="335"/>
      <c r="G16" s="98"/>
      <c r="H16" s="98"/>
      <c r="I16" s="98"/>
      <c r="J16" s="98"/>
      <c r="K16" s="98"/>
      <c r="L16" s="98"/>
      <c r="M16" s="98"/>
      <c r="N16" s="98"/>
      <c r="O16" s="148"/>
      <c r="P16" s="98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00"/>
      <c r="B17" s="101"/>
      <c r="C17" s="99" t="s">
        <v>46</v>
      </c>
      <c r="D17" s="339" t="s">
        <v>74</v>
      </c>
      <c r="E17" s="339"/>
      <c r="F17" s="340"/>
      <c r="G17" s="98"/>
      <c r="H17" s="98"/>
      <c r="I17" s="98"/>
      <c r="J17" s="98"/>
      <c r="K17" s="98"/>
      <c r="L17" s="98"/>
      <c r="M17" s="98"/>
      <c r="N17" s="98"/>
      <c r="O17" s="148"/>
      <c r="P17" s="98">
        <f t="shared" si="0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00"/>
      <c r="B18" s="101"/>
      <c r="C18" s="99" t="s">
        <v>47</v>
      </c>
      <c r="D18" s="339" t="s">
        <v>75</v>
      </c>
      <c r="E18" s="339"/>
      <c r="F18" s="340"/>
      <c r="G18" s="98"/>
      <c r="H18" s="98"/>
      <c r="I18" s="98"/>
      <c r="J18" s="98"/>
      <c r="K18" s="98"/>
      <c r="L18" s="98"/>
      <c r="M18" s="98"/>
      <c r="N18" s="98"/>
      <c r="O18" s="148"/>
      <c r="P18" s="98">
        <f t="shared" si="0"/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00"/>
      <c r="B19" s="101"/>
      <c r="C19" s="99" t="s">
        <v>48</v>
      </c>
      <c r="D19" s="339" t="s">
        <v>76</v>
      </c>
      <c r="E19" s="339"/>
      <c r="F19" s="340"/>
      <c r="G19" s="98"/>
      <c r="H19" s="98">
        <v>92477</v>
      </c>
      <c r="I19" s="98">
        <v>1471079</v>
      </c>
      <c r="J19" s="98">
        <v>866449</v>
      </c>
      <c r="K19" s="98">
        <v>1617687</v>
      </c>
      <c r="L19" s="98">
        <v>0</v>
      </c>
      <c r="M19" s="98"/>
      <c r="N19" s="98"/>
      <c r="O19" s="148"/>
      <c r="P19" s="98">
        <f t="shared" si="0"/>
        <v>4047692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00"/>
      <c r="B20" s="101"/>
      <c r="C20" s="99" t="s">
        <v>49</v>
      </c>
      <c r="D20" s="339" t="s">
        <v>89</v>
      </c>
      <c r="E20" s="339"/>
      <c r="F20" s="340"/>
      <c r="G20" s="98">
        <v>6507521</v>
      </c>
      <c r="H20" s="98">
        <v>3435144</v>
      </c>
      <c r="I20" s="98">
        <v>0</v>
      </c>
      <c r="J20" s="98">
        <v>0</v>
      </c>
      <c r="K20" s="98">
        <v>0</v>
      </c>
      <c r="L20" s="148"/>
      <c r="M20" s="148"/>
      <c r="N20" s="148"/>
      <c r="O20" s="148"/>
      <c r="P20" s="98">
        <f t="shared" si="0"/>
        <v>9942665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00"/>
      <c r="B21" s="101"/>
      <c r="C21" s="38" t="s">
        <v>50</v>
      </c>
      <c r="D21" s="339" t="s">
        <v>126</v>
      </c>
      <c r="E21" s="339"/>
      <c r="F21" s="340"/>
      <c r="G21" s="98">
        <v>54872</v>
      </c>
      <c r="H21" s="98">
        <v>21107</v>
      </c>
      <c r="I21" s="98">
        <v>364</v>
      </c>
      <c r="J21" s="98">
        <v>7855</v>
      </c>
      <c r="K21" s="98">
        <v>21662</v>
      </c>
      <c r="L21" s="98"/>
      <c r="M21" s="98"/>
      <c r="N21" s="98"/>
      <c r="O21" s="149"/>
      <c r="P21" s="102">
        <f t="shared" si="0"/>
        <v>105860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75"/>
      <c r="B22" s="43" t="s">
        <v>51</v>
      </c>
      <c r="C22" s="230" t="s">
        <v>88</v>
      </c>
      <c r="D22" s="230"/>
      <c r="E22" s="230"/>
      <c r="F22" s="230"/>
      <c r="G22" s="103">
        <f>SUM(G16:G21)</f>
        <v>6562393</v>
      </c>
      <c r="H22" s="103">
        <f>SUM(H16:H21)</f>
        <v>3548728</v>
      </c>
      <c r="I22" s="103">
        <f>SUM(I16:I21)</f>
        <v>1471443</v>
      </c>
      <c r="J22" s="103">
        <f>SUM(J14:J21)</f>
        <v>874304</v>
      </c>
      <c r="K22" s="103">
        <f>SUM(K15:K21)</f>
        <v>1639349</v>
      </c>
      <c r="L22" s="103">
        <f>SUM(L16:L21)</f>
        <v>0</v>
      </c>
      <c r="M22" s="103">
        <f>SUM(M16:M21)</f>
        <v>0</v>
      </c>
      <c r="N22" s="103">
        <f>SUM(N16:N21)</f>
        <v>0</v>
      </c>
      <c r="O22" s="103">
        <f>O13</f>
        <v>1802728</v>
      </c>
      <c r="P22" s="103">
        <f t="shared" si="0"/>
        <v>15898945</v>
      </c>
    </row>
    <row r="23" spans="1:119" ht="24.95" customHeight="1" x14ac:dyDescent="0.25">
      <c r="A23" s="97">
        <v>2</v>
      </c>
      <c r="B23" s="184" t="s">
        <v>197</v>
      </c>
      <c r="C23" s="203"/>
      <c r="D23" s="203"/>
      <c r="E23" s="203"/>
      <c r="F23" s="204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3"/>
    </row>
    <row r="24" spans="1:119" ht="24.95" customHeight="1" x14ac:dyDescent="0.2">
      <c r="A24" s="75"/>
      <c r="B24" s="43"/>
      <c r="C24" s="64" t="s">
        <v>42</v>
      </c>
      <c r="D24" s="64" t="s">
        <v>91</v>
      </c>
      <c r="E24" s="64"/>
      <c r="F24" s="65"/>
      <c r="G24" s="98"/>
      <c r="H24" s="98"/>
      <c r="I24" s="148"/>
      <c r="J24" s="148"/>
      <c r="K24" s="148"/>
      <c r="L24" s="148"/>
      <c r="M24" s="148"/>
      <c r="N24" s="148"/>
      <c r="O24" s="98">
        <f>(-G24-H24)</f>
        <v>0</v>
      </c>
      <c r="P24" s="98">
        <f>G24+H24+O24</f>
        <v>0</v>
      </c>
    </row>
    <row r="25" spans="1:119" ht="24.95" customHeight="1" x14ac:dyDescent="0.2">
      <c r="A25" s="75"/>
      <c r="B25" s="43"/>
      <c r="C25" s="38" t="s">
        <v>43</v>
      </c>
      <c r="D25" s="64" t="s">
        <v>146</v>
      </c>
      <c r="E25" s="64"/>
      <c r="F25" s="65"/>
      <c r="G25" s="98">
        <v>10681534</v>
      </c>
      <c r="H25" s="98">
        <v>2670383</v>
      </c>
      <c r="I25" s="98">
        <v>702733</v>
      </c>
      <c r="J25" s="148"/>
      <c r="K25" s="148"/>
      <c r="L25" s="148"/>
      <c r="M25" s="98"/>
      <c r="N25" s="148"/>
      <c r="O25" s="148"/>
      <c r="P25" s="98">
        <f>SUM(G25:O25)</f>
        <v>14054650</v>
      </c>
    </row>
    <row r="26" spans="1:119" ht="24.95" customHeight="1" thickBot="1" x14ac:dyDescent="0.25">
      <c r="A26" s="75"/>
      <c r="B26" s="43"/>
      <c r="C26" s="38" t="s">
        <v>44</v>
      </c>
      <c r="D26" s="38" t="s">
        <v>150</v>
      </c>
      <c r="E26" s="38"/>
      <c r="F26" s="39"/>
      <c r="G26" s="104"/>
      <c r="H26" s="104"/>
      <c r="I26" s="104"/>
      <c r="J26" s="104"/>
      <c r="K26" s="104"/>
      <c r="L26" s="104"/>
      <c r="M26" s="104"/>
      <c r="N26" s="104"/>
      <c r="O26" s="102"/>
      <c r="P26" s="102">
        <f>SUM(G26:O26)</f>
        <v>0</v>
      </c>
    </row>
    <row r="27" spans="1:119" ht="24.95" customHeight="1" thickBot="1" x14ac:dyDescent="0.25">
      <c r="A27" s="78"/>
      <c r="B27" s="105" t="s">
        <v>45</v>
      </c>
      <c r="C27" s="345" t="s">
        <v>88</v>
      </c>
      <c r="D27" s="345"/>
      <c r="E27" s="345"/>
      <c r="F27" s="345"/>
      <c r="G27" s="103">
        <f>SUM(G24:G26)</f>
        <v>10681534</v>
      </c>
      <c r="H27" s="103">
        <f>SUM(H24:H26)</f>
        <v>2670383</v>
      </c>
      <c r="I27" s="103">
        <f>SUM(I25:I26)</f>
        <v>702733</v>
      </c>
      <c r="J27" s="103">
        <f>J26</f>
        <v>0</v>
      </c>
      <c r="K27" s="103">
        <f>K26</f>
        <v>0</v>
      </c>
      <c r="L27" s="103">
        <f>L26</f>
        <v>0</v>
      </c>
      <c r="M27" s="103">
        <f>SUM(M25:M26)</f>
        <v>0</v>
      </c>
      <c r="N27" s="103">
        <f>N26</f>
        <v>0</v>
      </c>
      <c r="O27" s="103">
        <f>SUM(O24+O26)</f>
        <v>0</v>
      </c>
      <c r="P27" s="103">
        <f>SUM(G27:O27)</f>
        <v>14054650</v>
      </c>
      <c r="S27" s="15"/>
    </row>
    <row r="28" spans="1:119" ht="24.95" customHeight="1" x14ac:dyDescent="0.25">
      <c r="A28" s="97">
        <v>3</v>
      </c>
      <c r="B28" s="184" t="s">
        <v>198</v>
      </c>
      <c r="C28" s="203"/>
      <c r="D28" s="203"/>
      <c r="E28" s="203"/>
      <c r="F28" s="204"/>
      <c r="G28" s="150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119" ht="24.95" customHeight="1" x14ac:dyDescent="0.25">
      <c r="A29" s="106"/>
      <c r="B29" s="107" t="s">
        <v>120</v>
      </c>
      <c r="C29" s="162" t="s">
        <v>117</v>
      </c>
      <c r="D29" s="162"/>
      <c r="E29" s="162"/>
      <c r="F29" s="163"/>
      <c r="G29" s="150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19" ht="24.95" customHeight="1" x14ac:dyDescent="0.2">
      <c r="A30" s="75"/>
      <c r="B30" s="107"/>
      <c r="C30" s="37" t="s">
        <v>42</v>
      </c>
      <c r="D30" s="341" t="s">
        <v>86</v>
      </c>
      <c r="E30" s="341"/>
      <c r="F30" s="342"/>
      <c r="G30" s="151"/>
      <c r="H30" s="148"/>
      <c r="I30" s="148"/>
      <c r="J30" s="108"/>
      <c r="K30" s="148"/>
      <c r="L30" s="148"/>
      <c r="M30" s="148"/>
      <c r="N30" s="148"/>
      <c r="O30" s="148"/>
      <c r="P30" s="98">
        <f t="shared" ref="P30:P37" si="1">SUM(G30:O30)</f>
        <v>0</v>
      </c>
    </row>
    <row r="31" spans="1:119" ht="24.95" customHeight="1" x14ac:dyDescent="0.2">
      <c r="A31" s="75"/>
      <c r="B31" s="107"/>
      <c r="C31" s="37" t="s">
        <v>43</v>
      </c>
      <c r="D31" s="341" t="s">
        <v>77</v>
      </c>
      <c r="E31" s="341"/>
      <c r="F31" s="342"/>
      <c r="G31" s="151"/>
      <c r="H31" s="148"/>
      <c r="I31" s="148"/>
      <c r="J31" s="108"/>
      <c r="K31" s="108"/>
      <c r="L31" s="148"/>
      <c r="M31" s="148"/>
      <c r="N31" s="148"/>
      <c r="O31" s="148"/>
      <c r="P31" s="98">
        <f t="shared" si="1"/>
        <v>0</v>
      </c>
    </row>
    <row r="32" spans="1:119" ht="24.95" customHeight="1" x14ac:dyDescent="0.2">
      <c r="A32" s="75"/>
      <c r="B32" s="107"/>
      <c r="C32" s="37" t="s">
        <v>44</v>
      </c>
      <c r="D32" s="162" t="s">
        <v>78</v>
      </c>
      <c r="E32" s="162"/>
      <c r="F32" s="163"/>
      <c r="G32" s="151"/>
      <c r="H32" s="148"/>
      <c r="I32" s="148"/>
      <c r="J32" s="98"/>
      <c r="K32" s="98"/>
      <c r="L32" s="148"/>
      <c r="M32" s="98"/>
      <c r="N32" s="148"/>
      <c r="O32" s="148"/>
      <c r="P32" s="98">
        <f t="shared" si="1"/>
        <v>0</v>
      </c>
    </row>
    <row r="33" spans="1:16" ht="24.95" customHeight="1" x14ac:dyDescent="0.2">
      <c r="A33" s="75"/>
      <c r="B33" s="107"/>
      <c r="C33" s="37" t="s">
        <v>45</v>
      </c>
      <c r="D33" s="162" t="s">
        <v>79</v>
      </c>
      <c r="E33" s="162"/>
      <c r="F33" s="163"/>
      <c r="G33" s="151"/>
      <c r="H33" s="148"/>
      <c r="I33" s="148"/>
      <c r="J33" s="109"/>
      <c r="K33" s="109"/>
      <c r="L33" s="148"/>
      <c r="M33" s="98"/>
      <c r="N33" s="148"/>
      <c r="O33" s="148"/>
      <c r="P33" s="98">
        <f t="shared" si="1"/>
        <v>0</v>
      </c>
    </row>
    <row r="34" spans="1:16" ht="24.95" customHeight="1" x14ac:dyDescent="0.2">
      <c r="A34" s="75"/>
      <c r="B34" s="107"/>
      <c r="C34" s="37" t="s">
        <v>46</v>
      </c>
      <c r="D34" s="162" t="s">
        <v>80</v>
      </c>
      <c r="E34" s="162"/>
      <c r="F34" s="163"/>
      <c r="G34" s="152"/>
      <c r="H34" s="153"/>
      <c r="I34" s="148"/>
      <c r="J34" s="98"/>
      <c r="K34" s="98"/>
      <c r="L34" s="153"/>
      <c r="M34" s="98"/>
      <c r="N34" s="148"/>
      <c r="O34" s="148"/>
      <c r="P34" s="98">
        <f t="shared" si="1"/>
        <v>0</v>
      </c>
    </row>
    <row r="35" spans="1:16" ht="24.95" customHeight="1" x14ac:dyDescent="0.2">
      <c r="A35" s="75"/>
      <c r="B35" s="107"/>
      <c r="C35" s="37" t="s">
        <v>47</v>
      </c>
      <c r="D35" s="162" t="s">
        <v>93</v>
      </c>
      <c r="E35" s="162"/>
      <c r="F35" s="163"/>
      <c r="G35" s="110"/>
      <c r="H35" s="110">
        <v>92477</v>
      </c>
      <c r="I35" s="110">
        <v>1471079</v>
      </c>
      <c r="J35" s="98">
        <v>222035</v>
      </c>
      <c r="K35" s="98">
        <v>1308660</v>
      </c>
      <c r="L35" s="98"/>
      <c r="M35" s="98"/>
      <c r="N35" s="98"/>
      <c r="O35" s="148"/>
      <c r="P35" s="98">
        <f t="shared" si="1"/>
        <v>3094251</v>
      </c>
    </row>
    <row r="36" spans="1:16" ht="24.95" customHeight="1" x14ac:dyDescent="0.2">
      <c r="A36" s="75"/>
      <c r="B36" s="107"/>
      <c r="C36" s="37" t="s">
        <v>48</v>
      </c>
      <c r="D36" s="162" t="s">
        <v>90</v>
      </c>
      <c r="E36" s="162"/>
      <c r="F36" s="163"/>
      <c r="G36" s="110">
        <v>6507521</v>
      </c>
      <c r="H36" s="110">
        <v>2855609</v>
      </c>
      <c r="I36" s="110"/>
      <c r="J36" s="108"/>
      <c r="K36" s="108"/>
      <c r="L36" s="148"/>
      <c r="M36" s="148"/>
      <c r="N36" s="148"/>
      <c r="O36" s="148"/>
      <c r="P36" s="98">
        <f t="shared" si="1"/>
        <v>9363130</v>
      </c>
    </row>
    <row r="37" spans="1:16" ht="24.95" customHeight="1" x14ac:dyDescent="0.2">
      <c r="A37" s="75"/>
      <c r="B37" s="107"/>
      <c r="C37" s="37" t="s">
        <v>49</v>
      </c>
      <c r="D37" s="162" t="s">
        <v>110</v>
      </c>
      <c r="E37" s="162"/>
      <c r="F37" s="163"/>
      <c r="G37" s="111">
        <v>5511586</v>
      </c>
      <c r="H37" s="111"/>
      <c r="I37" s="111">
        <v>82353</v>
      </c>
      <c r="J37" s="112"/>
      <c r="K37" s="112"/>
      <c r="L37" s="154"/>
      <c r="M37" s="102"/>
      <c r="N37" s="154"/>
      <c r="O37" s="154"/>
      <c r="P37" s="102">
        <f t="shared" si="1"/>
        <v>5593939</v>
      </c>
    </row>
    <row r="38" spans="1:16" ht="24.95" customHeight="1" x14ac:dyDescent="0.25">
      <c r="A38" s="75"/>
      <c r="B38" s="336" t="s">
        <v>147</v>
      </c>
      <c r="C38" s="337"/>
      <c r="D38" s="337"/>
      <c r="E38" s="337"/>
      <c r="F38" s="338"/>
      <c r="G38" s="113">
        <f>G35+G36+G37</f>
        <v>12019107</v>
      </c>
      <c r="H38" s="113">
        <f>H35+H36+H37</f>
        <v>2948086</v>
      </c>
      <c r="I38" s="113">
        <f>I35+I36+I37</f>
        <v>1553432</v>
      </c>
      <c r="J38" s="114">
        <f>J30+J31+J32+J33+J34+J35+J36+J37</f>
        <v>222035</v>
      </c>
      <c r="K38" s="114">
        <f>K31+K32+K33+K34+K35+K36+K37</f>
        <v>1308660</v>
      </c>
      <c r="L38" s="114">
        <f>L35</f>
        <v>0</v>
      </c>
      <c r="M38" s="113">
        <f>M32+M33+M34+M35+M37</f>
        <v>0</v>
      </c>
      <c r="N38" s="114">
        <f>N35</f>
        <v>0</v>
      </c>
      <c r="O38" s="155"/>
      <c r="P38" s="115">
        <f>SUM(L38:O38)</f>
        <v>0</v>
      </c>
    </row>
    <row r="39" spans="1:16" ht="24.95" customHeight="1" x14ac:dyDescent="0.2">
      <c r="A39" s="75"/>
      <c r="B39" s="107"/>
      <c r="C39" s="37" t="s">
        <v>50</v>
      </c>
      <c r="D39" s="162" t="s">
        <v>87</v>
      </c>
      <c r="E39" s="162"/>
      <c r="F39" s="163"/>
      <c r="G39" s="116"/>
      <c r="H39" s="116"/>
      <c r="I39" s="116"/>
      <c r="J39" s="116"/>
      <c r="K39" s="116"/>
      <c r="L39" s="116"/>
      <c r="M39" s="116"/>
      <c r="N39" s="116"/>
      <c r="O39" s="149"/>
      <c r="P39" s="117">
        <f>SUM(G39:O39)</f>
        <v>0</v>
      </c>
    </row>
    <row r="40" spans="1:16" ht="24.95" customHeight="1" x14ac:dyDescent="0.2">
      <c r="A40" s="75"/>
      <c r="B40" s="107" t="s">
        <v>121</v>
      </c>
      <c r="C40" s="162" t="s">
        <v>118</v>
      </c>
      <c r="D40" s="162"/>
      <c r="E40" s="162"/>
      <c r="F40" s="163"/>
      <c r="G40" s="158"/>
      <c r="H40" s="158"/>
      <c r="I40" s="158"/>
      <c r="J40" s="158"/>
      <c r="K40" s="158"/>
      <c r="L40" s="158"/>
      <c r="M40" s="158"/>
      <c r="N40" s="158"/>
      <c r="O40" s="149"/>
      <c r="P40" s="149"/>
    </row>
    <row r="41" spans="1:16" ht="24.95" customHeight="1" x14ac:dyDescent="0.25">
      <c r="A41" s="75"/>
      <c r="B41" s="44"/>
      <c r="C41" s="37" t="s">
        <v>42</v>
      </c>
      <c r="D41" s="37" t="s">
        <v>105</v>
      </c>
      <c r="E41" s="37"/>
      <c r="F41" s="37"/>
      <c r="G41" s="98"/>
      <c r="H41" s="110"/>
      <c r="I41" s="110"/>
      <c r="J41" s="110"/>
      <c r="K41" s="110"/>
      <c r="L41" s="110"/>
      <c r="M41" s="110"/>
      <c r="N41" s="110"/>
      <c r="O41" s="148"/>
      <c r="P41" s="98">
        <f>SUM(G41:O41)</f>
        <v>0</v>
      </c>
    </row>
    <row r="42" spans="1:16" ht="24.95" customHeight="1" x14ac:dyDescent="0.25">
      <c r="A42" s="75"/>
      <c r="B42" s="44"/>
      <c r="C42" s="37" t="s">
        <v>43</v>
      </c>
      <c r="D42" s="37" t="s">
        <v>106</v>
      </c>
      <c r="E42" s="37"/>
      <c r="F42" s="40"/>
      <c r="G42" s="110">
        <v>466986</v>
      </c>
      <c r="H42" s="110"/>
      <c r="I42" s="110"/>
      <c r="J42" s="110"/>
      <c r="K42" s="110"/>
      <c r="L42" s="110"/>
      <c r="M42" s="110"/>
      <c r="N42" s="110"/>
      <c r="O42" s="148"/>
      <c r="P42" s="98">
        <f>SUM(G42:O42)</f>
        <v>466986</v>
      </c>
    </row>
    <row r="43" spans="1:16" ht="24.95" customHeight="1" x14ac:dyDescent="0.25">
      <c r="A43" s="75"/>
      <c r="B43" s="44"/>
      <c r="C43" s="37" t="s">
        <v>44</v>
      </c>
      <c r="D43" s="162" t="s">
        <v>102</v>
      </c>
      <c r="E43" s="162"/>
      <c r="F43" s="163"/>
      <c r="G43" s="110">
        <v>4801345</v>
      </c>
      <c r="H43" s="110">
        <f>3305902-2948086</f>
        <v>357816</v>
      </c>
      <c r="I43" s="110">
        <f>3620001-1553432</f>
        <v>2066569</v>
      </c>
      <c r="J43" s="110">
        <f>1068020-222035</f>
        <v>845985</v>
      </c>
      <c r="K43" s="110">
        <v>85313</v>
      </c>
      <c r="L43" s="110"/>
      <c r="M43" s="110"/>
      <c r="N43" s="110"/>
      <c r="O43" s="148"/>
      <c r="P43" s="98">
        <f>SUM(G43:O43)</f>
        <v>8157028</v>
      </c>
    </row>
    <row r="44" spans="1:16" ht="24.95" customHeight="1" thickBot="1" x14ac:dyDescent="0.25">
      <c r="A44" s="78"/>
      <c r="B44" s="105" t="s">
        <v>45</v>
      </c>
      <c r="C44" s="230" t="s">
        <v>122</v>
      </c>
      <c r="D44" s="230"/>
      <c r="E44" s="230"/>
      <c r="F44" s="246"/>
      <c r="G44" s="111">
        <f>SUM(G38:G43)</f>
        <v>17287438</v>
      </c>
      <c r="H44" s="111">
        <f t="shared" ref="H44:N44" si="2">SUM(H38:H43)</f>
        <v>3305902</v>
      </c>
      <c r="I44" s="111">
        <f t="shared" si="2"/>
        <v>3620001</v>
      </c>
      <c r="J44" s="111">
        <f t="shared" si="2"/>
        <v>1068020</v>
      </c>
      <c r="K44" s="111">
        <f t="shared" si="2"/>
        <v>1393973</v>
      </c>
      <c r="L44" s="111">
        <f t="shared" si="2"/>
        <v>0</v>
      </c>
      <c r="M44" s="111">
        <f t="shared" si="2"/>
        <v>0</v>
      </c>
      <c r="N44" s="111">
        <f t="shared" si="2"/>
        <v>0</v>
      </c>
      <c r="O44" s="156"/>
      <c r="P44" s="111">
        <f>SUM(P38:P43)</f>
        <v>8624014</v>
      </c>
    </row>
    <row r="45" spans="1:16" ht="24.95" customHeight="1" thickBot="1" x14ac:dyDescent="0.25">
      <c r="A45" s="78"/>
      <c r="B45" s="105" t="s">
        <v>46</v>
      </c>
      <c r="C45" s="230" t="s">
        <v>67</v>
      </c>
      <c r="D45" s="230"/>
      <c r="E45" s="230"/>
      <c r="F45" s="230"/>
      <c r="G45" s="103">
        <f>IF(G44='CSS '!F56,'CSS '!F56,"ERROR")</f>
        <v>17287438</v>
      </c>
      <c r="H45" s="103">
        <f>IF(H44=PEI!F49,PEI!F49,"ERROR")</f>
        <v>3305902</v>
      </c>
      <c r="I45" s="103">
        <f>IF(I44=INN!F36,INN!F36,"ERROR")</f>
        <v>3620001</v>
      </c>
      <c r="J45" s="103">
        <f>IF(J44=WET!F15,WET!F15,"ERROR")</f>
        <v>1068020</v>
      </c>
      <c r="K45" s="103">
        <f>IF(K44=CFTN!F40,CFTN!F40,"ERROR")</f>
        <v>1393973</v>
      </c>
      <c r="L45" s="103">
        <f>IF(L44='Other MHSA Funds'!F7,'Other MHSA Funds'!F7,"ERROR")</f>
        <v>0</v>
      </c>
      <c r="M45" s="103">
        <f>IF(M44='Other MHSA Funds'!F9,'Other MHSA Funds'!F9,"ERROR")</f>
        <v>0</v>
      </c>
      <c r="N45" s="103">
        <f>IF('RER Summary'!N44='Other MHSA Funds'!F11,'Other MHSA Funds'!F11,"ERROR")</f>
        <v>0</v>
      </c>
      <c r="O45" s="157"/>
      <c r="P45" s="103">
        <f>SUM(G45:O45)</f>
        <v>26675334</v>
      </c>
    </row>
    <row r="46" spans="1:16" s="6" customFormat="1" x14ac:dyDescent="0.2">
      <c r="A46" s="59"/>
      <c r="B46" s="59"/>
      <c r="C46" s="59"/>
      <c r="D46" s="59"/>
      <c r="E46" s="59"/>
      <c r="F46" s="59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s="6" customFormat="1" x14ac:dyDescent="0.2">
      <c r="A47" s="341" t="s">
        <v>142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50"/>
      <c r="N47" s="50"/>
      <c r="O47" s="50"/>
      <c r="P47" s="50"/>
    </row>
    <row r="48" spans="1:16" s="6" customForma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19" ht="24.95" customHeight="1" x14ac:dyDescent="0.25">
      <c r="A49" s="106">
        <v>4</v>
      </c>
      <c r="B49" s="207" t="s">
        <v>199</v>
      </c>
      <c r="C49" s="208"/>
      <c r="D49" s="208"/>
      <c r="E49" s="208"/>
      <c r="F49" s="209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19" ht="24.95" customHeight="1" x14ac:dyDescent="0.25">
      <c r="A50" s="75"/>
      <c r="B50" s="118"/>
      <c r="C50" s="119" t="s">
        <v>42</v>
      </c>
      <c r="D50" s="334" t="s">
        <v>81</v>
      </c>
      <c r="E50" s="334"/>
      <c r="F50" s="335"/>
      <c r="G50" s="98">
        <f>-J50-K50-O50</f>
        <v>0</v>
      </c>
      <c r="H50" s="148"/>
      <c r="I50" s="148"/>
      <c r="J50" s="98"/>
      <c r="K50" s="98"/>
      <c r="L50" s="148"/>
      <c r="M50" s="148"/>
      <c r="N50" s="148"/>
      <c r="O50" s="98"/>
      <c r="P50" s="98">
        <f>G50+J50+K50+O50</f>
        <v>0</v>
      </c>
      <c r="Q50" s="15"/>
    </row>
    <row r="51" spans="1:119" ht="24.95" customHeight="1" x14ac:dyDescent="0.25">
      <c r="A51" s="75"/>
      <c r="B51" s="118"/>
      <c r="C51" s="119" t="s">
        <v>43</v>
      </c>
      <c r="D51" s="334" t="s">
        <v>84</v>
      </c>
      <c r="E51" s="334"/>
      <c r="F51" s="335"/>
      <c r="G51" s="98">
        <f>-J51-K51-O51</f>
        <v>0</v>
      </c>
      <c r="H51" s="148"/>
      <c r="I51" s="148"/>
      <c r="J51" s="98"/>
      <c r="K51" s="98"/>
      <c r="L51" s="148"/>
      <c r="M51" s="148"/>
      <c r="N51" s="148"/>
      <c r="O51" s="98"/>
      <c r="P51" s="98">
        <f>G51+J51+K51+O51</f>
        <v>0</v>
      </c>
      <c r="Q51" s="15"/>
    </row>
    <row r="52" spans="1:119" ht="24.95" customHeight="1" x14ac:dyDescent="0.25">
      <c r="A52" s="78"/>
      <c r="B52" s="120"/>
      <c r="C52" s="121" t="s">
        <v>44</v>
      </c>
      <c r="D52" s="345" t="s">
        <v>116</v>
      </c>
      <c r="E52" s="345"/>
      <c r="F52" s="346"/>
      <c r="G52" s="98">
        <f>-J52-K52-O52</f>
        <v>0</v>
      </c>
      <c r="H52" s="159"/>
      <c r="I52" s="159"/>
      <c r="J52" s="98"/>
      <c r="K52" s="98"/>
      <c r="L52" s="159"/>
      <c r="M52" s="159"/>
      <c r="N52" s="159"/>
      <c r="O52" s="98"/>
      <c r="P52" s="122">
        <f>G52+J52+K52+O52</f>
        <v>0</v>
      </c>
      <c r="Q52" s="15"/>
    </row>
    <row r="53" spans="1:119" ht="24.95" customHeight="1" x14ac:dyDescent="0.25">
      <c r="A53" s="66">
        <v>5</v>
      </c>
      <c r="B53" s="184" t="s">
        <v>200</v>
      </c>
      <c r="C53" s="203"/>
      <c r="D53" s="203"/>
      <c r="E53" s="203"/>
      <c r="F53" s="204"/>
      <c r="G53" s="160"/>
      <c r="H53" s="146"/>
      <c r="I53" s="146"/>
      <c r="J53" s="146"/>
      <c r="K53" s="146"/>
      <c r="L53" s="146"/>
      <c r="M53" s="146"/>
      <c r="N53" s="146"/>
      <c r="O53" s="146"/>
      <c r="P53" s="146"/>
      <c r="Q53" s="15"/>
    </row>
    <row r="54" spans="1:119" ht="24.95" customHeight="1" x14ac:dyDescent="0.25">
      <c r="A54" s="43"/>
      <c r="B54" s="71"/>
      <c r="C54" s="38" t="s">
        <v>42</v>
      </c>
      <c r="D54" s="162" t="s">
        <v>66</v>
      </c>
      <c r="E54" s="162"/>
      <c r="F54" s="163"/>
      <c r="G54" s="151"/>
      <c r="H54" s="148"/>
      <c r="I54" s="148"/>
      <c r="J54" s="148"/>
      <c r="K54" s="148"/>
      <c r="L54" s="148"/>
      <c r="M54" s="148"/>
      <c r="N54" s="148"/>
      <c r="O54" s="98">
        <v>-897851</v>
      </c>
      <c r="P54" s="98">
        <f>O54</f>
        <v>-897851</v>
      </c>
    </row>
    <row r="55" spans="1:119" ht="24.95" customHeight="1" x14ac:dyDescent="0.25">
      <c r="A55" s="43"/>
      <c r="B55" s="71"/>
      <c r="C55" s="99" t="s">
        <v>43</v>
      </c>
      <c r="D55" s="162" t="s">
        <v>85</v>
      </c>
      <c r="E55" s="162"/>
      <c r="F55" s="163"/>
      <c r="G55" s="151"/>
      <c r="H55" s="148"/>
      <c r="I55" s="148"/>
      <c r="J55" s="98"/>
      <c r="K55" s="148"/>
      <c r="L55" s="148"/>
      <c r="M55" s="148"/>
      <c r="N55" s="148"/>
      <c r="O55" s="148"/>
      <c r="P55" s="98">
        <f t="shared" ref="P55:P64" si="3">SUM(G55:O55)</f>
        <v>0</v>
      </c>
    </row>
    <row r="56" spans="1:119" ht="24.95" customHeight="1" x14ac:dyDescent="0.25">
      <c r="A56" s="43"/>
      <c r="B56" s="71"/>
      <c r="C56" s="99" t="s">
        <v>44</v>
      </c>
      <c r="D56" s="162" t="s">
        <v>72</v>
      </c>
      <c r="E56" s="162"/>
      <c r="F56" s="163"/>
      <c r="G56" s="151"/>
      <c r="H56" s="148"/>
      <c r="I56" s="148"/>
      <c r="J56" s="98"/>
      <c r="K56" s="108"/>
      <c r="L56" s="148"/>
      <c r="M56" s="148"/>
      <c r="N56" s="148"/>
      <c r="O56" s="148"/>
      <c r="P56" s="98">
        <f t="shared" si="3"/>
        <v>0</v>
      </c>
    </row>
    <row r="57" spans="1:119" ht="24.95" customHeight="1" x14ac:dyDescent="0.25">
      <c r="A57" s="43"/>
      <c r="B57" s="71"/>
      <c r="C57" s="38" t="s">
        <v>45</v>
      </c>
      <c r="D57" s="162" t="s">
        <v>73</v>
      </c>
      <c r="E57" s="162"/>
      <c r="F57" s="163"/>
      <c r="G57" s="151"/>
      <c r="H57" s="148"/>
      <c r="I57" s="148"/>
      <c r="J57" s="98"/>
      <c r="K57" s="98"/>
      <c r="L57" s="148"/>
      <c r="M57" s="98"/>
      <c r="N57" s="148"/>
      <c r="O57" s="148"/>
      <c r="P57" s="98">
        <f t="shared" si="3"/>
        <v>0</v>
      </c>
    </row>
    <row r="58" spans="1:119" ht="24.95" customHeight="1" x14ac:dyDescent="0.25">
      <c r="A58" s="43"/>
      <c r="B58" s="71"/>
      <c r="C58" s="38" t="s">
        <v>46</v>
      </c>
      <c r="D58" s="162" t="s">
        <v>74</v>
      </c>
      <c r="E58" s="162"/>
      <c r="F58" s="163"/>
      <c r="G58" s="151"/>
      <c r="H58" s="151"/>
      <c r="I58" s="151"/>
      <c r="J58" s="98"/>
      <c r="K58" s="98"/>
      <c r="L58" s="148"/>
      <c r="M58" s="98"/>
      <c r="N58" s="148"/>
      <c r="O58" s="148"/>
      <c r="P58" s="98">
        <f t="shared" si="3"/>
        <v>0</v>
      </c>
    </row>
    <row r="59" spans="1:119" ht="24.95" customHeight="1" x14ac:dyDescent="0.25">
      <c r="A59" s="43"/>
      <c r="B59" s="71"/>
      <c r="C59" s="38" t="s">
        <v>47</v>
      </c>
      <c r="D59" s="190" t="s">
        <v>75</v>
      </c>
      <c r="E59" s="190"/>
      <c r="F59" s="191"/>
      <c r="G59" s="151"/>
      <c r="H59" s="151"/>
      <c r="I59" s="151"/>
      <c r="J59" s="98"/>
      <c r="K59" s="98"/>
      <c r="L59" s="148"/>
      <c r="M59" s="98"/>
      <c r="N59" s="148"/>
      <c r="O59" s="148"/>
      <c r="P59" s="98">
        <f t="shared" si="3"/>
        <v>0</v>
      </c>
    </row>
    <row r="60" spans="1:119" s="17" customFormat="1" ht="24.95" customHeight="1" x14ac:dyDescent="0.25">
      <c r="A60" s="43"/>
      <c r="B60" s="71"/>
      <c r="C60" s="38" t="s">
        <v>48</v>
      </c>
      <c r="D60" s="339" t="s">
        <v>76</v>
      </c>
      <c r="E60" s="339"/>
      <c r="F60" s="340"/>
      <c r="G60" s="110"/>
      <c r="H60" s="110"/>
      <c r="I60" s="110"/>
      <c r="J60" s="110"/>
      <c r="K60" s="110"/>
      <c r="L60" s="110"/>
      <c r="M60" s="110"/>
      <c r="N60" s="110"/>
      <c r="O60" s="154"/>
      <c r="P60" s="98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43"/>
      <c r="B61" s="71"/>
      <c r="C61" s="38" t="s">
        <v>49</v>
      </c>
      <c r="D61" s="339" t="s">
        <v>89</v>
      </c>
      <c r="E61" s="339"/>
      <c r="F61" s="340"/>
      <c r="G61" s="110"/>
      <c r="H61" s="102"/>
      <c r="I61" s="102"/>
      <c r="J61" s="112"/>
      <c r="K61" s="112"/>
      <c r="L61" s="154"/>
      <c r="M61" s="154"/>
      <c r="N61" s="154"/>
      <c r="O61" s="154"/>
      <c r="P61" s="98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43"/>
      <c r="B62" s="71"/>
      <c r="C62" s="38" t="s">
        <v>50</v>
      </c>
      <c r="D62" s="339" t="s">
        <v>115</v>
      </c>
      <c r="E62" s="339"/>
      <c r="F62" s="340"/>
      <c r="G62" s="110"/>
      <c r="H62" s="102"/>
      <c r="I62" s="102"/>
      <c r="J62" s="112"/>
      <c r="K62" s="112"/>
      <c r="L62" s="154"/>
      <c r="M62" s="154"/>
      <c r="N62" s="154"/>
      <c r="O62" s="154"/>
      <c r="P62" s="98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43"/>
      <c r="B63" s="43"/>
      <c r="C63" s="99" t="s">
        <v>51</v>
      </c>
      <c r="D63" s="334" t="s">
        <v>107</v>
      </c>
      <c r="E63" s="334"/>
      <c r="F63" s="335"/>
      <c r="G63" s="111"/>
      <c r="H63" s="102"/>
      <c r="I63" s="102"/>
      <c r="J63" s="102"/>
      <c r="K63" s="102"/>
      <c r="L63" s="102"/>
      <c r="M63" s="102"/>
      <c r="N63" s="102"/>
      <c r="O63" s="154"/>
      <c r="P63" s="102">
        <f t="shared" si="3"/>
        <v>0</v>
      </c>
    </row>
    <row r="64" spans="1:119" ht="24.95" customHeight="1" thickBot="1" x14ac:dyDescent="0.25">
      <c r="A64" s="105"/>
      <c r="B64" s="43" t="s">
        <v>61</v>
      </c>
      <c r="C64" s="99" t="s">
        <v>88</v>
      </c>
      <c r="D64" s="38"/>
      <c r="E64" s="38"/>
      <c r="F64" s="38"/>
      <c r="G64" s="103">
        <f>SUM(G60:G63)</f>
        <v>0</v>
      </c>
      <c r="H64" s="103">
        <f>SUM(H60:H63)</f>
        <v>0</v>
      </c>
      <c r="I64" s="103">
        <f>SUM(I60:I63)</f>
        <v>0</v>
      </c>
      <c r="J64" s="103">
        <f>SUM(J55:J63)</f>
        <v>0</v>
      </c>
      <c r="K64" s="103">
        <f>SUM(K56:K63)</f>
        <v>0</v>
      </c>
      <c r="L64" s="103">
        <f>SUM(L60:L63)</f>
        <v>0</v>
      </c>
      <c r="M64" s="103">
        <f>SUM(M57:M63)</f>
        <v>0</v>
      </c>
      <c r="N64" s="103">
        <f>SUM(N60:N63)</f>
        <v>0</v>
      </c>
      <c r="O64" s="103">
        <f>O54</f>
        <v>-897851</v>
      </c>
      <c r="P64" s="103">
        <f t="shared" si="3"/>
        <v>-897851</v>
      </c>
    </row>
    <row r="65" spans="1:119" ht="24.95" customHeight="1" x14ac:dyDescent="0.25">
      <c r="A65" s="66">
        <v>6</v>
      </c>
      <c r="B65" s="184" t="s">
        <v>201</v>
      </c>
      <c r="C65" s="203"/>
      <c r="D65" s="203"/>
      <c r="E65" s="203"/>
      <c r="F65" s="204"/>
      <c r="G65" s="150"/>
      <c r="H65" s="147"/>
      <c r="I65" s="147"/>
      <c r="J65" s="147"/>
      <c r="K65" s="147"/>
      <c r="L65" s="147"/>
      <c r="M65" s="147"/>
      <c r="N65" s="147"/>
      <c r="O65" s="161"/>
      <c r="P65" s="147"/>
      <c r="Q65" s="15"/>
    </row>
    <row r="66" spans="1:119" ht="24.95" customHeight="1" x14ac:dyDescent="0.25">
      <c r="A66" s="43"/>
      <c r="B66" s="71"/>
      <c r="C66" s="38" t="s">
        <v>42</v>
      </c>
      <c r="D66" s="162" t="s">
        <v>92</v>
      </c>
      <c r="E66" s="162"/>
      <c r="F66" s="163"/>
      <c r="G66" s="151"/>
      <c r="H66" s="148"/>
      <c r="I66" s="148"/>
      <c r="J66" s="148"/>
      <c r="K66" s="148"/>
      <c r="L66" s="148"/>
      <c r="M66" s="148"/>
      <c r="N66" s="148"/>
      <c r="O66" s="122">
        <f>SUM(O22+O27+O50+O51+O52+O64)</f>
        <v>904877</v>
      </c>
      <c r="P66" s="98">
        <f>O66</f>
        <v>904877</v>
      </c>
    </row>
    <row r="67" spans="1:119" ht="24.95" customHeight="1" x14ac:dyDescent="0.25">
      <c r="A67" s="43"/>
      <c r="B67" s="71"/>
      <c r="C67" s="99" t="s">
        <v>43</v>
      </c>
      <c r="D67" s="162" t="s">
        <v>85</v>
      </c>
      <c r="E67" s="162"/>
      <c r="F67" s="163"/>
      <c r="G67" s="151"/>
      <c r="H67" s="148"/>
      <c r="I67" s="148"/>
      <c r="J67" s="98">
        <f>J14-J30+J55</f>
        <v>0</v>
      </c>
      <c r="K67" s="148"/>
      <c r="L67" s="148"/>
      <c r="M67" s="148"/>
      <c r="N67" s="148"/>
      <c r="O67" s="148"/>
      <c r="P67" s="98">
        <f t="shared" ref="P67:P76" si="4">SUM(G67:O67)</f>
        <v>0</v>
      </c>
    </row>
    <row r="68" spans="1:119" ht="24.95" customHeight="1" x14ac:dyDescent="0.25">
      <c r="A68" s="43"/>
      <c r="B68" s="71"/>
      <c r="C68" s="99" t="s">
        <v>44</v>
      </c>
      <c r="D68" s="162" t="s">
        <v>72</v>
      </c>
      <c r="E68" s="162"/>
      <c r="F68" s="163"/>
      <c r="G68" s="151"/>
      <c r="H68" s="148"/>
      <c r="I68" s="148"/>
      <c r="J68" s="98">
        <f>J15-J31+J56</f>
        <v>0</v>
      </c>
      <c r="K68" s="98">
        <f>K15-K31+K56</f>
        <v>0</v>
      </c>
      <c r="L68" s="148"/>
      <c r="M68" s="148"/>
      <c r="N68" s="148"/>
      <c r="O68" s="148"/>
      <c r="P68" s="98">
        <f t="shared" si="4"/>
        <v>0</v>
      </c>
    </row>
    <row r="69" spans="1:119" ht="24.95" customHeight="1" x14ac:dyDescent="0.25">
      <c r="A69" s="43"/>
      <c r="B69" s="71"/>
      <c r="C69" s="38" t="s">
        <v>45</v>
      </c>
      <c r="D69" s="162" t="s">
        <v>73</v>
      </c>
      <c r="E69" s="162"/>
      <c r="F69" s="163"/>
      <c r="G69" s="110">
        <f t="shared" ref="G69:I71" si="5">G16</f>
        <v>0</v>
      </c>
      <c r="H69" s="110">
        <f t="shared" si="5"/>
        <v>0</v>
      </c>
      <c r="I69" s="110">
        <f t="shared" si="5"/>
        <v>0</v>
      </c>
      <c r="J69" s="98">
        <f>J16-J32+J57</f>
        <v>0</v>
      </c>
      <c r="K69" s="98">
        <f>K16-K32+K57</f>
        <v>0</v>
      </c>
      <c r="L69" s="110">
        <f>L16</f>
        <v>0</v>
      </c>
      <c r="M69" s="98">
        <f>M16-M32+M57</f>
        <v>0</v>
      </c>
      <c r="N69" s="110">
        <f>N16</f>
        <v>0</v>
      </c>
      <c r="O69" s="148"/>
      <c r="P69" s="98">
        <f t="shared" si="4"/>
        <v>0</v>
      </c>
    </row>
    <row r="70" spans="1:119" ht="24.95" customHeight="1" x14ac:dyDescent="0.25">
      <c r="A70" s="43"/>
      <c r="B70" s="71"/>
      <c r="C70" s="38" t="s">
        <v>46</v>
      </c>
      <c r="D70" s="162" t="s">
        <v>74</v>
      </c>
      <c r="E70" s="162"/>
      <c r="F70" s="163"/>
      <c r="G70" s="110">
        <f t="shared" si="5"/>
        <v>0</v>
      </c>
      <c r="H70" s="110">
        <f t="shared" si="5"/>
        <v>0</v>
      </c>
      <c r="I70" s="110">
        <f t="shared" si="5"/>
        <v>0</v>
      </c>
      <c r="J70" s="98">
        <f>J17-J33+J58</f>
        <v>0</v>
      </c>
      <c r="K70" s="98">
        <f>K17-K33+K58</f>
        <v>0</v>
      </c>
      <c r="L70" s="110">
        <f>L17</f>
        <v>0</v>
      </c>
      <c r="M70" s="98">
        <f>M17-M33+M58</f>
        <v>0</v>
      </c>
      <c r="N70" s="110">
        <f>N17</f>
        <v>0</v>
      </c>
      <c r="O70" s="148"/>
      <c r="P70" s="98">
        <f t="shared" si="4"/>
        <v>0</v>
      </c>
    </row>
    <row r="71" spans="1:119" ht="24.95" customHeight="1" x14ac:dyDescent="0.25">
      <c r="A71" s="43"/>
      <c r="B71" s="71"/>
      <c r="C71" s="38" t="s">
        <v>47</v>
      </c>
      <c r="D71" s="190" t="s">
        <v>75</v>
      </c>
      <c r="E71" s="190"/>
      <c r="F71" s="191"/>
      <c r="G71" s="110">
        <f t="shared" si="5"/>
        <v>0</v>
      </c>
      <c r="H71" s="110">
        <f t="shared" si="5"/>
        <v>0</v>
      </c>
      <c r="I71" s="110">
        <f t="shared" si="5"/>
        <v>0</v>
      </c>
      <c r="J71" s="98">
        <f>J18-J34+J59</f>
        <v>0</v>
      </c>
      <c r="K71" s="98">
        <f>K18-K34+K59</f>
        <v>0</v>
      </c>
      <c r="L71" s="110">
        <f>L18</f>
        <v>0</v>
      </c>
      <c r="M71" s="98">
        <f>M18-M34+M59</f>
        <v>0</v>
      </c>
      <c r="N71" s="110">
        <f>N18</f>
        <v>0</v>
      </c>
      <c r="O71" s="148"/>
      <c r="P71" s="98">
        <f t="shared" si="4"/>
        <v>0</v>
      </c>
    </row>
    <row r="72" spans="1:119" s="17" customFormat="1" ht="24.95" customHeight="1" x14ac:dyDescent="0.25">
      <c r="A72" s="43"/>
      <c r="B72" s="71"/>
      <c r="C72" s="38" t="s">
        <v>48</v>
      </c>
      <c r="D72" s="339" t="s">
        <v>76</v>
      </c>
      <c r="E72" s="339"/>
      <c r="F72" s="340"/>
      <c r="G72" s="110">
        <f>SUM(G19-G35+G50+G60)</f>
        <v>0</v>
      </c>
      <c r="H72" s="110">
        <f>SUM(H19-H35+H60)</f>
        <v>0</v>
      </c>
      <c r="I72" s="110">
        <f>SUM(I19-I35+I60)</f>
        <v>0</v>
      </c>
      <c r="J72" s="98">
        <f>J19-J35+J50+J60</f>
        <v>644414</v>
      </c>
      <c r="K72" s="98">
        <f>K19-K35+K50+K60</f>
        <v>309027</v>
      </c>
      <c r="L72" s="98">
        <f>L19-L35+L60</f>
        <v>0</v>
      </c>
      <c r="M72" s="98">
        <f>M19-M35+M60</f>
        <v>0</v>
      </c>
      <c r="N72" s="98">
        <f>N19-N35+N60</f>
        <v>0</v>
      </c>
      <c r="O72" s="154"/>
      <c r="P72" s="98">
        <f t="shared" si="4"/>
        <v>953441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43"/>
      <c r="B73" s="71"/>
      <c r="C73" s="38" t="s">
        <v>49</v>
      </c>
      <c r="D73" s="339" t="s">
        <v>89</v>
      </c>
      <c r="E73" s="339"/>
      <c r="F73" s="340"/>
      <c r="G73" s="110">
        <f>SUM(G20-G36+G51+G62)</f>
        <v>0</v>
      </c>
      <c r="H73" s="110">
        <f>SUM(H20-H36+H62)</f>
        <v>579535</v>
      </c>
      <c r="I73" s="110">
        <f>SUM(I20-I36+I62)</f>
        <v>0</v>
      </c>
      <c r="J73" s="98">
        <f>J20-J36+J51+J61</f>
        <v>0</v>
      </c>
      <c r="K73" s="98">
        <f>K20-K36+K51+K62</f>
        <v>0</v>
      </c>
      <c r="L73" s="148"/>
      <c r="M73" s="148"/>
      <c r="N73" s="148"/>
      <c r="O73" s="154"/>
      <c r="P73" s="98">
        <f t="shared" si="4"/>
        <v>579535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43"/>
      <c r="B74" s="71"/>
      <c r="C74" s="38" t="s">
        <v>50</v>
      </c>
      <c r="D74" s="339" t="s">
        <v>115</v>
      </c>
      <c r="E74" s="339"/>
      <c r="F74" s="340"/>
      <c r="G74" s="110">
        <f>SUM(G24+G25-G37+G52+G62)</f>
        <v>5169948</v>
      </c>
      <c r="H74" s="110">
        <f>SUM(H24+H25-H37+H62)</f>
        <v>2670383</v>
      </c>
      <c r="I74" s="110">
        <f>SUM(I25-I37+I62)</f>
        <v>620380</v>
      </c>
      <c r="J74" s="98">
        <f>J20-J37+J52+J62</f>
        <v>0</v>
      </c>
      <c r="K74" s="98">
        <f>K20-K37+K52+K62</f>
        <v>0</v>
      </c>
      <c r="L74" s="148"/>
      <c r="M74" s="148"/>
      <c r="N74" s="148"/>
      <c r="O74" s="154"/>
      <c r="P74" s="98">
        <f t="shared" si="4"/>
        <v>8460711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01"/>
      <c r="B75" s="43"/>
      <c r="C75" s="99" t="s">
        <v>51</v>
      </c>
      <c r="D75" s="334" t="s">
        <v>107</v>
      </c>
      <c r="E75" s="334"/>
      <c r="F75" s="335"/>
      <c r="G75" s="111">
        <f t="shared" ref="G75:N75" si="6">G21+G26-G39+G63</f>
        <v>54872</v>
      </c>
      <c r="H75" s="111">
        <f t="shared" si="6"/>
        <v>21107</v>
      </c>
      <c r="I75" s="111">
        <f t="shared" si="6"/>
        <v>364</v>
      </c>
      <c r="J75" s="111">
        <f t="shared" si="6"/>
        <v>7855</v>
      </c>
      <c r="K75" s="111">
        <f t="shared" si="6"/>
        <v>21662</v>
      </c>
      <c r="L75" s="111">
        <f t="shared" si="6"/>
        <v>0</v>
      </c>
      <c r="M75" s="111">
        <f t="shared" si="6"/>
        <v>0</v>
      </c>
      <c r="N75" s="111">
        <f t="shared" si="6"/>
        <v>0</v>
      </c>
      <c r="O75" s="154"/>
      <c r="P75" s="102">
        <f t="shared" si="4"/>
        <v>105860</v>
      </c>
    </row>
    <row r="76" spans="1:119" ht="24.95" customHeight="1" thickBot="1" x14ac:dyDescent="0.25">
      <c r="A76" s="105"/>
      <c r="B76" s="105" t="s">
        <v>61</v>
      </c>
      <c r="C76" s="123" t="s">
        <v>88</v>
      </c>
      <c r="D76" s="124"/>
      <c r="E76" s="124"/>
      <c r="F76" s="124"/>
      <c r="G76" s="103">
        <f>SUM(G69:G75)</f>
        <v>5224820</v>
      </c>
      <c r="H76" s="103">
        <f>SUM(H69:H75)</f>
        <v>3271025</v>
      </c>
      <c r="I76" s="103">
        <f>SUM(I69:I75)</f>
        <v>620744</v>
      </c>
      <c r="J76" s="103">
        <f>SUM(J67:J75)</f>
        <v>652269</v>
      </c>
      <c r="K76" s="103">
        <f>SUM(K68:K75)</f>
        <v>330689</v>
      </c>
      <c r="L76" s="103">
        <f>SUM(L69:L75)</f>
        <v>0</v>
      </c>
      <c r="M76" s="103">
        <f>SUM(M69:M75)</f>
        <v>0</v>
      </c>
      <c r="N76" s="103">
        <f>SUM(N69:N75)</f>
        <v>0</v>
      </c>
      <c r="O76" s="103">
        <f>O66</f>
        <v>904877</v>
      </c>
      <c r="P76" s="103">
        <f t="shared" si="4"/>
        <v>11004424</v>
      </c>
    </row>
    <row r="77" spans="1:119" ht="24.95" customHeight="1" x14ac:dyDescent="0.2">
      <c r="A77" s="59"/>
      <c r="B77" s="59"/>
      <c r="C77" s="125"/>
      <c r="D77" s="59"/>
      <c r="E77" s="59"/>
      <c r="F77" s="59"/>
      <c r="G77" s="126"/>
      <c r="H77" s="126"/>
      <c r="I77" s="126"/>
      <c r="J77" s="126"/>
      <c r="K77" s="126"/>
      <c r="L77" s="126"/>
      <c r="M77" s="126"/>
      <c r="N77" s="126"/>
      <c r="O77" s="126"/>
      <c r="P77" s="126"/>
    </row>
    <row r="78" spans="1:119" ht="24.95" customHeight="1" x14ac:dyDescent="0.2">
      <c r="A78" s="125"/>
      <c r="B78" s="125"/>
      <c r="C78" s="125"/>
      <c r="D78" s="125"/>
      <c r="E78" s="125"/>
      <c r="F78" s="125"/>
      <c r="G78" s="127"/>
      <c r="H78" s="127"/>
      <c r="I78" s="127"/>
      <c r="J78" s="126"/>
      <c r="K78" s="126"/>
      <c r="L78" s="126"/>
      <c r="M78" s="126"/>
      <c r="N78" s="126"/>
      <c r="O78" s="126" t="s">
        <v>125</v>
      </c>
      <c r="P78" s="126"/>
    </row>
    <row r="79" spans="1:119" s="6" customFormat="1" ht="24.95" customHeight="1" x14ac:dyDescent="0.25">
      <c r="A79" s="347" t="s">
        <v>202</v>
      </c>
      <c r="B79" s="348"/>
      <c r="C79" s="349"/>
      <c r="D79" s="91"/>
      <c r="E79" s="91"/>
      <c r="F79" s="50"/>
      <c r="G79" s="50"/>
      <c r="H79" s="128"/>
      <c r="I79" s="128"/>
      <c r="J79" s="125"/>
      <c r="K79" s="129"/>
      <c r="L79" s="129"/>
      <c r="M79" s="351" t="s">
        <v>96</v>
      </c>
      <c r="N79" s="351"/>
      <c r="O79" s="351"/>
      <c r="P79" s="351"/>
      <c r="Q79" s="16"/>
    </row>
    <row r="80" spans="1:119" ht="29.25" customHeight="1" x14ac:dyDescent="0.2">
      <c r="A80" s="350" t="s">
        <v>132</v>
      </c>
      <c r="B80" s="350"/>
      <c r="C80" s="350"/>
      <c r="D80" s="350"/>
      <c r="E80" s="350"/>
      <c r="F80" s="350"/>
      <c r="G80" s="138" t="s">
        <v>95</v>
      </c>
      <c r="H80" s="130"/>
      <c r="I80" s="130"/>
      <c r="J80" s="131"/>
      <c r="K80" s="132"/>
      <c r="L80" s="132"/>
      <c r="M80" s="137" t="s">
        <v>97</v>
      </c>
      <c r="N80" s="344" t="s">
        <v>154</v>
      </c>
      <c r="O80" s="344"/>
      <c r="P80" s="344"/>
      <c r="Q80" s="19"/>
      <c r="R80" s="19"/>
      <c r="S80" s="20"/>
    </row>
    <row r="81" spans="1:19" ht="24.95" customHeight="1" x14ac:dyDescent="0.2">
      <c r="A81" s="344" t="s">
        <v>131</v>
      </c>
      <c r="B81" s="344"/>
      <c r="C81" s="344"/>
      <c r="D81" s="344"/>
      <c r="E81" s="344"/>
      <c r="F81" s="344"/>
      <c r="G81" s="115">
        <f>1318670.16+280667.66+3663830.44+496455.55</f>
        <v>5759623.8099999996</v>
      </c>
      <c r="H81" s="133"/>
      <c r="I81" s="133"/>
      <c r="J81" s="126"/>
      <c r="K81" s="134"/>
      <c r="L81" s="134"/>
      <c r="M81" s="137" t="s">
        <v>98</v>
      </c>
      <c r="N81" s="344" t="s">
        <v>155</v>
      </c>
      <c r="O81" s="344"/>
      <c r="P81" s="344"/>
      <c r="Q81" s="18"/>
      <c r="R81" s="18"/>
      <c r="S81" s="20"/>
    </row>
    <row r="82" spans="1:19" ht="24.95" customHeight="1" x14ac:dyDescent="0.2">
      <c r="A82" s="134"/>
      <c r="B82" s="134"/>
      <c r="C82" s="134"/>
      <c r="D82" s="134"/>
      <c r="E82" s="134"/>
      <c r="F82" s="134"/>
      <c r="G82" s="126"/>
      <c r="H82" s="126"/>
      <c r="I82" s="126"/>
      <c r="J82" s="126"/>
      <c r="K82" s="135"/>
      <c r="L82" s="135"/>
      <c r="M82" s="137" t="s">
        <v>99</v>
      </c>
      <c r="N82" s="344" t="s">
        <v>156</v>
      </c>
      <c r="O82" s="344"/>
      <c r="P82" s="344"/>
      <c r="Q82" s="18"/>
      <c r="R82" s="18"/>
      <c r="S82" s="20"/>
    </row>
    <row r="83" spans="1:19" ht="24.95" customHeight="1" x14ac:dyDescent="0.2">
      <c r="A83" s="135"/>
      <c r="B83" s="135"/>
      <c r="C83" s="135"/>
      <c r="D83" s="135"/>
      <c r="E83" s="135"/>
      <c r="F83" s="135"/>
      <c r="G83" s="126"/>
      <c r="H83" s="126"/>
      <c r="I83" s="126"/>
      <c r="J83" s="126"/>
      <c r="K83" s="135"/>
      <c r="L83" s="135"/>
      <c r="M83" s="137" t="s">
        <v>100</v>
      </c>
      <c r="N83" s="344" t="s">
        <v>157</v>
      </c>
      <c r="O83" s="344"/>
      <c r="P83" s="344"/>
      <c r="Q83" s="18"/>
      <c r="R83" s="18"/>
      <c r="S83" s="20"/>
    </row>
    <row r="84" spans="1:19" s="6" customFormat="1" hidden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99"/>
      <c r="N84" s="99"/>
      <c r="O84" s="99"/>
      <c r="P84" s="99"/>
      <c r="Q84" s="20"/>
      <c r="R84" s="20"/>
      <c r="S84" s="20"/>
    </row>
    <row r="85" spans="1:19" s="6" customFormat="1" hidden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99"/>
      <c r="N85" s="99"/>
      <c r="O85" s="99"/>
      <c r="P85" s="99"/>
      <c r="Q85" s="20"/>
      <c r="R85" s="20"/>
      <c r="S85" s="20"/>
    </row>
    <row r="86" spans="1:19" s="6" customFormat="1" hidden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99"/>
      <c r="N86" s="99"/>
      <c r="O86" s="99"/>
      <c r="P86" s="99"/>
    </row>
    <row r="87" spans="1:19" s="6" customFormat="1" hidden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9" s="6" customFormat="1" hidden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9" s="6" customFormat="1" hidden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9" s="6" customFormat="1" hidden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9" s="6" customFormat="1" hidden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9" s="6" customFormat="1" hidden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9" s="6" customFormat="1" hidden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9" s="6" customFormat="1" hidden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9" s="6" customFormat="1" hidden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9" s="6" customFormat="1" hidden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s="6" customFormat="1" hidden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s="6" customFormat="1" hidden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s="6" customFormat="1" hidden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s="6" customFormat="1" hidden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s="6" customFormat="1" hidden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s="6" customFormat="1" hidden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s="6" customFormat="1" hidden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s="6" customFormat="1" hidden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 s="6" customFormat="1" hidden="1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s="6" customFormat="1" hidden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s="6" customFormat="1" hidden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s="6" customFormat="1" hidden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6" s="6" customFormat="1" hidden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6" s="6" customFormat="1" hidden="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s="6" customFormat="1" hidden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6" s="6" customFormat="1" hidden="1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 s="6" customFormat="1" hidden="1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 s="6" customFormat="1" hidden="1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 s="6" customFormat="1" hidden="1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s="6" customFormat="1" hidden="1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 s="6" customFormat="1" hidden="1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s="6" customFormat="1" hidden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s="6" customFormat="1" hidden="1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s="6" customFormat="1" hidden="1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s="6" customFormat="1" hidden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s="6" customFormat="1" hidden="1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s="6" customFormat="1" hidden="1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s="6" customFormat="1" hidden="1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 s="6" customFormat="1" hidden="1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s="6" customFormat="1" hidden="1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 s="6" customFormat="1" hidden="1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s="6" customFormat="1" hidden="1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 s="6" customFormat="1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s="6" customFormat="1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s="6" customFormat="1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s="6" customFormat="1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s="6" customFormat="1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s="6" customFormat="1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s="6" customFormat="1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s="6" customFormat="1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 s="6" customFormat="1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 s="6" customFormat="1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 s="6" customFormat="1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s="6" customFormat="1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 s="6" customFormat="1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 s="6" customFormat="1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 s="6" customFormat="1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 s="6" customFormat="1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 s="6" customFormat="1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s="6" customFormat="1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 s="6" customFormat="1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s="6" customFormat="1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s="6" customFormat="1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s="6" customFormat="1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s="6" customFormat="1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s="6" customFormat="1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s="6" customFormat="1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s="6" customFormat="1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s="6" customFormat="1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s="6" customFormat="1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s="6" customFormat="1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s="6" customFormat="1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s="6" customFormat="1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s="6" customFormat="1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s="6" customFormat="1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s="6" customFormat="1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s="6" customFormat="1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s="6" customFormat="1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s="6" customFormat="1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s="6" customFormat="1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s="6" customFormat="1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s="6" customFormat="1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s="6" customFormat="1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s="6" customFormat="1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s="6" customFormat="1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s="6" customFormat="1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s="6" customFormat="1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s="6" customFormat="1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s="6" customFormat="1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s="6" customFormat="1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s="6" customFormat="1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s="6" customFormat="1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s="6" customFormat="1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 s="6" customFormat="1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s="6" customFormat="1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 s="6" customFormat="1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 s="6" customFormat="1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 s="6" customFormat="1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 s="6" customFormat="1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 s="6" customFormat="1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 s="6" customFormat="1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 s="6" customFormat="1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 s="6" customFormat="1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 s="6" customFormat="1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 s="6" customFormat="1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 s="6" customFormat="1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 s="6" customFormat="1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s="6" customFormat="1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 s="6" customFormat="1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s="6" customFormat="1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s="6" customFormat="1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s="6" customFormat="1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s="6" customFormat="1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s="6" customFormat="1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s="6" customFormat="1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s="6" customFormat="1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s="6" customFormat="1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s="6" customFormat="1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s="6" customFormat="1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s="6" customFormat="1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s="6" customFormat="1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s="6" customFormat="1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s="6" customFormat="1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s="6" customFormat="1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s="6" customFormat="1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s="6" customFormat="1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s="6" customFormat="1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s="6" customFormat="1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s="6" customFormat="1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s="6" customFormat="1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s="6" customFormat="1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s="6" customFormat="1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s="6" customFormat="1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s="6" customFormat="1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s="6" customFormat="1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s="6" customFormat="1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s="6" customFormat="1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s="6" customFormat="1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s="6" customFormat="1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s="6" customFormat="1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s="6" customFormat="1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s="6" customFormat="1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s="6" customFormat="1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s="6" customFormat="1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s="6" customFormat="1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s="6" customFormat="1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s="6" customFormat="1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 s="6" customFormat="1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s="6" customFormat="1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s="6" customFormat="1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s="6" customFormat="1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s="6" customFormat="1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s="6" customFormat="1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s="6" customFormat="1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s="6" customFormat="1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s="6" customFormat="1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s="6" customFormat="1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s="6" customFormat="1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s="6" customFormat="1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s="6" customFormat="1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s="6" customFormat="1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 s="6" customFormat="1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 s="6" customFormat="1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 s="6" customFormat="1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s="6" customFormat="1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 s="6" customFormat="1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 s="6" customFormat="1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 s="6" customFormat="1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s="6" customFormat="1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 s="6" customFormat="1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 s="6" customFormat="1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 s="6" customFormat="1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 s="6" customFormat="1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 s="6" customFormat="1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 s="6" customFormat="1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 s="6" customFormat="1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 s="6" customFormat="1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s="6" customFormat="1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s="6" customFormat="1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s="6" customFormat="1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 s="6" customFormat="1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 s="6" customFormat="1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 s="6" customFormat="1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 s="6" customFormat="1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 s="6" customFormat="1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 s="6" customFormat="1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 s="6" customFormat="1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 s="6" customFormat="1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s="6" customFormat="1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s="6" customFormat="1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s="6" customFormat="1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s="6" customFormat="1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 s="6" customFormat="1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 s="6" customFormat="1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 s="6" customFormat="1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 s="6" customFormat="1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 s="6" customFormat="1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 s="6" customFormat="1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 s="6" customFormat="1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 s="6" customFormat="1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 s="6" customFormat="1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 s="6" customFormat="1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 s="6" customFormat="1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 s="6" customFormat="1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 s="6" customFormat="1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 s="6" customFormat="1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 s="6" customFormat="1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 s="6" customFormat="1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 s="6" customFormat="1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s="6" customFormat="1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 s="6" customFormat="1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 s="6" customFormat="1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 s="6" customFormat="1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 s="6" customFormat="1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 s="6" customFormat="1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 s="6" customFormat="1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 s="6" customFormat="1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 s="6" customFormat="1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 s="6" customFormat="1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 s="6" customFormat="1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 s="6" customFormat="1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s="6" customFormat="1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s="6" customFormat="1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s="6" customFormat="1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 s="6" customFormat="1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 s="6" customFormat="1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 s="6" customFormat="1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 s="6" customFormat="1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s="6" customFormat="1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 s="6" customFormat="1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 s="6" customFormat="1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s="6" customFormat="1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s="6" customFormat="1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 s="6" customFormat="1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 s="6" customFormat="1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 s="6" customFormat="1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 s="6" customFormat="1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 s="6" customFormat="1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 s="6" customFormat="1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 s="6" customFormat="1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 s="6" customFormat="1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 s="6" customFormat="1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 s="6" customFormat="1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 s="6" customFormat="1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 s="6" customFormat="1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s="6" customFormat="1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 s="6" customFormat="1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 s="6" customFormat="1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 s="6" customFormat="1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 s="6" customFormat="1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 s="6" customFormat="1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 s="6" customFormat="1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 s="6" customFormat="1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s="6" customFormat="1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s="6" customFormat="1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s="6" customFormat="1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 s="6" customFormat="1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 s="6" customFormat="1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 s="6" customFormat="1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 s="6" customFormat="1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 s="6" customFormat="1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s="6" customFormat="1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 s="6" customFormat="1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 s="6" customFormat="1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 s="6" customFormat="1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 s="6" customFormat="1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 s="6" customFormat="1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s="6" customFormat="1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s="6" customFormat="1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 s="6" customFormat="1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 s="6" customFormat="1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 s="6" customFormat="1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 s="6" customFormat="1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 s="6" customFormat="1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s="6" customFormat="1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s="6" customFormat="1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 s="6" customFormat="1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s="6" customFormat="1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s="6" customFormat="1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 s="6" customFormat="1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 s="6" customFormat="1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 s="6" customFormat="1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 s="6" customFormat="1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 s="6" customFormat="1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 s="6" customFormat="1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 s="6" customFormat="1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 s="6" customFormat="1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 s="6" customFormat="1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 s="6" customFormat="1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 s="6" customFormat="1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 s="6" customFormat="1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 s="6" customFormat="1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 s="6" customFormat="1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 s="6" customFormat="1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 s="6" customFormat="1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 s="6" customFormat="1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 s="6" customFormat="1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 s="6" customFormat="1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 s="6" customFormat="1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 s="6" customFormat="1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 s="6" customFormat="1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 s="6" customFormat="1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 s="6" customFormat="1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s="6" customFormat="1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 s="6" customFormat="1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 s="6" customFormat="1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 s="6" customFormat="1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 s="6" customFormat="1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 s="6" customFormat="1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 s="6" customFormat="1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 s="6" customFormat="1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 s="6" customFormat="1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 s="6" customFormat="1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 s="6" customFormat="1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 s="6" customFormat="1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 s="6" customFormat="1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 s="6" customFormat="1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 s="6" customFormat="1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 s="6" customFormat="1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 s="6" customFormat="1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 s="6" customFormat="1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 s="6" customFormat="1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 s="6" customFormat="1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 s="6" customFormat="1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 s="6" customFormat="1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 s="6" customFormat="1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 s="6" customFormat="1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 s="6" customFormat="1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 s="6" customFormat="1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 s="6" customFormat="1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 s="6" customFormat="1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 s="6" customFormat="1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 s="6" customFormat="1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 s="6" customFormat="1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 s="6" customFormat="1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 s="6" customFormat="1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 s="6" customFormat="1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 s="6" customFormat="1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 s="6" customFormat="1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 s="6" customFormat="1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 s="6" customFormat="1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 s="6" customFormat="1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 s="6" customFormat="1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 s="6" customFormat="1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 s="6" customFormat="1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 s="6" customFormat="1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 s="6" customFormat="1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 s="6" customFormat="1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 s="6" customFormat="1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 s="6" customFormat="1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 s="6" customFormat="1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 s="6" customFormat="1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 s="6" customFormat="1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 s="6" customFormat="1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 s="6" customFormat="1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 s="6" customFormat="1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 s="6" customFormat="1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 s="6" customFormat="1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 s="6" customFormat="1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 s="6" customFormat="1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 s="6" customFormat="1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 s="6" customFormat="1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 s="6" customFormat="1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 s="6" customFormat="1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 s="6" customFormat="1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 s="6" customFormat="1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 s="6" customFormat="1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 s="6" customFormat="1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 s="6" customFormat="1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 s="6" customFormat="1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 s="6" customFormat="1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 s="6" customFormat="1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 s="6" customFormat="1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 s="6" customFormat="1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 s="6" customFormat="1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 s="6" customFormat="1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s="6" customFormat="1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 s="6" customFormat="1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 s="6" customFormat="1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 s="6" customFormat="1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 s="6" customFormat="1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 s="6" customFormat="1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 s="6" customFormat="1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 s="6" customFormat="1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 s="6" customFormat="1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 s="6" customFormat="1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 s="6" customFormat="1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 s="6" customFormat="1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 s="6" customFormat="1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 s="6" customFormat="1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 s="6" customFormat="1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s="6" customFormat="1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 s="6" customFormat="1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 s="6" customFormat="1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 s="6" customFormat="1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 s="6" customFormat="1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 s="6" customFormat="1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 s="6" customFormat="1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 s="6" customFormat="1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 s="6" customFormat="1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 s="6" customFormat="1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 s="6" customFormat="1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 s="6" customFormat="1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 s="6" customFormat="1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 s="6" customFormat="1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 s="6" customFormat="1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 s="6" customFormat="1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 s="6" customFormat="1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 s="6" customFormat="1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 s="6" customFormat="1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 s="6" customFormat="1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 s="6" customFormat="1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 s="6" customFormat="1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 s="6" customFormat="1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 s="6" customFormat="1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 s="6" customFormat="1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 s="6" customFormat="1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 s="6" customFormat="1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 s="6" customFormat="1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 s="6" customFormat="1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 s="6" customFormat="1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 s="6" customFormat="1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 s="6" customFormat="1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 s="6" customFormat="1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 s="6" customFormat="1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 s="6" customFormat="1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 s="6" customFormat="1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 s="6" customFormat="1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 s="6" customFormat="1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 s="6" customFormat="1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 s="6" customFormat="1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 s="6" customFormat="1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 s="6" customFormat="1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 s="6" customFormat="1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 s="6" customFormat="1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 s="6" customFormat="1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 s="6" customFormat="1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 s="6" customFormat="1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 s="6" customFormat="1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s="6" customFormat="1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s="6" customFormat="1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s="6" customFormat="1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 s="6" customFormat="1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 s="6" customFormat="1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 s="6" customFormat="1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 s="6" customFormat="1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 s="6" customFormat="1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 s="6" customFormat="1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 s="6" customFormat="1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 s="6" customFormat="1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 s="6" customFormat="1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 s="6" customFormat="1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 s="6" customFormat="1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 s="6" customFormat="1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 s="6" customFormat="1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 s="6" customFormat="1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 s="6" customFormat="1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 s="6" customFormat="1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 s="6" customFormat="1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 s="6" customFormat="1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 s="6" customFormat="1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 s="6" customFormat="1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 s="6" customFormat="1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 s="6" customFormat="1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 s="6" customFormat="1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 s="6" customFormat="1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 s="6" customFormat="1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 s="6" customFormat="1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 s="6" customFormat="1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 s="6" customFormat="1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 s="6" customFormat="1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 s="6" customFormat="1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s="6" customFormat="1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 s="6" customFormat="1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 s="6" customFormat="1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 s="6" customFormat="1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 s="6" customFormat="1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 s="6" customFormat="1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 s="6" customFormat="1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 s="6" customFormat="1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 s="6" customFormat="1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 s="6" customFormat="1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 s="6" customFormat="1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 s="6" customFormat="1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 s="6" customFormat="1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 s="6" customFormat="1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 s="6" customFormat="1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 s="6" customFormat="1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 s="6" customFormat="1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 s="6" customFormat="1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 s="6" customFormat="1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 s="6" customFormat="1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 s="6" customFormat="1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 s="6" customFormat="1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 s="6" customFormat="1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 s="6" customFormat="1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 s="6" customFormat="1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 s="6" customFormat="1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 s="6" customFormat="1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 s="6" customFormat="1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 s="6" customFormat="1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 s="6" customFormat="1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 s="6" customFormat="1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 s="6" customFormat="1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 s="6" customFormat="1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 s="6" customFormat="1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 s="6" customFormat="1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 s="6" customFormat="1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 s="6" customFormat="1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 s="6" customFormat="1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 s="6" customFormat="1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 s="6" customFormat="1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 s="6" customFormat="1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 s="6" customFormat="1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 s="6" customFormat="1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 s="6" customFormat="1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 s="6" customFormat="1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 s="6" customFormat="1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 s="6" customFormat="1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 s="6" customFormat="1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 s="6" customFormat="1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 s="6" customFormat="1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 s="6" customFormat="1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 s="6" customFormat="1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 s="6" customFormat="1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 s="6" customFormat="1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 s="6" customFormat="1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 s="6" customFormat="1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 s="6" customFormat="1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 s="6" customFormat="1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 s="6" customFormat="1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 s="6" customFormat="1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 s="6" customFormat="1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 s="6" customFormat="1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 s="6" customFormat="1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s="6" customFormat="1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 s="6" customFormat="1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 s="6" customFormat="1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 s="6" customFormat="1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 s="6" customFormat="1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 s="6" customFormat="1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 s="6" customFormat="1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 s="6" customFormat="1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 s="6" customFormat="1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 s="6" customFormat="1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 s="6" customFormat="1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 s="6" customFormat="1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 s="6" customFormat="1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 s="6" customFormat="1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 s="6" customFormat="1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 s="6" customFormat="1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 s="6" customFormat="1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 s="6" customFormat="1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 s="6" customFormat="1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 s="6" customFormat="1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 s="6" customFormat="1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 s="6" customFormat="1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 s="6" customFormat="1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 s="6" customFormat="1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 s="6" customFormat="1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 s="6" customFormat="1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 s="6" customFormat="1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 s="6" customFormat="1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 s="6" customFormat="1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 s="6" customFormat="1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 s="6" customFormat="1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 s="6" customFormat="1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 s="6" customFormat="1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 s="6" customFormat="1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 s="6" customFormat="1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 s="6" customFormat="1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 s="6" customFormat="1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 s="6" customFormat="1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 s="6" customFormat="1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 s="6" customFormat="1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 s="6" customFormat="1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 s="6" customFormat="1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 s="6" customFormat="1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 s="6" customFormat="1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 s="6" customFormat="1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 s="6" customFormat="1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 s="6" customFormat="1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 s="6" customFormat="1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 s="6" customFormat="1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 s="6" customFormat="1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 s="6" customFormat="1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 s="6" customFormat="1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 s="6" customFormat="1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 s="6" customFormat="1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 s="6" customFormat="1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 s="6" customFormat="1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 s="6" customFormat="1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 s="6" customFormat="1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 s="6" customFormat="1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 s="6" customFormat="1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 s="6" customFormat="1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 s="6" customFormat="1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 s="6" customFormat="1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 s="6" customFormat="1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 s="6" customFormat="1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 s="6" customFormat="1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 s="6" customFormat="1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 s="6" customFormat="1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 s="6" customFormat="1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 s="6" customFormat="1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 s="6" customFormat="1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 s="6" customFormat="1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 s="6" customFormat="1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 s="6" customFormat="1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 s="6" customFormat="1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 s="6" customFormat="1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 s="6" customFormat="1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 s="6" customFormat="1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 s="6" customFormat="1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 s="6" customFormat="1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 s="6" customFormat="1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 s="6" customFormat="1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 s="6" customFormat="1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 s="6" customFormat="1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 s="6" customFormat="1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 s="6" customFormat="1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 s="6" customFormat="1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 s="6" customFormat="1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 s="6" customFormat="1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 s="6" customFormat="1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 s="6" customFormat="1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 s="6" customFormat="1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 s="6" customFormat="1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 s="6" customFormat="1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 s="6" customFormat="1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 s="6" customFormat="1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 s="6" customFormat="1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 s="6" customFormat="1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 s="6" customFormat="1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 s="6" customFormat="1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 s="6" customFormat="1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 s="6" customFormat="1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 s="6" customFormat="1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 s="6" customFormat="1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 s="6" customFormat="1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 s="6" customFormat="1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 s="6" customFormat="1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 s="6" customFormat="1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 s="6" customFormat="1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 s="6" customFormat="1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 s="6" customFormat="1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 s="6" customFormat="1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 s="6" customFormat="1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 s="6" customFormat="1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 s="6" customFormat="1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 s="6" customFormat="1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 s="6" customFormat="1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 s="6" customFormat="1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 s="6" customFormat="1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 s="6" customFormat="1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 s="6" customFormat="1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 s="6" customFormat="1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 s="6" customFormat="1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 s="6" customFormat="1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 s="6" customFormat="1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 s="6" customFormat="1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 s="6" customFormat="1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 s="6" customFormat="1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 s="6" customFormat="1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 s="6" customFormat="1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 s="6" customFormat="1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 s="6" customFormat="1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 s="6" customFormat="1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 s="6" customFormat="1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 s="6" customFormat="1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 s="6" customFormat="1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 s="6" customFormat="1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 s="6" customFormat="1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 s="6" customFormat="1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 s="6" customFormat="1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 s="6" customFormat="1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 s="6" customFormat="1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 s="6" customFormat="1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 s="6" customFormat="1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 s="6" customFormat="1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 s="6" customFormat="1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 s="6" customFormat="1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 s="6" customFormat="1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 s="6" customFormat="1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 s="6" customFormat="1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 s="6" customFormat="1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 s="6" customFormat="1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 s="6" customFormat="1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 s="6" customFormat="1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 s="6" customFormat="1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 s="6" customFormat="1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 s="6" customFormat="1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 s="6" customFormat="1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 s="6" customFormat="1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 s="6" customFormat="1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 s="6" customFormat="1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 s="6" customFormat="1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 s="6" customFormat="1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 s="6" customFormat="1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s="6" customFormat="1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 s="6" customFormat="1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 s="6" customFormat="1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 s="6" customFormat="1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 s="6" customFormat="1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 s="6" customFormat="1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 s="6" customFormat="1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 s="6" customFormat="1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 s="6" customFormat="1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 s="6" customFormat="1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 s="6" customFormat="1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 s="6" customFormat="1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 s="6" customFormat="1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 s="6" customFormat="1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 s="6" customFormat="1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 s="6" customFormat="1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 s="6" customFormat="1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 s="6" customFormat="1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 s="6" customFormat="1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 s="6" customFormat="1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 s="6" customFormat="1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 s="6" customFormat="1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 s="6" customFormat="1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 s="6" customFormat="1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 s="6" customFormat="1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 s="6" customFormat="1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 s="6" customFormat="1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 s="6" customFormat="1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 s="6" customFormat="1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 s="6" customFormat="1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 s="6" customFormat="1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 s="6" customFormat="1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 s="6" customFormat="1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 s="6" customFormat="1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s="6" customFormat="1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 s="6" customFormat="1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 s="6" customFormat="1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 s="6" customFormat="1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 s="6" customFormat="1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 s="6" customFormat="1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 s="6" customFormat="1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 s="6" customFormat="1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 s="6" customFormat="1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 s="6" customFormat="1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 s="6" customFormat="1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 s="6" customFormat="1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 s="6" customFormat="1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 s="6" customFormat="1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 s="6" customFormat="1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 s="6" customFormat="1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 s="6" customFormat="1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 s="6" customFormat="1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 s="6" customFormat="1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 s="6" customFormat="1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 s="6" customFormat="1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 s="6" customFormat="1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 s="6" customFormat="1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 s="6" customFormat="1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 s="6" customFormat="1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 s="6" customFormat="1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 s="6" customFormat="1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 s="6" customFormat="1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 s="6" customFormat="1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 s="6" customFormat="1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 s="6" customFormat="1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 s="6" customFormat="1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 s="6" customFormat="1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 s="6" customFormat="1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s="6" customFormat="1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 s="6" customFormat="1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 s="6" customFormat="1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 s="6" customFormat="1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 s="6" customFormat="1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 s="6" customFormat="1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 s="6" customFormat="1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 s="6" customFormat="1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 s="6" customFormat="1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 s="6" customFormat="1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 s="6" customFormat="1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 s="6" customFormat="1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 s="6" customFormat="1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 s="6" customFormat="1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 s="6" customFormat="1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 s="6" customFormat="1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 s="6" customFormat="1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 s="6" customFormat="1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 s="6" customFormat="1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 s="6" customFormat="1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 s="6" customFormat="1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 s="6" customFormat="1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 s="6" customFormat="1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 s="6" customFormat="1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 s="6" customFormat="1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 s="6" customFormat="1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 s="6" customFormat="1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 s="6" customFormat="1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 s="6" customFormat="1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 s="6" customFormat="1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 s="6" customFormat="1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 s="6" customFormat="1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 s="6" customFormat="1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 s="6" customFormat="1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 s="6" customFormat="1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 s="6" customFormat="1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 s="6" customFormat="1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 s="6" customFormat="1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 s="6" customFormat="1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 s="6" customFormat="1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 s="6" customFormat="1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 s="6" customFormat="1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 s="6" customFormat="1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 s="6" customFormat="1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 s="6" customFormat="1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 s="6" customFormat="1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 s="6" customFormat="1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 s="6" customFormat="1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 s="6" customFormat="1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</sheetData>
  <sheetProtection selectLockedCells="1"/>
  <dataConsolidate/>
  <mergeCells count="82"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  <mergeCell ref="A8:F8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D68:F68"/>
    <mergeCell ref="D66:F66"/>
    <mergeCell ref="D62:F62"/>
    <mergeCell ref="D67:F67"/>
    <mergeCell ref="B65:F65"/>
    <mergeCell ref="B12:F12"/>
    <mergeCell ref="D60:F60"/>
    <mergeCell ref="D59:F59"/>
    <mergeCell ref="C45:F45"/>
    <mergeCell ref="D14:F14"/>
    <mergeCell ref="D57:F57"/>
    <mergeCell ref="D58:F58"/>
    <mergeCell ref="D63:F63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D52:F52"/>
    <mergeCell ref="D31:F31"/>
    <mergeCell ref="D34:F34"/>
    <mergeCell ref="D21:F21"/>
    <mergeCell ref="B28:F28"/>
    <mergeCell ref="D20:F20"/>
    <mergeCell ref="C22:F22"/>
    <mergeCell ref="D13:F13"/>
    <mergeCell ref="D61:F61"/>
    <mergeCell ref="D15:F15"/>
    <mergeCell ref="B23:F23"/>
    <mergeCell ref="D17:F17"/>
    <mergeCell ref="D19:F19"/>
    <mergeCell ref="D18:F18"/>
    <mergeCell ref="C29:F29"/>
    <mergeCell ref="D30:F30"/>
    <mergeCell ref="D54:F54"/>
    <mergeCell ref="B53:F53"/>
    <mergeCell ref="C27:F27"/>
    <mergeCell ref="D51:F51"/>
    <mergeCell ref="D37:F37"/>
    <mergeCell ref="C40:F40"/>
    <mergeCell ref="D33:F33"/>
    <mergeCell ref="D39:F39"/>
    <mergeCell ref="D35:F35"/>
    <mergeCell ref="D36:F36"/>
    <mergeCell ref="D50:F50"/>
    <mergeCell ref="B38:F38"/>
    <mergeCell ref="A47:L47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63" fitToHeight="0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4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21" customWidth="1"/>
    <col min="2" max="2" width="17" style="21" customWidth="1"/>
    <col min="3" max="3" width="55.7109375" style="21" customWidth="1"/>
    <col min="4" max="6" width="12.5703125" style="21" hidden="1" customWidth="1"/>
    <col min="7" max="16384" width="9.140625" style="21" hidden="1"/>
  </cols>
  <sheetData>
    <row r="1" spans="1:3" ht="53.25" customHeight="1" x14ac:dyDescent="0.2">
      <c r="A1" s="279" t="s">
        <v>144</v>
      </c>
      <c r="B1" s="279"/>
      <c r="C1" s="279"/>
    </row>
    <row r="2" spans="1:3" ht="32.1" customHeight="1" x14ac:dyDescent="0.25">
      <c r="A2" s="35" t="s">
        <v>8</v>
      </c>
      <c r="B2" s="79"/>
      <c r="C2" s="86"/>
    </row>
    <row r="3" spans="1:3" ht="20.100000000000001" customHeight="1" x14ac:dyDescent="0.25">
      <c r="A3" s="35" t="s">
        <v>9</v>
      </c>
      <c r="B3" s="36">
        <f>'CSS '!G2</f>
        <v>42689</v>
      </c>
      <c r="C3" s="58"/>
    </row>
    <row r="4" spans="1:3" ht="15" customHeight="1" x14ac:dyDescent="0.25">
      <c r="A4" s="49"/>
      <c r="B4" s="49"/>
      <c r="C4" s="50"/>
    </row>
    <row r="5" spans="1:3" ht="15" customHeight="1" x14ac:dyDescent="0.25">
      <c r="A5" s="80" t="s">
        <v>94</v>
      </c>
      <c r="B5" s="80" t="s">
        <v>95</v>
      </c>
      <c r="C5" s="81" t="s">
        <v>104</v>
      </c>
    </row>
    <row r="6" spans="1:3" ht="33.75" customHeight="1" x14ac:dyDescent="0.2">
      <c r="A6" s="72"/>
      <c r="B6" s="73">
        <v>-897851</v>
      </c>
      <c r="C6" s="74" t="s">
        <v>152</v>
      </c>
    </row>
    <row r="7" spans="1:3" ht="40.5" customHeight="1" x14ac:dyDescent="0.2">
      <c r="A7" s="75"/>
      <c r="B7" s="76"/>
      <c r="C7" s="77" t="s">
        <v>153</v>
      </c>
    </row>
    <row r="8" spans="1:3" ht="15" x14ac:dyDescent="0.2">
      <c r="A8" s="75"/>
      <c r="B8" s="76"/>
      <c r="C8" s="77"/>
    </row>
    <row r="9" spans="1:3" ht="15" x14ac:dyDescent="0.2">
      <c r="A9" s="75"/>
      <c r="B9" s="76"/>
      <c r="C9" s="77"/>
    </row>
    <row r="10" spans="1:3" ht="15" x14ac:dyDescent="0.2">
      <c r="A10" s="75"/>
      <c r="B10" s="76"/>
      <c r="C10" s="77"/>
    </row>
    <row r="11" spans="1:3" ht="15" x14ac:dyDescent="0.2">
      <c r="A11" s="75"/>
      <c r="B11" s="76"/>
      <c r="C11" s="77"/>
    </row>
    <row r="12" spans="1:3" ht="15" x14ac:dyDescent="0.2">
      <c r="A12" s="75"/>
      <c r="B12" s="76"/>
      <c r="C12" s="77"/>
    </row>
    <row r="13" spans="1:3" ht="15" x14ac:dyDescent="0.2">
      <c r="A13" s="75"/>
      <c r="B13" s="76"/>
      <c r="C13" s="77"/>
    </row>
    <row r="14" spans="1:3" ht="15" x14ac:dyDescent="0.2">
      <c r="A14" s="75"/>
      <c r="B14" s="76"/>
      <c r="C14" s="77"/>
    </row>
    <row r="15" spans="1:3" ht="15" x14ac:dyDescent="0.2">
      <c r="A15" s="75"/>
      <c r="B15" s="76"/>
      <c r="C15" s="77"/>
    </row>
    <row r="16" spans="1:3" ht="15" x14ac:dyDescent="0.2">
      <c r="A16" s="75"/>
      <c r="B16" s="76"/>
      <c r="C16" s="77"/>
    </row>
    <row r="17" spans="1:4" ht="15" x14ac:dyDescent="0.2">
      <c r="A17" s="75"/>
      <c r="B17" s="76"/>
      <c r="C17" s="77"/>
    </row>
    <row r="18" spans="1:4" ht="15" x14ac:dyDescent="0.2">
      <c r="A18" s="75"/>
      <c r="B18" s="76"/>
      <c r="C18" s="77"/>
    </row>
    <row r="19" spans="1:4" ht="15" x14ac:dyDescent="0.2">
      <c r="A19" s="75"/>
      <c r="B19" s="76"/>
      <c r="C19" s="77"/>
    </row>
    <row r="20" spans="1:4" ht="15.75" thickBot="1" x14ac:dyDescent="0.25">
      <c r="A20" s="78"/>
      <c r="B20" s="76"/>
      <c r="C20" s="77"/>
    </row>
    <row r="21" spans="1:4" ht="15" customHeight="1" thickBot="1" x14ac:dyDescent="0.3">
      <c r="A21" s="82" t="s">
        <v>88</v>
      </c>
      <c r="B21" s="83">
        <f>SUM(B6:B20)</f>
        <v>-897851</v>
      </c>
      <c r="C21" s="84"/>
      <c r="D21" s="22"/>
    </row>
    <row r="22" spans="1:4" ht="16.5" thickBot="1" x14ac:dyDescent="0.3">
      <c r="A22" s="87"/>
      <c r="B22" s="85">
        <f>IF(B21='RER Summary'!P64,'RER Summary'!P64,"ERROR")</f>
        <v>-897851</v>
      </c>
      <c r="C22" s="50"/>
    </row>
    <row r="23" spans="1:4" ht="15" x14ac:dyDescent="0.2">
      <c r="A23" s="50"/>
      <c r="B23" s="50"/>
      <c r="C23" s="50"/>
    </row>
    <row r="24" spans="1:4" ht="53.25" customHeight="1" x14ac:dyDescent="0.2">
      <c r="A24" s="361" t="s">
        <v>145</v>
      </c>
      <c r="B24" s="361"/>
      <c r="C24" s="36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8CF0DC-DC9D-4720-9414-30C93464A8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355342-130B-42F1-9655-74E6BC8D22C9}"/>
</file>

<file path=customXml/itemProps3.xml><?xml version="1.0" encoding="utf-8"?>
<ds:datastoreItem xmlns:ds="http://schemas.openxmlformats.org/officeDocument/2006/customXml" ds:itemID="{AC67C811-91A3-4946-B614-6B8C1E3290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303709-D078-4BAD-8013-8F29F18BDEA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25A94ED-9547-4CB0-AFE9-DC08587FA9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Sonoma_FY13-14_RER_ADA</dc:title>
  <dc:creator>Moses.Ndungu@dhcs.ca.gov</dc:creator>
  <cp:keywords>Sonoma_FY13-14_RER_ADA</cp:keywords>
  <cp:lastModifiedBy>westj</cp:lastModifiedBy>
  <cp:lastPrinted>2016-11-28T22:15:55Z</cp:lastPrinted>
  <dcterms:created xsi:type="dcterms:W3CDTF">2007-09-20T19:02:25Z</dcterms:created>
  <dcterms:modified xsi:type="dcterms:W3CDTF">2020-11-06T04:32:58Z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AdHocReviewCycleID">
    <vt:i4>1140126599</vt:i4>
  </property>
  <property fmtid="{D5CDD505-2E9C-101B-9397-08002B2CF9AE}" pid="13" name="_NewReviewCycle">
    <vt:lpwstr/>
  </property>
  <property fmtid="{D5CDD505-2E9C-101B-9397-08002B2CF9AE}" pid="14" name="_EmailSubject">
    <vt:lpwstr>Corrected submission for FY13/14</vt:lpwstr>
  </property>
  <property fmtid="{D5CDD505-2E9C-101B-9397-08002B2CF9AE}" pid="15" name="_AuthorEmail">
    <vt:lpwstr>Diana.Stornetta@sonoma-county.org</vt:lpwstr>
  </property>
  <property fmtid="{D5CDD505-2E9C-101B-9397-08002B2CF9AE}" pid="16" name="_AuthorEmailDisplayName">
    <vt:lpwstr>Diana Stornetta</vt:lpwstr>
  </property>
  <property fmtid="{D5CDD505-2E9C-101B-9397-08002B2CF9AE}" pid="17" name="_ReviewingToolsShownOnce">
    <vt:lpwstr/>
  </property>
  <property fmtid="{D5CDD505-2E9C-101B-9397-08002B2CF9AE}" pid="18" name="_dlc_DocId">
    <vt:lpwstr>DHCSDOC-1363137784-1513</vt:lpwstr>
  </property>
  <property fmtid="{D5CDD505-2E9C-101B-9397-08002B2CF9AE}" pid="19" name="_dlc_DocIdItemGuid">
    <vt:lpwstr>67a8ae6e-6665-4d60-8f9d-1ef6db1fbe20</vt:lpwstr>
  </property>
  <property fmtid="{D5CDD505-2E9C-101B-9397-08002B2CF9AE}" pid="20" name="_dlc_DocIdUrl">
    <vt:lpwstr>http://dhcs2016prod:88/services/MH/_layouts/15/DocIdRedir.aspx?ID=DHCSDOC-1363137784-1513, DHCSDOC-1363137784-1513</vt:lpwstr>
  </property>
  <property fmtid="{D5CDD505-2E9C-101B-9397-08002B2CF9AE}" pid="21" name="ContentTypeId">
    <vt:lpwstr>0x0101000DD778A44A894D44A57135C48A267F0A</vt:lpwstr>
  </property>
</Properties>
</file>