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08483702-568D-4DD9-87B5-104E1AF014B7}" xr6:coauthVersionLast="45" xr6:coauthVersionMax="45" xr10:uidLastSave="{00000000-0000-0000-0000-000000000000}"/>
  <bookViews>
    <workbookView xWindow="-120" yWindow="-120" windowWidth="20730" windowHeight="10545" tabRatio="838" firstSheet="12" activeTab="19" xr2:uid="{00000000-000D-0000-FFFF-FFFF00000000}"/>
  </bookViews>
  <sheets>
    <sheet name="Worksheet" sheetId="28" state="hidden" r:id="rId1"/>
    <sheet name="CoverLetter" sheetId="29" state="hidden" r:id="rId2"/>
    <sheet name="CSS Summary" sheetId="6" r:id="rId3"/>
    <sheet name="CSS Pgm Summary" sheetId="5" r:id="rId4"/>
    <sheet name="County Summary" sheetId="12" r:id="rId5"/>
    <sheet name="WET Planning" sheetId="8" r:id="rId6"/>
    <sheet name="CPP" sheetId="13" r:id="rId7"/>
    <sheet name="Unspent" sheetId="10" r:id="rId8"/>
    <sheet name="CSS 1 Time" sheetId="9" r:id="rId9"/>
    <sheet name="CSS Crosswalk" sheetId="14" r:id="rId10"/>
    <sheet name="CSS Pgm 1" sheetId="1" r:id="rId11"/>
    <sheet name="CSS Pgm 2" sheetId="7" r:id="rId12"/>
    <sheet name="CSS Pgm 3" sheetId="15" r:id="rId13"/>
    <sheet name="CSS Pgm 4" sheetId="16" r:id="rId14"/>
    <sheet name="CSS Pgm 5" sheetId="17" r:id="rId15"/>
    <sheet name="CSS Pgm 6" sheetId="18" r:id="rId16"/>
    <sheet name="CSS Pgm 7" sheetId="19" r:id="rId17"/>
    <sheet name="CSS Pgm 8" sheetId="20" r:id="rId18"/>
    <sheet name="CSS Pgm 9" sheetId="21" r:id="rId19"/>
    <sheet name="CSS Pgm 10" sheetId="22" r:id="rId20"/>
    <sheet name="CSS Pgm 11" sheetId="23" r:id="rId21"/>
    <sheet name="CSS Pgm 12" sheetId="24" r:id="rId22"/>
    <sheet name="CSS Pgm 13" sheetId="25" r:id="rId23"/>
    <sheet name="CSS Pgm 14" sheetId="26" r:id="rId24"/>
    <sheet name="CSS Pgm 15" sheetId="27" r:id="rId25"/>
  </sheets>
  <definedNames>
    <definedName name="_xlnm._FilterDatabase" localSheetId="10" hidden="1">'CSS Pgm 1'!$A$8:$P$59</definedName>
    <definedName name="_Pgm1" localSheetId="4">'County Summary'!$D$3</definedName>
    <definedName name="_Pgm1" localSheetId="6">CPP!$D$3</definedName>
    <definedName name="_Pgm1" localSheetId="8">'CSS 1 Time'!$D$3</definedName>
    <definedName name="_Pgm1" localSheetId="9">'CSS Crosswalk'!$D$3</definedName>
    <definedName name="_Pgm1" localSheetId="3">'CSS Pgm Summary'!$D$3</definedName>
    <definedName name="_Pgm1" localSheetId="2">'CSS Summary'!$D$3</definedName>
    <definedName name="_Pgm1" localSheetId="7">Unspent!$D$3</definedName>
    <definedName name="_Pgm1" localSheetId="5">'WET Planning'!$D$3</definedName>
    <definedName name="_Pgm1">'CSS Pgm 1'!$E$3</definedName>
    <definedName name="_pgm10">'CSS Pgm 10'!$E$3</definedName>
    <definedName name="_Pgm11">'CSS Pgm 11'!$E$3</definedName>
    <definedName name="_Pgm12">'CSS Pgm 12'!$E$3</definedName>
    <definedName name="_Pgm13">'CSS Pgm 13'!$E$3</definedName>
    <definedName name="_Pgm14">'CSS Pgm 14'!$E$3</definedName>
    <definedName name="_Pgm15">'CSS Pgm 15'!$E$3</definedName>
    <definedName name="_Pgm2" localSheetId="19">'CSS Pgm 10'!$E$3</definedName>
    <definedName name="_Pgm2" localSheetId="20">'CSS Pgm 11'!$E$3</definedName>
    <definedName name="_Pgm2" localSheetId="21">'CSS Pgm 12'!$E$3</definedName>
    <definedName name="_Pgm2" localSheetId="22">'CSS Pgm 13'!$E$3</definedName>
    <definedName name="_Pgm2" localSheetId="23">'CSS Pgm 14'!$E$3</definedName>
    <definedName name="_Pgm2" localSheetId="24">'CSS Pgm 15'!$E$3</definedName>
    <definedName name="_Pgm2" localSheetId="12">'CSS Pgm 3'!$E$3</definedName>
    <definedName name="_Pgm2" localSheetId="13">'CSS Pgm 4'!$E$3</definedName>
    <definedName name="_Pgm2" localSheetId="14">'CSS Pgm 5'!$E$3</definedName>
    <definedName name="_Pgm2" localSheetId="15">'CSS Pgm 6'!$E$3</definedName>
    <definedName name="_Pgm2" localSheetId="16">'CSS Pgm 7'!$E$3</definedName>
    <definedName name="_Pgm2" localSheetId="17">'CSS Pgm 8'!$E$3</definedName>
    <definedName name="_Pgm2" localSheetId="18">'CSS Pgm 9'!$E$3</definedName>
    <definedName name="_Pgm2">'CSS Pgm 2'!$E$3</definedName>
    <definedName name="_Pgm3">'CSS Pgm 3'!$E$3</definedName>
    <definedName name="_Pgm4">'CSS Pgm 4'!$E$3</definedName>
    <definedName name="_Pgm5">'CSS Pgm 5'!$E$3</definedName>
    <definedName name="_Pgm6">'CSS Pgm 6'!$E$3</definedName>
    <definedName name="_Pgm7">'CSS Pgm 7'!$E$3</definedName>
    <definedName name="_Pgm8">'CSS Pgm 8'!$E$3</definedName>
    <definedName name="_Pgm9">'CSS Pgm 9'!$E$3</definedName>
    <definedName name="CSS_Pgm1">'CSS Pgm 1'!$E$3</definedName>
    <definedName name="_xlnm.Print_Area" localSheetId="4">'County Summary'!$A$1:$O$17</definedName>
    <definedName name="_xlnm.Print_Area" localSheetId="1">CoverLetter!$A$1:$K$31</definedName>
    <definedName name="_xlnm.Print_Area" localSheetId="6">CPP!$A$1:$O$11</definedName>
    <definedName name="_xlnm.Print_Area" localSheetId="8">'CSS 1 Time'!$A$1:$H$34</definedName>
    <definedName name="_xlnm.Print_Area" localSheetId="9">'CSS Crosswalk'!$A$1:$L$33</definedName>
    <definedName name="_xlnm.Print_Area" localSheetId="10">'CSS Pgm 1'!$B$1:$P$60</definedName>
    <definedName name="_xlnm.Print_Area" localSheetId="19">'CSS Pgm 10'!$B$1:$P$59</definedName>
    <definedName name="_xlnm.Print_Area" localSheetId="20">'CSS Pgm 11'!$B$1:$P$59</definedName>
    <definedName name="_xlnm.Print_Area" localSheetId="21">'CSS Pgm 12'!$B$1:$P$59</definedName>
    <definedName name="_xlnm.Print_Area" localSheetId="22">'CSS Pgm 13'!$B$1:$P$59</definedName>
    <definedName name="_xlnm.Print_Area" localSheetId="23">'CSS Pgm 14'!$B$1:$P$59</definedName>
    <definedName name="_xlnm.Print_Area" localSheetId="24">'CSS Pgm 15'!$B$1:$P$59</definedName>
    <definedName name="_xlnm.Print_Area" localSheetId="11">'CSS Pgm 2'!$B$1:$P$60</definedName>
    <definedName name="_xlnm.Print_Area" localSheetId="12">'CSS Pgm 3'!$B$1:$P$60</definedName>
    <definedName name="_xlnm.Print_Area" localSheetId="13">'CSS Pgm 4'!$B$1:$P$60</definedName>
    <definedName name="_xlnm.Print_Area" localSheetId="14">'CSS Pgm 5'!$B$1:$P$60</definedName>
    <definedName name="_xlnm.Print_Area" localSheetId="15">'CSS Pgm 6'!$B$1:$P$60</definedName>
    <definedName name="_xlnm.Print_Area" localSheetId="16">'CSS Pgm 7'!$B$1:$P$60</definedName>
    <definedName name="_xlnm.Print_Area" localSheetId="17">'CSS Pgm 8'!$B$1:$P$60</definedName>
    <definedName name="_xlnm.Print_Area" localSheetId="18">'CSS Pgm 9'!$B$1:$P$60</definedName>
    <definedName name="_xlnm.Print_Area" localSheetId="3">'CSS Pgm Summary'!$A$1:$O$59</definedName>
    <definedName name="_xlnm.Print_Area" localSheetId="2">'CSS Summary'!$A$1:$O$56</definedName>
    <definedName name="_xlnm.Print_Area" localSheetId="7">Unspent!$A$1:$K$17</definedName>
    <definedName name="_xlnm.Print_Area" localSheetId="5">'WET Planning'!$A$1:$O$13</definedName>
    <definedName name="_xlnm.Print_Titles" localSheetId="1">CoverLetter!$1:$12</definedName>
  </definedNames>
  <calcPr calcId="191029"/>
</workbook>
</file>

<file path=xl/calcChain.xml><?xml version="1.0" encoding="utf-8"?>
<calcChain xmlns="http://schemas.openxmlformats.org/spreadsheetml/2006/main">
  <c r="N10" i="10" l="1"/>
  <c r="L16" i="10"/>
  <c r="L15" i="10"/>
  <c r="L12" i="10"/>
  <c r="L11" i="10"/>
  <c r="L10" i="10"/>
  <c r="M10" i="10"/>
  <c r="L9" i="10"/>
  <c r="N59" i="10"/>
  <c r="L59" i="10"/>
  <c r="M59" i="10"/>
  <c r="N58" i="10"/>
  <c r="M58" i="10" s="1"/>
  <c r="L58" i="10"/>
  <c r="N57" i="10"/>
  <c r="L57" i="10"/>
  <c r="N56" i="10"/>
  <c r="M56" i="10" s="1"/>
  <c r="L56" i="10"/>
  <c r="N55" i="10"/>
  <c r="L55" i="10"/>
  <c r="N54" i="10"/>
  <c r="L54" i="10"/>
  <c r="M54" i="10"/>
  <c r="N53" i="10"/>
  <c r="L53" i="10"/>
  <c r="N52" i="10"/>
  <c r="L52" i="10"/>
  <c r="N51" i="10"/>
  <c r="M51" i="10" s="1"/>
  <c r="L51" i="10"/>
  <c r="N50" i="10"/>
  <c r="L50" i="10"/>
  <c r="M50" i="10" s="1"/>
  <c r="N49" i="10"/>
  <c r="L49" i="10"/>
  <c r="N48" i="10"/>
  <c r="L48" i="10"/>
  <c r="N47" i="10"/>
  <c r="L47" i="10"/>
  <c r="M47" i="10" s="1"/>
  <c r="N46" i="10"/>
  <c r="L46" i="10"/>
  <c r="N45" i="10"/>
  <c r="L45" i="10"/>
  <c r="N44" i="10"/>
  <c r="L44" i="10"/>
  <c r="M44" i="10" s="1"/>
  <c r="N43" i="10"/>
  <c r="L43" i="10"/>
  <c r="N42" i="10"/>
  <c r="L42" i="10"/>
  <c r="M42" i="10"/>
  <c r="N41" i="10"/>
  <c r="L41" i="10"/>
  <c r="N40" i="10"/>
  <c r="L40" i="10"/>
  <c r="M40" i="10" s="1"/>
  <c r="N39" i="10"/>
  <c r="L39" i="10"/>
  <c r="N38" i="10"/>
  <c r="L38" i="10"/>
  <c r="N37" i="10"/>
  <c r="L37" i="10"/>
  <c r="M37" i="10" s="1"/>
  <c r="N36" i="10"/>
  <c r="L36" i="10"/>
  <c r="N35" i="10"/>
  <c r="L35" i="10"/>
  <c r="N34" i="10"/>
  <c r="L34" i="10"/>
  <c r="M34" i="10" s="1"/>
  <c r="N33" i="10"/>
  <c r="L33" i="10"/>
  <c r="M33" i="10"/>
  <c r="N32" i="10"/>
  <c r="L32" i="10"/>
  <c r="N31" i="10"/>
  <c r="L31" i="10"/>
  <c r="M31" i="10" s="1"/>
  <c r="N30" i="10"/>
  <c r="L30" i="10"/>
  <c r="N29" i="10"/>
  <c r="L29" i="10"/>
  <c r="N28" i="10"/>
  <c r="L28" i="10"/>
  <c r="N27" i="10"/>
  <c r="L27" i="10"/>
  <c r="M27" i="10"/>
  <c r="N26" i="10"/>
  <c r="L26" i="10"/>
  <c r="N25" i="10"/>
  <c r="L25" i="10"/>
  <c r="N24" i="10"/>
  <c r="L24" i="10"/>
  <c r="M24" i="10"/>
  <c r="N23" i="10"/>
  <c r="L23" i="10"/>
  <c r="N22" i="10"/>
  <c r="L22" i="10"/>
  <c r="M22" i="10"/>
  <c r="R59" i="12"/>
  <c r="P59" i="12"/>
  <c r="Q59" i="12" s="1"/>
  <c r="R58" i="12"/>
  <c r="P58" i="12"/>
  <c r="R57" i="12"/>
  <c r="P57" i="12"/>
  <c r="Q57" i="12"/>
  <c r="R56" i="12"/>
  <c r="Q56" i="12" s="1"/>
  <c r="P56" i="12"/>
  <c r="R55" i="12"/>
  <c r="P55" i="12"/>
  <c r="R54" i="12"/>
  <c r="P54" i="12"/>
  <c r="R53" i="12"/>
  <c r="P53" i="12"/>
  <c r="Q53" i="12" s="1"/>
  <c r="R52" i="12"/>
  <c r="P52" i="12"/>
  <c r="R51" i="12"/>
  <c r="P51" i="12"/>
  <c r="R50" i="12"/>
  <c r="P50" i="12"/>
  <c r="Q50" i="12" s="1"/>
  <c r="R49" i="12"/>
  <c r="P49" i="12"/>
  <c r="R48" i="12"/>
  <c r="P48" i="12"/>
  <c r="Q48" i="12" s="1"/>
  <c r="R47" i="12"/>
  <c r="P47" i="12"/>
  <c r="R46" i="12"/>
  <c r="P46" i="12"/>
  <c r="R45" i="12"/>
  <c r="P45" i="12"/>
  <c r="R44" i="12"/>
  <c r="Q44" i="12" s="1"/>
  <c r="P44" i="12"/>
  <c r="R43" i="12"/>
  <c r="P43" i="12"/>
  <c r="Q43" i="12" s="1"/>
  <c r="R42" i="12"/>
  <c r="P42" i="12"/>
  <c r="R41" i="12"/>
  <c r="P41" i="12"/>
  <c r="R40" i="12"/>
  <c r="P40" i="12"/>
  <c r="R39" i="12"/>
  <c r="P39" i="12"/>
  <c r="Q39" i="12" s="1"/>
  <c r="R38" i="12"/>
  <c r="P38" i="12"/>
  <c r="R37" i="12"/>
  <c r="P37" i="12"/>
  <c r="R36" i="12"/>
  <c r="P36" i="12"/>
  <c r="Q36" i="12"/>
  <c r="R35" i="12"/>
  <c r="P35" i="12"/>
  <c r="R34" i="12"/>
  <c r="P34" i="12"/>
  <c r="Q34" i="12" s="1"/>
  <c r="R33" i="12"/>
  <c r="P33" i="12"/>
  <c r="R32" i="12"/>
  <c r="P32" i="12"/>
  <c r="Q32" i="12" s="1"/>
  <c r="R31" i="12"/>
  <c r="P31" i="12"/>
  <c r="R30" i="12"/>
  <c r="P30" i="12"/>
  <c r="R29" i="12"/>
  <c r="P29" i="12"/>
  <c r="R28" i="12"/>
  <c r="Q28" i="12" s="1"/>
  <c r="P28" i="12"/>
  <c r="R27" i="12"/>
  <c r="P27" i="12"/>
  <c r="Q27" i="12" s="1"/>
  <c r="R26" i="12"/>
  <c r="P26" i="12"/>
  <c r="Q26" i="12" s="1"/>
  <c r="R25" i="12"/>
  <c r="Q25" i="12" s="1"/>
  <c r="P25" i="12"/>
  <c r="R24" i="12"/>
  <c r="P24" i="12"/>
  <c r="Q24" i="12" s="1"/>
  <c r="R23" i="12"/>
  <c r="P23" i="12"/>
  <c r="R22" i="12"/>
  <c r="P22" i="12"/>
  <c r="R21" i="12"/>
  <c r="P21" i="12"/>
  <c r="R20" i="12"/>
  <c r="P20" i="12"/>
  <c r="Q20" i="12"/>
  <c r="R19" i="12"/>
  <c r="P19" i="12"/>
  <c r="R18" i="12"/>
  <c r="P18" i="12"/>
  <c r="Q18" i="12" s="1"/>
  <c r="R16" i="12"/>
  <c r="P16" i="12"/>
  <c r="R15" i="12"/>
  <c r="P15" i="12"/>
  <c r="R13" i="12"/>
  <c r="Q13" i="12" s="1"/>
  <c r="P13" i="12"/>
  <c r="R12" i="12"/>
  <c r="P12" i="12"/>
  <c r="Q12" i="12" s="1"/>
  <c r="R8" i="12"/>
  <c r="Q8" i="12" s="1"/>
  <c r="P8" i="12"/>
  <c r="R52" i="5"/>
  <c r="P52" i="5"/>
  <c r="R46" i="5"/>
  <c r="P46" i="5"/>
  <c r="R45" i="5"/>
  <c r="P45" i="5"/>
  <c r="Q45" i="5" s="1"/>
  <c r="R39" i="5"/>
  <c r="P39" i="5"/>
  <c r="R35" i="5"/>
  <c r="P35" i="5"/>
  <c r="R34" i="5"/>
  <c r="P34" i="5"/>
  <c r="R29" i="5"/>
  <c r="P29" i="5"/>
  <c r="R25" i="5"/>
  <c r="P25" i="5"/>
  <c r="R24" i="5"/>
  <c r="Q24" i="5" s="1"/>
  <c r="P24" i="5"/>
  <c r="R23" i="5"/>
  <c r="P23" i="5"/>
  <c r="R16" i="5"/>
  <c r="P16" i="5"/>
  <c r="R10" i="5"/>
  <c r="P10" i="5"/>
  <c r="R9" i="5"/>
  <c r="P9" i="5"/>
  <c r="R8" i="5"/>
  <c r="P8" i="5"/>
  <c r="R51" i="6"/>
  <c r="P51" i="6"/>
  <c r="R50" i="6"/>
  <c r="P50" i="6"/>
  <c r="R49" i="6"/>
  <c r="R46" i="6"/>
  <c r="P46" i="6"/>
  <c r="R44" i="6"/>
  <c r="P44" i="6"/>
  <c r="R43" i="6"/>
  <c r="P43" i="6"/>
  <c r="R42" i="6"/>
  <c r="P42" i="6"/>
  <c r="R41" i="6"/>
  <c r="Q41" i="6" s="1"/>
  <c r="P41" i="6"/>
  <c r="R39" i="6"/>
  <c r="P39" i="6"/>
  <c r="Q39" i="6" s="1"/>
  <c r="R38" i="6"/>
  <c r="P38" i="6"/>
  <c r="R37" i="6"/>
  <c r="P37" i="6"/>
  <c r="R36" i="6"/>
  <c r="P36" i="6"/>
  <c r="R35" i="6"/>
  <c r="P35" i="6"/>
  <c r="Q35" i="6"/>
  <c r="R33" i="6"/>
  <c r="P33" i="6"/>
  <c r="R32" i="6"/>
  <c r="P32" i="6"/>
  <c r="R31" i="6"/>
  <c r="P31" i="6"/>
  <c r="R30" i="6"/>
  <c r="P30" i="6"/>
  <c r="R29" i="6"/>
  <c r="P29" i="6"/>
  <c r="Q29" i="6"/>
  <c r="R28" i="6"/>
  <c r="Q28" i="6" s="1"/>
  <c r="P28" i="6"/>
  <c r="R27" i="6"/>
  <c r="P27" i="6"/>
  <c r="Q27" i="6" s="1"/>
  <c r="R26" i="6"/>
  <c r="Q26" i="6" s="1"/>
  <c r="P26" i="6"/>
  <c r="R25" i="6"/>
  <c r="P25" i="6"/>
  <c r="R24" i="6"/>
  <c r="P24" i="6"/>
  <c r="Q24" i="6" s="1"/>
  <c r="R8" i="6"/>
  <c r="P8" i="6"/>
  <c r="O2" i="12"/>
  <c r="D2" i="12"/>
  <c r="G13" i="8"/>
  <c r="G11" i="12"/>
  <c r="H14" i="10" s="1"/>
  <c r="G11" i="13"/>
  <c r="G9" i="12"/>
  <c r="O11" i="13"/>
  <c r="O9" i="12" s="1"/>
  <c r="N11" i="13"/>
  <c r="N9" i="12"/>
  <c r="M11" i="13"/>
  <c r="M9" i="12" s="1"/>
  <c r="L11" i="13"/>
  <c r="L9" i="12"/>
  <c r="K11" i="13"/>
  <c r="K9" i="12" s="1"/>
  <c r="J11" i="13"/>
  <c r="J9" i="12"/>
  <c r="I11" i="13"/>
  <c r="I9" i="12" s="1"/>
  <c r="H11" i="13"/>
  <c r="H9" i="12"/>
  <c r="F11" i="13"/>
  <c r="F9" i="12" s="1"/>
  <c r="R9" i="12" s="1"/>
  <c r="O13" i="8"/>
  <c r="O11" i="12"/>
  <c r="N13" i="8"/>
  <c r="N11" i="12" s="1"/>
  <c r="M13" i="8"/>
  <c r="M11" i="12"/>
  <c r="L13" i="8"/>
  <c r="L11" i="12" s="1"/>
  <c r="K13" i="8"/>
  <c r="K11" i="12" s="1"/>
  <c r="J13" i="8"/>
  <c r="J11" i="12" s="1"/>
  <c r="I13" i="8"/>
  <c r="I11" i="12"/>
  <c r="H13" i="8"/>
  <c r="H11" i="12" s="1"/>
  <c r="F13" i="8"/>
  <c r="F11" i="12"/>
  <c r="R11" i="12"/>
  <c r="I40" i="6"/>
  <c r="I45" i="6"/>
  <c r="I52" i="6"/>
  <c r="J15" i="1"/>
  <c r="J22" i="1" s="1"/>
  <c r="J21" i="1"/>
  <c r="J28" i="1"/>
  <c r="J32" i="1"/>
  <c r="J33" i="1" s="1"/>
  <c r="J38" i="1"/>
  <c r="J42" i="1"/>
  <c r="J57" i="1"/>
  <c r="J51" i="1"/>
  <c r="J15" i="7"/>
  <c r="J21" i="7"/>
  <c r="J28" i="7"/>
  <c r="J33" i="7" s="1"/>
  <c r="J32" i="7"/>
  <c r="J38" i="7"/>
  <c r="J42" i="7"/>
  <c r="J43" i="7" s="1"/>
  <c r="J57" i="7"/>
  <c r="J51" i="7"/>
  <c r="J15" i="15"/>
  <c r="J21" i="15"/>
  <c r="J28" i="15"/>
  <c r="J33" i="15" s="1"/>
  <c r="J32" i="15"/>
  <c r="J38" i="15"/>
  <c r="J42" i="15"/>
  <c r="J57" i="15"/>
  <c r="J51" i="15"/>
  <c r="J15" i="16"/>
  <c r="J21" i="16"/>
  <c r="J22" i="16" s="1"/>
  <c r="J28" i="16"/>
  <c r="J32" i="16"/>
  <c r="J38" i="16"/>
  <c r="J43" i="16"/>
  <c r="J42" i="16"/>
  <c r="J57" i="16"/>
  <c r="J51" i="16"/>
  <c r="J15" i="17"/>
  <c r="J22" i="17" s="1"/>
  <c r="J21" i="17"/>
  <c r="J28" i="17"/>
  <c r="J32" i="17"/>
  <c r="J33" i="17" s="1"/>
  <c r="J38" i="17"/>
  <c r="J43" i="17" s="1"/>
  <c r="J42" i="17"/>
  <c r="J57" i="17"/>
  <c r="J51" i="17"/>
  <c r="J58" i="17" s="1"/>
  <c r="J15" i="18"/>
  <c r="J21" i="18"/>
  <c r="J22" i="18" s="1"/>
  <c r="J28" i="18"/>
  <c r="J33" i="18" s="1"/>
  <c r="J32" i="18"/>
  <c r="J38" i="18"/>
  <c r="J42" i="18"/>
  <c r="J57" i="18"/>
  <c r="J51" i="18"/>
  <c r="J15" i="19"/>
  <c r="J21" i="19"/>
  <c r="J22" i="19" s="1"/>
  <c r="J28" i="19"/>
  <c r="J32" i="19"/>
  <c r="J38" i="19"/>
  <c r="J42" i="19"/>
  <c r="J57" i="19"/>
  <c r="J51" i="19"/>
  <c r="J15" i="20"/>
  <c r="J21" i="20"/>
  <c r="J22" i="20" s="1"/>
  <c r="J28" i="20"/>
  <c r="J32" i="20"/>
  <c r="J38" i="20"/>
  <c r="J42" i="20"/>
  <c r="J57" i="20"/>
  <c r="J58" i="20" s="1"/>
  <c r="J51" i="20"/>
  <c r="J15" i="21"/>
  <c r="J21" i="21"/>
  <c r="J28" i="21"/>
  <c r="J33" i="21" s="1"/>
  <c r="J32" i="21"/>
  <c r="J38" i="21"/>
  <c r="J43" i="21"/>
  <c r="J42" i="21"/>
  <c r="J57" i="21"/>
  <c r="J51" i="21"/>
  <c r="J58" i="21"/>
  <c r="J15" i="22"/>
  <c r="J21" i="22"/>
  <c r="J28" i="22"/>
  <c r="J33" i="22"/>
  <c r="J32" i="22"/>
  <c r="J38" i="22"/>
  <c r="J42" i="22"/>
  <c r="J57" i="22"/>
  <c r="J58" i="22" s="1"/>
  <c r="J51" i="22"/>
  <c r="J15" i="23"/>
  <c r="J21" i="23"/>
  <c r="J22" i="23" s="1"/>
  <c r="J28" i="23"/>
  <c r="J32" i="23"/>
  <c r="J38" i="23"/>
  <c r="J42" i="23"/>
  <c r="J57" i="23"/>
  <c r="J58" i="23" s="1"/>
  <c r="J51" i="23"/>
  <c r="J15" i="24"/>
  <c r="J21" i="24"/>
  <c r="J28" i="24"/>
  <c r="J32" i="24"/>
  <c r="J38" i="24"/>
  <c r="J42" i="24"/>
  <c r="J57" i="24"/>
  <c r="J51" i="24"/>
  <c r="J15" i="25"/>
  <c r="J22" i="25" s="1"/>
  <c r="J21" i="25"/>
  <c r="J28" i="25"/>
  <c r="J32" i="25"/>
  <c r="J38" i="25"/>
  <c r="J42" i="25"/>
  <c r="J57" i="25"/>
  <c r="J58" i="25" s="1"/>
  <c r="J51" i="25"/>
  <c r="J15" i="26"/>
  <c r="J21" i="26"/>
  <c r="J22" i="26"/>
  <c r="J28" i="26"/>
  <c r="J32" i="26"/>
  <c r="J38" i="26"/>
  <c r="J42" i="26"/>
  <c r="J57" i="26"/>
  <c r="J51" i="26"/>
  <c r="J15" i="27"/>
  <c r="J21" i="27"/>
  <c r="J22" i="27" s="1"/>
  <c r="J28" i="27"/>
  <c r="J33" i="27" s="1"/>
  <c r="J32" i="27"/>
  <c r="J38" i="27"/>
  <c r="J42" i="27"/>
  <c r="J57" i="27"/>
  <c r="J58" i="27" s="1"/>
  <c r="J51" i="27"/>
  <c r="K40" i="6"/>
  <c r="K45" i="6"/>
  <c r="K52" i="6"/>
  <c r="L15" i="1"/>
  <c r="L21" i="1"/>
  <c r="L22" i="1" s="1"/>
  <c r="L28" i="1"/>
  <c r="L33" i="1" s="1"/>
  <c r="L32" i="1"/>
  <c r="L38" i="1"/>
  <c r="L43" i="1"/>
  <c r="L42" i="1"/>
  <c r="L57" i="1"/>
  <c r="L51" i="1"/>
  <c r="L58" i="1" s="1"/>
  <c r="L15" i="7"/>
  <c r="L21" i="7"/>
  <c r="L28" i="7"/>
  <c r="L32" i="7"/>
  <c r="L38" i="7"/>
  <c r="L42" i="7"/>
  <c r="L57" i="7"/>
  <c r="L51" i="7"/>
  <c r="L58" i="7" s="1"/>
  <c r="L15" i="15"/>
  <c r="L21" i="15"/>
  <c r="L28" i="15"/>
  <c r="L32" i="15"/>
  <c r="L33" i="15" s="1"/>
  <c r="L38" i="15"/>
  <c r="L42" i="15"/>
  <c r="L57" i="15"/>
  <c r="L51" i="15"/>
  <c r="L15" i="16"/>
  <c r="L22" i="16" s="1"/>
  <c r="L21" i="16"/>
  <c r="L28" i="16"/>
  <c r="L32" i="16"/>
  <c r="L33" i="16" s="1"/>
  <c r="L38" i="16"/>
  <c r="L42" i="16"/>
  <c r="L57" i="16"/>
  <c r="L58" i="16"/>
  <c r="L51" i="16"/>
  <c r="L15" i="17"/>
  <c r="L21" i="17"/>
  <c r="L22" i="17" s="1"/>
  <c r="L28" i="17"/>
  <c r="L32" i="17"/>
  <c r="L38" i="17"/>
  <c r="L42" i="17"/>
  <c r="L57" i="17"/>
  <c r="L51" i="17"/>
  <c r="L15" i="18"/>
  <c r="L21" i="18"/>
  <c r="L28" i="18"/>
  <c r="L32" i="18"/>
  <c r="L38" i="18"/>
  <c r="L42" i="18"/>
  <c r="L43" i="18" s="1"/>
  <c r="L57" i="18"/>
  <c r="L51" i="18"/>
  <c r="L15" i="19"/>
  <c r="L21" i="19"/>
  <c r="L28" i="19"/>
  <c r="L33" i="19" s="1"/>
  <c r="L32" i="19"/>
  <c r="L38" i="19"/>
  <c r="L43" i="19" s="1"/>
  <c r="L42" i="19"/>
  <c r="L57" i="19"/>
  <c r="L51" i="19"/>
  <c r="L58" i="19" s="1"/>
  <c r="L15" i="20"/>
  <c r="L22" i="20" s="1"/>
  <c r="L21" i="20"/>
  <c r="L28" i="20"/>
  <c r="L32" i="20"/>
  <c r="L38" i="20"/>
  <c r="L42" i="20"/>
  <c r="L57" i="20"/>
  <c r="L51" i="20"/>
  <c r="L58" i="20" s="1"/>
  <c r="L15" i="21"/>
  <c r="L22" i="21" s="1"/>
  <c r="L21" i="21"/>
  <c r="L28" i="21"/>
  <c r="L32" i="21"/>
  <c r="L38" i="21"/>
  <c r="L42" i="21"/>
  <c r="L57" i="21"/>
  <c r="L51" i="21"/>
  <c r="L15" i="22"/>
  <c r="L21" i="22"/>
  <c r="L28" i="22"/>
  <c r="L32" i="22"/>
  <c r="L38" i="22"/>
  <c r="L42" i="22"/>
  <c r="L57" i="22"/>
  <c r="L58" i="22"/>
  <c r="L51" i="22"/>
  <c r="L15" i="23"/>
  <c r="L21" i="23"/>
  <c r="L22" i="23" s="1"/>
  <c r="L28" i="23"/>
  <c r="L33" i="23" s="1"/>
  <c r="L32" i="23"/>
  <c r="L38" i="23"/>
  <c r="L42" i="23"/>
  <c r="L57" i="23"/>
  <c r="L58" i="23" s="1"/>
  <c r="L51" i="23"/>
  <c r="L15" i="24"/>
  <c r="L21" i="24"/>
  <c r="L28" i="24"/>
  <c r="L32" i="24"/>
  <c r="L38" i="24"/>
  <c r="L42" i="24"/>
  <c r="L57" i="24"/>
  <c r="L51" i="24"/>
  <c r="L58" i="24" s="1"/>
  <c r="L15" i="25"/>
  <c r="L21" i="25"/>
  <c r="L28" i="25"/>
  <c r="L32" i="25"/>
  <c r="L38" i="25"/>
  <c r="L42" i="25"/>
  <c r="L57" i="25"/>
  <c r="L51" i="25"/>
  <c r="L15" i="26"/>
  <c r="L21" i="26"/>
  <c r="L28" i="26"/>
  <c r="L32" i="26"/>
  <c r="L38" i="26"/>
  <c r="L43" i="26" s="1"/>
  <c r="L42" i="26"/>
  <c r="L57" i="26"/>
  <c r="L51" i="26"/>
  <c r="L15" i="27"/>
  <c r="L21" i="27"/>
  <c r="L28" i="27"/>
  <c r="L32" i="27"/>
  <c r="L38" i="27"/>
  <c r="L42" i="27"/>
  <c r="L43" i="27"/>
  <c r="L57" i="27"/>
  <c r="L58" i="27" s="1"/>
  <c r="L51" i="27"/>
  <c r="M40" i="6"/>
  <c r="M53" i="6"/>
  <c r="M45" i="6"/>
  <c r="M52" i="6"/>
  <c r="B60" i="28"/>
  <c r="B59" i="28"/>
  <c r="B58" i="28"/>
  <c r="B57" i="28"/>
  <c r="B54" i="28"/>
  <c r="B53" i="28"/>
  <c r="B52" i="28"/>
  <c r="B51" i="28"/>
  <c r="B48" i="28"/>
  <c r="B47" i="28"/>
  <c r="B46" i="28"/>
  <c r="B45" i="28"/>
  <c r="H40" i="28"/>
  <c r="H42" i="28"/>
  <c r="H56" i="28" s="1"/>
  <c r="H62" i="28" s="1"/>
  <c r="I35" i="28"/>
  <c r="J36" i="28" s="1"/>
  <c r="I36" i="28"/>
  <c r="O36" i="28"/>
  <c r="I37" i="28"/>
  <c r="J38" i="28" s="1"/>
  <c r="I38" i="28"/>
  <c r="O38" i="28"/>
  <c r="N38" i="1"/>
  <c r="N42" i="1"/>
  <c r="B96" i="28"/>
  <c r="B95" i="28"/>
  <c r="B94" i="28"/>
  <c r="B93" i="28"/>
  <c r="B90" i="28"/>
  <c r="B89" i="28"/>
  <c r="B88" i="28"/>
  <c r="B87" i="28"/>
  <c r="B84" i="28"/>
  <c r="B83" i="28"/>
  <c r="B82" i="28"/>
  <c r="B81" i="28"/>
  <c r="H76" i="28"/>
  <c r="H78" i="28" s="1"/>
  <c r="H92" i="28" s="1"/>
  <c r="H98" i="28" s="1"/>
  <c r="I71" i="28"/>
  <c r="I72" i="28"/>
  <c r="I76" i="28" s="1"/>
  <c r="O72" i="28"/>
  <c r="I73" i="28"/>
  <c r="I74" i="28"/>
  <c r="O74" i="28"/>
  <c r="O76" i="28" s="1"/>
  <c r="N61" i="7" s="1"/>
  <c r="N38" i="7"/>
  <c r="N42" i="7"/>
  <c r="B132" i="28"/>
  <c r="B131" i="28"/>
  <c r="B130" i="28"/>
  <c r="B129" i="28"/>
  <c r="B126" i="28"/>
  <c r="B125" i="28"/>
  <c r="B124" i="28"/>
  <c r="B123" i="28"/>
  <c r="B120" i="28"/>
  <c r="B119" i="28"/>
  <c r="B118" i="28"/>
  <c r="B117" i="28"/>
  <c r="H107" i="28"/>
  <c r="H108" i="28"/>
  <c r="H112" i="28" s="1"/>
  <c r="H114" i="28" s="1"/>
  <c r="H128" i="28" s="1"/>
  <c r="H134" i="28" s="1"/>
  <c r="I117" i="28" s="1"/>
  <c r="I107" i="28"/>
  <c r="I108" i="28"/>
  <c r="O108" i="28"/>
  <c r="I109" i="28"/>
  <c r="I110" i="28"/>
  <c r="O110" i="28"/>
  <c r="N38" i="15"/>
  <c r="N42" i="15"/>
  <c r="N43" i="15" s="1"/>
  <c r="B168" i="28"/>
  <c r="B167" i="28"/>
  <c r="B166" i="28"/>
  <c r="B165" i="28"/>
  <c r="B162" i="28"/>
  <c r="B161" i="28"/>
  <c r="B160" i="28"/>
  <c r="B159" i="28"/>
  <c r="B156" i="28"/>
  <c r="B155" i="28"/>
  <c r="B154" i="28"/>
  <c r="B153" i="28"/>
  <c r="H144" i="28"/>
  <c r="H148" i="28" s="1"/>
  <c r="H150" i="28" s="1"/>
  <c r="H164" i="28" s="1"/>
  <c r="H170" i="28" s="1"/>
  <c r="H145" i="28"/>
  <c r="H146" i="28"/>
  <c r="I143" i="28"/>
  <c r="I144" i="28"/>
  <c r="O144" i="28"/>
  <c r="I145" i="28"/>
  <c r="I146" i="28"/>
  <c r="O146" i="28"/>
  <c r="N38" i="16"/>
  <c r="N42" i="16"/>
  <c r="N43" i="16" s="1"/>
  <c r="B204" i="28"/>
  <c r="B203" i="28"/>
  <c r="B202" i="28"/>
  <c r="B201" i="28"/>
  <c r="B198" i="28"/>
  <c r="B197" i="28"/>
  <c r="B196" i="28"/>
  <c r="B195" i="28"/>
  <c r="B192" i="28"/>
  <c r="B191" i="28"/>
  <c r="B190" i="28"/>
  <c r="B189" i="28"/>
  <c r="H184" i="28"/>
  <c r="H186" i="28"/>
  <c r="H200" i="28"/>
  <c r="H206" i="28" s="1"/>
  <c r="I179" i="28"/>
  <c r="I180" i="28"/>
  <c r="O180" i="28"/>
  <c r="O184" i="28" s="1"/>
  <c r="I181" i="28"/>
  <c r="J182" i="28" s="1"/>
  <c r="I182" i="28"/>
  <c r="O182" i="28"/>
  <c r="N38" i="17"/>
  <c r="N43" i="17" s="1"/>
  <c r="N42" i="17"/>
  <c r="B240" i="28"/>
  <c r="B239" i="28"/>
  <c r="B238" i="28"/>
  <c r="B237" i="28"/>
  <c r="B234" i="28"/>
  <c r="B233" i="28"/>
  <c r="B232" i="28"/>
  <c r="B231" i="28"/>
  <c r="B228" i="28"/>
  <c r="B227" i="28"/>
  <c r="B226" i="28"/>
  <c r="B225" i="28"/>
  <c r="H220" i="28"/>
  <c r="H222" i="28" s="1"/>
  <c r="H236" i="28" s="1"/>
  <c r="H242" i="28" s="1"/>
  <c r="I215" i="28"/>
  <c r="I216" i="28"/>
  <c r="J216" i="28" s="1"/>
  <c r="O216" i="28"/>
  <c r="I217" i="28"/>
  <c r="I218" i="28"/>
  <c r="O218" i="28"/>
  <c r="B276" i="28"/>
  <c r="B275" i="28"/>
  <c r="B274" i="28"/>
  <c r="B273" i="28"/>
  <c r="B270" i="28"/>
  <c r="B269" i="28"/>
  <c r="B268" i="28"/>
  <c r="B267" i="28"/>
  <c r="B264" i="28"/>
  <c r="B263" i="28"/>
  <c r="B262" i="28"/>
  <c r="B261" i="28"/>
  <c r="H254" i="28"/>
  <c r="H256" i="28"/>
  <c r="H258" i="28"/>
  <c r="H272" i="28" s="1"/>
  <c r="H278" i="28" s="1"/>
  <c r="I251" i="28"/>
  <c r="I252" i="28"/>
  <c r="J252" i="28" s="1"/>
  <c r="O252" i="28"/>
  <c r="O256" i="28" s="1"/>
  <c r="N61" i="19" s="1"/>
  <c r="I253" i="28"/>
  <c r="I254" i="28"/>
  <c r="O254" i="28"/>
  <c r="N38" i="19"/>
  <c r="N42" i="19"/>
  <c r="B312" i="28"/>
  <c r="B311" i="28"/>
  <c r="B310" i="28"/>
  <c r="B309" i="28"/>
  <c r="B306" i="28"/>
  <c r="B305" i="28"/>
  <c r="B304" i="28"/>
  <c r="B303" i="28"/>
  <c r="B300" i="28"/>
  <c r="B299" i="28"/>
  <c r="B298" i="28"/>
  <c r="B297" i="28"/>
  <c r="H290" i="28"/>
  <c r="H292" i="28"/>
  <c r="H294" i="28" s="1"/>
  <c r="H308" i="28" s="1"/>
  <c r="H314" i="28" s="1"/>
  <c r="I287" i="28"/>
  <c r="I288" i="28"/>
  <c r="O288" i="28"/>
  <c r="I289" i="28"/>
  <c r="I290" i="28"/>
  <c r="O290" i="28"/>
  <c r="N38" i="20"/>
  <c r="N42" i="20"/>
  <c r="B348" i="28"/>
  <c r="B347" i="28"/>
  <c r="B346" i="28"/>
  <c r="B345" i="28"/>
  <c r="B342" i="28"/>
  <c r="B341" i="28"/>
  <c r="B340" i="28"/>
  <c r="B339" i="28"/>
  <c r="B336" i="28"/>
  <c r="B335" i="28"/>
  <c r="B334" i="28"/>
  <c r="B333" i="28"/>
  <c r="H350" i="28"/>
  <c r="I323" i="28"/>
  <c r="I324" i="28"/>
  <c r="O324" i="28"/>
  <c r="I325" i="28"/>
  <c r="I326" i="28"/>
  <c r="O326" i="28"/>
  <c r="N38" i="21"/>
  <c r="N43" i="21" s="1"/>
  <c r="N42" i="21"/>
  <c r="N15" i="22"/>
  <c r="N21" i="22"/>
  <c r="N28" i="22"/>
  <c r="N32" i="22"/>
  <c r="N33" i="22" s="1"/>
  <c r="N38" i="22"/>
  <c r="N42" i="22"/>
  <c r="N57" i="22"/>
  <c r="N51" i="22"/>
  <c r="N15" i="23"/>
  <c r="N21" i="23"/>
  <c r="N28" i="23"/>
  <c r="N32" i="23"/>
  <c r="N38" i="23"/>
  <c r="N42" i="23"/>
  <c r="N57" i="23"/>
  <c r="N51" i="23"/>
  <c r="N15" i="24"/>
  <c r="N22" i="24" s="1"/>
  <c r="N21" i="24"/>
  <c r="N28" i="24"/>
  <c r="N32" i="24"/>
  <c r="N38" i="24"/>
  <c r="N43" i="24" s="1"/>
  <c r="N42" i="24"/>
  <c r="N57" i="24"/>
  <c r="N51" i="24"/>
  <c r="N15" i="25"/>
  <c r="N22" i="25" s="1"/>
  <c r="N21" i="25"/>
  <c r="N28" i="25"/>
  <c r="N33" i="25" s="1"/>
  <c r="N32" i="25"/>
  <c r="N38" i="25"/>
  <c r="N42" i="25"/>
  <c r="N57" i="25"/>
  <c r="N58" i="25" s="1"/>
  <c r="N51" i="25"/>
  <c r="N15" i="26"/>
  <c r="N21" i="26"/>
  <c r="N28" i="26"/>
  <c r="N33" i="26" s="1"/>
  <c r="N44" i="26" s="1"/>
  <c r="N32" i="26"/>
  <c r="N38" i="26"/>
  <c r="N42" i="26"/>
  <c r="N43" i="26" s="1"/>
  <c r="N57" i="26"/>
  <c r="N58" i="26" s="1"/>
  <c r="N51" i="26"/>
  <c r="N15" i="27"/>
  <c r="N21" i="27"/>
  <c r="N22" i="27" s="1"/>
  <c r="N28" i="27"/>
  <c r="N32" i="27"/>
  <c r="N38" i="27"/>
  <c r="N42" i="27"/>
  <c r="N57" i="27"/>
  <c r="N58" i="27" s="1"/>
  <c r="N51" i="27"/>
  <c r="N40" i="6"/>
  <c r="N45" i="6"/>
  <c r="N52" i="6"/>
  <c r="N53" i="6" s="1"/>
  <c r="P36" i="28"/>
  <c r="P38" i="28"/>
  <c r="O38" i="1"/>
  <c r="O42" i="1"/>
  <c r="P72" i="28"/>
  <c r="P74" i="28"/>
  <c r="O38" i="7"/>
  <c r="O42" i="7"/>
  <c r="O43" i="7" s="1"/>
  <c r="P108" i="28"/>
  <c r="P110" i="28"/>
  <c r="O38" i="15"/>
  <c r="O42" i="15"/>
  <c r="O43" i="15" s="1"/>
  <c r="P144" i="28"/>
  <c r="P146" i="28"/>
  <c r="O38" i="16"/>
  <c r="O42" i="16"/>
  <c r="P180" i="28"/>
  <c r="P182" i="28"/>
  <c r="O38" i="17"/>
  <c r="O42" i="17"/>
  <c r="P216" i="28"/>
  <c r="P218" i="28"/>
  <c r="O36" i="18"/>
  <c r="P252" i="28"/>
  <c r="P254" i="28"/>
  <c r="O38" i="19"/>
  <c r="O43" i="19" s="1"/>
  <c r="O42" i="19"/>
  <c r="P288" i="28"/>
  <c r="P290" i="28"/>
  <c r="O38" i="20"/>
  <c r="O43" i="20" s="1"/>
  <c r="O42" i="20"/>
  <c r="P324" i="28"/>
  <c r="P326" i="28"/>
  <c r="O38" i="21"/>
  <c r="O42" i="21"/>
  <c r="O15" i="22"/>
  <c r="O21" i="22"/>
  <c r="O28" i="22"/>
  <c r="O33" i="22" s="1"/>
  <c r="O32" i="22"/>
  <c r="O38" i="22"/>
  <c r="O42" i="22"/>
  <c r="O57" i="22"/>
  <c r="O51" i="22"/>
  <c r="O15" i="23"/>
  <c r="O21" i="23"/>
  <c r="O28" i="23"/>
  <c r="O32" i="23"/>
  <c r="O38" i="23"/>
  <c r="O42" i="23"/>
  <c r="O57" i="23"/>
  <c r="O51" i="23"/>
  <c r="O15" i="24"/>
  <c r="O21" i="24"/>
  <c r="O28" i="24"/>
  <c r="O32" i="24"/>
  <c r="O38" i="24"/>
  <c r="O42" i="24"/>
  <c r="O57" i="24"/>
  <c r="O51" i="24"/>
  <c r="O15" i="25"/>
  <c r="O22" i="25" s="1"/>
  <c r="O21" i="25"/>
  <c r="O28" i="25"/>
  <c r="O32" i="25"/>
  <c r="O38" i="25"/>
  <c r="O43" i="25" s="1"/>
  <c r="O42" i="25"/>
  <c r="O57" i="25"/>
  <c r="O51" i="25"/>
  <c r="O15" i="26"/>
  <c r="O21" i="26"/>
  <c r="O28" i="26"/>
  <c r="O32" i="26"/>
  <c r="O38" i="26"/>
  <c r="O42" i="26"/>
  <c r="O57" i="26"/>
  <c r="O51" i="26"/>
  <c r="O58" i="26" s="1"/>
  <c r="O15" i="27"/>
  <c r="O21" i="27"/>
  <c r="O28" i="27"/>
  <c r="O32" i="27"/>
  <c r="O38" i="27"/>
  <c r="O42" i="27"/>
  <c r="O43" i="27"/>
  <c r="O57" i="27"/>
  <c r="O58" i="27" s="1"/>
  <c r="O51" i="27"/>
  <c r="O40" i="6"/>
  <c r="O45" i="6"/>
  <c r="O52" i="6"/>
  <c r="Q36" i="28"/>
  <c r="Q38" i="28"/>
  <c r="P38" i="1"/>
  <c r="P43" i="1" s="1"/>
  <c r="P42" i="1"/>
  <c r="Q72" i="28"/>
  <c r="Q74" i="28"/>
  <c r="P38" i="7"/>
  <c r="P43" i="7" s="1"/>
  <c r="P42" i="7"/>
  <c r="Q108" i="28"/>
  <c r="Q110" i="28"/>
  <c r="Q112" i="28" s="1"/>
  <c r="P61" i="15" s="1"/>
  <c r="P38" i="15"/>
  <c r="P42" i="15"/>
  <c r="Q144" i="28"/>
  <c r="Q146" i="28"/>
  <c r="Q148" i="28" s="1"/>
  <c r="P61" i="16" s="1"/>
  <c r="P38" i="16"/>
  <c r="P42" i="16"/>
  <c r="Q180" i="28"/>
  <c r="Q182" i="28"/>
  <c r="Q184" i="28" s="1"/>
  <c r="P38" i="17"/>
  <c r="P42" i="17"/>
  <c r="Q216" i="28"/>
  <c r="Q218" i="28"/>
  <c r="Q252" i="28"/>
  <c r="Q254" i="28"/>
  <c r="P38" i="19"/>
  <c r="P43" i="19" s="1"/>
  <c r="P42" i="19"/>
  <c r="Q288" i="28"/>
  <c r="Q290" i="28"/>
  <c r="P38" i="20"/>
  <c r="P43" i="20" s="1"/>
  <c r="P42" i="20"/>
  <c r="Q324" i="28"/>
  <c r="Q326" i="28"/>
  <c r="P38" i="21"/>
  <c r="P43" i="21" s="1"/>
  <c r="P42" i="21"/>
  <c r="P15" i="22"/>
  <c r="P21" i="22"/>
  <c r="P22" i="22" s="1"/>
  <c r="P28" i="22"/>
  <c r="P33" i="22" s="1"/>
  <c r="P32" i="22"/>
  <c r="P38" i="22"/>
  <c r="P42" i="22"/>
  <c r="P57" i="22"/>
  <c r="P58" i="22" s="1"/>
  <c r="P51" i="22"/>
  <c r="P15" i="23"/>
  <c r="P22" i="23" s="1"/>
  <c r="P21" i="23"/>
  <c r="P28" i="23"/>
  <c r="P33" i="23" s="1"/>
  <c r="P32" i="23"/>
  <c r="P38" i="23"/>
  <c r="P42" i="23"/>
  <c r="P57" i="23"/>
  <c r="P51" i="23"/>
  <c r="P15" i="24"/>
  <c r="P22" i="24" s="1"/>
  <c r="P21" i="24"/>
  <c r="P28" i="24"/>
  <c r="P33" i="24"/>
  <c r="P32" i="24"/>
  <c r="P38" i="24"/>
  <c r="P42" i="24"/>
  <c r="P57" i="24"/>
  <c r="P58" i="24" s="1"/>
  <c r="P51" i="24"/>
  <c r="P15" i="25"/>
  <c r="P21" i="25"/>
  <c r="P28" i="25"/>
  <c r="P32" i="25"/>
  <c r="P38" i="25"/>
  <c r="P42" i="25"/>
  <c r="P57" i="25"/>
  <c r="P58" i="25" s="1"/>
  <c r="P51" i="25"/>
  <c r="P15" i="26"/>
  <c r="P21" i="26"/>
  <c r="P22" i="26" s="1"/>
  <c r="P28" i="26"/>
  <c r="P33" i="26" s="1"/>
  <c r="P32" i="26"/>
  <c r="P38" i="26"/>
  <c r="P43" i="26"/>
  <c r="P42" i="26"/>
  <c r="P57" i="26"/>
  <c r="P58" i="26" s="1"/>
  <c r="P51" i="26"/>
  <c r="P15" i="27"/>
  <c r="P22" i="27" s="1"/>
  <c r="P21" i="27"/>
  <c r="P28" i="27"/>
  <c r="P32" i="27"/>
  <c r="P38" i="27"/>
  <c r="P43" i="27" s="1"/>
  <c r="P42" i="27"/>
  <c r="P57" i="27"/>
  <c r="P51" i="27"/>
  <c r="P58" i="27" s="1"/>
  <c r="L40" i="6"/>
  <c r="L45" i="6"/>
  <c r="L52" i="6"/>
  <c r="M15" i="1"/>
  <c r="M22" i="1" s="1"/>
  <c r="M21" i="1"/>
  <c r="M28" i="1"/>
  <c r="M32" i="1"/>
  <c r="M33" i="1"/>
  <c r="M38" i="1"/>
  <c r="M42" i="1"/>
  <c r="M57" i="1"/>
  <c r="M51" i="1"/>
  <c r="M58" i="1" s="1"/>
  <c r="M15" i="7"/>
  <c r="M22" i="7" s="1"/>
  <c r="M21" i="7"/>
  <c r="M28" i="7"/>
  <c r="M32" i="7"/>
  <c r="M33" i="7" s="1"/>
  <c r="M38" i="7"/>
  <c r="M42" i="7"/>
  <c r="M57" i="7"/>
  <c r="M51" i="7"/>
  <c r="M15" i="15"/>
  <c r="M21" i="15"/>
  <c r="M28" i="15"/>
  <c r="M32" i="15"/>
  <c r="M33" i="15" s="1"/>
  <c r="M38" i="15"/>
  <c r="M42" i="15"/>
  <c r="M57" i="15"/>
  <c r="M58" i="15"/>
  <c r="M51" i="15"/>
  <c r="M15" i="16"/>
  <c r="M21" i="16"/>
  <c r="M28" i="16"/>
  <c r="M33" i="16" s="1"/>
  <c r="M32" i="16"/>
  <c r="M38" i="16"/>
  <c r="M42" i="16"/>
  <c r="M57" i="16"/>
  <c r="M58" i="16" s="1"/>
  <c r="M51" i="16"/>
  <c r="M15" i="17"/>
  <c r="M21" i="17"/>
  <c r="M28" i="17"/>
  <c r="M33" i="17" s="1"/>
  <c r="M32" i="17"/>
  <c r="M38" i="17"/>
  <c r="M42" i="17"/>
  <c r="M57" i="17"/>
  <c r="M58" i="17" s="1"/>
  <c r="M51" i="17"/>
  <c r="M15" i="18"/>
  <c r="M22" i="18" s="1"/>
  <c r="M21" i="18"/>
  <c r="M28" i="18"/>
  <c r="M32" i="18"/>
  <c r="M38" i="18"/>
  <c r="M42" i="18"/>
  <c r="M57" i="18"/>
  <c r="M51" i="18"/>
  <c r="M15" i="19"/>
  <c r="M28" i="19"/>
  <c r="M38" i="19"/>
  <c r="M42" i="19"/>
  <c r="M51" i="19"/>
  <c r="M15" i="20"/>
  <c r="M22" i="20" s="1"/>
  <c r="M21" i="20"/>
  <c r="M28" i="20"/>
  <c r="M33" i="20" s="1"/>
  <c r="M44" i="20" s="1"/>
  <c r="M32" i="20"/>
  <c r="M38" i="20"/>
  <c r="M42" i="20"/>
  <c r="M43" i="20" s="1"/>
  <c r="M57" i="20"/>
  <c r="M51" i="20"/>
  <c r="M15" i="21"/>
  <c r="M22" i="21" s="1"/>
  <c r="M21" i="21"/>
  <c r="M28" i="21"/>
  <c r="M32" i="21"/>
  <c r="M33" i="21" s="1"/>
  <c r="M38" i="21"/>
  <c r="M42" i="21"/>
  <c r="M57" i="21"/>
  <c r="M51" i="21"/>
  <c r="A89" i="22"/>
  <c r="A88" i="22"/>
  <c r="A87" i="22"/>
  <c r="A86" i="22"/>
  <c r="A83" i="22"/>
  <c r="A82" i="22"/>
  <c r="A81" i="22"/>
  <c r="A80" i="22"/>
  <c r="A77" i="22"/>
  <c r="A76" i="22"/>
  <c r="A75" i="22"/>
  <c r="A74" i="22"/>
  <c r="G69" i="22"/>
  <c r="G71" i="22" s="1"/>
  <c r="G85" i="22" s="1"/>
  <c r="G91" i="22" s="1"/>
  <c r="I65" i="22"/>
  <c r="M65" i="22" s="1"/>
  <c r="M69" i="22" s="1"/>
  <c r="I67" i="22"/>
  <c r="M38" i="22"/>
  <c r="M42" i="22"/>
  <c r="M43" i="22" s="1"/>
  <c r="M15" i="23"/>
  <c r="M21" i="23"/>
  <c r="M28" i="23"/>
  <c r="M32" i="23"/>
  <c r="M38" i="23"/>
  <c r="M42" i="23"/>
  <c r="M57" i="23"/>
  <c r="M58" i="23"/>
  <c r="M51" i="23"/>
  <c r="M15" i="24"/>
  <c r="M21" i="24"/>
  <c r="M28" i="24"/>
  <c r="M32" i="24"/>
  <c r="M38" i="24"/>
  <c r="M42" i="24"/>
  <c r="M43" i="24" s="1"/>
  <c r="M57" i="24"/>
  <c r="M51" i="24"/>
  <c r="M15" i="25"/>
  <c r="M21" i="25"/>
  <c r="M22" i="25" s="1"/>
  <c r="M28" i="25"/>
  <c r="M32" i="25"/>
  <c r="M38" i="25"/>
  <c r="M42" i="25"/>
  <c r="M57" i="25"/>
  <c r="M51" i="25"/>
  <c r="M15" i="26"/>
  <c r="M21" i="26"/>
  <c r="M28" i="26"/>
  <c r="M33" i="26" s="1"/>
  <c r="M32" i="26"/>
  <c r="M38" i="26"/>
  <c r="M42" i="26"/>
  <c r="M43" i="26" s="1"/>
  <c r="M44" i="26" s="1"/>
  <c r="M57" i="26"/>
  <c r="M51" i="26"/>
  <c r="M58" i="26"/>
  <c r="M15" i="27"/>
  <c r="M22" i="27" s="1"/>
  <c r="M21" i="27"/>
  <c r="M28" i="27"/>
  <c r="M32" i="27"/>
  <c r="M38" i="27"/>
  <c r="M43" i="27" s="1"/>
  <c r="M42" i="27"/>
  <c r="M57" i="27"/>
  <c r="M51" i="27"/>
  <c r="H40" i="6"/>
  <c r="H45" i="6"/>
  <c r="H52" i="6"/>
  <c r="M36" i="28"/>
  <c r="M40" i="28" s="1"/>
  <c r="I61" i="1" s="1"/>
  <c r="M38" i="28"/>
  <c r="I38" i="1"/>
  <c r="I42" i="1"/>
  <c r="M72" i="28"/>
  <c r="M74" i="28"/>
  <c r="I38" i="7"/>
  <c r="I42" i="7"/>
  <c r="I43" i="7" s="1"/>
  <c r="M108" i="28"/>
  <c r="M112" i="28" s="1"/>
  <c r="M110" i="28"/>
  <c r="I38" i="15"/>
  <c r="I42" i="15"/>
  <c r="M144" i="28"/>
  <c r="M148" i="28" s="1"/>
  <c r="I61" i="16" s="1"/>
  <c r="M146" i="28"/>
  <c r="I38" i="16"/>
  <c r="I42" i="16"/>
  <c r="I43" i="16" s="1"/>
  <c r="M180" i="28"/>
  <c r="M184" i="28" s="1"/>
  <c r="I61" i="17" s="1"/>
  <c r="M182" i="28"/>
  <c r="I38" i="17"/>
  <c r="I42" i="17"/>
  <c r="M216" i="28"/>
  <c r="M218" i="28"/>
  <c r="M220" i="28" s="1"/>
  <c r="I61" i="18" s="1"/>
  <c r="I38" i="18"/>
  <c r="I42" i="18"/>
  <c r="M252" i="28"/>
  <c r="M254" i="28"/>
  <c r="I38" i="19"/>
  <c r="I42" i="19"/>
  <c r="M288" i="28"/>
  <c r="M292" i="28" s="1"/>
  <c r="I61" i="20" s="1"/>
  <c r="M290" i="28"/>
  <c r="I38" i="20"/>
  <c r="I42" i="20"/>
  <c r="M324" i="28"/>
  <c r="M326" i="28"/>
  <c r="M328" i="28" s="1"/>
  <c r="I61" i="21" s="1"/>
  <c r="I38" i="21"/>
  <c r="I42" i="21"/>
  <c r="I38" i="22"/>
  <c r="I42" i="22"/>
  <c r="I15" i="23"/>
  <c r="I21" i="23"/>
  <c r="I28" i="23"/>
  <c r="I32" i="23"/>
  <c r="I33" i="23" s="1"/>
  <c r="I44" i="23" s="1"/>
  <c r="I38" i="23"/>
  <c r="I42" i="23"/>
  <c r="I43" i="23" s="1"/>
  <c r="I57" i="23"/>
  <c r="I51" i="23"/>
  <c r="I15" i="24"/>
  <c r="I21" i="24"/>
  <c r="I28" i="24"/>
  <c r="I32" i="24"/>
  <c r="I38" i="24"/>
  <c r="I42" i="24"/>
  <c r="I57" i="24"/>
  <c r="I51" i="24"/>
  <c r="I15" i="25"/>
  <c r="I21" i="25"/>
  <c r="I28" i="25"/>
  <c r="I32" i="25"/>
  <c r="I38" i="25"/>
  <c r="I42" i="25"/>
  <c r="I43" i="25" s="1"/>
  <c r="I57" i="25"/>
  <c r="I51" i="25"/>
  <c r="I15" i="26"/>
  <c r="I21" i="26"/>
  <c r="I28" i="26"/>
  <c r="I32" i="26"/>
  <c r="I38" i="26"/>
  <c r="I42" i="26"/>
  <c r="I43" i="26" s="1"/>
  <c r="I57" i="26"/>
  <c r="I58" i="26" s="1"/>
  <c r="I51" i="26"/>
  <c r="I15" i="27"/>
  <c r="I21" i="27"/>
  <c r="I28" i="27"/>
  <c r="I33" i="27" s="1"/>
  <c r="I32" i="27"/>
  <c r="I38" i="27"/>
  <c r="I42" i="27"/>
  <c r="I57" i="27"/>
  <c r="I51" i="27"/>
  <c r="J40" i="6"/>
  <c r="J45" i="6"/>
  <c r="J47" i="6"/>
  <c r="J52" i="6" s="1"/>
  <c r="N36" i="28"/>
  <c r="N38" i="28"/>
  <c r="K38" i="1"/>
  <c r="K42" i="1"/>
  <c r="N72" i="28"/>
  <c r="N74" i="28"/>
  <c r="K38" i="7"/>
  <c r="K43" i="7" s="1"/>
  <c r="K42" i="7"/>
  <c r="N108" i="28"/>
  <c r="N112" i="28" s="1"/>
  <c r="N110" i="28"/>
  <c r="K38" i="15"/>
  <c r="K42" i="15"/>
  <c r="N144" i="28"/>
  <c r="N146" i="28"/>
  <c r="K38" i="16"/>
  <c r="K43" i="16" s="1"/>
  <c r="K42" i="16"/>
  <c r="N180" i="28"/>
  <c r="N182" i="28"/>
  <c r="K38" i="17"/>
  <c r="K42" i="17"/>
  <c r="N216" i="28"/>
  <c r="N218" i="28"/>
  <c r="N220" i="28" s="1"/>
  <c r="K61" i="18" s="1"/>
  <c r="K38" i="18"/>
  <c r="K42" i="18"/>
  <c r="N252" i="28"/>
  <c r="N254" i="28"/>
  <c r="K38" i="19"/>
  <c r="K42" i="19"/>
  <c r="N288" i="28"/>
  <c r="N290" i="28"/>
  <c r="K38" i="20"/>
  <c r="K42" i="20"/>
  <c r="N324" i="28"/>
  <c r="N326" i="28"/>
  <c r="K38" i="21"/>
  <c r="K43" i="21"/>
  <c r="K42" i="21"/>
  <c r="K38" i="22"/>
  <c r="K43" i="22" s="1"/>
  <c r="K42" i="22"/>
  <c r="K15" i="23"/>
  <c r="K22" i="23" s="1"/>
  <c r="K21" i="23"/>
  <c r="K28" i="23"/>
  <c r="K33" i="23" s="1"/>
  <c r="K32" i="23"/>
  <c r="K38" i="23"/>
  <c r="K42" i="23"/>
  <c r="K57" i="23"/>
  <c r="K51" i="23"/>
  <c r="K15" i="24"/>
  <c r="K21" i="24"/>
  <c r="K28" i="24"/>
  <c r="K32" i="24"/>
  <c r="K38" i="24"/>
  <c r="K42" i="24"/>
  <c r="K57" i="24"/>
  <c r="K51" i="24"/>
  <c r="K15" i="25"/>
  <c r="K21" i="25"/>
  <c r="K28" i="25"/>
  <c r="K32" i="25"/>
  <c r="K38" i="25"/>
  <c r="K42" i="25"/>
  <c r="K57" i="25"/>
  <c r="K51" i="25"/>
  <c r="K15" i="26"/>
  <c r="K21" i="26"/>
  <c r="K28" i="26"/>
  <c r="K33" i="26" s="1"/>
  <c r="K32" i="26"/>
  <c r="K38" i="26"/>
  <c r="K42" i="26"/>
  <c r="K43" i="26" s="1"/>
  <c r="K57" i="26"/>
  <c r="K51" i="26"/>
  <c r="K15" i="27"/>
  <c r="K22" i="27"/>
  <c r="K21" i="27"/>
  <c r="K28" i="27"/>
  <c r="K33" i="27" s="1"/>
  <c r="K32" i="27"/>
  <c r="K38" i="27"/>
  <c r="K43" i="27" s="1"/>
  <c r="K42" i="27"/>
  <c r="K57" i="27"/>
  <c r="K51" i="27"/>
  <c r="F40" i="6"/>
  <c r="R40" i="6" s="1"/>
  <c r="F45" i="6"/>
  <c r="R45" i="6" s="1"/>
  <c r="F47" i="6"/>
  <c r="F48" i="6"/>
  <c r="G48" i="6" s="1"/>
  <c r="P48" i="6" s="1"/>
  <c r="G38" i="1"/>
  <c r="G43" i="1" s="1"/>
  <c r="G42" i="1"/>
  <c r="G38" i="7"/>
  <c r="G42" i="7"/>
  <c r="G43" i="7" s="1"/>
  <c r="G38" i="15"/>
  <c r="G43" i="15" s="1"/>
  <c r="G42" i="15"/>
  <c r="G38" i="16"/>
  <c r="G42" i="16"/>
  <c r="G43" i="16" s="1"/>
  <c r="G38" i="17"/>
  <c r="G43" i="17" s="1"/>
  <c r="G42" i="17"/>
  <c r="G38" i="18"/>
  <c r="G42" i="18"/>
  <c r="G43" i="18" s="1"/>
  <c r="G38" i="19"/>
  <c r="G42" i="19"/>
  <c r="G38" i="20"/>
  <c r="G42" i="20"/>
  <c r="G38" i="21"/>
  <c r="G42" i="21"/>
  <c r="G38" i="22"/>
  <c r="G42" i="22"/>
  <c r="G15" i="23"/>
  <c r="G21" i="23"/>
  <c r="G28" i="23"/>
  <c r="G32" i="23"/>
  <c r="G38" i="23"/>
  <c r="G42" i="23"/>
  <c r="G43" i="23" s="1"/>
  <c r="G57" i="23"/>
  <c r="G51" i="23"/>
  <c r="G15" i="24"/>
  <c r="G21" i="24"/>
  <c r="G28" i="24"/>
  <c r="G32" i="24"/>
  <c r="G38" i="24"/>
  <c r="G42" i="24"/>
  <c r="G57" i="24"/>
  <c r="G51" i="24"/>
  <c r="G15" i="25"/>
  <c r="G21" i="25"/>
  <c r="G22" i="25" s="1"/>
  <c r="G28" i="25"/>
  <c r="G32" i="25"/>
  <c r="G38" i="25"/>
  <c r="G43" i="25" s="1"/>
  <c r="G42" i="25"/>
  <c r="G57" i="25"/>
  <c r="G51" i="25"/>
  <c r="G58" i="25" s="1"/>
  <c r="G15" i="26"/>
  <c r="G22" i="26" s="1"/>
  <c r="G21" i="26"/>
  <c r="G28" i="26"/>
  <c r="G33" i="26" s="1"/>
  <c r="G32" i="26"/>
  <c r="G38" i="26"/>
  <c r="G42" i="26"/>
  <c r="G57" i="26"/>
  <c r="G58" i="26" s="1"/>
  <c r="G51" i="26"/>
  <c r="G15" i="27"/>
  <c r="G22" i="27" s="1"/>
  <c r="G21" i="27"/>
  <c r="G28" i="27"/>
  <c r="G32" i="27"/>
  <c r="G33" i="27" s="1"/>
  <c r="G38" i="27"/>
  <c r="G42" i="27"/>
  <c r="G57" i="27"/>
  <c r="G51" i="27"/>
  <c r="G40" i="6"/>
  <c r="G45" i="6"/>
  <c r="G49" i="6"/>
  <c r="P49" i="6" s="1"/>
  <c r="Q49" i="6" s="1"/>
  <c r="H38" i="1"/>
  <c r="H42" i="1"/>
  <c r="H43" i="1" s="1"/>
  <c r="H38" i="7"/>
  <c r="H43" i="7" s="1"/>
  <c r="H42" i="7"/>
  <c r="H38" i="15"/>
  <c r="H42" i="15"/>
  <c r="H38" i="16"/>
  <c r="H42" i="16"/>
  <c r="H38" i="17"/>
  <c r="H42" i="17"/>
  <c r="H38" i="18"/>
  <c r="H42" i="18"/>
  <c r="H38" i="19"/>
  <c r="H42" i="19"/>
  <c r="H38" i="20"/>
  <c r="H43" i="20" s="1"/>
  <c r="H42" i="20"/>
  <c r="H38" i="21"/>
  <c r="H42" i="21"/>
  <c r="H38" i="22"/>
  <c r="H43" i="22" s="1"/>
  <c r="H42" i="22"/>
  <c r="H15" i="23"/>
  <c r="H21" i="23"/>
  <c r="H28" i="23"/>
  <c r="H32" i="23"/>
  <c r="H38" i="23"/>
  <c r="H43" i="23" s="1"/>
  <c r="H42" i="23"/>
  <c r="H57" i="23"/>
  <c r="H51" i="23"/>
  <c r="H15" i="24"/>
  <c r="H22" i="24" s="1"/>
  <c r="H21" i="24"/>
  <c r="H28" i="24"/>
  <c r="H33" i="24" s="1"/>
  <c r="H44" i="24" s="1"/>
  <c r="H32" i="24"/>
  <c r="H38" i="24"/>
  <c r="H42" i="24"/>
  <c r="H57" i="24"/>
  <c r="H58" i="24" s="1"/>
  <c r="H51" i="24"/>
  <c r="H15" i="25"/>
  <c r="H21" i="25"/>
  <c r="H28" i="25"/>
  <c r="H33" i="25" s="1"/>
  <c r="H44" i="25" s="1"/>
  <c r="H32" i="25"/>
  <c r="H38" i="25"/>
  <c r="H42" i="25"/>
  <c r="H43" i="25" s="1"/>
  <c r="H57" i="25"/>
  <c r="H58" i="25" s="1"/>
  <c r="H51" i="25"/>
  <c r="H15" i="26"/>
  <c r="H21" i="26"/>
  <c r="H28" i="26"/>
  <c r="H33" i="26" s="1"/>
  <c r="H44" i="26" s="1"/>
  <c r="H32" i="26"/>
  <c r="H38" i="26"/>
  <c r="H42" i="26"/>
  <c r="H43" i="26" s="1"/>
  <c r="H57" i="26"/>
  <c r="H58" i="26" s="1"/>
  <c r="H51" i="26"/>
  <c r="H15" i="27"/>
  <c r="H22" i="27"/>
  <c r="H21" i="27"/>
  <c r="H28" i="27"/>
  <c r="H32" i="27"/>
  <c r="H33" i="27"/>
  <c r="H38" i="27"/>
  <c r="H43" i="27" s="1"/>
  <c r="H42" i="27"/>
  <c r="H57" i="27"/>
  <c r="H51" i="27"/>
  <c r="O2" i="13"/>
  <c r="D2" i="13"/>
  <c r="H2" i="9"/>
  <c r="D2" i="9"/>
  <c r="H33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0" i="9"/>
  <c r="H9" i="9"/>
  <c r="H8" i="9"/>
  <c r="F32" i="9"/>
  <c r="F34" i="9" s="1"/>
  <c r="G32" i="9"/>
  <c r="G34" i="9"/>
  <c r="D2" i="14"/>
  <c r="B23" i="14"/>
  <c r="B22" i="14"/>
  <c r="B21" i="14"/>
  <c r="B20" i="14"/>
  <c r="B19" i="14"/>
  <c r="E3" i="22"/>
  <c r="B18" i="14"/>
  <c r="E3" i="1"/>
  <c r="B9" i="6" s="1"/>
  <c r="P2" i="1"/>
  <c r="L2" i="14"/>
  <c r="E3" i="7"/>
  <c r="B10" i="6" s="1"/>
  <c r="E3" i="15"/>
  <c r="B11" i="6"/>
  <c r="E3" i="16"/>
  <c r="B12" i="6" s="1"/>
  <c r="E3" i="17"/>
  <c r="B13" i="6"/>
  <c r="E3" i="18"/>
  <c r="B14" i="6" s="1"/>
  <c r="E3" i="19"/>
  <c r="B15" i="6"/>
  <c r="E3" i="20"/>
  <c r="B16" i="6" s="1"/>
  <c r="E3" i="21"/>
  <c r="B17" i="6"/>
  <c r="B8" i="1"/>
  <c r="J40" i="28"/>
  <c r="G61" i="1" s="1"/>
  <c r="L36" i="28"/>
  <c r="L38" i="28"/>
  <c r="N40" i="28"/>
  <c r="K61" i="1" s="1"/>
  <c r="O40" i="28"/>
  <c r="N61" i="1" s="1"/>
  <c r="P40" i="28"/>
  <c r="O61" i="1" s="1"/>
  <c r="Q40" i="28"/>
  <c r="P61" i="1" s="1"/>
  <c r="H69" i="22"/>
  <c r="J69" i="22"/>
  <c r="K69" i="22"/>
  <c r="L69" i="22"/>
  <c r="E2" i="22"/>
  <c r="I76" i="22"/>
  <c r="I74" i="22"/>
  <c r="M67" i="22"/>
  <c r="I69" i="22"/>
  <c r="B8" i="22"/>
  <c r="E2" i="23"/>
  <c r="E2" i="24"/>
  <c r="E2" i="25"/>
  <c r="E2" i="26"/>
  <c r="E2" i="27"/>
  <c r="P2" i="7"/>
  <c r="B8" i="7"/>
  <c r="E2" i="7"/>
  <c r="L72" i="28"/>
  <c r="L74" i="28"/>
  <c r="M76" i="28"/>
  <c r="I61" i="7" s="1"/>
  <c r="P76" i="28"/>
  <c r="O61" i="7" s="1"/>
  <c r="P2" i="15"/>
  <c r="E2" i="15"/>
  <c r="B8" i="15"/>
  <c r="L108" i="28"/>
  <c r="L110" i="28"/>
  <c r="L112" i="28" s="1"/>
  <c r="O112" i="28"/>
  <c r="N61" i="15"/>
  <c r="P112" i="28"/>
  <c r="O61" i="15" s="1"/>
  <c r="P2" i="16"/>
  <c r="E2" i="16"/>
  <c r="B8" i="16"/>
  <c r="L144" i="28"/>
  <c r="L146" i="28"/>
  <c r="O148" i="28"/>
  <c r="N61" i="16"/>
  <c r="P148" i="28"/>
  <c r="P2" i="17"/>
  <c r="E2" i="17"/>
  <c r="B8" i="17"/>
  <c r="L180" i="28"/>
  <c r="L182" i="28"/>
  <c r="N184" i="28"/>
  <c r="K61" i="17" s="1"/>
  <c r="P184" i="28"/>
  <c r="O61" i="17"/>
  <c r="P2" i="18"/>
  <c r="E2" i="18"/>
  <c r="B8" i="18"/>
  <c r="Q220" i="28"/>
  <c r="P61" i="18" s="1"/>
  <c r="P220" i="28"/>
  <c r="O61" i="18"/>
  <c r="O220" i="28"/>
  <c r="N61" i="18" s="1"/>
  <c r="L216" i="28"/>
  <c r="L218" i="28"/>
  <c r="L220" i="28" s="1"/>
  <c r="P2" i="19"/>
  <c r="E2" i="19"/>
  <c r="B8" i="19"/>
  <c r="L252" i="28"/>
  <c r="L254" i="28"/>
  <c r="P256" i="28"/>
  <c r="O61" i="19" s="1"/>
  <c r="Q256" i="28"/>
  <c r="P61" i="19" s="1"/>
  <c r="P2" i="20"/>
  <c r="E2" i="20"/>
  <c r="B8" i="20"/>
  <c r="L288" i="28"/>
  <c r="L290" i="28"/>
  <c r="L292" i="28"/>
  <c r="H61" i="20" s="1"/>
  <c r="O292" i="28"/>
  <c r="N61" i="20"/>
  <c r="P292" i="28"/>
  <c r="Q292" i="28"/>
  <c r="P61" i="20"/>
  <c r="P2" i="21"/>
  <c r="E2" i="21"/>
  <c r="B8" i="21"/>
  <c r="L324" i="28"/>
  <c r="L326" i="28"/>
  <c r="N328" i="28"/>
  <c r="K61" i="21" s="1"/>
  <c r="O328" i="28"/>
  <c r="N61" i="21" s="1"/>
  <c r="O2" i="5"/>
  <c r="O11" i="5"/>
  <c r="O12" i="5"/>
  <c r="O17" i="5"/>
  <c r="O18" i="5"/>
  <c r="O53" i="5"/>
  <c r="O54" i="5"/>
  <c r="O47" i="5"/>
  <c r="O48" i="5"/>
  <c r="N11" i="5"/>
  <c r="N12" i="5"/>
  <c r="N17" i="5"/>
  <c r="N18" i="5"/>
  <c r="N53" i="5"/>
  <c r="N54" i="5"/>
  <c r="N47" i="5"/>
  <c r="N48" i="5"/>
  <c r="M11" i="5"/>
  <c r="M12" i="5"/>
  <c r="M17" i="5"/>
  <c r="M18" i="5"/>
  <c r="M53" i="5"/>
  <c r="M54" i="5"/>
  <c r="M47" i="5"/>
  <c r="M48" i="5"/>
  <c r="L11" i="5"/>
  <c r="L12" i="5"/>
  <c r="L17" i="5"/>
  <c r="L18" i="5"/>
  <c r="L36" i="5"/>
  <c r="L37" i="5"/>
  <c r="L38" i="5" s="1"/>
  <c r="L43" i="5" s="1"/>
  <c r="L40" i="5"/>
  <c r="L41" i="5"/>
  <c r="L53" i="5"/>
  <c r="L54" i="5"/>
  <c r="L47" i="5"/>
  <c r="L48" i="5"/>
  <c r="K11" i="5"/>
  <c r="K12" i="5"/>
  <c r="K13" i="5"/>
  <c r="K14" i="5"/>
  <c r="K17" i="5"/>
  <c r="K18" i="5"/>
  <c r="K21" i="5" s="1"/>
  <c r="K19" i="5"/>
  <c r="K20" i="5"/>
  <c r="K26" i="5"/>
  <c r="K28" i="5"/>
  <c r="K33" i="5" s="1"/>
  <c r="K27" i="5"/>
  <c r="K30" i="5"/>
  <c r="K31" i="5"/>
  <c r="K36" i="5"/>
  <c r="K37" i="5"/>
  <c r="K40" i="5"/>
  <c r="K41" i="5"/>
  <c r="K42" i="5"/>
  <c r="K53" i="5"/>
  <c r="K54" i="5"/>
  <c r="K55" i="5"/>
  <c r="K56" i="5"/>
  <c r="K47" i="5"/>
  <c r="K48" i="5"/>
  <c r="K49" i="5"/>
  <c r="K50" i="5"/>
  <c r="K51" i="5" s="1"/>
  <c r="J11" i="5"/>
  <c r="J12" i="5"/>
  <c r="J17" i="5"/>
  <c r="J18" i="5"/>
  <c r="J36" i="5"/>
  <c r="J38" i="5" s="1"/>
  <c r="J37" i="5"/>
  <c r="J40" i="5"/>
  <c r="J41" i="5"/>
  <c r="J53" i="5"/>
  <c r="J54" i="5"/>
  <c r="J47" i="5"/>
  <c r="J48" i="5"/>
  <c r="I11" i="5"/>
  <c r="I12" i="5"/>
  <c r="I13" i="5"/>
  <c r="I14" i="5"/>
  <c r="I17" i="5"/>
  <c r="I18" i="5"/>
  <c r="I19" i="5"/>
  <c r="I20" i="5"/>
  <c r="I26" i="5"/>
  <c r="I28" i="5" s="1"/>
  <c r="I27" i="5"/>
  <c r="I30" i="5"/>
  <c r="I32" i="5" s="1"/>
  <c r="I31" i="5"/>
  <c r="I36" i="5"/>
  <c r="I38" i="5" s="1"/>
  <c r="I37" i="5"/>
  <c r="I40" i="5"/>
  <c r="I42" i="5" s="1"/>
  <c r="I41" i="5"/>
  <c r="I53" i="5"/>
  <c r="I54" i="5"/>
  <c r="I55" i="5"/>
  <c r="I56" i="5"/>
  <c r="I48" i="5"/>
  <c r="I49" i="5"/>
  <c r="I50" i="5"/>
  <c r="H11" i="5"/>
  <c r="H12" i="5"/>
  <c r="H17" i="5"/>
  <c r="H18" i="5"/>
  <c r="H36" i="5"/>
  <c r="H37" i="5"/>
  <c r="H40" i="5"/>
  <c r="H41" i="5"/>
  <c r="H53" i="5"/>
  <c r="H54" i="5"/>
  <c r="H47" i="5"/>
  <c r="H48" i="5"/>
  <c r="P48" i="5" s="1"/>
  <c r="G11" i="5"/>
  <c r="G12" i="5"/>
  <c r="G17" i="5"/>
  <c r="G18" i="5"/>
  <c r="G36" i="5"/>
  <c r="G37" i="5"/>
  <c r="G40" i="5"/>
  <c r="G41" i="5"/>
  <c r="G53" i="5"/>
  <c r="G54" i="5"/>
  <c r="G47" i="5"/>
  <c r="G48" i="5"/>
  <c r="F17" i="5"/>
  <c r="R17" i="5" s="1"/>
  <c r="F18" i="5"/>
  <c r="R18" i="5"/>
  <c r="F54" i="5"/>
  <c r="F53" i="5"/>
  <c r="R53" i="5"/>
  <c r="F48" i="5"/>
  <c r="R48" i="5" s="1"/>
  <c r="F47" i="5"/>
  <c r="R47" i="5" s="1"/>
  <c r="F36" i="5"/>
  <c r="R36" i="5" s="1"/>
  <c r="F37" i="5"/>
  <c r="R37" i="5" s="1"/>
  <c r="F41" i="5"/>
  <c r="R41" i="5" s="1"/>
  <c r="F40" i="5"/>
  <c r="F11" i="5"/>
  <c r="R11" i="5" s="1"/>
  <c r="F12" i="5"/>
  <c r="R12" i="5" s="1"/>
  <c r="D2" i="5"/>
  <c r="I47" i="5"/>
  <c r="O2" i="6"/>
  <c r="D2" i="6"/>
  <c r="B23" i="6"/>
  <c r="B22" i="6"/>
  <c r="B21" i="6"/>
  <c r="B20" i="6"/>
  <c r="B19" i="6"/>
  <c r="B18" i="6"/>
  <c r="L25" i="28"/>
  <c r="L27" i="28" s="1"/>
  <c r="K2" i="10"/>
  <c r="D2" i="10"/>
  <c r="K15" i="10"/>
  <c r="N15" i="10" s="1"/>
  <c r="M15" i="10" s="1"/>
  <c r="J13" i="10"/>
  <c r="J17" i="10" s="1"/>
  <c r="I13" i="10"/>
  <c r="I17" i="10" s="1"/>
  <c r="H13" i="10"/>
  <c r="F14" i="10"/>
  <c r="F13" i="10"/>
  <c r="K16" i="10"/>
  <c r="N16" i="10"/>
  <c r="M16" i="10" s="1"/>
  <c r="G13" i="10"/>
  <c r="L13" i="10" s="1"/>
  <c r="K9" i="10"/>
  <c r="N9" i="10"/>
  <c r="K11" i="10"/>
  <c r="N11" i="10" s="1"/>
  <c r="M11" i="10" s="1"/>
  <c r="K12" i="10"/>
  <c r="N12" i="10" s="1"/>
  <c r="M12" i="10" s="1"/>
  <c r="O2" i="8"/>
  <c r="D2" i="8"/>
  <c r="J3" i="28"/>
  <c r="I3" i="28"/>
  <c r="Q3" i="28"/>
  <c r="P3" i="28"/>
  <c r="O3" i="28"/>
  <c r="N3" i="28"/>
  <c r="M3" i="28"/>
  <c r="L3" i="28"/>
  <c r="K3" i="28"/>
  <c r="Q25" i="28"/>
  <c r="P25" i="28"/>
  <c r="O25" i="28"/>
  <c r="B31" i="28"/>
  <c r="B32" i="28"/>
  <c r="N25" i="28"/>
  <c r="M25" i="28"/>
  <c r="K25" i="28"/>
  <c r="J25" i="28"/>
  <c r="I25" i="28"/>
  <c r="B68" i="28"/>
  <c r="B104" i="28" s="1"/>
  <c r="B140" i="28"/>
  <c r="B176" i="28" s="1"/>
  <c r="B212" i="28" s="1"/>
  <c r="B248" i="28" s="1"/>
  <c r="B284" i="28" s="1"/>
  <c r="B320" i="28" s="1"/>
  <c r="B319" i="28"/>
  <c r="B283" i="28"/>
  <c r="B247" i="28"/>
  <c r="B211" i="28"/>
  <c r="B175" i="28"/>
  <c r="B139" i="28"/>
  <c r="B103" i="28"/>
  <c r="B67" i="28"/>
  <c r="H324" i="28"/>
  <c r="H328" i="28" s="1"/>
  <c r="H330" i="28" s="1"/>
  <c r="H351" i="28" s="1"/>
  <c r="I328" i="28"/>
  <c r="J333" i="28"/>
  <c r="J335" i="28"/>
  <c r="J297" i="28"/>
  <c r="J299" i="28"/>
  <c r="H315" i="28"/>
  <c r="I256" i="28"/>
  <c r="J261" i="28"/>
  <c r="J263" i="28"/>
  <c r="H279" i="28"/>
  <c r="J225" i="28"/>
  <c r="J227" i="28"/>
  <c r="H243" i="28"/>
  <c r="I184" i="28"/>
  <c r="J189" i="28"/>
  <c r="J191" i="28"/>
  <c r="H207" i="28"/>
  <c r="J153" i="28"/>
  <c r="J155" i="28"/>
  <c r="H171" i="28"/>
  <c r="J117" i="28"/>
  <c r="J119" i="28"/>
  <c r="H135" i="28"/>
  <c r="H99" i="28"/>
  <c r="J83" i="28"/>
  <c r="J81" i="28"/>
  <c r="I40" i="28"/>
  <c r="H63" i="28"/>
  <c r="J47" i="28"/>
  <c r="J45" i="28"/>
  <c r="Q39" i="5"/>
  <c r="Q34" i="5"/>
  <c r="H38" i="5"/>
  <c r="G43" i="26"/>
  <c r="M33" i="27"/>
  <c r="M58" i="21"/>
  <c r="I87" i="28"/>
  <c r="I82" i="28"/>
  <c r="I89" i="28"/>
  <c r="I43" i="24"/>
  <c r="I44" i="24" s="1"/>
  <c r="I58" i="23"/>
  <c r="I43" i="15"/>
  <c r="M33" i="25"/>
  <c r="Q328" i="28"/>
  <c r="P61" i="21" s="1"/>
  <c r="H32" i="9"/>
  <c r="H34" i="9" s="1"/>
  <c r="K33" i="25"/>
  <c r="K43" i="18"/>
  <c r="M22" i="24"/>
  <c r="M43" i="18"/>
  <c r="J326" i="28"/>
  <c r="H17" i="10"/>
  <c r="H58" i="23"/>
  <c r="P58" i="23"/>
  <c r="H22" i="26"/>
  <c r="G33" i="23"/>
  <c r="K22" i="26"/>
  <c r="N292" i="28"/>
  <c r="K61" i="20" s="1"/>
  <c r="M58" i="25"/>
  <c r="M58" i="7"/>
  <c r="P43" i="16"/>
  <c r="G30" i="21"/>
  <c r="K58" i="24"/>
  <c r="I43" i="27"/>
  <c r="I341" i="28"/>
  <c r="P341" i="28" s="1"/>
  <c r="O30" i="21" s="1"/>
  <c r="H43" i="24"/>
  <c r="H43" i="19"/>
  <c r="G43" i="19"/>
  <c r="K22" i="25"/>
  <c r="K22" i="24"/>
  <c r="I58" i="24"/>
  <c r="M43" i="19"/>
  <c r="M33" i="18"/>
  <c r="M22" i="15"/>
  <c r="P43" i="23"/>
  <c r="O58" i="25"/>
  <c r="O22" i="24"/>
  <c r="O33" i="23"/>
  <c r="N58" i="23"/>
  <c r="N58" i="22"/>
  <c r="N43" i="20"/>
  <c r="N43" i="19"/>
  <c r="L22" i="26"/>
  <c r="L58" i="21"/>
  <c r="L43" i="17"/>
  <c r="J58" i="16"/>
  <c r="Q32" i="6"/>
  <c r="Q52" i="5"/>
  <c r="O33" i="27"/>
  <c r="O44" i="27" s="1"/>
  <c r="O43" i="26"/>
  <c r="O43" i="16"/>
  <c r="J254" i="28"/>
  <c r="J256" i="28"/>
  <c r="G61" i="19" s="1"/>
  <c r="L58" i="25"/>
  <c r="L22" i="24"/>
  <c r="L43" i="21"/>
  <c r="L33" i="18"/>
  <c r="L44" i="18"/>
  <c r="L33" i="17"/>
  <c r="L44" i="17" s="1"/>
  <c r="L43" i="16"/>
  <c r="L44" i="16" s="1"/>
  <c r="L22" i="15"/>
  <c r="J58" i="26"/>
  <c r="J43" i="23"/>
  <c r="J58" i="15"/>
  <c r="Q33" i="6"/>
  <c r="Q37" i="6"/>
  <c r="Q16" i="5"/>
  <c r="Q29" i="12"/>
  <c r="Q42" i="12"/>
  <c r="M29" i="10"/>
  <c r="M36" i="10"/>
  <c r="P45" i="6"/>
  <c r="G43" i="20"/>
  <c r="K43" i="25"/>
  <c r="K44" i="25" s="1"/>
  <c r="K43" i="20"/>
  <c r="K43" i="15"/>
  <c r="K43" i="1"/>
  <c r="I33" i="26"/>
  <c r="I44" i="26" s="1"/>
  <c r="I33" i="24"/>
  <c r="I43" i="19"/>
  <c r="I43" i="17"/>
  <c r="M58" i="24"/>
  <c r="P22" i="25"/>
  <c r="O22" i="22"/>
  <c r="N43" i="27"/>
  <c r="J22" i="7"/>
  <c r="Q8" i="6"/>
  <c r="Q30" i="6"/>
  <c r="Q42" i="6"/>
  <c r="Q46" i="6"/>
  <c r="Q29" i="5"/>
  <c r="Q15" i="12"/>
  <c r="Q23" i="12"/>
  <c r="Q47" i="12"/>
  <c r="Q54" i="12"/>
  <c r="M23" i="10"/>
  <c r="M30" i="10"/>
  <c r="M41" i="10"/>
  <c r="M48" i="10"/>
  <c r="M55" i="10"/>
  <c r="P40" i="6"/>
  <c r="Q40" i="6" s="1"/>
  <c r="G58" i="24"/>
  <c r="I22" i="26"/>
  <c r="M43" i="21"/>
  <c r="M44" i="21" s="1"/>
  <c r="M43" i="7"/>
  <c r="M44" i="7" s="1"/>
  <c r="M59" i="7" s="1"/>
  <c r="P43" i="17"/>
  <c r="O33" i="26"/>
  <c r="O33" i="25"/>
  <c r="O44" i="25" s="1"/>
  <c r="O43" i="24"/>
  <c r="O58" i="22"/>
  <c r="N33" i="24"/>
  <c r="N44" i="24" s="1"/>
  <c r="I342" i="28"/>
  <c r="J290" i="28"/>
  <c r="L33" i="22"/>
  <c r="L33" i="21"/>
  <c r="L22" i="18"/>
  <c r="J33" i="24"/>
  <c r="J43" i="19"/>
  <c r="Q30" i="12"/>
  <c r="N36" i="18"/>
  <c r="J180" i="28"/>
  <c r="J184" i="28" s="1"/>
  <c r="G61" i="17" s="1"/>
  <c r="L33" i="26"/>
  <c r="L33" i="25"/>
  <c r="L22" i="22"/>
  <c r="L58" i="17"/>
  <c r="J58" i="24"/>
  <c r="J22" i="24"/>
  <c r="J43" i="22"/>
  <c r="J44" i="22" s="1"/>
  <c r="J22" i="21"/>
  <c r="J33" i="19"/>
  <c r="J44" i="19" s="1"/>
  <c r="J59" i="19" s="1"/>
  <c r="J62" i="19" s="1"/>
  <c r="J33" i="16"/>
  <c r="J44" i="16" s="1"/>
  <c r="Q50" i="6"/>
  <c r="Q31" i="12"/>
  <c r="Q51" i="12"/>
  <c r="Q58" i="12"/>
  <c r="M45" i="10"/>
  <c r="M52" i="10"/>
  <c r="H33" i="23"/>
  <c r="H44" i="23" s="1"/>
  <c r="G43" i="22"/>
  <c r="I58" i="25"/>
  <c r="M22" i="26"/>
  <c r="M33" i="24"/>
  <c r="M44" i="24" s="1"/>
  <c r="M43" i="17"/>
  <c r="M44" i="17" s="1"/>
  <c r="M22" i="16"/>
  <c r="P43" i="25"/>
  <c r="P44" i="25" s="1"/>
  <c r="P59" i="25" s="1"/>
  <c r="O21" i="6" s="1"/>
  <c r="P43" i="24"/>
  <c r="P44" i="24" s="1"/>
  <c r="N22" i="23"/>
  <c r="N22" i="22"/>
  <c r="K53" i="6"/>
  <c r="J44" i="7"/>
  <c r="Q25" i="6"/>
  <c r="Q38" i="12"/>
  <c r="Q45" i="12"/>
  <c r="Q52" i="12"/>
  <c r="M25" i="10"/>
  <c r="M32" i="10"/>
  <c r="M39" i="10"/>
  <c r="M46" i="10"/>
  <c r="M57" i="10"/>
  <c r="G58" i="6"/>
  <c r="K38" i="5"/>
  <c r="K43" i="5" s="1"/>
  <c r="K32" i="5"/>
  <c r="F38" i="5"/>
  <c r="I21" i="5"/>
  <c r="L42" i="5"/>
  <c r="Q9" i="5"/>
  <c r="K57" i="5"/>
  <c r="I15" i="5"/>
  <c r="I22" i="5" s="1"/>
  <c r="Q10" i="5"/>
  <c r="Q46" i="5"/>
  <c r="Q35" i="5"/>
  <c r="Q25" i="5"/>
  <c r="H22" i="23"/>
  <c r="H59" i="23" s="1"/>
  <c r="G33" i="24"/>
  <c r="R40" i="5"/>
  <c r="F42" i="5"/>
  <c r="R42" i="5" s="1"/>
  <c r="B15" i="14"/>
  <c r="N61" i="17"/>
  <c r="H70" i="22"/>
  <c r="H71" i="22" s="1"/>
  <c r="P53" i="5"/>
  <c r="Q53" i="5" s="1"/>
  <c r="L76" i="28"/>
  <c r="I293" i="28"/>
  <c r="J293" i="28" s="1"/>
  <c r="G38" i="5"/>
  <c r="H43" i="21"/>
  <c r="H43" i="18"/>
  <c r="H43" i="15"/>
  <c r="G43" i="27"/>
  <c r="G44" i="27" s="1"/>
  <c r="G58" i="23"/>
  <c r="K13" i="10"/>
  <c r="N13" i="10" s="1"/>
  <c r="K15" i="5"/>
  <c r="K22" i="5" s="1"/>
  <c r="P54" i="5"/>
  <c r="O61" i="20"/>
  <c r="B11" i="14"/>
  <c r="B14" i="14"/>
  <c r="B10" i="14"/>
  <c r="K33" i="24"/>
  <c r="M341" i="28"/>
  <c r="I30" i="21" s="1"/>
  <c r="H80" i="22"/>
  <c r="H75" i="22"/>
  <c r="P11" i="5"/>
  <c r="B17" i="14"/>
  <c r="B13" i="14"/>
  <c r="K43" i="17"/>
  <c r="R47" i="6"/>
  <c r="F52" i="6"/>
  <c r="R52" i="6" s="1"/>
  <c r="B16" i="14"/>
  <c r="B12" i="14"/>
  <c r="B9" i="14"/>
  <c r="K58" i="23"/>
  <c r="I43" i="18"/>
  <c r="I22" i="23"/>
  <c r="I59" i="23" s="1"/>
  <c r="H19" i="6" s="1"/>
  <c r="I43" i="1"/>
  <c r="M58" i="18"/>
  <c r="P33" i="25"/>
  <c r="P59" i="24"/>
  <c r="O20" i="6" s="1"/>
  <c r="P44" i="23"/>
  <c r="P59" i="23" s="1"/>
  <c r="O19" i="6" s="1"/>
  <c r="H53" i="6"/>
  <c r="L53" i="6"/>
  <c r="O53" i="6"/>
  <c r="O59" i="25"/>
  <c r="N21" i="6" s="1"/>
  <c r="O22" i="23"/>
  <c r="O43" i="21"/>
  <c r="I262" i="28"/>
  <c r="I267" i="28"/>
  <c r="Q267" i="28" s="1"/>
  <c r="I261" i="28"/>
  <c r="I270" i="28"/>
  <c r="I264" i="28"/>
  <c r="I268" i="28"/>
  <c r="N268" i="28" s="1"/>
  <c r="I263" i="28"/>
  <c r="I269" i="28"/>
  <c r="P269" i="28" s="1"/>
  <c r="O30" i="19" s="1"/>
  <c r="I226" i="28"/>
  <c r="I231" i="28"/>
  <c r="I225" i="28"/>
  <c r="I234" i="28"/>
  <c r="I228" i="28"/>
  <c r="I232" i="28"/>
  <c r="I227" i="28"/>
  <c r="I233" i="28"/>
  <c r="J288" i="28"/>
  <c r="N40" i="18"/>
  <c r="N41" i="18"/>
  <c r="M41" i="5" s="1"/>
  <c r="P9" i="12"/>
  <c r="Q9" i="12"/>
  <c r="I299" i="28"/>
  <c r="I305" i="28"/>
  <c r="I298" i="28"/>
  <c r="I303" i="28"/>
  <c r="I161" i="28"/>
  <c r="I154" i="28"/>
  <c r="I159" i="28"/>
  <c r="I153" i="28"/>
  <c r="I162" i="28"/>
  <c r="I156" i="28"/>
  <c r="I160" i="28"/>
  <c r="J108" i="28"/>
  <c r="P11" i="12"/>
  <c r="Q11" i="12" s="1"/>
  <c r="J324" i="28"/>
  <c r="I334" i="28"/>
  <c r="I155" i="28"/>
  <c r="I119" i="28"/>
  <c r="G19" i="15" s="1"/>
  <c r="I125" i="28"/>
  <c r="I118" i="28"/>
  <c r="I123" i="28"/>
  <c r="I81" i="28"/>
  <c r="I90" i="28"/>
  <c r="I84" i="28"/>
  <c r="I88" i="28"/>
  <c r="I94" i="28"/>
  <c r="I83" i="28"/>
  <c r="N43" i="22"/>
  <c r="N44" i="22" s="1"/>
  <c r="N59" i="22" s="1"/>
  <c r="M18" i="6" s="1"/>
  <c r="I304" i="28"/>
  <c r="J146" i="28"/>
  <c r="I124" i="28"/>
  <c r="I45" i="28"/>
  <c r="I340" i="28"/>
  <c r="N43" i="7"/>
  <c r="J33" i="25"/>
  <c r="I46" i="28"/>
  <c r="I51" i="28"/>
  <c r="I48" i="28"/>
  <c r="I52" i="28"/>
  <c r="L22" i="19"/>
  <c r="L33" i="7"/>
  <c r="J22" i="22"/>
  <c r="J59" i="22" s="1"/>
  <c r="I18" i="6" s="1"/>
  <c r="J44" i="21"/>
  <c r="J58" i="19"/>
  <c r="L44" i="1"/>
  <c r="L59" i="1" s="1"/>
  <c r="K9" i="6" s="1"/>
  <c r="L33" i="27"/>
  <c r="L44" i="27" s="1"/>
  <c r="L43" i="25"/>
  <c r="L58" i="18"/>
  <c r="J43" i="15"/>
  <c r="J44" i="15" s="1"/>
  <c r="I53" i="6"/>
  <c r="Q38" i="6"/>
  <c r="Q23" i="5"/>
  <c r="L44" i="26"/>
  <c r="M9" i="10"/>
  <c r="L22" i="27"/>
  <c r="L43" i="22"/>
  <c r="L44" i="22" s="1"/>
  <c r="J59" i="16"/>
  <c r="I53" i="28"/>
  <c r="G30" i="1" s="1"/>
  <c r="G19" i="6"/>
  <c r="O342" i="28"/>
  <c r="N31" i="21" s="1"/>
  <c r="N342" i="28"/>
  <c r="K31" i="21" s="1"/>
  <c r="K32" i="21" s="1"/>
  <c r="G31" i="21"/>
  <c r="M44" i="27"/>
  <c r="I130" i="28"/>
  <c r="L130" i="28" s="1"/>
  <c r="O341" i="28"/>
  <c r="N30" i="21" s="1"/>
  <c r="N32" i="21" s="1"/>
  <c r="Q341" i="28"/>
  <c r="P30" i="21" s="1"/>
  <c r="N341" i="28"/>
  <c r="K30" i="21" s="1"/>
  <c r="L341" i="28"/>
  <c r="K44" i="5"/>
  <c r="I15" i="6"/>
  <c r="O53" i="28"/>
  <c r="N30" i="1" s="1"/>
  <c r="Q53" i="28"/>
  <c r="P30" i="1" s="1"/>
  <c r="P124" i="28"/>
  <c r="O27" i="15" s="1"/>
  <c r="G27" i="15"/>
  <c r="O161" i="28"/>
  <c r="N30" i="16" s="1"/>
  <c r="M161" i="28"/>
  <c r="I30" i="16" s="1"/>
  <c r="G30" i="16"/>
  <c r="L161" i="28"/>
  <c r="O232" i="28"/>
  <c r="N27" i="18" s="1"/>
  <c r="P232" i="28"/>
  <c r="O27" i="18" s="1"/>
  <c r="Q232" i="28"/>
  <c r="P27" i="18" s="1"/>
  <c r="M232" i="28"/>
  <c r="I27" i="18"/>
  <c r="I28" i="18" s="1"/>
  <c r="G27" i="18"/>
  <c r="L232" i="28"/>
  <c r="N232" i="28"/>
  <c r="K27" i="18"/>
  <c r="O268" i="28"/>
  <c r="N27" i="19" s="1"/>
  <c r="P268" i="28"/>
  <c r="O27" i="19" s="1"/>
  <c r="Q268" i="28"/>
  <c r="P27" i="19" s="1"/>
  <c r="M268" i="28"/>
  <c r="I27" i="19" s="1"/>
  <c r="I28" i="19" s="1"/>
  <c r="G27" i="19"/>
  <c r="K27" i="19"/>
  <c r="H61" i="7"/>
  <c r="O264" i="28"/>
  <c r="N20" i="19" s="1"/>
  <c r="Q264" i="28"/>
  <c r="M20" i="19"/>
  <c r="G20" i="19"/>
  <c r="L264" i="28"/>
  <c r="G27" i="7"/>
  <c r="O270" i="28"/>
  <c r="N31" i="19" s="1"/>
  <c r="L270" i="28"/>
  <c r="P52" i="28"/>
  <c r="O27" i="1" s="1"/>
  <c r="M52" i="28"/>
  <c r="I27" i="1" s="1"/>
  <c r="G27" i="1"/>
  <c r="G20" i="7"/>
  <c r="G20" i="16"/>
  <c r="O298" i="28"/>
  <c r="N14" i="20" s="1"/>
  <c r="L298" i="28"/>
  <c r="I274" i="28"/>
  <c r="I237" i="28"/>
  <c r="P225" i="28"/>
  <c r="O225" i="28"/>
  <c r="N13" i="18" s="1"/>
  <c r="Q225" i="28"/>
  <c r="N225" i="28"/>
  <c r="G13" i="18"/>
  <c r="M225" i="28"/>
  <c r="I13" i="18" s="1"/>
  <c r="L225" i="28"/>
  <c r="I273" i="28"/>
  <c r="P261" i="28"/>
  <c r="O261" i="28"/>
  <c r="Q261" i="28"/>
  <c r="M261" i="28"/>
  <c r="N261" i="28"/>
  <c r="G13" i="19"/>
  <c r="J75" i="22"/>
  <c r="I14" i="22" s="1"/>
  <c r="G14" i="22"/>
  <c r="J328" i="28"/>
  <c r="G61" i="21" s="1"/>
  <c r="O48" i="28"/>
  <c r="N20" i="1"/>
  <c r="P48" i="28"/>
  <c r="O20" i="1"/>
  <c r="Q48" i="28"/>
  <c r="P20" i="1"/>
  <c r="M48" i="28"/>
  <c r="I20" i="1"/>
  <c r="N48" i="28"/>
  <c r="K20" i="1"/>
  <c r="G20" i="1"/>
  <c r="O340" i="28"/>
  <c r="N27" i="21" s="1"/>
  <c r="Q340" i="28"/>
  <c r="P27" i="21"/>
  <c r="N340" i="28"/>
  <c r="K27" i="21" s="1"/>
  <c r="O162" i="28"/>
  <c r="N31" i="16" s="1"/>
  <c r="P162" i="28"/>
  <c r="O31" i="16" s="1"/>
  <c r="M162" i="28"/>
  <c r="I31" i="16" s="1"/>
  <c r="G31" i="16"/>
  <c r="L162" i="28"/>
  <c r="N305" i="28"/>
  <c r="K30" i="20" s="1"/>
  <c r="G30" i="20"/>
  <c r="O231" i="28"/>
  <c r="N26" i="18"/>
  <c r="N28" i="18" s="1"/>
  <c r="P231" i="28"/>
  <c r="O26" i="18" s="1"/>
  <c r="N231" i="28"/>
  <c r="K26" i="18" s="1"/>
  <c r="M231" i="28"/>
  <c r="I26" i="18"/>
  <c r="L231" i="28"/>
  <c r="O267" i="28"/>
  <c r="N26" i="19"/>
  <c r="N28" i="19" s="1"/>
  <c r="P267" i="28"/>
  <c r="O26" i="19" s="1"/>
  <c r="O28" i="19" s="1"/>
  <c r="P26" i="19"/>
  <c r="P28" i="19" s="1"/>
  <c r="M267" i="28"/>
  <c r="I26" i="19" s="1"/>
  <c r="N267" i="28"/>
  <c r="K26" i="19" s="1"/>
  <c r="K28" i="19" s="1"/>
  <c r="G26" i="19"/>
  <c r="F53" i="6"/>
  <c r="P155" i="28"/>
  <c r="O19" i="16" s="1"/>
  <c r="N155" i="28"/>
  <c r="K19" i="16" s="1"/>
  <c r="O304" i="28"/>
  <c r="N27" i="20"/>
  <c r="G27" i="20"/>
  <c r="I93" i="28"/>
  <c r="O299" i="28"/>
  <c r="N19" i="20" s="1"/>
  <c r="I311" i="28"/>
  <c r="N299" i="28"/>
  <c r="K19" i="20" s="1"/>
  <c r="G19" i="20"/>
  <c r="O226" i="28"/>
  <c r="N14" i="18" s="1"/>
  <c r="Q226" i="28"/>
  <c r="P14" i="18" s="1"/>
  <c r="N226" i="28"/>
  <c r="K14" i="18" s="1"/>
  <c r="G14" i="18"/>
  <c r="P262" i="28"/>
  <c r="O14" i="19"/>
  <c r="N262" i="28"/>
  <c r="K14" i="19" s="1"/>
  <c r="H61" i="15"/>
  <c r="G26" i="15"/>
  <c r="G26" i="16"/>
  <c r="Q269" i="28"/>
  <c r="P30" i="19" s="1"/>
  <c r="L269" i="28"/>
  <c r="P51" i="28"/>
  <c r="O26" i="1"/>
  <c r="O51" i="28"/>
  <c r="N26" i="1" s="1"/>
  <c r="Q51" i="28"/>
  <c r="P26" i="1" s="1"/>
  <c r="M51" i="28"/>
  <c r="I26" i="1" s="1"/>
  <c r="N51" i="28"/>
  <c r="K26" i="1"/>
  <c r="H26" i="1" s="1"/>
  <c r="G26" i="1"/>
  <c r="L51" i="28"/>
  <c r="G14" i="15"/>
  <c r="O334" i="28"/>
  <c r="N14" i="21" s="1"/>
  <c r="Q334" i="28"/>
  <c r="P14" i="21" s="1"/>
  <c r="N334" i="28"/>
  <c r="L334" i="28"/>
  <c r="G14" i="21"/>
  <c r="G14" i="16"/>
  <c r="G19" i="18"/>
  <c r="O263" i="28"/>
  <c r="N19" i="19" s="1"/>
  <c r="N21" i="19" s="1"/>
  <c r="P263" i="28"/>
  <c r="O19" i="19"/>
  <c r="Q263" i="28"/>
  <c r="P19" i="19" s="1"/>
  <c r="M263" i="28"/>
  <c r="I19" i="19"/>
  <c r="N263" i="28"/>
  <c r="K19" i="19"/>
  <c r="G19" i="19"/>
  <c r="L263" i="28"/>
  <c r="K13" i="19"/>
  <c r="K15" i="19"/>
  <c r="G32" i="16"/>
  <c r="O28" i="1"/>
  <c r="P13" i="19"/>
  <c r="K13" i="18"/>
  <c r="R53" i="6"/>
  <c r="N13" i="19"/>
  <c r="P13" i="18"/>
  <c r="P15" i="18" s="1"/>
  <c r="O13" i="19"/>
  <c r="O15" i="19"/>
  <c r="O311" i="28"/>
  <c r="N55" i="20" s="1"/>
  <c r="N311" i="28"/>
  <c r="K55" i="20" s="1"/>
  <c r="G55" i="20"/>
  <c r="G15" i="18"/>
  <c r="G28" i="1"/>
  <c r="O273" i="28"/>
  <c r="N49" i="19" s="1"/>
  <c r="P273" i="28"/>
  <c r="O49" i="19" s="1"/>
  <c r="Q273" i="28"/>
  <c r="P49" i="19" s="1"/>
  <c r="M273" i="28"/>
  <c r="I49" i="19"/>
  <c r="I51" i="19" s="1"/>
  <c r="N273" i="28"/>
  <c r="K49" i="19" s="1"/>
  <c r="G49" i="19"/>
  <c r="G51" i="19" s="1"/>
  <c r="O13" i="18"/>
  <c r="I13" i="19"/>
  <c r="P20" i="19"/>
  <c r="M21" i="19"/>
  <c r="M22" i="19" s="1"/>
  <c r="G28" i="15"/>
  <c r="H26" i="19"/>
  <c r="G28" i="19"/>
  <c r="H20" i="1"/>
  <c r="O237" i="28"/>
  <c r="N49" i="18" s="1"/>
  <c r="P237" i="28"/>
  <c r="O49" i="18" s="1"/>
  <c r="Q237" i="28"/>
  <c r="P49" i="18" s="1"/>
  <c r="M237" i="28"/>
  <c r="I49" i="18"/>
  <c r="N237" i="28"/>
  <c r="K49" i="18" s="1"/>
  <c r="G49" i="18"/>
  <c r="L237" i="28"/>
  <c r="K28" i="18"/>
  <c r="O274" i="28"/>
  <c r="N50" i="19"/>
  <c r="N51" i="19" s="1"/>
  <c r="P274" i="28"/>
  <c r="O50" i="19"/>
  <c r="O51" i="19" s="1"/>
  <c r="Q274" i="28"/>
  <c r="P50" i="19"/>
  <c r="M274" i="28"/>
  <c r="I50" i="19"/>
  <c r="G50" i="19"/>
  <c r="L274" i="28"/>
  <c r="N274" i="28"/>
  <c r="K50" i="19" s="1"/>
  <c r="P21" i="19"/>
  <c r="H13" i="18"/>
  <c r="O32" i="19" l="1"/>
  <c r="N46" i="28"/>
  <c r="K14" i="1" s="1"/>
  <c r="O46" i="28"/>
  <c r="N14" i="1" s="1"/>
  <c r="P46" i="28"/>
  <c r="O14" i="1" s="1"/>
  <c r="O15" i="1" s="1"/>
  <c r="I57" i="28"/>
  <c r="N45" i="28"/>
  <c r="K13" i="1" s="1"/>
  <c r="Q45" i="28"/>
  <c r="P13" i="1" s="1"/>
  <c r="L45" i="28"/>
  <c r="G13" i="1"/>
  <c r="O45" i="28"/>
  <c r="N13" i="1" s="1"/>
  <c r="P45" i="28"/>
  <c r="O13" i="1" s="1"/>
  <c r="Q130" i="28"/>
  <c r="P50" i="15" s="1"/>
  <c r="M124" i="28"/>
  <c r="I27" i="15" s="1"/>
  <c r="L124" i="28"/>
  <c r="Q123" i="28"/>
  <c r="P26" i="15" s="1"/>
  <c r="N123" i="28"/>
  <c r="K26" i="15" s="1"/>
  <c r="K28" i="15" s="1"/>
  <c r="Q118" i="28"/>
  <c r="P14" i="15" s="1"/>
  <c r="O124" i="28"/>
  <c r="N27" i="15" s="1"/>
  <c r="Q124" i="28"/>
  <c r="P27" i="15" s="1"/>
  <c r="N124" i="28"/>
  <c r="K27" i="15" s="1"/>
  <c r="O123" i="28"/>
  <c r="N26" i="15" s="1"/>
  <c r="N28" i="15" s="1"/>
  <c r="L118" i="28"/>
  <c r="O130" i="28"/>
  <c r="N50" i="15" s="1"/>
  <c r="P123" i="28"/>
  <c r="O26" i="15" s="1"/>
  <c r="O28" i="15" s="1"/>
  <c r="L123" i="28"/>
  <c r="M118" i="28"/>
  <c r="I14" i="15" s="1"/>
  <c r="I165" i="28"/>
  <c r="N165" i="28" s="1"/>
  <c r="K49" i="16" s="1"/>
  <c r="G13" i="16"/>
  <c r="G26" i="20"/>
  <c r="G28" i="20" s="1"/>
  <c r="P303" i="28"/>
  <c r="O26" i="20" s="1"/>
  <c r="L303" i="28"/>
  <c r="Q303" i="28"/>
  <c r="P26" i="20" s="1"/>
  <c r="N303" i="28"/>
  <c r="K26" i="20" s="1"/>
  <c r="O303" i="28"/>
  <c r="N26" i="20" s="1"/>
  <c r="N28" i="20" s="1"/>
  <c r="G21" i="18"/>
  <c r="G22" i="18" s="1"/>
  <c r="N118" i="28"/>
  <c r="K14" i="15" s="1"/>
  <c r="M123" i="28"/>
  <c r="I26" i="15" s="1"/>
  <c r="M303" i="28"/>
  <c r="I26" i="20" s="1"/>
  <c r="J62" i="16"/>
  <c r="I12" i="6"/>
  <c r="P32" i="21"/>
  <c r="G30" i="18"/>
  <c r="M233" i="28"/>
  <c r="I30" i="18" s="1"/>
  <c r="I239" i="28"/>
  <c r="P234" i="28"/>
  <c r="O31" i="18" s="1"/>
  <c r="L234" i="28"/>
  <c r="G31" i="18"/>
  <c r="O269" i="28"/>
  <c r="N30" i="19" s="1"/>
  <c r="N32" i="19" s="1"/>
  <c r="M269" i="28"/>
  <c r="I30" i="19" s="1"/>
  <c r="I32" i="19" s="1"/>
  <c r="I33" i="19" s="1"/>
  <c r="I44" i="19" s="1"/>
  <c r="I275" i="28"/>
  <c r="N269" i="28"/>
  <c r="K30" i="19" s="1"/>
  <c r="P51" i="19"/>
  <c r="P118" i="28"/>
  <c r="O14" i="15" s="1"/>
  <c r="H27" i="21"/>
  <c r="O118" i="28"/>
  <c r="N14" i="15" s="1"/>
  <c r="G30" i="19"/>
  <c r="L233" i="28"/>
  <c r="M45" i="28"/>
  <c r="I13" i="1" s="1"/>
  <c r="N270" i="28"/>
  <c r="K31" i="19" s="1"/>
  <c r="G31" i="19"/>
  <c r="P270" i="28"/>
  <c r="O31" i="19" s="1"/>
  <c r="M270" i="28"/>
  <c r="I31" i="19" s="1"/>
  <c r="L80" i="22"/>
  <c r="M26" i="22" s="1"/>
  <c r="L26" i="5" s="1"/>
  <c r="K80" i="22"/>
  <c r="K26" i="22" s="1"/>
  <c r="G26" i="22"/>
  <c r="N306" i="28"/>
  <c r="K31" i="20" s="1"/>
  <c r="K32" i="20" s="1"/>
  <c r="P305" i="28"/>
  <c r="O30" i="20" s="1"/>
  <c r="M305" i="28"/>
  <c r="I30" i="20" s="1"/>
  <c r="P299" i="28"/>
  <c r="O19" i="20" s="1"/>
  <c r="N44" i="25"/>
  <c r="N59" i="25" s="1"/>
  <c r="M21" i="6" s="1"/>
  <c r="I198" i="28"/>
  <c r="I192" i="28"/>
  <c r="I190" i="28"/>
  <c r="I196" i="28"/>
  <c r="G27" i="17" s="1"/>
  <c r="I195" i="28"/>
  <c r="K22" i="19"/>
  <c r="L299" i="28"/>
  <c r="Q299" i="28"/>
  <c r="P19" i="20" s="1"/>
  <c r="Q305" i="28"/>
  <c r="P30" i="20" s="1"/>
  <c r="Q52" i="28"/>
  <c r="P27" i="1" s="1"/>
  <c r="N52" i="28"/>
  <c r="K27" i="1" s="1"/>
  <c r="K28" i="1" s="1"/>
  <c r="O52" i="28"/>
  <c r="N27" i="1" s="1"/>
  <c r="L52" i="28"/>
  <c r="O125" i="28"/>
  <c r="N30" i="15" s="1"/>
  <c r="I346" i="28"/>
  <c r="Q346" i="28" s="1"/>
  <c r="P50" i="21" s="1"/>
  <c r="P334" i="28"/>
  <c r="O14" i="21" s="1"/>
  <c r="M334" i="28"/>
  <c r="I14" i="21" s="1"/>
  <c r="G27" i="16"/>
  <c r="M298" i="28"/>
  <c r="I14" i="20" s="1"/>
  <c r="I310" i="28"/>
  <c r="G14" i="20"/>
  <c r="P227" i="28"/>
  <c r="O19" i="18" s="1"/>
  <c r="I189" i="28"/>
  <c r="R38" i="5"/>
  <c r="F43" i="5"/>
  <c r="R43" i="5" s="1"/>
  <c r="P342" i="28"/>
  <c r="O31" i="21" s="1"/>
  <c r="L342" i="28"/>
  <c r="Q342" i="28"/>
  <c r="P31" i="21" s="1"/>
  <c r="M342" i="28"/>
  <c r="I31" i="21" s="1"/>
  <c r="I32" i="21" s="1"/>
  <c r="L40" i="28"/>
  <c r="L48" i="28"/>
  <c r="G44" i="26"/>
  <c r="G59" i="26" s="1"/>
  <c r="F22" i="6" s="1"/>
  <c r="R22" i="6" s="1"/>
  <c r="L311" i="28"/>
  <c r="P311" i="28"/>
  <c r="O55" i="20" s="1"/>
  <c r="G30" i="17"/>
  <c r="J80" i="22"/>
  <c r="M299" i="28"/>
  <c r="I19" i="20" s="1"/>
  <c r="G30" i="7"/>
  <c r="H31" i="21"/>
  <c r="P161" i="28"/>
  <c r="O30" i="16" s="1"/>
  <c r="O32" i="16" s="1"/>
  <c r="O156" i="28"/>
  <c r="N20" i="16" s="1"/>
  <c r="N162" i="28"/>
  <c r="K31" i="16" s="1"/>
  <c r="H31" i="16" s="1"/>
  <c r="O155" i="28"/>
  <c r="N19" i="16" s="1"/>
  <c r="N21" i="16" s="1"/>
  <c r="M155" i="28"/>
  <c r="I19" i="16" s="1"/>
  <c r="Q161" i="28"/>
  <c r="P30" i="16" s="1"/>
  <c r="N161" i="28"/>
  <c r="K30" i="16" s="1"/>
  <c r="K32" i="16" s="1"/>
  <c r="Q162" i="28"/>
  <c r="P31" i="16" s="1"/>
  <c r="L155" i="28"/>
  <c r="G50" i="7"/>
  <c r="O94" i="28"/>
  <c r="N50" i="7" s="1"/>
  <c r="N94" i="28"/>
  <c r="K50" i="7" s="1"/>
  <c r="Q81" i="28"/>
  <c r="P13" i="7" s="1"/>
  <c r="J292" i="28"/>
  <c r="G61" i="20" s="1"/>
  <c r="I197" i="28"/>
  <c r="M13" i="10"/>
  <c r="G42" i="5"/>
  <c r="P93" i="28"/>
  <c r="O49" i="7" s="1"/>
  <c r="L305" i="28"/>
  <c r="O305" i="28"/>
  <c r="N30" i="20" s="1"/>
  <c r="N15" i="18"/>
  <c r="Q270" i="28"/>
  <c r="M31" i="19" s="1"/>
  <c r="H27" i="18"/>
  <c r="P340" i="28"/>
  <c r="O27" i="21" s="1"/>
  <c r="M340" i="28"/>
  <c r="I27" i="21" s="1"/>
  <c r="L340" i="28"/>
  <c r="G27" i="21"/>
  <c r="Q304" i="28"/>
  <c r="P27" i="20" s="1"/>
  <c r="P28" i="20" s="1"/>
  <c r="L304" i="28"/>
  <c r="N42" i="18"/>
  <c r="M40" i="5"/>
  <c r="I240" i="28"/>
  <c r="Q228" i="28"/>
  <c r="P20" i="18" s="1"/>
  <c r="L228" i="28"/>
  <c r="G20" i="18"/>
  <c r="I238" i="28"/>
  <c r="M226" i="28"/>
  <c r="I14" i="18" s="1"/>
  <c r="I15" i="18" s="1"/>
  <c r="L226" i="28"/>
  <c r="P226" i="28"/>
  <c r="O14" i="18" s="1"/>
  <c r="O15" i="18" s="1"/>
  <c r="I276" i="28"/>
  <c r="M264" i="28"/>
  <c r="I20" i="19" s="1"/>
  <c r="P264" i="28"/>
  <c r="O20" i="19" s="1"/>
  <c r="O21" i="19" s="1"/>
  <c r="O22" i="19" s="1"/>
  <c r="N264" i="28"/>
  <c r="K20" i="19" s="1"/>
  <c r="K21" i="19" s="1"/>
  <c r="Q262" i="28"/>
  <c r="P14" i="19" s="1"/>
  <c r="P15" i="19" s="1"/>
  <c r="P22" i="19" s="1"/>
  <c r="G14" i="19"/>
  <c r="O262" i="28"/>
  <c r="M262" i="28"/>
  <c r="I191" i="28"/>
  <c r="G59" i="27"/>
  <c r="F23" i="6" s="1"/>
  <c r="R23" i="6" s="1"/>
  <c r="M59" i="24"/>
  <c r="L20" i="6" s="1"/>
  <c r="H30" i="21"/>
  <c r="I59" i="24"/>
  <c r="H20" i="6" s="1"/>
  <c r="H42" i="5"/>
  <c r="H43" i="5" s="1"/>
  <c r="H59" i="24"/>
  <c r="G20" i="6" s="1"/>
  <c r="N36" i="5"/>
  <c r="P40" i="18"/>
  <c r="P41" i="18"/>
  <c r="O41" i="5" s="1"/>
  <c r="P36" i="18"/>
  <c r="O40" i="18"/>
  <c r="M311" i="28"/>
  <c r="I55" i="20" s="1"/>
  <c r="L59" i="22"/>
  <c r="K18" i="6" s="1"/>
  <c r="L59" i="26"/>
  <c r="K22" i="6" s="1"/>
  <c r="L44" i="25"/>
  <c r="L59" i="25" s="1"/>
  <c r="K21" i="6" s="1"/>
  <c r="L59" i="19"/>
  <c r="L59" i="16"/>
  <c r="G44" i="25"/>
  <c r="G59" i="25" s="1"/>
  <c r="F21" i="6" s="1"/>
  <c r="R21" i="6" s="1"/>
  <c r="M59" i="21"/>
  <c r="J218" i="28"/>
  <c r="I220" i="28"/>
  <c r="J144" i="28"/>
  <c r="L153" i="28" s="1"/>
  <c r="I148" i="28"/>
  <c r="J110" i="28"/>
  <c r="J112" i="28" s="1"/>
  <c r="G61" i="15" s="1"/>
  <c r="I112" i="28"/>
  <c r="G26" i="7"/>
  <c r="G28" i="7" s="1"/>
  <c r="H27" i="19"/>
  <c r="H28" i="19" s="1"/>
  <c r="L59" i="27"/>
  <c r="K23" i="6" s="1"/>
  <c r="N37" i="18"/>
  <c r="M37" i="5" s="1"/>
  <c r="P37" i="18"/>
  <c r="O37" i="5" s="1"/>
  <c r="O44" i="26"/>
  <c r="O59" i="26" s="1"/>
  <c r="N22" i="6" s="1"/>
  <c r="L59" i="17"/>
  <c r="K13" i="6" s="1"/>
  <c r="M44" i="18"/>
  <c r="M59" i="18" s="1"/>
  <c r="Q11" i="5"/>
  <c r="P18" i="5"/>
  <c r="Q18" i="5" s="1"/>
  <c r="P12" i="5"/>
  <c r="Q12" i="5" s="1"/>
  <c r="M59" i="27"/>
  <c r="L23" i="6" s="1"/>
  <c r="M59" i="26"/>
  <c r="L22" i="6" s="1"/>
  <c r="I333" i="28"/>
  <c r="I336" i="28"/>
  <c r="G20" i="21"/>
  <c r="I292" i="28"/>
  <c r="I294" i="28" s="1"/>
  <c r="J42" i="5"/>
  <c r="J43" i="5" s="1"/>
  <c r="H58" i="27"/>
  <c r="H43" i="17"/>
  <c r="G43" i="24"/>
  <c r="G22" i="24"/>
  <c r="G22" i="23"/>
  <c r="G43" i="21"/>
  <c r="K43" i="24"/>
  <c r="K44" i="24" s="1"/>
  <c r="K59" i="24" s="1"/>
  <c r="J20" i="6" s="1"/>
  <c r="K59" i="23"/>
  <c r="J19" i="6" s="1"/>
  <c r="I22" i="27"/>
  <c r="I33" i="25"/>
  <c r="I44" i="25" s="1"/>
  <c r="I43" i="22"/>
  <c r="M256" i="28"/>
  <c r="M43" i="25"/>
  <c r="M44" i="25" s="1"/>
  <c r="M59" i="25" s="1"/>
  <c r="L21" i="6" s="1"/>
  <c r="L43" i="24"/>
  <c r="J43" i="24"/>
  <c r="J44" i="24" s="1"/>
  <c r="J59" i="24" s="1"/>
  <c r="I20" i="6" s="1"/>
  <c r="J58" i="1"/>
  <c r="G44" i="24"/>
  <c r="J59" i="21"/>
  <c r="L44" i="21"/>
  <c r="L59" i="21" s="1"/>
  <c r="I59" i="26"/>
  <c r="H22" i="6" s="1"/>
  <c r="I57" i="5"/>
  <c r="L184" i="28"/>
  <c r="H61" i="17" s="1"/>
  <c r="L148" i="28"/>
  <c r="H61" i="16" s="1"/>
  <c r="K58" i="27"/>
  <c r="K44" i="27"/>
  <c r="K59" i="27" s="1"/>
  <c r="J23" i="6" s="1"/>
  <c r="K58" i="25"/>
  <c r="K59" i="25" s="1"/>
  <c r="J21" i="6" s="1"/>
  <c r="M58" i="27"/>
  <c r="M58" i="20"/>
  <c r="M59" i="20" s="1"/>
  <c r="O43" i="22"/>
  <c r="O44" i="22" s="1"/>
  <c r="O59" i="22" s="1"/>
  <c r="N18" i="6" s="1"/>
  <c r="L58" i="26"/>
  <c r="L44" i="19"/>
  <c r="J44" i="27"/>
  <c r="J59" i="27" s="1"/>
  <c r="I23" i="6" s="1"/>
  <c r="J33" i="20"/>
  <c r="J58" i="18"/>
  <c r="Q8" i="5"/>
  <c r="Q46" i="12"/>
  <c r="Q55" i="12"/>
  <c r="I33" i="5"/>
  <c r="H44" i="27"/>
  <c r="K44" i="26"/>
  <c r="I44" i="27"/>
  <c r="P44" i="26"/>
  <c r="O43" i="17"/>
  <c r="N33" i="27"/>
  <c r="N44" i="27" s="1"/>
  <c r="N59" i="27" s="1"/>
  <c r="M23" i="6" s="1"/>
  <c r="O41" i="18"/>
  <c r="N41" i="5" s="1"/>
  <c r="P41" i="5" s="1"/>
  <c r="Q41" i="5" s="1"/>
  <c r="N43" i="1"/>
  <c r="L43" i="15"/>
  <c r="L44" i="15" s="1"/>
  <c r="L43" i="7"/>
  <c r="L44" i="7" s="1"/>
  <c r="L59" i="7" s="1"/>
  <c r="L22" i="7"/>
  <c r="Q36" i="6"/>
  <c r="Q43" i="6"/>
  <c r="Q21" i="12"/>
  <c r="Q37" i="12"/>
  <c r="M43" i="10"/>
  <c r="O58" i="24"/>
  <c r="O33" i="24"/>
  <c r="O44" i="24" s="1"/>
  <c r="O59" i="24" s="1"/>
  <c r="N20" i="6" s="1"/>
  <c r="O58" i="23"/>
  <c r="P328" i="28"/>
  <c r="O61" i="21" s="1"/>
  <c r="O43" i="1"/>
  <c r="N58" i="24"/>
  <c r="N59" i="24" s="1"/>
  <c r="M20" i="6" s="1"/>
  <c r="N33" i="23"/>
  <c r="N44" i="23" s="1"/>
  <c r="N59" i="23" s="1"/>
  <c r="M19" i="6" s="1"/>
  <c r="I306" i="28"/>
  <c r="J72" i="28"/>
  <c r="L81" i="28" s="1"/>
  <c r="L43" i="23"/>
  <c r="L44" i="23" s="1"/>
  <c r="L59" i="23" s="1"/>
  <c r="K19" i="6" s="1"/>
  <c r="L33" i="20"/>
  <c r="L44" i="20" s="1"/>
  <c r="L59" i="20" s="1"/>
  <c r="L62" i="20" s="1"/>
  <c r="J43" i="27"/>
  <c r="J43" i="26"/>
  <c r="J22" i="15"/>
  <c r="J59" i="15" s="1"/>
  <c r="Q51" i="6"/>
  <c r="Q41" i="12"/>
  <c r="M38" i="10"/>
  <c r="M49" i="10"/>
  <c r="H22" i="25"/>
  <c r="H43" i="16"/>
  <c r="G58" i="27"/>
  <c r="G33" i="25"/>
  <c r="G47" i="6"/>
  <c r="K43" i="23"/>
  <c r="K44" i="23" s="1"/>
  <c r="N256" i="28"/>
  <c r="K61" i="19" s="1"/>
  <c r="N148" i="28"/>
  <c r="K61" i="16" s="1"/>
  <c r="J53" i="6"/>
  <c r="I22" i="25"/>
  <c r="I22" i="24"/>
  <c r="I43" i="21"/>
  <c r="I43" i="20"/>
  <c r="M22" i="23"/>
  <c r="M43" i="16"/>
  <c r="M44" i="16" s="1"/>
  <c r="M59" i="16" s="1"/>
  <c r="P43" i="22"/>
  <c r="P43" i="15"/>
  <c r="O22" i="27"/>
  <c r="O22" i="26"/>
  <c r="O37" i="18"/>
  <c r="N37" i="5" s="1"/>
  <c r="N22" i="26"/>
  <c r="N59" i="26" s="1"/>
  <c r="M22" i="6" s="1"/>
  <c r="N43" i="25"/>
  <c r="N43" i="23"/>
  <c r="I300" i="28"/>
  <c r="J74" i="28"/>
  <c r="L22" i="25"/>
  <c r="L33" i="24"/>
  <c r="L44" i="24" s="1"/>
  <c r="L59" i="24" s="1"/>
  <c r="K20" i="6" s="1"/>
  <c r="L43" i="20"/>
  <c r="L58" i="15"/>
  <c r="J33" i="26"/>
  <c r="J43" i="25"/>
  <c r="J44" i="25" s="1"/>
  <c r="J59" i="25" s="1"/>
  <c r="I21" i="6" s="1"/>
  <c r="J33" i="23"/>
  <c r="J44" i="23" s="1"/>
  <c r="J59" i="23" s="1"/>
  <c r="I19" i="6" s="1"/>
  <c r="J43" i="20"/>
  <c r="J43" i="18"/>
  <c r="J44" i="18" s="1"/>
  <c r="J59" i="18" s="1"/>
  <c r="J58" i="7"/>
  <c r="J59" i="7" s="1"/>
  <c r="J43" i="1"/>
  <c r="J44" i="1" s="1"/>
  <c r="J59" i="1" s="1"/>
  <c r="I9" i="6" s="1"/>
  <c r="Q31" i="6"/>
  <c r="Q44" i="6"/>
  <c r="Q16" i="12"/>
  <c r="Q19" i="12"/>
  <c r="Q22" i="12"/>
  <c r="Q33" i="12"/>
  <c r="Q35" i="12"/>
  <c r="Q40" i="12"/>
  <c r="Q49" i="12"/>
  <c r="M26" i="10"/>
  <c r="M28" i="10"/>
  <c r="M35" i="10"/>
  <c r="M53" i="10"/>
  <c r="P17" i="5"/>
  <c r="Q17" i="5" s="1"/>
  <c r="L256" i="28"/>
  <c r="L262" i="28"/>
  <c r="L261" i="28"/>
  <c r="L267" i="28"/>
  <c r="L268" i="28"/>
  <c r="L273" i="28"/>
  <c r="K61" i="15"/>
  <c r="R54" i="5"/>
  <c r="H61" i="18"/>
  <c r="I221" i="28"/>
  <c r="P61" i="17"/>
  <c r="I185" i="28"/>
  <c r="I61" i="15"/>
  <c r="I113" i="28"/>
  <c r="H19" i="19"/>
  <c r="G21" i="19"/>
  <c r="N32" i="16"/>
  <c r="H49" i="18"/>
  <c r="K15" i="1"/>
  <c r="H26" i="20"/>
  <c r="I28" i="1"/>
  <c r="K15" i="18"/>
  <c r="P239" i="28"/>
  <c r="G55" i="18"/>
  <c r="H14" i="15"/>
  <c r="O33" i="19"/>
  <c r="O44" i="19" s="1"/>
  <c r="Q83" i="28"/>
  <c r="G19" i="7"/>
  <c r="O83" i="28"/>
  <c r="N19" i="7" s="1"/>
  <c r="I95" i="28"/>
  <c r="L90" i="28"/>
  <c r="I96" i="28"/>
  <c r="G31" i="7"/>
  <c r="Q90" i="28"/>
  <c r="P31" i="7" s="1"/>
  <c r="M125" i="28"/>
  <c r="I30" i="15" s="1"/>
  <c r="N125" i="28"/>
  <c r="K30" i="15" s="1"/>
  <c r="G30" i="15"/>
  <c r="I131" i="28"/>
  <c r="P125" i="28"/>
  <c r="O30" i="15" s="1"/>
  <c r="Q125" i="28"/>
  <c r="P30" i="15" s="1"/>
  <c r="L10" i="6"/>
  <c r="M62" i="7"/>
  <c r="L62" i="17"/>
  <c r="H49" i="19"/>
  <c r="H51" i="19" s="1"/>
  <c r="K14" i="21"/>
  <c r="N33" i="19"/>
  <c r="N44" i="19" s="1"/>
  <c r="H13" i="19"/>
  <c r="I32" i="16"/>
  <c r="K51" i="19"/>
  <c r="L165" i="28"/>
  <c r="P276" i="28"/>
  <c r="O56" i="19" s="1"/>
  <c r="Q276" i="28"/>
  <c r="I201" i="28"/>
  <c r="P189" i="28"/>
  <c r="G13" i="17"/>
  <c r="N189" i="28"/>
  <c r="O189" i="28"/>
  <c r="L189" i="28"/>
  <c r="N191" i="28"/>
  <c r="K19" i="17" s="1"/>
  <c r="L191" i="28"/>
  <c r="G13" i="15"/>
  <c r="O117" i="28"/>
  <c r="I129" i="28"/>
  <c r="N117" i="28"/>
  <c r="Q117" i="28"/>
  <c r="P117" i="28"/>
  <c r="M117" i="28"/>
  <c r="I51" i="5"/>
  <c r="I58" i="5" s="1"/>
  <c r="P47" i="5"/>
  <c r="Q47" i="5" s="1"/>
  <c r="Q311" i="28"/>
  <c r="P55" i="20" s="1"/>
  <c r="L93" i="28"/>
  <c r="N93" i="28"/>
  <c r="K49" i="7" s="1"/>
  <c r="K51" i="7" s="1"/>
  <c r="I203" i="28"/>
  <c r="I242" i="28"/>
  <c r="I243" i="28" s="1"/>
  <c r="O28" i="18"/>
  <c r="M189" i="28"/>
  <c r="K16" i="6"/>
  <c r="L75" i="22"/>
  <c r="M14" i="22" s="1"/>
  <c r="L14" i="5" s="1"/>
  <c r="K75" i="22"/>
  <c r="K14" i="22" s="1"/>
  <c r="H14" i="22" s="1"/>
  <c r="Q54" i="5"/>
  <c r="G49" i="7"/>
  <c r="L117" i="28"/>
  <c r="Q189" i="28"/>
  <c r="P130" i="28"/>
  <c r="O50" i="15" s="1"/>
  <c r="N130" i="28"/>
  <c r="K50" i="15" s="1"/>
  <c r="G50" i="15"/>
  <c r="M130" i="28"/>
  <c r="I50" i="15" s="1"/>
  <c r="L53" i="28"/>
  <c r="M53" i="28"/>
  <c r="I30" i="1" s="1"/>
  <c r="P53" i="28"/>
  <c r="O30" i="1" s="1"/>
  <c r="N53" i="28"/>
  <c r="K30" i="1" s="1"/>
  <c r="Q46" i="28"/>
  <c r="M46" i="28"/>
  <c r="G14" i="1"/>
  <c r="I58" i="28"/>
  <c r="L46" i="28"/>
  <c r="P156" i="28"/>
  <c r="O20" i="16" s="1"/>
  <c r="O21" i="16" s="1"/>
  <c r="N156" i="28"/>
  <c r="K20" i="16" s="1"/>
  <c r="K21" i="16" s="1"/>
  <c r="L156" i="28"/>
  <c r="I168" i="28"/>
  <c r="Q156" i="28"/>
  <c r="P20" i="16" s="1"/>
  <c r="M156" i="28"/>
  <c r="I20" i="16" s="1"/>
  <c r="I166" i="28"/>
  <c r="N154" i="28"/>
  <c r="M36" i="5"/>
  <c r="N38" i="18"/>
  <c r="N43" i="18" s="1"/>
  <c r="L346" i="28"/>
  <c r="Q94" i="28"/>
  <c r="P50" i="7" s="1"/>
  <c r="P81" i="28"/>
  <c r="G13" i="7"/>
  <c r="Q240" i="28"/>
  <c r="P56" i="18" s="1"/>
  <c r="G56" i="18"/>
  <c r="Q231" i="28"/>
  <c r="G26" i="18"/>
  <c r="Q45" i="6"/>
  <c r="I167" i="28"/>
  <c r="Q155" i="28"/>
  <c r="G19" i="16"/>
  <c r="P298" i="28"/>
  <c r="O14" i="20" s="1"/>
  <c r="Q298" i="28"/>
  <c r="P14" i="20" s="1"/>
  <c r="N298" i="28"/>
  <c r="K14" i="20" s="1"/>
  <c r="H14" i="20" s="1"/>
  <c r="P304" i="28"/>
  <c r="O27" i="20" s="1"/>
  <c r="O28" i="20" s="1"/>
  <c r="N304" i="28"/>
  <c r="K27" i="20" s="1"/>
  <c r="M304" i="28"/>
  <c r="I27" i="20" s="1"/>
  <c r="Q48" i="5"/>
  <c r="K58" i="5"/>
  <c r="K59" i="5" s="1"/>
  <c r="O32" i="21"/>
  <c r="O61" i="16"/>
  <c r="I149" i="28"/>
  <c r="H59" i="25"/>
  <c r="G21" i="6" s="1"/>
  <c r="I59" i="25"/>
  <c r="H21" i="6" s="1"/>
  <c r="G92" i="22"/>
  <c r="H74" i="22"/>
  <c r="H83" i="22"/>
  <c r="H76" i="22"/>
  <c r="H77" i="22"/>
  <c r="H82" i="22"/>
  <c r="H81" i="22"/>
  <c r="H87" i="22" s="1"/>
  <c r="P59" i="26"/>
  <c r="O22" i="6" s="1"/>
  <c r="M82" i="28"/>
  <c r="O82" i="28"/>
  <c r="G14" i="7"/>
  <c r="L59" i="18"/>
  <c r="G32" i="21"/>
  <c r="N82" i="28"/>
  <c r="G44" i="23"/>
  <c r="G59" i="23" s="1"/>
  <c r="F19" i="6" s="1"/>
  <c r="R19" i="6" s="1"/>
  <c r="H59" i="26"/>
  <c r="G22" i="6" s="1"/>
  <c r="P336" i="28"/>
  <c r="O20" i="21" s="1"/>
  <c r="M336" i="28"/>
  <c r="I20" i="21" s="1"/>
  <c r="L328" i="28"/>
  <c r="F17" i="10"/>
  <c r="I43" i="5"/>
  <c r="I44" i="5" s="1"/>
  <c r="M59" i="23"/>
  <c r="L19" i="6" s="1"/>
  <c r="O59" i="27"/>
  <c r="N23" i="6" s="1"/>
  <c r="N198" i="28"/>
  <c r="K31" i="17" s="1"/>
  <c r="G31" i="17"/>
  <c r="R48" i="6"/>
  <c r="Q48" i="6" s="1"/>
  <c r="K58" i="26"/>
  <c r="I58" i="27"/>
  <c r="M43" i="23"/>
  <c r="M43" i="1"/>
  <c r="M44" i="1" s="1"/>
  <c r="M59" i="1" s="1"/>
  <c r="L9" i="6" s="1"/>
  <c r="P33" i="27"/>
  <c r="P44" i="27" s="1"/>
  <c r="P59" i="27" s="1"/>
  <c r="O23" i="6" s="1"/>
  <c r="Q76" i="28"/>
  <c r="O43" i="23"/>
  <c r="O44" i="23" s="1"/>
  <c r="I297" i="28"/>
  <c r="I120" i="28"/>
  <c r="I126" i="28"/>
  <c r="I47" i="28"/>
  <c r="I54" i="28"/>
  <c r="N76" i="28"/>
  <c r="P44" i="22"/>
  <c r="P59" i="22" s="1"/>
  <c r="O18" i="6" s="1"/>
  <c r="J220" i="28"/>
  <c r="G61" i="18" s="1"/>
  <c r="J44" i="17"/>
  <c r="J59" i="17" s="1"/>
  <c r="K43" i="19"/>
  <c r="M33" i="23"/>
  <c r="M44" i="23" s="1"/>
  <c r="M22" i="17"/>
  <c r="M59" i="17" s="1"/>
  <c r="M43" i="15"/>
  <c r="M44" i="15" s="1"/>
  <c r="M59" i="15" s="1"/>
  <c r="I335" i="28"/>
  <c r="I339" i="28"/>
  <c r="J62" i="15" l="1"/>
  <c r="I11" i="6"/>
  <c r="L62" i="7"/>
  <c r="K10" i="6"/>
  <c r="M62" i="20"/>
  <c r="L16" i="6"/>
  <c r="P20" i="6"/>
  <c r="O40" i="5"/>
  <c r="P42" i="18"/>
  <c r="L159" i="28"/>
  <c r="L160" i="28"/>
  <c r="I32" i="18"/>
  <c r="I33" i="18" s="1"/>
  <c r="I44" i="18" s="1"/>
  <c r="P153" i="28"/>
  <c r="O13" i="16" s="1"/>
  <c r="N28" i="1"/>
  <c r="Q190" i="28"/>
  <c r="P14" i="17" s="1"/>
  <c r="L190" i="28"/>
  <c r="I202" i="28"/>
  <c r="M190" i="28"/>
  <c r="I14" i="17" s="1"/>
  <c r="G14" i="17"/>
  <c r="P190" i="28"/>
  <c r="O14" i="17" s="1"/>
  <c r="O190" i="28"/>
  <c r="N14" i="17" s="1"/>
  <c r="N190" i="28"/>
  <c r="K14" i="17" s="1"/>
  <c r="M239" i="28"/>
  <c r="I55" i="18" s="1"/>
  <c r="L239" i="28"/>
  <c r="Q239" i="28"/>
  <c r="P55" i="18" s="1"/>
  <c r="N239" i="28"/>
  <c r="K55" i="18" s="1"/>
  <c r="O239" i="28"/>
  <c r="N55" i="18" s="1"/>
  <c r="G32" i="18"/>
  <c r="H14" i="18"/>
  <c r="H15" i="18" s="1"/>
  <c r="P28" i="15"/>
  <c r="P84" i="28"/>
  <c r="O20" i="7" s="1"/>
  <c r="N84" i="28"/>
  <c r="K20" i="7" s="1"/>
  <c r="M84" i="28"/>
  <c r="I20" i="7" s="1"/>
  <c r="O84" i="28"/>
  <c r="N20" i="7" s="1"/>
  <c r="N21" i="7" s="1"/>
  <c r="L84" i="28"/>
  <c r="O89" i="28"/>
  <c r="N30" i="7" s="1"/>
  <c r="L89" i="28"/>
  <c r="Q84" i="28"/>
  <c r="P20" i="7" s="1"/>
  <c r="P47" i="6"/>
  <c r="Q47" i="6" s="1"/>
  <c r="G52" i="6"/>
  <c r="J44" i="20"/>
  <c r="J59" i="20" s="1"/>
  <c r="J148" i="28"/>
  <c r="G61" i="16" s="1"/>
  <c r="P160" i="28"/>
  <c r="O27" i="16" s="1"/>
  <c r="Q159" i="28"/>
  <c r="P26" i="16" s="1"/>
  <c r="Q154" i="28"/>
  <c r="P14" i="16" s="1"/>
  <c r="O160" i="28"/>
  <c r="N27" i="16" s="1"/>
  <c r="M159" i="28"/>
  <c r="I26" i="16" s="1"/>
  <c r="O159" i="28"/>
  <c r="N26" i="16" s="1"/>
  <c r="O154" i="28"/>
  <c r="N14" i="16" s="1"/>
  <c r="L154" i="28"/>
  <c r="M160" i="28"/>
  <c r="I27" i="16" s="1"/>
  <c r="O153" i="28"/>
  <c r="N13" i="16" s="1"/>
  <c r="N159" i="28"/>
  <c r="K26" i="16" s="1"/>
  <c r="K15" i="6"/>
  <c r="L62" i="19"/>
  <c r="O59" i="23"/>
  <c r="N19" i="6" s="1"/>
  <c r="I59" i="5"/>
  <c r="O57" i="19"/>
  <c r="O58" i="19" s="1"/>
  <c r="O59" i="19" s="1"/>
  <c r="O300" i="28"/>
  <c r="N20" i="20" s="1"/>
  <c r="N21" i="20" s="1"/>
  <c r="P300" i="28"/>
  <c r="O20" i="20" s="1"/>
  <c r="I312" i="28"/>
  <c r="L300" i="28"/>
  <c r="Q300" i="28"/>
  <c r="P20" i="20" s="1"/>
  <c r="M300" i="28"/>
  <c r="I20" i="20" s="1"/>
  <c r="L62" i="16"/>
  <c r="K12" i="6"/>
  <c r="N38" i="5"/>
  <c r="O191" i="28"/>
  <c r="N19" i="17" s="1"/>
  <c r="P191" i="28"/>
  <c r="O19" i="17" s="1"/>
  <c r="M191" i="28"/>
  <c r="I19" i="17" s="1"/>
  <c r="O276" i="28"/>
  <c r="N56" i="19" s="1"/>
  <c r="M276" i="28"/>
  <c r="I56" i="19" s="1"/>
  <c r="G56" i="19"/>
  <c r="L238" i="28"/>
  <c r="O238" i="28"/>
  <c r="N50" i="18" s="1"/>
  <c r="N51" i="18" s="1"/>
  <c r="Q238" i="28"/>
  <c r="P50" i="18" s="1"/>
  <c r="P51" i="18" s="1"/>
  <c r="N238" i="28"/>
  <c r="K50" i="18" s="1"/>
  <c r="K51" i="18" s="1"/>
  <c r="P238" i="28"/>
  <c r="O50" i="18" s="1"/>
  <c r="O51" i="18" s="1"/>
  <c r="M238" i="28"/>
  <c r="I50" i="18" s="1"/>
  <c r="G50" i="18"/>
  <c r="G51" i="18" s="1"/>
  <c r="P57" i="18"/>
  <c r="P58" i="18" s="1"/>
  <c r="Q191" i="28"/>
  <c r="P19" i="17" s="1"/>
  <c r="N83" i="28"/>
  <c r="K19" i="7" s="1"/>
  <c r="K21" i="7" s="1"/>
  <c r="I10" i="6"/>
  <c r="J62" i="7"/>
  <c r="L59" i="15"/>
  <c r="L62" i="21"/>
  <c r="K17" i="6"/>
  <c r="G20" i="20"/>
  <c r="G21" i="20" s="1"/>
  <c r="G13" i="21"/>
  <c r="N333" i="28"/>
  <c r="K13" i="21" s="1"/>
  <c r="P333" i="28"/>
  <c r="O13" i="21" s="1"/>
  <c r="O15" i="21" s="1"/>
  <c r="L333" i="28"/>
  <c r="Q333" i="28"/>
  <c r="P13" i="21" s="1"/>
  <c r="P15" i="21" s="1"/>
  <c r="M333" i="28"/>
  <c r="I13" i="21" s="1"/>
  <c r="I15" i="21" s="1"/>
  <c r="O119" i="28"/>
  <c r="N19" i="15" s="1"/>
  <c r="M119" i="28"/>
  <c r="I19" i="15" s="1"/>
  <c r="P119" i="28"/>
  <c r="O19" i="15" s="1"/>
  <c r="N119" i="28"/>
  <c r="K19" i="15" s="1"/>
  <c r="Q119" i="28"/>
  <c r="P19" i="15" s="1"/>
  <c r="L119" i="28"/>
  <c r="O228" i="28"/>
  <c r="N20" i="18" s="1"/>
  <c r="N227" i="28"/>
  <c r="P228" i="28"/>
  <c r="O20" i="18" s="1"/>
  <c r="O21" i="18" s="1"/>
  <c r="O22" i="18" s="1"/>
  <c r="O227" i="28"/>
  <c r="N19" i="18" s="1"/>
  <c r="Q227" i="28"/>
  <c r="P19" i="18" s="1"/>
  <c r="P21" i="18" s="1"/>
  <c r="P22" i="18" s="1"/>
  <c r="L227" i="28"/>
  <c r="N228" i="28"/>
  <c r="K20" i="18" s="1"/>
  <c r="P38" i="18"/>
  <c r="P43" i="18" s="1"/>
  <c r="O36" i="5"/>
  <c r="O38" i="5" s="1"/>
  <c r="O43" i="5" s="1"/>
  <c r="O38" i="18"/>
  <c r="H32" i="21"/>
  <c r="I14" i="19"/>
  <c r="I15" i="19" s="1"/>
  <c r="I22" i="19" s="1"/>
  <c r="I59" i="19" s="1"/>
  <c r="I62" i="19" s="1"/>
  <c r="N240" i="28"/>
  <c r="K56" i="18" s="1"/>
  <c r="P240" i="28"/>
  <c r="O56" i="18" s="1"/>
  <c r="L240" i="28"/>
  <c r="M240" i="28"/>
  <c r="I56" i="18" s="1"/>
  <c r="P32" i="16"/>
  <c r="I21" i="20"/>
  <c r="H19" i="20"/>
  <c r="O310" i="28"/>
  <c r="N50" i="20" s="1"/>
  <c r="Q310" i="28"/>
  <c r="P50" i="20" s="1"/>
  <c r="P310" i="28"/>
  <c r="O50" i="20" s="1"/>
  <c r="G50" i="20"/>
  <c r="H50" i="20" s="1"/>
  <c r="N310" i="28"/>
  <c r="K50" i="20" s="1"/>
  <c r="L310" i="28"/>
  <c r="M310" i="28"/>
  <c r="I50" i="20" s="1"/>
  <c r="G28" i="16"/>
  <c r="G33" i="16" s="1"/>
  <c r="G44" i="16" s="1"/>
  <c r="P83" i="28"/>
  <c r="O19" i="7" s="1"/>
  <c r="O21" i="7" s="1"/>
  <c r="O192" i="28"/>
  <c r="N20" i="17" s="1"/>
  <c r="M192" i="28"/>
  <c r="I20" i="17" s="1"/>
  <c r="L192" i="28"/>
  <c r="I204" i="28"/>
  <c r="G20" i="17"/>
  <c r="P192" i="28"/>
  <c r="O20" i="17" s="1"/>
  <c r="Q192" i="28"/>
  <c r="P20" i="17" s="1"/>
  <c r="N192" i="28"/>
  <c r="K20" i="17" s="1"/>
  <c r="K21" i="17" s="1"/>
  <c r="O21" i="20"/>
  <c r="N234" i="28"/>
  <c r="K31" i="18" s="1"/>
  <c r="G32" i="19"/>
  <c r="G33" i="19" s="1"/>
  <c r="G44" i="19" s="1"/>
  <c r="H30" i="19"/>
  <c r="M234" i="28"/>
  <c r="I31" i="18" s="1"/>
  <c r="H31" i="18" s="1"/>
  <c r="O233" i="28"/>
  <c r="N30" i="18" s="1"/>
  <c r="Q233" i="28"/>
  <c r="P30" i="18" s="1"/>
  <c r="I28" i="15"/>
  <c r="H26" i="15"/>
  <c r="G15" i="16"/>
  <c r="Q153" i="28"/>
  <c r="P13" i="16" s="1"/>
  <c r="P15" i="16" s="1"/>
  <c r="N15" i="1"/>
  <c r="P233" i="28"/>
  <c r="O30" i="18" s="1"/>
  <c r="O32" i="18" s="1"/>
  <c r="O33" i="18" s="1"/>
  <c r="O44" i="18" s="1"/>
  <c r="P19" i="6"/>
  <c r="Q19" i="6" s="1"/>
  <c r="L14" i="6"/>
  <c r="M62" i="18"/>
  <c r="G15" i="19"/>
  <c r="G22" i="19" s="1"/>
  <c r="H20" i="19"/>
  <c r="H21" i="19" s="1"/>
  <c r="I21" i="19"/>
  <c r="P346" i="28"/>
  <c r="O50" i="21" s="1"/>
  <c r="N346" i="28"/>
  <c r="K50" i="21" s="1"/>
  <c r="M346" i="28"/>
  <c r="I50" i="21" s="1"/>
  <c r="G50" i="21"/>
  <c r="N89" i="28"/>
  <c r="K30" i="7" s="1"/>
  <c r="Q196" i="28"/>
  <c r="P27" i="17" s="1"/>
  <c r="O196" i="28"/>
  <c r="N27" i="17" s="1"/>
  <c r="M196" i="28"/>
  <c r="I27" i="17" s="1"/>
  <c r="H27" i="17" s="1"/>
  <c r="N196" i="28"/>
  <c r="K27" i="17" s="1"/>
  <c r="L196" i="28"/>
  <c r="P196" i="28"/>
  <c r="O27" i="17" s="1"/>
  <c r="N27" i="5" s="1"/>
  <c r="P89" i="28"/>
  <c r="O30" i="7" s="1"/>
  <c r="I278" i="28"/>
  <c r="I279" i="28" s="1"/>
  <c r="N275" i="28"/>
  <c r="K55" i="19" s="1"/>
  <c r="K57" i="19" s="1"/>
  <c r="K58" i="19" s="1"/>
  <c r="L275" i="28"/>
  <c r="P275" i="28"/>
  <c r="O55" i="19" s="1"/>
  <c r="M275" i="28"/>
  <c r="I55" i="19" s="1"/>
  <c r="I57" i="19" s="1"/>
  <c r="I58" i="19" s="1"/>
  <c r="Q275" i="28"/>
  <c r="P55" i="19" s="1"/>
  <c r="G55" i="19"/>
  <c r="O275" i="28"/>
  <c r="N55" i="19" s="1"/>
  <c r="N57" i="19" s="1"/>
  <c r="N58" i="19" s="1"/>
  <c r="P165" i="28"/>
  <c r="O49" i="16" s="1"/>
  <c r="G49" i="16"/>
  <c r="M165" i="28"/>
  <c r="I49" i="16" s="1"/>
  <c r="O165" i="28"/>
  <c r="N49" i="16" s="1"/>
  <c r="N90" i="28"/>
  <c r="K31" i="7" s="1"/>
  <c r="K32" i="7" s="1"/>
  <c r="L83" i="28"/>
  <c r="H27" i="1"/>
  <c r="I61" i="19"/>
  <c r="G59" i="24"/>
  <c r="F20" i="6" s="1"/>
  <c r="R20" i="6" s="1"/>
  <c r="L336" i="28"/>
  <c r="O336" i="28"/>
  <c r="N20" i="21" s="1"/>
  <c r="N336" i="28"/>
  <c r="K20" i="21" s="1"/>
  <c r="H20" i="21" s="1"/>
  <c r="Q336" i="28"/>
  <c r="P20" i="21" s="1"/>
  <c r="I348" i="28"/>
  <c r="O42" i="18"/>
  <c r="O43" i="18" s="1"/>
  <c r="N40" i="5"/>
  <c r="N42" i="5" s="1"/>
  <c r="N43" i="5" s="1"/>
  <c r="P31" i="19"/>
  <c r="P32" i="19" s="1"/>
  <c r="P33" i="19" s="1"/>
  <c r="P44" i="19" s="1"/>
  <c r="M32" i="19"/>
  <c r="M33" i="19" s="1"/>
  <c r="M44" i="19" s="1"/>
  <c r="P15" i="7"/>
  <c r="P159" i="28"/>
  <c r="O26" i="16" s="1"/>
  <c r="O28" i="16" s="1"/>
  <c r="O33" i="16" s="1"/>
  <c r="O44" i="16" s="1"/>
  <c r="Q160" i="28"/>
  <c r="P27" i="16" s="1"/>
  <c r="I59" i="27"/>
  <c r="H23" i="6" s="1"/>
  <c r="P23" i="6" s="1"/>
  <c r="Q23" i="6" s="1"/>
  <c r="O346" i="28"/>
  <c r="N50" i="21" s="1"/>
  <c r="P154" i="28"/>
  <c r="O14" i="16" s="1"/>
  <c r="O15" i="16" s="1"/>
  <c r="O22" i="16" s="1"/>
  <c r="H30" i="1"/>
  <c r="L276" i="28"/>
  <c r="Q165" i="28"/>
  <c r="P49" i="16" s="1"/>
  <c r="H30" i="20"/>
  <c r="O90" i="28"/>
  <c r="N31" i="7" s="1"/>
  <c r="P90" i="28"/>
  <c r="O31" i="7" s="1"/>
  <c r="O32" i="7" s="1"/>
  <c r="M83" i="28"/>
  <c r="I19" i="7" s="1"/>
  <c r="I21" i="7" s="1"/>
  <c r="L12" i="6"/>
  <c r="M62" i="16"/>
  <c r="P87" i="28"/>
  <c r="O26" i="7" s="1"/>
  <c r="N88" i="28"/>
  <c r="K27" i="7" s="1"/>
  <c r="L87" i="28"/>
  <c r="Q88" i="28"/>
  <c r="P27" i="7" s="1"/>
  <c r="J76" i="28"/>
  <c r="G61" i="7" s="1"/>
  <c r="Q87" i="28"/>
  <c r="P26" i="7" s="1"/>
  <c r="P28" i="7" s="1"/>
  <c r="N87" i="28"/>
  <c r="K26" i="7" s="1"/>
  <c r="H26" i="7" s="1"/>
  <c r="Q82" i="28"/>
  <c r="P14" i="7" s="1"/>
  <c r="M87" i="28"/>
  <c r="I26" i="7" s="1"/>
  <c r="I28" i="7" s="1"/>
  <c r="L94" i="28"/>
  <c r="O88" i="28"/>
  <c r="N27" i="7" s="1"/>
  <c r="N28" i="7" s="1"/>
  <c r="M81" i="28"/>
  <c r="I13" i="7" s="1"/>
  <c r="L82" i="28"/>
  <c r="P88" i="28"/>
  <c r="O27" i="7" s="1"/>
  <c r="L88" i="28"/>
  <c r="N81" i="28"/>
  <c r="K13" i="7" s="1"/>
  <c r="M93" i="28"/>
  <c r="I49" i="7" s="1"/>
  <c r="O87" i="28"/>
  <c r="N26" i="7" s="1"/>
  <c r="M94" i="28"/>
  <c r="I50" i="7" s="1"/>
  <c r="M88" i="28"/>
  <c r="I27" i="7" s="1"/>
  <c r="Q93" i="28"/>
  <c r="P49" i="7" s="1"/>
  <c r="P51" i="7" s="1"/>
  <c r="H59" i="27"/>
  <c r="G23" i="6" s="1"/>
  <c r="K59" i="26"/>
  <c r="J22" i="6" s="1"/>
  <c r="P22" i="6" s="1"/>
  <c r="Q22" i="6" s="1"/>
  <c r="N300" i="28"/>
  <c r="K20" i="20" s="1"/>
  <c r="K21" i="20" s="1"/>
  <c r="P82" i="28"/>
  <c r="O14" i="7" s="1"/>
  <c r="K28" i="20"/>
  <c r="K33" i="20" s="1"/>
  <c r="K44" i="20" s="1"/>
  <c r="O240" i="28"/>
  <c r="N56" i="18" s="1"/>
  <c r="N57" i="18" s="1"/>
  <c r="N58" i="18" s="1"/>
  <c r="P94" i="28"/>
  <c r="O50" i="7" s="1"/>
  <c r="O51" i="7" s="1"/>
  <c r="M154" i="28"/>
  <c r="O93" i="28"/>
  <c r="N49" i="7" s="1"/>
  <c r="G19" i="17"/>
  <c r="N276" i="28"/>
  <c r="K56" i="19" s="1"/>
  <c r="H30" i="16"/>
  <c r="H32" i="16" s="1"/>
  <c r="L125" i="28"/>
  <c r="M90" i="28"/>
  <c r="I31" i="7" s="1"/>
  <c r="J62" i="18"/>
  <c r="I14" i="6"/>
  <c r="J44" i="26"/>
  <c r="J59" i="26" s="1"/>
  <c r="I22" i="6" s="1"/>
  <c r="Q306" i="28"/>
  <c r="P31" i="20" s="1"/>
  <c r="P32" i="20" s="1"/>
  <c r="P33" i="20" s="1"/>
  <c r="P44" i="20" s="1"/>
  <c r="M306" i="28"/>
  <c r="I31" i="20" s="1"/>
  <c r="I32" i="20" s="1"/>
  <c r="G31" i="20"/>
  <c r="L306" i="28"/>
  <c r="P306" i="28"/>
  <c r="O31" i="20" s="1"/>
  <c r="O32" i="20" s="1"/>
  <c r="O33" i="20" s="1"/>
  <c r="O44" i="20" s="1"/>
  <c r="O306" i="28"/>
  <c r="N31" i="20" s="1"/>
  <c r="N32" i="20" s="1"/>
  <c r="N33" i="20" s="1"/>
  <c r="N44" i="20" s="1"/>
  <c r="J62" i="21"/>
  <c r="I17" i="6"/>
  <c r="P37" i="5"/>
  <c r="Q37" i="5" s="1"/>
  <c r="L17" i="6"/>
  <c r="M62" i="21"/>
  <c r="O333" i="28"/>
  <c r="N13" i="21" s="1"/>
  <c r="N15" i="21" s="1"/>
  <c r="O42" i="5"/>
  <c r="N14" i="19"/>
  <c r="N15" i="19" s="1"/>
  <c r="N22" i="19" s="1"/>
  <c r="O278" i="28"/>
  <c r="O279" i="28" s="1"/>
  <c r="M228" i="28"/>
  <c r="I20" i="18" s="1"/>
  <c r="M42" i="5"/>
  <c r="P40" i="5"/>
  <c r="Q40" i="5" s="1"/>
  <c r="M89" i="28"/>
  <c r="I30" i="7" s="1"/>
  <c r="I32" i="7" s="1"/>
  <c r="G43" i="5"/>
  <c r="P42" i="5"/>
  <c r="Q42" i="5" s="1"/>
  <c r="O197" i="28"/>
  <c r="N30" i="17" s="1"/>
  <c r="P197" i="28"/>
  <c r="O30" i="17" s="1"/>
  <c r="Q197" i="28"/>
  <c r="P30" i="17" s="1"/>
  <c r="N197" i="28"/>
  <c r="K30" i="17" s="1"/>
  <c r="K32" i="17" s="1"/>
  <c r="M197" i="28"/>
  <c r="I30" i="17" s="1"/>
  <c r="L197" i="28"/>
  <c r="O81" i="28"/>
  <c r="N13" i="7" s="1"/>
  <c r="I26" i="22"/>
  <c r="H26" i="22" s="1"/>
  <c r="M80" i="22"/>
  <c r="H61" i="1"/>
  <c r="I41" i="28"/>
  <c r="M227" i="28"/>
  <c r="I19" i="18" s="1"/>
  <c r="N160" i="28"/>
  <c r="K27" i="16" s="1"/>
  <c r="H27" i="16" s="1"/>
  <c r="O27" i="5"/>
  <c r="P21" i="20"/>
  <c r="O195" i="28"/>
  <c r="N26" i="17" s="1"/>
  <c r="Q195" i="28"/>
  <c r="P26" i="17" s="1"/>
  <c r="P28" i="17" s="1"/>
  <c r="N195" i="28"/>
  <c r="K26" i="17" s="1"/>
  <c r="L195" i="28"/>
  <c r="M195" i="28"/>
  <c r="I26" i="17" s="1"/>
  <c r="I28" i="17" s="1"/>
  <c r="P195" i="28"/>
  <c r="O26" i="17" s="1"/>
  <c r="G26" i="17"/>
  <c r="G28" i="17" s="1"/>
  <c r="Q198" i="28"/>
  <c r="P31" i="17" s="1"/>
  <c r="M198" i="28"/>
  <c r="I31" i="17" s="1"/>
  <c r="H31" i="17" s="1"/>
  <c r="L198" i="28"/>
  <c r="O198" i="28"/>
  <c r="N31" i="17" s="1"/>
  <c r="P198" i="28"/>
  <c r="O31" i="17" s="1"/>
  <c r="Q89" i="28"/>
  <c r="P30" i="7" s="1"/>
  <c r="O30" i="5" s="1"/>
  <c r="P28" i="1"/>
  <c r="K32" i="19"/>
  <c r="K33" i="19" s="1"/>
  <c r="K44" i="19" s="1"/>
  <c r="O234" i="28"/>
  <c r="N31" i="18" s="1"/>
  <c r="Q234" i="28"/>
  <c r="P31" i="18" s="1"/>
  <c r="N233" i="28"/>
  <c r="K30" i="18" s="1"/>
  <c r="M153" i="28"/>
  <c r="I13" i="16" s="1"/>
  <c r="H13" i="16" s="1"/>
  <c r="N153" i="28"/>
  <c r="K13" i="16" s="1"/>
  <c r="H27" i="15"/>
  <c r="H13" i="1"/>
  <c r="L57" i="28"/>
  <c r="Q57" i="28"/>
  <c r="P49" i="1" s="1"/>
  <c r="G49" i="1"/>
  <c r="O57" i="28"/>
  <c r="N49" i="1" s="1"/>
  <c r="M57" i="28"/>
  <c r="I49" i="1" s="1"/>
  <c r="P57" i="28"/>
  <c r="O49" i="1" s="1"/>
  <c r="N57" i="28"/>
  <c r="K49" i="1" s="1"/>
  <c r="L87" i="22"/>
  <c r="M50" i="22" s="1"/>
  <c r="L50" i="5" s="1"/>
  <c r="J87" i="22"/>
  <c r="I50" i="22" s="1"/>
  <c r="K87" i="22"/>
  <c r="K50" i="22" s="1"/>
  <c r="G50" i="22"/>
  <c r="M62" i="15"/>
  <c r="L11" i="6"/>
  <c r="H61" i="21"/>
  <c r="I329" i="28"/>
  <c r="G19" i="1"/>
  <c r="Q47" i="28"/>
  <c r="P19" i="1" s="1"/>
  <c r="N47" i="28"/>
  <c r="M47" i="28"/>
  <c r="I19" i="1" s="1"/>
  <c r="O47" i="28"/>
  <c r="P47" i="28"/>
  <c r="I59" i="28"/>
  <c r="L47" i="28"/>
  <c r="G19" i="21"/>
  <c r="Q335" i="28"/>
  <c r="P335" i="28"/>
  <c r="I347" i="28"/>
  <c r="O335" i="28"/>
  <c r="L335" i="28"/>
  <c r="N335" i="28"/>
  <c r="M335" i="28"/>
  <c r="K61" i="7"/>
  <c r="I77" i="28"/>
  <c r="Q126" i="28"/>
  <c r="P31" i="15" s="1"/>
  <c r="G31" i="15"/>
  <c r="L126" i="28"/>
  <c r="N126" i="28"/>
  <c r="K31" i="15" s="1"/>
  <c r="O126" i="28"/>
  <c r="N31" i="15" s="1"/>
  <c r="N32" i="15" s="1"/>
  <c r="N33" i="15" s="1"/>
  <c r="N44" i="15" s="1"/>
  <c r="M126" i="28"/>
  <c r="I31" i="15" s="1"/>
  <c r="P126" i="28"/>
  <c r="O31" i="15" s="1"/>
  <c r="O32" i="15" s="1"/>
  <c r="O33" i="15" s="1"/>
  <c r="O44" i="15" s="1"/>
  <c r="P61" i="7"/>
  <c r="K14" i="7"/>
  <c r="N14" i="7"/>
  <c r="K82" i="22"/>
  <c r="K30" i="22" s="1"/>
  <c r="J82" i="22"/>
  <c r="I30" i="22" s="1"/>
  <c r="G30" i="22"/>
  <c r="L82" i="22"/>
  <c r="M30" i="22" s="1"/>
  <c r="H86" i="22"/>
  <c r="G13" i="22"/>
  <c r="L74" i="22"/>
  <c r="J74" i="22"/>
  <c r="K74" i="22"/>
  <c r="J149" i="28"/>
  <c r="I150" i="28"/>
  <c r="P19" i="16"/>
  <c r="P21" i="16" s="1"/>
  <c r="P22" i="16" s="1"/>
  <c r="P26" i="18"/>
  <c r="G15" i="7"/>
  <c r="K14" i="16"/>
  <c r="I14" i="1"/>
  <c r="P13" i="17"/>
  <c r="P15" i="17" s="1"/>
  <c r="M203" i="28"/>
  <c r="I55" i="17" s="1"/>
  <c r="Q203" i="28"/>
  <c r="P55" i="17" s="1"/>
  <c r="N203" i="28"/>
  <c r="K55" i="17" s="1"/>
  <c r="P203" i="28"/>
  <c r="O55" i="17" s="1"/>
  <c r="L203" i="28"/>
  <c r="G55" i="17"/>
  <c r="O203" i="28"/>
  <c r="N55" i="17" s="1"/>
  <c r="O13" i="15"/>
  <c r="O15" i="15" s="1"/>
  <c r="N13" i="15"/>
  <c r="N13" i="17"/>
  <c r="P201" i="28"/>
  <c r="O49" i="17" s="1"/>
  <c r="M201" i="28"/>
  <c r="I49" i="17" s="1"/>
  <c r="L201" i="28"/>
  <c r="N201" i="28"/>
  <c r="K49" i="17" s="1"/>
  <c r="Q201" i="28"/>
  <c r="P49" i="17" s="1"/>
  <c r="G49" i="17"/>
  <c r="O201" i="28"/>
  <c r="N49" i="17" s="1"/>
  <c r="P32" i="15"/>
  <c r="P33" i="15" s="1"/>
  <c r="P44" i="15" s="1"/>
  <c r="K32" i="15"/>
  <c r="K33" i="15" s="1"/>
  <c r="K44" i="15" s="1"/>
  <c r="P19" i="7"/>
  <c r="I114" i="28"/>
  <c r="J113" i="28"/>
  <c r="L278" i="28"/>
  <c r="P54" i="28"/>
  <c r="O31" i="1" s="1"/>
  <c r="N31" i="5" s="1"/>
  <c r="G31" i="1"/>
  <c r="Q54" i="28"/>
  <c r="P31" i="1" s="1"/>
  <c r="L54" i="28"/>
  <c r="N54" i="28"/>
  <c r="K31" i="1" s="1"/>
  <c r="O54" i="28"/>
  <c r="N31" i="1" s="1"/>
  <c r="M54" i="28"/>
  <c r="I31" i="1" s="1"/>
  <c r="I60" i="28"/>
  <c r="G13" i="20"/>
  <c r="Q297" i="28"/>
  <c r="L297" i="28"/>
  <c r="P297" i="28"/>
  <c r="M297" i="28"/>
  <c r="O297" i="28"/>
  <c r="N297" i="28"/>
  <c r="I309" i="28"/>
  <c r="I314" i="28"/>
  <c r="I315" i="28" s="1"/>
  <c r="I13" i="6"/>
  <c r="J62" i="17"/>
  <c r="M120" i="28"/>
  <c r="I20" i="15" s="1"/>
  <c r="N120" i="28"/>
  <c r="K20" i="15" s="1"/>
  <c r="G20" i="15"/>
  <c r="L120" i="28"/>
  <c r="Q120" i="28"/>
  <c r="P20" i="15" s="1"/>
  <c r="O120" i="28"/>
  <c r="N20" i="15" s="1"/>
  <c r="I132" i="28"/>
  <c r="P120" i="28"/>
  <c r="O20" i="15" s="1"/>
  <c r="I14" i="7"/>
  <c r="I15" i="7" s="1"/>
  <c r="I22" i="7" s="1"/>
  <c r="K77" i="22"/>
  <c r="K20" i="22" s="1"/>
  <c r="H89" i="22"/>
  <c r="G20" i="22"/>
  <c r="J77" i="22"/>
  <c r="I20" i="22" s="1"/>
  <c r="L77" i="22"/>
  <c r="M20" i="22" s="1"/>
  <c r="L20" i="5" s="1"/>
  <c r="H27" i="20"/>
  <c r="I28" i="20"/>
  <c r="L167" i="28"/>
  <c r="P167" i="28"/>
  <c r="O55" i="16" s="1"/>
  <c r="Q167" i="28"/>
  <c r="P55" i="16" s="1"/>
  <c r="G55" i="16"/>
  <c r="O167" i="28"/>
  <c r="N55" i="16" s="1"/>
  <c r="M167" i="28"/>
  <c r="I55" i="16" s="1"/>
  <c r="N167" i="28"/>
  <c r="K55" i="16" s="1"/>
  <c r="O13" i="7"/>
  <c r="H13" i="7" s="1"/>
  <c r="M38" i="5"/>
  <c r="P166" i="28"/>
  <c r="O50" i="16" s="1"/>
  <c r="M166" i="28"/>
  <c r="I50" i="16" s="1"/>
  <c r="I51" i="16" s="1"/>
  <c r="G50" i="16"/>
  <c r="N166" i="28"/>
  <c r="K50" i="16" s="1"/>
  <c r="I170" i="28"/>
  <c r="I171" i="28" s="1"/>
  <c r="Q166" i="28"/>
  <c r="P50" i="16" s="1"/>
  <c r="P51" i="16" s="1"/>
  <c r="L166" i="28"/>
  <c r="O166" i="28"/>
  <c r="O168" i="28"/>
  <c r="N56" i="16" s="1"/>
  <c r="Q168" i="28"/>
  <c r="P56" i="16" s="1"/>
  <c r="G56" i="16"/>
  <c r="M168" i="28"/>
  <c r="I56" i="16" s="1"/>
  <c r="N168" i="28"/>
  <c r="K56" i="16" s="1"/>
  <c r="L168" i="28"/>
  <c r="L170" i="28" s="1"/>
  <c r="L171" i="28" s="1"/>
  <c r="P168" i="28"/>
  <c r="O56" i="16" s="1"/>
  <c r="P14" i="1"/>
  <c r="O32" i="1"/>
  <c r="O33" i="1" s="1"/>
  <c r="O44" i="1" s="1"/>
  <c r="H50" i="15"/>
  <c r="M75" i="22"/>
  <c r="H20" i="20"/>
  <c r="H21" i="20" s="1"/>
  <c r="P13" i="15"/>
  <c r="G15" i="15"/>
  <c r="K13" i="17"/>
  <c r="K15" i="17" s="1"/>
  <c r="M56" i="19"/>
  <c r="H55" i="20"/>
  <c r="H14" i="21"/>
  <c r="K15" i="21"/>
  <c r="I32" i="15"/>
  <c r="I33" i="15" s="1"/>
  <c r="I44" i="15" s="1"/>
  <c r="G32" i="7"/>
  <c r="G33" i="7" s="1"/>
  <c r="G44" i="7" s="1"/>
  <c r="I33" i="7"/>
  <c r="I44" i="7" s="1"/>
  <c r="P278" i="28"/>
  <c r="P279" i="28" s="1"/>
  <c r="J221" i="28"/>
  <c r="I222" i="28"/>
  <c r="L13" i="6"/>
  <c r="M62" i="17"/>
  <c r="H88" i="22"/>
  <c r="K76" i="22"/>
  <c r="K19" i="22" s="1"/>
  <c r="K21" i="22" s="1"/>
  <c r="L76" i="22"/>
  <c r="M19" i="22" s="1"/>
  <c r="J76" i="22"/>
  <c r="I19" i="22" s="1"/>
  <c r="I21" i="22" s="1"/>
  <c r="G19" i="22"/>
  <c r="O58" i="28"/>
  <c r="N50" i="1" s="1"/>
  <c r="Q58" i="28"/>
  <c r="P50" i="1" s="1"/>
  <c r="N58" i="28"/>
  <c r="K50" i="1" s="1"/>
  <c r="L58" i="28"/>
  <c r="M58" i="28"/>
  <c r="I50" i="1" s="1"/>
  <c r="P58" i="28"/>
  <c r="O50" i="1" s="1"/>
  <c r="G50" i="1"/>
  <c r="I32" i="1"/>
  <c r="H30" i="5"/>
  <c r="H49" i="7"/>
  <c r="G51" i="7"/>
  <c r="I13" i="17"/>
  <c r="I15" i="17" s="1"/>
  <c r="K13" i="15"/>
  <c r="G21" i="17"/>
  <c r="G15" i="17"/>
  <c r="G22" i="17" s="1"/>
  <c r="K51" i="16"/>
  <c r="Q131" i="28"/>
  <c r="P55" i="15" s="1"/>
  <c r="G55" i="15"/>
  <c r="O131" i="28"/>
  <c r="N55" i="15" s="1"/>
  <c r="N131" i="28"/>
  <c r="K55" i="15" s="1"/>
  <c r="M131" i="28"/>
  <c r="I55" i="15" s="1"/>
  <c r="P131" i="28"/>
  <c r="O55" i="15" s="1"/>
  <c r="L131" i="28"/>
  <c r="G57" i="18"/>
  <c r="G58" i="18" s="1"/>
  <c r="I186" i="28"/>
  <c r="J185" i="28"/>
  <c r="H61" i="19"/>
  <c r="I257" i="28"/>
  <c r="L279" i="28"/>
  <c r="G26" i="21"/>
  <c r="I345" i="28"/>
  <c r="M339" i="28"/>
  <c r="I26" i="21" s="1"/>
  <c r="L339" i="28"/>
  <c r="P339" i="28"/>
  <c r="O26" i="21" s="1"/>
  <c r="N339" i="28"/>
  <c r="K26" i="21" s="1"/>
  <c r="O339" i="28"/>
  <c r="N26" i="21" s="1"/>
  <c r="Q339" i="28"/>
  <c r="P26" i="21" s="1"/>
  <c r="P28" i="21" s="1"/>
  <c r="P33" i="21" s="1"/>
  <c r="P44" i="21" s="1"/>
  <c r="G32" i="17"/>
  <c r="G33" i="17" s="1"/>
  <c r="G44" i="17" s="1"/>
  <c r="L62" i="18"/>
  <c r="K14" i="6"/>
  <c r="J81" i="22"/>
  <c r="I27" i="22" s="1"/>
  <c r="K81" i="22"/>
  <c r="K27" i="22" s="1"/>
  <c r="K28" i="22" s="1"/>
  <c r="G27" i="22"/>
  <c r="L81" i="22"/>
  <c r="M27" i="22" s="1"/>
  <c r="L83" i="22"/>
  <c r="M31" i="22" s="1"/>
  <c r="L31" i="5" s="1"/>
  <c r="G31" i="22"/>
  <c r="J83" i="22"/>
  <c r="I31" i="22" s="1"/>
  <c r="K83" i="22"/>
  <c r="K31" i="22" s="1"/>
  <c r="P21" i="6"/>
  <c r="Q21" i="6" s="1"/>
  <c r="G21" i="16"/>
  <c r="G22" i="16" s="1"/>
  <c r="H19" i="16"/>
  <c r="F26" i="5"/>
  <c r="G28" i="18"/>
  <c r="G33" i="18" s="1"/>
  <c r="G44" i="18" s="1"/>
  <c r="H26" i="18"/>
  <c r="H28" i="18" s="1"/>
  <c r="I14" i="16"/>
  <c r="M170" i="28"/>
  <c r="M171" i="28" s="1"/>
  <c r="H20" i="16"/>
  <c r="I21" i="16"/>
  <c r="H14" i="1"/>
  <c r="G15" i="1"/>
  <c r="F14" i="5"/>
  <c r="R14" i="5" s="1"/>
  <c r="I134" i="28"/>
  <c r="I135" i="28" s="1"/>
  <c r="N51" i="7"/>
  <c r="I13" i="15"/>
  <c r="G49" i="15"/>
  <c r="L129" i="28"/>
  <c r="P129" i="28"/>
  <c r="O49" i="15" s="1"/>
  <c r="Q129" i="28"/>
  <c r="P49" i="15" s="1"/>
  <c r="N129" i="28"/>
  <c r="K49" i="15" s="1"/>
  <c r="K51" i="15" s="1"/>
  <c r="O129" i="28"/>
  <c r="N49" i="15" s="1"/>
  <c r="N51" i="15" s="1"/>
  <c r="M129" i="28"/>
  <c r="I49" i="15" s="1"/>
  <c r="O13" i="17"/>
  <c r="O15" i="17" s="1"/>
  <c r="N59" i="19"/>
  <c r="H30" i="15"/>
  <c r="G32" i="15"/>
  <c r="G33" i="15" s="1"/>
  <c r="G44" i="15" s="1"/>
  <c r="L96" i="28"/>
  <c r="M96" i="28"/>
  <c r="I56" i="7" s="1"/>
  <c r="Q96" i="28"/>
  <c r="P56" i="7" s="1"/>
  <c r="O96" i="28"/>
  <c r="N56" i="7" s="1"/>
  <c r="G56" i="7"/>
  <c r="N96" i="28"/>
  <c r="K56" i="7" s="1"/>
  <c r="P96" i="28"/>
  <c r="O56" i="7" s="1"/>
  <c r="P95" i="28"/>
  <c r="O55" i="7" s="1"/>
  <c r="O57" i="7" s="1"/>
  <c r="O58" i="7" s="1"/>
  <c r="M95" i="28"/>
  <c r="I55" i="7" s="1"/>
  <c r="G55" i="7"/>
  <c r="Q95" i="28"/>
  <c r="P55" i="7" s="1"/>
  <c r="P57" i="7" s="1"/>
  <c r="O95" i="28"/>
  <c r="N55" i="7" s="1"/>
  <c r="N57" i="7" s="1"/>
  <c r="N95" i="28"/>
  <c r="K55" i="7" s="1"/>
  <c r="I98" i="28"/>
  <c r="I99" i="28" s="1"/>
  <c r="L95" i="28"/>
  <c r="G21" i="7"/>
  <c r="H19" i="7"/>
  <c r="O55" i="18"/>
  <c r="O57" i="18" s="1"/>
  <c r="O58" i="18" s="1"/>
  <c r="I33" i="1"/>
  <c r="I44" i="1" s="1"/>
  <c r="H28" i="1"/>
  <c r="H49" i="16"/>
  <c r="K59" i="19" l="1"/>
  <c r="J15" i="6" s="1"/>
  <c r="H32" i="17"/>
  <c r="H33" i="17" s="1"/>
  <c r="H44" i="17" s="1"/>
  <c r="I33" i="20"/>
  <c r="I44" i="20" s="1"/>
  <c r="H26" i="17"/>
  <c r="H28" i="17" s="1"/>
  <c r="N28" i="17"/>
  <c r="K33" i="7"/>
  <c r="K44" i="7" s="1"/>
  <c r="H13" i="21"/>
  <c r="H15" i="21" s="1"/>
  <c r="G15" i="21"/>
  <c r="K11" i="6"/>
  <c r="L62" i="15"/>
  <c r="P202" i="28"/>
  <c r="O50" i="17" s="1"/>
  <c r="O51" i="17" s="1"/>
  <c r="G50" i="17"/>
  <c r="N202" i="28"/>
  <c r="Q202" i="28"/>
  <c r="P50" i="17" s="1"/>
  <c r="O202" i="28"/>
  <c r="N50" i="17" s="1"/>
  <c r="N51" i="17" s="1"/>
  <c r="L202" i="28"/>
  <c r="M202" i="28"/>
  <c r="I50" i="17" s="1"/>
  <c r="M27" i="5"/>
  <c r="P242" i="28"/>
  <c r="P243" i="28" s="1"/>
  <c r="L98" i="28"/>
  <c r="L99" i="28" s="1"/>
  <c r="I28" i="22"/>
  <c r="M206" i="28"/>
  <c r="M207" i="28" s="1"/>
  <c r="K22" i="17"/>
  <c r="N30" i="5"/>
  <c r="N32" i="5" s="1"/>
  <c r="O51" i="16"/>
  <c r="H20" i="22"/>
  <c r="P51" i="17"/>
  <c r="J30" i="5"/>
  <c r="J32" i="5" s="1"/>
  <c r="Q242" i="28"/>
  <c r="Q243" i="28" s="1"/>
  <c r="I42" i="28"/>
  <c r="J41" i="28"/>
  <c r="P32" i="17"/>
  <c r="P33" i="17" s="1"/>
  <c r="P44" i="17" s="1"/>
  <c r="K28" i="7"/>
  <c r="H50" i="21"/>
  <c r="L348" i="28"/>
  <c r="O348" i="28"/>
  <c r="N56" i="21" s="1"/>
  <c r="Q348" i="28"/>
  <c r="P56" i="21" s="1"/>
  <c r="M348" i="28"/>
  <c r="I56" i="21" s="1"/>
  <c r="N348" i="28"/>
  <c r="K56" i="21" s="1"/>
  <c r="P348" i="28"/>
  <c r="O56" i="21" s="1"/>
  <c r="G56" i="21"/>
  <c r="M242" i="28"/>
  <c r="M243" i="28" s="1"/>
  <c r="P32" i="7"/>
  <c r="P33" i="7" s="1"/>
  <c r="P44" i="7" s="1"/>
  <c r="P59" i="7" s="1"/>
  <c r="H28" i="15"/>
  <c r="H20" i="17"/>
  <c r="M278" i="28"/>
  <c r="M279" i="28" s="1"/>
  <c r="N21" i="18"/>
  <c r="N22" i="18" s="1"/>
  <c r="N59" i="18" s="1"/>
  <c r="H19" i="15"/>
  <c r="N21" i="17"/>
  <c r="K28" i="16"/>
  <c r="K33" i="16" s="1"/>
  <c r="K44" i="16" s="1"/>
  <c r="N15" i="16"/>
  <c r="N22" i="16" s="1"/>
  <c r="J62" i="20"/>
  <c r="I16" i="6"/>
  <c r="H20" i="7"/>
  <c r="H21" i="7" s="1"/>
  <c r="Q20" i="6"/>
  <c r="I21" i="18"/>
  <c r="I22" i="18" s="1"/>
  <c r="H19" i="18"/>
  <c r="H21" i="18" s="1"/>
  <c r="H22" i="18" s="1"/>
  <c r="N32" i="18"/>
  <c r="N33" i="18" s="1"/>
  <c r="N44" i="18" s="1"/>
  <c r="O21" i="17"/>
  <c r="O22" i="17" s="1"/>
  <c r="L312" i="28"/>
  <c r="N312" i="28"/>
  <c r="K56" i="20" s="1"/>
  <c r="K57" i="20" s="1"/>
  <c r="O312" i="28"/>
  <c r="N56" i="20" s="1"/>
  <c r="N57" i="20" s="1"/>
  <c r="Q312" i="28"/>
  <c r="P56" i="20" s="1"/>
  <c r="P57" i="20" s="1"/>
  <c r="M312" i="28"/>
  <c r="I56" i="20" s="1"/>
  <c r="I57" i="20" s="1"/>
  <c r="P312" i="28"/>
  <c r="O56" i="20" s="1"/>
  <c r="O57" i="20" s="1"/>
  <c r="G56" i="20"/>
  <c r="P58" i="7"/>
  <c r="P206" i="28"/>
  <c r="P207" i="28" s="1"/>
  <c r="H15" i="6"/>
  <c r="J27" i="5"/>
  <c r="O242" i="28"/>
  <c r="O243" i="28" s="1"/>
  <c r="H14" i="7"/>
  <c r="N278" i="28"/>
  <c r="N279" i="28" s="1"/>
  <c r="Q278" i="28"/>
  <c r="Q279" i="28" s="1"/>
  <c r="I206" i="28"/>
  <c r="I207" i="28" s="1"/>
  <c r="P36" i="5"/>
  <c r="Q36" i="5" s="1"/>
  <c r="I57" i="16"/>
  <c r="M77" i="22"/>
  <c r="N15" i="17"/>
  <c r="N22" i="17" s="1"/>
  <c r="M74" i="22"/>
  <c r="K32" i="18"/>
  <c r="K33" i="18" s="1"/>
  <c r="K44" i="18" s="1"/>
  <c r="O32" i="17"/>
  <c r="H20" i="18"/>
  <c r="H30" i="18"/>
  <c r="H32" i="18" s="1"/>
  <c r="H33" i="18" s="1"/>
  <c r="H44" i="18" s="1"/>
  <c r="I51" i="7"/>
  <c r="O28" i="7"/>
  <c r="O33" i="7" s="1"/>
  <c r="O44" i="7" s="1"/>
  <c r="H55" i="19"/>
  <c r="H31" i="19"/>
  <c r="H32" i="19" s="1"/>
  <c r="H33" i="19" s="1"/>
  <c r="H44" i="19" s="1"/>
  <c r="K28" i="17"/>
  <c r="K33" i="17" s="1"/>
  <c r="K44" i="17" s="1"/>
  <c r="H14" i="19"/>
  <c r="H15" i="19" s="1"/>
  <c r="H22" i="19" s="1"/>
  <c r="Q204" i="28"/>
  <c r="P56" i="17" s="1"/>
  <c r="H56" i="17" s="1"/>
  <c r="G56" i="17"/>
  <c r="G57" i="17" s="1"/>
  <c r="G58" i="17" s="1"/>
  <c r="G59" i="17" s="1"/>
  <c r="O204" i="28"/>
  <c r="N56" i="17" s="1"/>
  <c r="N57" i="17" s="1"/>
  <c r="N58" i="17" s="1"/>
  <c r="N204" i="28"/>
  <c r="K56" i="17" s="1"/>
  <c r="K57" i="17" s="1"/>
  <c r="L204" i="28"/>
  <c r="P204" i="28"/>
  <c r="O56" i="17" s="1"/>
  <c r="O57" i="17" s="1"/>
  <c r="O58" i="17" s="1"/>
  <c r="O59" i="17" s="1"/>
  <c r="M204" i="28"/>
  <c r="I56" i="17" s="1"/>
  <c r="P21" i="17"/>
  <c r="H50" i="18"/>
  <c r="H51" i="18" s="1"/>
  <c r="I51" i="18"/>
  <c r="N28" i="16"/>
  <c r="N33" i="16" s="1"/>
  <c r="N44" i="16" s="1"/>
  <c r="P28" i="16"/>
  <c r="P33" i="16" s="1"/>
  <c r="P44" i="16" s="1"/>
  <c r="P52" i="6"/>
  <c r="Q52" i="6" s="1"/>
  <c r="G53" i="6"/>
  <c r="P53" i="6" s="1"/>
  <c r="Q53" i="6" s="1"/>
  <c r="M30" i="5"/>
  <c r="N32" i="7"/>
  <c r="N33" i="7" s="1"/>
  <c r="N44" i="7" s="1"/>
  <c r="I57" i="18"/>
  <c r="I58" i="18" s="1"/>
  <c r="O59" i="18"/>
  <c r="I51" i="17"/>
  <c r="P22" i="17"/>
  <c r="K34" i="6"/>
  <c r="K54" i="6" s="1"/>
  <c r="K10" i="12" s="1"/>
  <c r="K14" i="12" s="1"/>
  <c r="K17" i="12" s="1"/>
  <c r="H19" i="17"/>
  <c r="H21" i="17" s="1"/>
  <c r="H31" i="7"/>
  <c r="H32" i="7" s="1"/>
  <c r="I34" i="6"/>
  <c r="I54" i="6" s="1"/>
  <c r="I10" i="12" s="1"/>
  <c r="I14" i="12" s="1"/>
  <c r="I17" i="12" s="1"/>
  <c r="P21" i="7"/>
  <c r="P22" i="7" s="1"/>
  <c r="I57" i="17"/>
  <c r="K15" i="16"/>
  <c r="K22" i="16" s="1"/>
  <c r="M82" i="22"/>
  <c r="H50" i="22"/>
  <c r="H49" i="1"/>
  <c r="O28" i="17"/>
  <c r="O33" i="17" s="1"/>
  <c r="O44" i="17" s="1"/>
  <c r="I32" i="17"/>
  <c r="I33" i="17" s="1"/>
  <c r="I44" i="17" s="1"/>
  <c r="N32" i="17"/>
  <c r="H31" i="20"/>
  <c r="H32" i="20" s="1"/>
  <c r="G32" i="20"/>
  <c r="G33" i="20" s="1"/>
  <c r="G44" i="20" s="1"/>
  <c r="H27" i="7"/>
  <c r="G27" i="5" s="1"/>
  <c r="P27" i="5" s="1"/>
  <c r="Q27" i="5" s="1"/>
  <c r="G57" i="19"/>
  <c r="G58" i="19" s="1"/>
  <c r="G59" i="19" s="1"/>
  <c r="P32" i="18"/>
  <c r="K19" i="18"/>
  <c r="K21" i="18" s="1"/>
  <c r="K22" i="18" s="1"/>
  <c r="N242" i="28"/>
  <c r="N243" i="28" s="1"/>
  <c r="L242" i="28"/>
  <c r="L243" i="28" s="1"/>
  <c r="I21" i="17"/>
  <c r="I22" i="17" s="1"/>
  <c r="I59" i="17" s="1"/>
  <c r="I28" i="16"/>
  <c r="I33" i="16" s="1"/>
  <c r="I44" i="16" s="1"/>
  <c r="H26" i="16"/>
  <c r="H28" i="16" s="1"/>
  <c r="H33" i="16" s="1"/>
  <c r="H44" i="16" s="1"/>
  <c r="K57" i="18"/>
  <c r="K58" i="18" s="1"/>
  <c r="H14" i="17"/>
  <c r="H30" i="17"/>
  <c r="H30" i="7"/>
  <c r="H15" i="7"/>
  <c r="N14" i="6"/>
  <c r="O62" i="18"/>
  <c r="K62" i="19"/>
  <c r="K57" i="7"/>
  <c r="K58" i="7" s="1"/>
  <c r="P51" i="15"/>
  <c r="K28" i="21"/>
  <c r="K33" i="21" s="1"/>
  <c r="K44" i="21" s="1"/>
  <c r="J26" i="5"/>
  <c r="J28" i="5" s="1"/>
  <c r="Q345" i="28"/>
  <c r="P49" i="21" s="1"/>
  <c r="P51" i="21" s="1"/>
  <c r="L345" i="28"/>
  <c r="P345" i="28"/>
  <c r="O49" i="21" s="1"/>
  <c r="O51" i="21" s="1"/>
  <c r="N345" i="28"/>
  <c r="K49" i="21" s="1"/>
  <c r="K51" i="21" s="1"/>
  <c r="G49" i="21"/>
  <c r="O345" i="28"/>
  <c r="N49" i="21" s="1"/>
  <c r="N51" i="21" s="1"/>
  <c r="M345" i="28"/>
  <c r="I49" i="21" s="1"/>
  <c r="I51" i="21" s="1"/>
  <c r="H13" i="17"/>
  <c r="H15" i="17" s="1"/>
  <c r="H22" i="17" s="1"/>
  <c r="H50" i="5"/>
  <c r="I51" i="1"/>
  <c r="N51" i="1"/>
  <c r="G21" i="22"/>
  <c r="H19" i="22"/>
  <c r="P15" i="15"/>
  <c r="P98" i="28"/>
  <c r="P99" i="28" s="1"/>
  <c r="I58" i="16"/>
  <c r="O57" i="16"/>
  <c r="O58" i="16" s="1"/>
  <c r="J89" i="22"/>
  <c r="I56" i="22" s="1"/>
  <c r="G56" i="22"/>
  <c r="L89" i="22"/>
  <c r="M56" i="22" s="1"/>
  <c r="K89" i="22"/>
  <c r="K56" i="22" s="1"/>
  <c r="O20" i="5"/>
  <c r="P21" i="15"/>
  <c r="I21" i="15"/>
  <c r="H20" i="5"/>
  <c r="I13" i="20"/>
  <c r="I15" i="20" s="1"/>
  <c r="I22" i="20" s="1"/>
  <c r="G15" i="20"/>
  <c r="G22" i="20" s="1"/>
  <c r="J31" i="5"/>
  <c r="H28" i="20"/>
  <c r="H49" i="17"/>
  <c r="H51" i="17" s="1"/>
  <c r="G51" i="17"/>
  <c r="P28" i="18"/>
  <c r="P33" i="18" s="1"/>
  <c r="P44" i="18" s="1"/>
  <c r="P59" i="18" s="1"/>
  <c r="O26" i="5"/>
  <c r="O28" i="5" s="1"/>
  <c r="K32" i="22"/>
  <c r="K33" i="22" s="1"/>
  <c r="K44" i="22" s="1"/>
  <c r="H31" i="15"/>
  <c r="H32" i="15" s="1"/>
  <c r="H33" i="15" s="1"/>
  <c r="H44" i="15" s="1"/>
  <c r="I350" i="28"/>
  <c r="I351" i="28" s="1"/>
  <c r="P19" i="21"/>
  <c r="P21" i="21" s="1"/>
  <c r="P22" i="21" s="1"/>
  <c r="O59" i="28"/>
  <c r="N55" i="1" s="1"/>
  <c r="Q59" i="28"/>
  <c r="P55" i="1" s="1"/>
  <c r="G55" i="1"/>
  <c r="M59" i="28"/>
  <c r="I55" i="1" s="1"/>
  <c r="L59" i="28"/>
  <c r="P59" i="28"/>
  <c r="O55" i="1" s="1"/>
  <c r="N59" i="28"/>
  <c r="K55" i="1" s="1"/>
  <c r="K19" i="1"/>
  <c r="H56" i="7"/>
  <c r="L27" i="5"/>
  <c r="L28" i="5" s="1"/>
  <c r="M28" i="22"/>
  <c r="I51" i="15"/>
  <c r="I15" i="15"/>
  <c r="H15" i="1"/>
  <c r="I15" i="16"/>
  <c r="I22" i="16" s="1"/>
  <c r="I59" i="16" s="1"/>
  <c r="H14" i="16"/>
  <c r="H15" i="16" s="1"/>
  <c r="G59" i="18"/>
  <c r="H31" i="22"/>
  <c r="G28" i="22"/>
  <c r="H27" i="22"/>
  <c r="H28" i="22" s="1"/>
  <c r="F27" i="5"/>
  <c r="R27" i="5" s="1"/>
  <c r="N26" i="5"/>
  <c r="N28" i="5" s="1"/>
  <c r="N33" i="5" s="1"/>
  <c r="N44" i="5" s="1"/>
  <c r="O28" i="21"/>
  <c r="O33" i="21" s="1"/>
  <c r="O44" i="21" s="1"/>
  <c r="G28" i="21"/>
  <c r="G33" i="21" s="1"/>
  <c r="G44" i="21" s="1"/>
  <c r="H26" i="21"/>
  <c r="H28" i="21" s="1"/>
  <c r="H33" i="21" s="1"/>
  <c r="H44" i="21" s="1"/>
  <c r="H55" i="18"/>
  <c r="K15" i="15"/>
  <c r="M76" i="22"/>
  <c r="K88" i="22"/>
  <c r="K55" i="22" s="1"/>
  <c r="J88" i="22"/>
  <c r="I55" i="22" s="1"/>
  <c r="L88" i="22"/>
  <c r="M55" i="22" s="1"/>
  <c r="G55" i="22"/>
  <c r="P56" i="19"/>
  <c r="P57" i="19" s="1"/>
  <c r="P58" i="19" s="1"/>
  <c r="P59" i="19" s="1"/>
  <c r="L56" i="5"/>
  <c r="M57" i="19"/>
  <c r="M58" i="19" s="1"/>
  <c r="M59" i="19" s="1"/>
  <c r="H13" i="15"/>
  <c r="H15" i="15" s="1"/>
  <c r="O14" i="5"/>
  <c r="P15" i="1"/>
  <c r="P22" i="1" s="1"/>
  <c r="O15" i="7"/>
  <c r="O22" i="7" s="1"/>
  <c r="O59" i="7" s="1"/>
  <c r="N57" i="16"/>
  <c r="O21" i="15"/>
  <c r="O22" i="15" s="1"/>
  <c r="N20" i="5"/>
  <c r="P309" i="28"/>
  <c r="O49" i="20" s="1"/>
  <c r="O51" i="20" s="1"/>
  <c r="O58" i="20" s="1"/>
  <c r="M309" i="28"/>
  <c r="I49" i="20" s="1"/>
  <c r="I51" i="20" s="1"/>
  <c r="G49" i="20"/>
  <c r="L309" i="28"/>
  <c r="L314" i="28" s="1"/>
  <c r="L315" i="28" s="1"/>
  <c r="O309" i="28"/>
  <c r="N49" i="20" s="1"/>
  <c r="N51" i="20" s="1"/>
  <c r="N58" i="20" s="1"/>
  <c r="N309" i="28"/>
  <c r="K49" i="20" s="1"/>
  <c r="K51" i="20" s="1"/>
  <c r="K58" i="20" s="1"/>
  <c r="Q309" i="28"/>
  <c r="P49" i="20" s="1"/>
  <c r="P51" i="20" s="1"/>
  <c r="P58" i="20" s="1"/>
  <c r="O13" i="20"/>
  <c r="O15" i="20" s="1"/>
  <c r="O22" i="20" s="1"/>
  <c r="O59" i="20" s="1"/>
  <c r="P314" i="28"/>
  <c r="P315" i="28" s="1"/>
  <c r="L60" i="28"/>
  <c r="P60" i="28"/>
  <c r="O56" i="1" s="1"/>
  <c r="N56" i="5" s="1"/>
  <c r="Q60" i="28"/>
  <c r="P56" i="1" s="1"/>
  <c r="G56" i="1"/>
  <c r="M60" i="28"/>
  <c r="I56" i="1" s="1"/>
  <c r="N60" i="28"/>
  <c r="K56" i="1" s="1"/>
  <c r="O60" i="28"/>
  <c r="N56" i="1" s="1"/>
  <c r="N15" i="15"/>
  <c r="H55" i="17"/>
  <c r="H57" i="17" s="1"/>
  <c r="Q206" i="28"/>
  <c r="Q207" i="28" s="1"/>
  <c r="H14" i="5"/>
  <c r="I15" i="1"/>
  <c r="F13" i="5"/>
  <c r="Q170" i="28"/>
  <c r="Q171" i="28" s="1"/>
  <c r="K13" i="22"/>
  <c r="K15" i="22" s="1"/>
  <c r="K22" i="22" s="1"/>
  <c r="M13" i="22"/>
  <c r="M32" i="22"/>
  <c r="L30" i="5"/>
  <c r="L32" i="5" s="1"/>
  <c r="O98" i="28"/>
  <c r="O99" i="28" s="1"/>
  <c r="N98" i="28"/>
  <c r="N99" i="28" s="1"/>
  <c r="I19" i="21"/>
  <c r="I21" i="21" s="1"/>
  <c r="I22" i="21" s="1"/>
  <c r="N19" i="21"/>
  <c r="N21" i="21" s="1"/>
  <c r="N22" i="21" s="1"/>
  <c r="G21" i="21"/>
  <c r="G22" i="21" s="1"/>
  <c r="O19" i="1"/>
  <c r="P62" i="28"/>
  <c r="P63" i="28" s="1"/>
  <c r="P21" i="1"/>
  <c r="H55" i="7"/>
  <c r="G57" i="7"/>
  <c r="G58" i="7" s="1"/>
  <c r="I57" i="7"/>
  <c r="I58" i="7" s="1"/>
  <c r="I59" i="7" s="1"/>
  <c r="N58" i="7"/>
  <c r="N62" i="19"/>
  <c r="M15" i="6"/>
  <c r="O51" i="15"/>
  <c r="N49" i="5"/>
  <c r="O62" i="19"/>
  <c r="N15" i="6"/>
  <c r="M49" i="5"/>
  <c r="R26" i="5"/>
  <c r="F28" i="5"/>
  <c r="G51" i="1"/>
  <c r="H50" i="1"/>
  <c r="F50" i="5"/>
  <c r="R50" i="5" s="1"/>
  <c r="K51" i="1"/>
  <c r="P170" i="28"/>
  <c r="P171" i="28" s="1"/>
  <c r="N14" i="5"/>
  <c r="N50" i="16"/>
  <c r="N51" i="16" s="1"/>
  <c r="O170" i="28"/>
  <c r="O171" i="28" s="1"/>
  <c r="H56" i="18"/>
  <c r="H55" i="16"/>
  <c r="G57" i="16"/>
  <c r="M98" i="28"/>
  <c r="M99" i="28" s="1"/>
  <c r="P132" i="28"/>
  <c r="O56" i="15" s="1"/>
  <c r="O57" i="15" s="1"/>
  <c r="O58" i="15" s="1"/>
  <c r="N132" i="28"/>
  <c r="K56" i="15" s="1"/>
  <c r="K57" i="15" s="1"/>
  <c r="K58" i="15" s="1"/>
  <c r="O132" i="28"/>
  <c r="N56" i="15" s="1"/>
  <c r="N57" i="15" s="1"/>
  <c r="N58" i="15" s="1"/>
  <c r="L132" i="28"/>
  <c r="L134" i="28" s="1"/>
  <c r="L135" i="28" s="1"/>
  <c r="Q132" i="28"/>
  <c r="P56" i="15" s="1"/>
  <c r="P57" i="15" s="1"/>
  <c r="P58" i="15" s="1"/>
  <c r="G56" i="15"/>
  <c r="M132" i="28"/>
  <c r="H20" i="15"/>
  <c r="F20" i="5"/>
  <c r="R20" i="5" s="1"/>
  <c r="G21" i="15"/>
  <c r="G22" i="15" s="1"/>
  <c r="K13" i="20"/>
  <c r="K15" i="20" s="1"/>
  <c r="K22" i="20" s="1"/>
  <c r="K59" i="20" s="1"/>
  <c r="H31" i="5"/>
  <c r="H32" i="5" s="1"/>
  <c r="O31" i="5"/>
  <c r="O32" i="5" s="1"/>
  <c r="P32" i="1"/>
  <c r="P33" i="1" s="1"/>
  <c r="P44" i="1" s="1"/>
  <c r="J49" i="5"/>
  <c r="O206" i="28"/>
  <c r="O207" i="28" s="1"/>
  <c r="I58" i="17"/>
  <c r="K32" i="1"/>
  <c r="K33" i="1" s="1"/>
  <c r="K44" i="1" s="1"/>
  <c r="N170" i="28"/>
  <c r="N171" i="28" s="1"/>
  <c r="G22" i="7"/>
  <c r="I13" i="22"/>
  <c r="I15" i="22" s="1"/>
  <c r="I22" i="22" s="1"/>
  <c r="G15" i="22"/>
  <c r="G32" i="22"/>
  <c r="H30" i="22"/>
  <c r="H32" i="22" s="1"/>
  <c r="F30" i="5"/>
  <c r="M14" i="5"/>
  <c r="N15" i="7"/>
  <c r="N22" i="7" s="1"/>
  <c r="N59" i="7" s="1"/>
  <c r="J14" i="5"/>
  <c r="K15" i="7"/>
  <c r="K22" i="7" s="1"/>
  <c r="K59" i="7" s="1"/>
  <c r="K19" i="21"/>
  <c r="K21" i="21" s="1"/>
  <c r="K22" i="21" s="1"/>
  <c r="N347" i="28"/>
  <c r="K55" i="21" s="1"/>
  <c r="K57" i="21" s="1"/>
  <c r="K58" i="21" s="1"/>
  <c r="L347" i="28"/>
  <c r="L350" i="28" s="1"/>
  <c r="L351" i="28" s="1"/>
  <c r="Q347" i="28"/>
  <c r="P55" i="21" s="1"/>
  <c r="P57" i="21" s="1"/>
  <c r="G55" i="21"/>
  <c r="P347" i="28"/>
  <c r="O55" i="21" s="1"/>
  <c r="O57" i="21" s="1"/>
  <c r="O58" i="21" s="1"/>
  <c r="M347" i="28"/>
  <c r="I55" i="21" s="1"/>
  <c r="I57" i="21" s="1"/>
  <c r="I58" i="21" s="1"/>
  <c r="O347" i="28"/>
  <c r="N55" i="21" s="1"/>
  <c r="N19" i="1"/>
  <c r="G21" i="1"/>
  <c r="G22" i="1" s="1"/>
  <c r="F19" i="5"/>
  <c r="M87" i="22"/>
  <c r="G51" i="15"/>
  <c r="H49" i="15"/>
  <c r="H51" i="15" s="1"/>
  <c r="H21" i="16"/>
  <c r="M83" i="22"/>
  <c r="M81" i="22"/>
  <c r="N28" i="21"/>
  <c r="N33" i="21" s="1"/>
  <c r="N44" i="21" s="1"/>
  <c r="M26" i="5"/>
  <c r="M28" i="5" s="1"/>
  <c r="I28" i="21"/>
  <c r="I33" i="21" s="1"/>
  <c r="I44" i="21" s="1"/>
  <c r="H26" i="5"/>
  <c r="J257" i="28"/>
  <c r="I258" i="28"/>
  <c r="H27" i="5"/>
  <c r="H55" i="15"/>
  <c r="H51" i="7"/>
  <c r="N50" i="5"/>
  <c r="O51" i="1"/>
  <c r="P51" i="1"/>
  <c r="O50" i="5"/>
  <c r="O59" i="16"/>
  <c r="L19" i="5"/>
  <c r="L21" i="5" s="1"/>
  <c r="M21" i="22"/>
  <c r="H56" i="16"/>
  <c r="G51" i="16"/>
  <c r="M43" i="5"/>
  <c r="P43" i="5" s="1"/>
  <c r="Q43" i="5" s="1"/>
  <c r="P38" i="5"/>
  <c r="Q38" i="5" s="1"/>
  <c r="K57" i="16"/>
  <c r="K58" i="16" s="1"/>
  <c r="P57" i="16"/>
  <c r="P58" i="16" s="1"/>
  <c r="P59" i="16" s="1"/>
  <c r="M20" i="5"/>
  <c r="N21" i="15"/>
  <c r="J20" i="5"/>
  <c r="K21" i="15"/>
  <c r="N13" i="20"/>
  <c r="N15" i="20" s="1"/>
  <c r="N22" i="20" s="1"/>
  <c r="N59" i="20" s="1"/>
  <c r="O314" i="28"/>
  <c r="O315" i="28" s="1"/>
  <c r="P13" i="20"/>
  <c r="P15" i="20" s="1"/>
  <c r="P22" i="20" s="1"/>
  <c r="M31" i="5"/>
  <c r="M32" i="5" s="1"/>
  <c r="N32" i="1"/>
  <c r="N33" i="1" s="1"/>
  <c r="N44" i="1" s="1"/>
  <c r="H31" i="1"/>
  <c r="F31" i="5"/>
  <c r="R31" i="5" s="1"/>
  <c r="G32" i="1"/>
  <c r="G33" i="1" s="1"/>
  <c r="G44" i="1" s="1"/>
  <c r="Q98" i="28"/>
  <c r="Q99" i="28" s="1"/>
  <c r="H91" i="22"/>
  <c r="H92" i="22" s="1"/>
  <c r="L86" i="22"/>
  <c r="M49" i="22" s="1"/>
  <c r="K86" i="22"/>
  <c r="K49" i="22" s="1"/>
  <c r="K51" i="22" s="1"/>
  <c r="G49" i="22"/>
  <c r="J86" i="22"/>
  <c r="I49" i="22" s="1"/>
  <c r="I51" i="22" s="1"/>
  <c r="I32" i="22"/>
  <c r="I33" i="22" s="1"/>
  <c r="I44" i="22" s="1"/>
  <c r="I78" i="28"/>
  <c r="J77" i="28"/>
  <c r="O19" i="21"/>
  <c r="O21" i="21" s="1"/>
  <c r="O22" i="21" s="1"/>
  <c r="O59" i="21" s="1"/>
  <c r="I62" i="28"/>
  <c r="I63" i="28" s="1"/>
  <c r="I21" i="1"/>
  <c r="H19" i="5"/>
  <c r="H21" i="5" s="1"/>
  <c r="J329" i="28"/>
  <c r="I330" i="28"/>
  <c r="G62" i="19" l="1"/>
  <c r="F15" i="6"/>
  <c r="R15" i="6" s="1"/>
  <c r="N62" i="18"/>
  <c r="M14" i="6"/>
  <c r="M13" i="5"/>
  <c r="M15" i="5" s="1"/>
  <c r="N350" i="28"/>
  <c r="N351" i="28" s="1"/>
  <c r="I58" i="20"/>
  <c r="M88" i="22"/>
  <c r="M50" i="5"/>
  <c r="H56" i="21"/>
  <c r="O62" i="28"/>
  <c r="O63" i="28" s="1"/>
  <c r="H57" i="16"/>
  <c r="H58" i="16" s="1"/>
  <c r="H59" i="16" s="1"/>
  <c r="O59" i="15"/>
  <c r="O19" i="5"/>
  <c r="O21" i="5" s="1"/>
  <c r="L91" i="22"/>
  <c r="L92" i="22" s="1"/>
  <c r="K57" i="22"/>
  <c r="I22" i="15"/>
  <c r="L62" i="28"/>
  <c r="L63" i="28" s="1"/>
  <c r="P57" i="17"/>
  <c r="P58" i="17" s="1"/>
  <c r="P59" i="17" s="1"/>
  <c r="I59" i="18"/>
  <c r="P350" i="28"/>
  <c r="P351" i="28" s="1"/>
  <c r="P59" i="20"/>
  <c r="K59" i="16"/>
  <c r="J12" i="6" s="1"/>
  <c r="H50" i="16"/>
  <c r="H51" i="16" s="1"/>
  <c r="N57" i="21"/>
  <c r="N58" i="21" s="1"/>
  <c r="P58" i="21"/>
  <c r="K59" i="21"/>
  <c r="J17" i="6" s="1"/>
  <c r="G22" i="22"/>
  <c r="N314" i="28"/>
  <c r="N315" i="28" s="1"/>
  <c r="O350" i="28"/>
  <c r="O351" i="28" s="1"/>
  <c r="H56" i="19"/>
  <c r="H57" i="19" s="1"/>
  <c r="H58" i="19" s="1"/>
  <c r="H59" i="19" s="1"/>
  <c r="H62" i="19" s="1"/>
  <c r="H33" i="22"/>
  <c r="H44" i="22" s="1"/>
  <c r="H22" i="16"/>
  <c r="H19" i="1"/>
  <c r="H21" i="1" s="1"/>
  <c r="H22" i="1" s="1"/>
  <c r="Q350" i="28"/>
  <c r="Q351" i="28" s="1"/>
  <c r="H33" i="20"/>
  <c r="H44" i="20" s="1"/>
  <c r="M89" i="22"/>
  <c r="Q62" i="28"/>
  <c r="Q63" i="28" s="1"/>
  <c r="H21" i="22"/>
  <c r="H22" i="7"/>
  <c r="K59" i="18"/>
  <c r="G57" i="20"/>
  <c r="H56" i="20"/>
  <c r="H57" i="20" s="1"/>
  <c r="K50" i="17"/>
  <c r="N206" i="28"/>
  <c r="N207" i="28" s="1"/>
  <c r="N33" i="17"/>
  <c r="N44" i="17" s="1"/>
  <c r="N59" i="17" s="1"/>
  <c r="H28" i="7"/>
  <c r="H33" i="7" s="1"/>
  <c r="H44" i="7" s="1"/>
  <c r="L206" i="28"/>
  <c r="L207" i="28" s="1"/>
  <c r="H10" i="6"/>
  <c r="I62" i="7"/>
  <c r="F13" i="6"/>
  <c r="R13" i="6" s="1"/>
  <c r="G62" i="17"/>
  <c r="O12" i="6"/>
  <c r="P62" i="16"/>
  <c r="N13" i="6"/>
  <c r="O62" i="17"/>
  <c r="N11" i="6"/>
  <c r="O62" i="15"/>
  <c r="M22" i="5"/>
  <c r="G51" i="20"/>
  <c r="H49" i="20"/>
  <c r="P59" i="1"/>
  <c r="I57" i="1"/>
  <c r="I58" i="1" s="1"/>
  <c r="H55" i="5"/>
  <c r="H13" i="20"/>
  <c r="H15" i="20" s="1"/>
  <c r="H22" i="20" s="1"/>
  <c r="H13" i="6"/>
  <c r="I62" i="17"/>
  <c r="J33" i="5"/>
  <c r="J44" i="5" s="1"/>
  <c r="N62" i="20"/>
  <c r="M16" i="6"/>
  <c r="H13" i="22"/>
  <c r="H15" i="22" s="1"/>
  <c r="H22" i="22" s="1"/>
  <c r="M86" i="22"/>
  <c r="Q314" i="28"/>
  <c r="Q315" i="28" s="1"/>
  <c r="Q134" i="28"/>
  <c r="Q135" i="28" s="1"/>
  <c r="O62" i="16"/>
  <c r="N12" i="6"/>
  <c r="K62" i="7"/>
  <c r="J10" i="6"/>
  <c r="R30" i="5"/>
  <c r="F32" i="5"/>
  <c r="R32" i="5" s="1"/>
  <c r="G59" i="7"/>
  <c r="P134" i="28"/>
  <c r="P135" i="28" s="1"/>
  <c r="G20" i="5"/>
  <c r="P20" i="5" s="1"/>
  <c r="Q20" i="5" s="1"/>
  <c r="H21" i="15"/>
  <c r="H19" i="21"/>
  <c r="H21" i="21" s="1"/>
  <c r="H22" i="21" s="1"/>
  <c r="M350" i="28"/>
  <c r="M351" i="28" s="1"/>
  <c r="K91" i="22"/>
  <c r="K92" i="22" s="1"/>
  <c r="I22" i="1"/>
  <c r="I59" i="1" s="1"/>
  <c r="F56" i="5"/>
  <c r="R56" i="5" s="1"/>
  <c r="H56" i="1"/>
  <c r="N13" i="5"/>
  <c r="N15" i="5" s="1"/>
  <c r="H22" i="15"/>
  <c r="I57" i="22"/>
  <c r="I58" i="22" s="1"/>
  <c r="K22" i="15"/>
  <c r="K59" i="15" s="1"/>
  <c r="G26" i="5"/>
  <c r="H49" i="5"/>
  <c r="H51" i="5" s="1"/>
  <c r="L33" i="5"/>
  <c r="L44" i="5" s="1"/>
  <c r="O57" i="1"/>
  <c r="O58" i="1" s="1"/>
  <c r="N55" i="5"/>
  <c r="N57" i="5" s="1"/>
  <c r="N58" i="5" s="1"/>
  <c r="O55" i="5"/>
  <c r="P57" i="1"/>
  <c r="P58" i="1" s="1"/>
  <c r="P62" i="18"/>
  <c r="O14" i="6"/>
  <c r="O134" i="28"/>
  <c r="O135" i="28" s="1"/>
  <c r="M314" i="28"/>
  <c r="M315" i="28" s="1"/>
  <c r="P22" i="15"/>
  <c r="P59" i="15" s="1"/>
  <c r="H59" i="17"/>
  <c r="F49" i="5"/>
  <c r="G30" i="5"/>
  <c r="N17" i="6"/>
  <c r="O62" i="21"/>
  <c r="N21" i="1"/>
  <c r="N22" i="1" s="1"/>
  <c r="M19" i="5"/>
  <c r="M21" i="5" s="1"/>
  <c r="M10" i="6"/>
  <c r="N62" i="7"/>
  <c r="H49" i="22"/>
  <c r="H51" i="22" s="1"/>
  <c r="G51" i="22"/>
  <c r="N62" i="17"/>
  <c r="M13" i="6"/>
  <c r="G31" i="5"/>
  <c r="P31" i="5" s="1"/>
  <c r="Q31" i="5" s="1"/>
  <c r="H32" i="1"/>
  <c r="H33" i="1" s="1"/>
  <c r="H44" i="1" s="1"/>
  <c r="P62" i="20"/>
  <c r="O16" i="6"/>
  <c r="H28" i="5"/>
  <c r="H33" i="5" s="1"/>
  <c r="H44" i="5" s="1"/>
  <c r="J91" i="22"/>
  <c r="J92" i="22" s="1"/>
  <c r="J16" i="6"/>
  <c r="K62" i="20"/>
  <c r="I56" i="15"/>
  <c r="I57" i="15" s="1"/>
  <c r="I58" i="15" s="1"/>
  <c r="I59" i="15" s="1"/>
  <c r="M134" i="28"/>
  <c r="M135" i="28" s="1"/>
  <c r="G58" i="16"/>
  <c r="G59" i="16" s="1"/>
  <c r="G50" i="5"/>
  <c r="H51" i="1"/>
  <c r="R28" i="5"/>
  <c r="F33" i="5"/>
  <c r="I59" i="21"/>
  <c r="K59" i="22"/>
  <c r="H58" i="17"/>
  <c r="M56" i="5"/>
  <c r="O56" i="5"/>
  <c r="O62" i="20"/>
  <c r="N16" i="6"/>
  <c r="O62" i="7"/>
  <c r="N10" i="6"/>
  <c r="L15" i="6"/>
  <c r="M62" i="19"/>
  <c r="K58" i="22"/>
  <c r="G62" i="18"/>
  <c r="F14" i="6"/>
  <c r="R14" i="6" s="1"/>
  <c r="G14" i="5"/>
  <c r="P14" i="5" s="1"/>
  <c r="Q14" i="5" s="1"/>
  <c r="N62" i="28"/>
  <c r="N63" i="28" s="1"/>
  <c r="M55" i="5"/>
  <c r="M57" i="5" s="1"/>
  <c r="N57" i="1"/>
  <c r="N58" i="1" s="1"/>
  <c r="M62" i="28"/>
  <c r="M63" i="28" s="1"/>
  <c r="I59" i="20"/>
  <c r="H56" i="22"/>
  <c r="H49" i="21"/>
  <c r="H51" i="21" s="1"/>
  <c r="G51" i="21"/>
  <c r="O49" i="5"/>
  <c r="O51" i="5" s="1"/>
  <c r="R19" i="5"/>
  <c r="F21" i="5"/>
  <c r="R21" i="5" s="1"/>
  <c r="H55" i="21"/>
  <c r="H57" i="21" s="1"/>
  <c r="G57" i="21"/>
  <c r="I59" i="22"/>
  <c r="H56" i="15"/>
  <c r="H57" i="15" s="1"/>
  <c r="H58" i="15" s="1"/>
  <c r="J56" i="5"/>
  <c r="H55" i="22"/>
  <c r="H57" i="22" s="1"/>
  <c r="H58" i="22" s="1"/>
  <c r="G57" i="22"/>
  <c r="G58" i="22" s="1"/>
  <c r="H13" i="5"/>
  <c r="H15" i="5" s="1"/>
  <c r="H22" i="5" s="1"/>
  <c r="J19" i="5"/>
  <c r="J21" i="5" s="1"/>
  <c r="K21" i="1"/>
  <c r="K22" i="1" s="1"/>
  <c r="M51" i="22"/>
  <c r="L49" i="5"/>
  <c r="L51" i="5" s="1"/>
  <c r="G57" i="15"/>
  <c r="G58" i="15" s="1"/>
  <c r="G59" i="15" s="1"/>
  <c r="M33" i="5"/>
  <c r="M44" i="5" s="1"/>
  <c r="M51" i="5"/>
  <c r="N51" i="5"/>
  <c r="H57" i="7"/>
  <c r="H58" i="7" s="1"/>
  <c r="N19" i="5"/>
  <c r="N21" i="5" s="1"/>
  <c r="O21" i="1"/>
  <c r="O22" i="1" s="1"/>
  <c r="O59" i="1" s="1"/>
  <c r="N59" i="21"/>
  <c r="L13" i="5"/>
  <c r="L15" i="5" s="1"/>
  <c r="L22" i="5" s="1"/>
  <c r="M15" i="22"/>
  <c r="M22" i="22" s="1"/>
  <c r="F15" i="5"/>
  <c r="R13" i="5"/>
  <c r="N22" i="15"/>
  <c r="N59" i="15" s="1"/>
  <c r="H56" i="5"/>
  <c r="N58" i="16"/>
  <c r="N59" i="16" s="1"/>
  <c r="P62" i="19"/>
  <c r="O15" i="6"/>
  <c r="M57" i="22"/>
  <c r="L55" i="5"/>
  <c r="L57" i="5" s="1"/>
  <c r="L58" i="5" s="1"/>
  <c r="J13" i="5"/>
  <c r="J15" i="5" s="1"/>
  <c r="H57" i="18"/>
  <c r="H58" i="18" s="1"/>
  <c r="H59" i="18" s="1"/>
  <c r="G33" i="22"/>
  <c r="G44" i="22" s="1"/>
  <c r="G59" i="22" s="1"/>
  <c r="I62" i="16"/>
  <c r="H12" i="6"/>
  <c r="M33" i="22"/>
  <c r="M44" i="22" s="1"/>
  <c r="K57" i="1"/>
  <c r="K58" i="1" s="1"/>
  <c r="J55" i="5"/>
  <c r="H55" i="1"/>
  <c r="G57" i="1"/>
  <c r="G58" i="1" s="1"/>
  <c r="G59" i="1" s="1"/>
  <c r="F55" i="5"/>
  <c r="P59" i="21"/>
  <c r="O33" i="5"/>
  <c r="O44" i="5" s="1"/>
  <c r="O10" i="6"/>
  <c r="P62" i="7"/>
  <c r="O13" i="5"/>
  <c r="O15" i="5" s="1"/>
  <c r="O22" i="5" s="1"/>
  <c r="N134" i="28"/>
  <c r="N135" i="28" s="1"/>
  <c r="P62" i="17" l="1"/>
  <c r="O13" i="6"/>
  <c r="H59" i="7"/>
  <c r="G10" i="6" s="1"/>
  <c r="P10" i="6" s="1"/>
  <c r="Q10" i="6" s="1"/>
  <c r="K62" i="16"/>
  <c r="O57" i="5"/>
  <c r="O58" i="5" s="1"/>
  <c r="K62" i="21"/>
  <c r="O59" i="5"/>
  <c r="G15" i="6"/>
  <c r="P15" i="6" s="1"/>
  <c r="Q15" i="6" s="1"/>
  <c r="G13" i="5"/>
  <c r="G58" i="20"/>
  <c r="G59" i="20" s="1"/>
  <c r="J14" i="6"/>
  <c r="K62" i="18"/>
  <c r="M91" i="22"/>
  <c r="K51" i="17"/>
  <c r="K58" i="17" s="1"/>
  <c r="K59" i="17" s="1"/>
  <c r="J50" i="5"/>
  <c r="J51" i="5" s="1"/>
  <c r="H14" i="6"/>
  <c r="I62" i="18"/>
  <c r="F18" i="6"/>
  <c r="R18" i="6" s="1"/>
  <c r="G61" i="22"/>
  <c r="H62" i="7"/>
  <c r="F11" i="6"/>
  <c r="R11" i="6" s="1"/>
  <c r="G62" i="15"/>
  <c r="G62" i="1"/>
  <c r="F9" i="6"/>
  <c r="R55" i="5"/>
  <c r="F57" i="5"/>
  <c r="M12" i="6"/>
  <c r="N62" i="16"/>
  <c r="F22" i="5"/>
  <c r="R15" i="5"/>
  <c r="M58" i="22"/>
  <c r="M59" i="22" s="1"/>
  <c r="K59" i="1"/>
  <c r="I61" i="22"/>
  <c r="H18" i="6"/>
  <c r="K61" i="22"/>
  <c r="J18" i="6"/>
  <c r="G13" i="6"/>
  <c r="H62" i="17"/>
  <c r="H59" i="15"/>
  <c r="G12" i="6"/>
  <c r="P12" i="6" s="1"/>
  <c r="H62" i="16"/>
  <c r="H57" i="1"/>
  <c r="H58" i="1" s="1"/>
  <c r="H59" i="1" s="1"/>
  <c r="G55" i="5"/>
  <c r="I62" i="15"/>
  <c r="H11" i="6"/>
  <c r="G14" i="6"/>
  <c r="P14" i="6" s="1"/>
  <c r="Q14" i="6" s="1"/>
  <c r="H62" i="18"/>
  <c r="F62" i="18" s="1"/>
  <c r="A1" i="18" s="1"/>
  <c r="M11" i="6"/>
  <c r="N62" i="15"/>
  <c r="L59" i="5"/>
  <c r="G58" i="21"/>
  <c r="G59" i="21" s="1"/>
  <c r="M58" i="5"/>
  <c r="M59" i="5" s="1"/>
  <c r="H17" i="6"/>
  <c r="I62" i="21"/>
  <c r="P13" i="5"/>
  <c r="Q13" i="5" s="1"/>
  <c r="G15" i="5"/>
  <c r="P62" i="15"/>
  <c r="O11" i="6"/>
  <c r="P26" i="5"/>
  <c r="Q26" i="5" s="1"/>
  <c r="G28" i="5"/>
  <c r="N22" i="5"/>
  <c r="N59" i="5" s="1"/>
  <c r="F62" i="19"/>
  <c r="A1" i="19" s="1"/>
  <c r="F10" i="6"/>
  <c r="R10" i="6" s="1"/>
  <c r="G62" i="7"/>
  <c r="F62" i="7" s="1"/>
  <c r="A1" i="7" s="1"/>
  <c r="H59" i="22"/>
  <c r="P62" i="1"/>
  <c r="O9" i="6"/>
  <c r="G19" i="5"/>
  <c r="G62" i="20"/>
  <c r="F16" i="6"/>
  <c r="R16" i="6" s="1"/>
  <c r="O17" i="6"/>
  <c r="P62" i="21"/>
  <c r="J57" i="5"/>
  <c r="J22" i="5"/>
  <c r="N62" i="21"/>
  <c r="M17" i="6"/>
  <c r="H58" i="21"/>
  <c r="H59" i="21" s="1"/>
  <c r="I62" i="20"/>
  <c r="H16" i="6"/>
  <c r="N59" i="1"/>
  <c r="G32" i="5"/>
  <c r="P32" i="5" s="1"/>
  <c r="Q32" i="5" s="1"/>
  <c r="P30" i="5"/>
  <c r="Q30" i="5" s="1"/>
  <c r="J11" i="6"/>
  <c r="K62" i="15"/>
  <c r="G56" i="5"/>
  <c r="P56" i="5" s="1"/>
  <c r="Q56" i="5" s="1"/>
  <c r="I62" i="1"/>
  <c r="H9" i="6"/>
  <c r="H34" i="6" s="1"/>
  <c r="H54" i="6" s="1"/>
  <c r="H10" i="12" s="1"/>
  <c r="H14" i="12" s="1"/>
  <c r="H17" i="12" s="1"/>
  <c r="H57" i="5"/>
  <c r="H58" i="5" s="1"/>
  <c r="H59" i="5" s="1"/>
  <c r="H51" i="20"/>
  <c r="H58" i="20" s="1"/>
  <c r="G49" i="5"/>
  <c r="N9" i="6"/>
  <c r="N34" i="6" s="1"/>
  <c r="N54" i="6" s="1"/>
  <c r="N10" i="12" s="1"/>
  <c r="N14" i="12" s="1"/>
  <c r="N17" i="12" s="1"/>
  <c r="O62" i="1"/>
  <c r="R33" i="5"/>
  <c r="F44" i="5"/>
  <c r="R44" i="5" s="1"/>
  <c r="F12" i="6"/>
  <c r="R12" i="6" s="1"/>
  <c r="G62" i="16"/>
  <c r="R49" i="5"/>
  <c r="F51" i="5"/>
  <c r="R51" i="5" s="1"/>
  <c r="H59" i="20"/>
  <c r="J13" i="6" l="1"/>
  <c r="K62" i="17"/>
  <c r="F62" i="17" s="1"/>
  <c r="A1" i="17" s="1"/>
  <c r="J58" i="5"/>
  <c r="P13" i="6"/>
  <c r="Q13" i="6" s="1"/>
  <c r="P50" i="5"/>
  <c r="Q50" i="5" s="1"/>
  <c r="H62" i="21"/>
  <c r="G17" i="6"/>
  <c r="P17" i="6" s="1"/>
  <c r="G9" i="6"/>
  <c r="H62" i="1"/>
  <c r="L18" i="6"/>
  <c r="L34" i="6" s="1"/>
  <c r="L54" i="6" s="1"/>
  <c r="L10" i="12" s="1"/>
  <c r="L14" i="12" s="1"/>
  <c r="L17" i="12" s="1"/>
  <c r="M61" i="22"/>
  <c r="R9" i="6"/>
  <c r="P49" i="5"/>
  <c r="Q49" i="5" s="1"/>
  <c r="G51" i="5"/>
  <c r="P51" i="5" s="1"/>
  <c r="Q51" i="5" s="1"/>
  <c r="O34" i="6"/>
  <c r="O54" i="6" s="1"/>
  <c r="O10" i="12" s="1"/>
  <c r="O14" i="12" s="1"/>
  <c r="O17" i="12" s="1"/>
  <c r="G33" i="5"/>
  <c r="P28" i="5"/>
  <c r="Q28" i="5" s="1"/>
  <c r="P15" i="5"/>
  <c r="Q15" i="5" s="1"/>
  <c r="J59" i="5"/>
  <c r="H62" i="15"/>
  <c r="G11" i="6"/>
  <c r="P11" i="6" s="1"/>
  <c r="Q11" i="6" s="1"/>
  <c r="F58" i="5"/>
  <c r="R58" i="5" s="1"/>
  <c r="R57" i="5"/>
  <c r="F62" i="15"/>
  <c r="A1" i="15" s="1"/>
  <c r="G16" i="6"/>
  <c r="P16" i="6" s="1"/>
  <c r="Q16" i="6" s="1"/>
  <c r="H62" i="20"/>
  <c r="F62" i="20" s="1"/>
  <c r="A1" i="20" s="1"/>
  <c r="P19" i="5"/>
  <c r="Q19" i="5" s="1"/>
  <c r="G21" i="5"/>
  <c r="P21" i="5" s="1"/>
  <c r="Q21" i="5" s="1"/>
  <c r="Q12" i="6"/>
  <c r="F62" i="16"/>
  <c r="A1" i="16" s="1"/>
  <c r="M9" i="6"/>
  <c r="M34" i="6" s="1"/>
  <c r="M54" i="6" s="1"/>
  <c r="M10" i="12" s="1"/>
  <c r="M14" i="12" s="1"/>
  <c r="M17" i="12" s="1"/>
  <c r="N62" i="1"/>
  <c r="G18" i="6"/>
  <c r="P18" i="6" s="1"/>
  <c r="Q18" i="6" s="1"/>
  <c r="H61" i="22"/>
  <c r="F17" i="6"/>
  <c r="R17" i="6" s="1"/>
  <c r="G62" i="21"/>
  <c r="P55" i="5"/>
  <c r="Q55" i="5" s="1"/>
  <c r="G57" i="5"/>
  <c r="K62" i="1"/>
  <c r="F62" i="1" s="1"/>
  <c r="A1" i="1" s="1"/>
  <c r="J9" i="6"/>
  <c r="J34" i="6" s="1"/>
  <c r="J54" i="6" s="1"/>
  <c r="J10" i="12" s="1"/>
  <c r="J14" i="12" s="1"/>
  <c r="J17" i="12" s="1"/>
  <c r="R22" i="5"/>
  <c r="F59" i="5"/>
  <c r="R59" i="5" s="1"/>
  <c r="F61" i="22" l="1"/>
  <c r="A1" i="22" s="1"/>
  <c r="F62" i="21"/>
  <c r="A1" i="21" s="1"/>
  <c r="G44" i="5"/>
  <c r="P44" i="5" s="1"/>
  <c r="Q44" i="5" s="1"/>
  <c r="P33" i="5"/>
  <c r="Q33" i="5" s="1"/>
  <c r="F34" i="6"/>
  <c r="G22" i="5"/>
  <c r="P9" i="6"/>
  <c r="Q9" i="6" s="1"/>
  <c r="G34" i="6"/>
  <c r="Q17" i="6"/>
  <c r="G58" i="5"/>
  <c r="P58" i="5" s="1"/>
  <c r="Q58" i="5" s="1"/>
  <c r="P57" i="5"/>
  <c r="Q57" i="5" s="1"/>
  <c r="P22" i="5" l="1"/>
  <c r="Q22" i="5" s="1"/>
  <c r="G59" i="5"/>
  <c r="P59" i="5" s="1"/>
  <c r="Q59" i="5" s="1"/>
  <c r="R34" i="6"/>
  <c r="F54" i="6"/>
  <c r="P34" i="6"/>
  <c r="G54" i="6"/>
  <c r="F10" i="12" l="1"/>
  <c r="R54" i="6"/>
  <c r="P54" i="6"/>
  <c r="Q54" i="6" s="1"/>
  <c r="G59" i="6"/>
  <c r="G10" i="12"/>
  <c r="Q34" i="6"/>
  <c r="P10" i="12" l="1"/>
  <c r="G14" i="10"/>
  <c r="G14" i="12"/>
  <c r="F14" i="12"/>
  <c r="R10" i="12"/>
  <c r="R14" i="12" l="1"/>
  <c r="F17" i="12"/>
  <c r="R17" i="12" s="1"/>
  <c r="K14" i="10"/>
  <c r="N14" i="10" s="1"/>
  <c r="G17" i="10"/>
  <c r="L14" i="10"/>
  <c r="P14" i="12"/>
  <c r="Q14" i="12" s="1"/>
  <c r="G17" i="12"/>
  <c r="P17" i="12" s="1"/>
  <c r="Q17" i="12" s="1"/>
  <c r="Q10" i="12"/>
  <c r="L17" i="10" l="1"/>
  <c r="K17" i="10"/>
  <c r="N17" i="10" s="1"/>
  <c r="M14" i="10"/>
  <c r="M17" i="10" l="1"/>
</calcChain>
</file>

<file path=xl/sharedStrings.xml><?xml version="1.0" encoding="utf-8"?>
<sst xmlns="http://schemas.openxmlformats.org/spreadsheetml/2006/main" count="2481" uniqueCount="276">
  <si>
    <t>MHSA</t>
  </si>
  <si>
    <t>Medi-Cal FFP</t>
  </si>
  <si>
    <t>Realignment</t>
  </si>
  <si>
    <t>County</t>
  </si>
  <si>
    <t>Other</t>
  </si>
  <si>
    <t>Contract Provider</t>
  </si>
  <si>
    <t>Total Mental Health Expenditures</t>
  </si>
  <si>
    <t>Total County</t>
  </si>
  <si>
    <t>Total Contract Provider</t>
  </si>
  <si>
    <t>Total FSP</t>
  </si>
  <si>
    <t>Client Housing</t>
  </si>
  <si>
    <t>Other Client Supports</t>
  </si>
  <si>
    <t>Outreach and Engagement (O&amp;E)</t>
  </si>
  <si>
    <t>Total O&amp;E</t>
  </si>
  <si>
    <t>Total Program 1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</si>
  <si>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</si>
  <si>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</si>
  <si>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</si>
  <si>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</si>
  <si>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</si>
  <si>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</si>
  <si>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</si>
  <si>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</si>
  <si>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</si>
  <si>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</si>
  <si>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</si>
  <si>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</si>
  <si>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</si>
  <si>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</si>
  <si>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</si>
  <si>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Activity</t>
  </si>
  <si>
    <t>New Programs</t>
  </si>
  <si>
    <t>Total New Programs</t>
  </si>
  <si>
    <t>Existing Programs</t>
  </si>
  <si>
    <t>Total Existing Programs</t>
  </si>
  <si>
    <t>Total One-Time Expenditures</t>
  </si>
  <si>
    <t>State General Fund</t>
  </si>
  <si>
    <t>Funding Source</t>
  </si>
  <si>
    <t>Personnel</t>
  </si>
  <si>
    <t>All Programs</t>
  </si>
  <si>
    <t>Total CSS Programs</t>
  </si>
  <si>
    <t>Operating Costs</t>
  </si>
  <si>
    <t>Total CSS</t>
  </si>
  <si>
    <t>City/County Allocated Administration</t>
  </si>
  <si>
    <t>Total CSS Administration</t>
  </si>
  <si>
    <t>CSS Programs:</t>
  </si>
  <si>
    <t>a/ Start-up and One-Time Implementation activities not identified with specific programs.</t>
  </si>
  <si>
    <t>b/ Enhancement of Local Infrastructure consistent with DMH Information Notice No.:06-13 (11/3/06)</t>
  </si>
  <si>
    <t>Funding Category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</si>
  <si>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</si>
  <si>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</si>
  <si>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</si>
  <si>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</si>
  <si>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</si>
  <si>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Total WET Planning/Early Implementation</t>
  </si>
  <si>
    <t>Extension of Community Program Planning</t>
  </si>
  <si>
    <t>System Improvement</t>
  </si>
  <si>
    <t>Information Technology One-Time</t>
  </si>
  <si>
    <t>Actual Expenditures</t>
  </si>
  <si>
    <t>Balance</t>
  </si>
  <si>
    <t>Approved Amount</t>
  </si>
  <si>
    <t>Total Use of Approved One-Time Expenditure Funding</t>
  </si>
  <si>
    <t>CSS Approved One-Time Expenditures</t>
  </si>
  <si>
    <t>Other Approved One-Time (please list)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</si>
  <si>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</si>
  <si>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</si>
  <si>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</si>
  <si>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</si>
  <si>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</si>
  <si>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MHSA FY 2006-07 Expenditures</t>
  </si>
  <si>
    <t>Community Program Planning</t>
  </si>
  <si>
    <t>Fiscal Year 2006-07</t>
  </si>
  <si>
    <t>Evaluation</t>
  </si>
  <si>
    <t>Professional Services</t>
  </si>
  <si>
    <t>Administration</t>
  </si>
  <si>
    <t>Other Funds</t>
  </si>
  <si>
    <t>(J)</t>
  </si>
  <si>
    <t>Distributions from Department of Mental Health</t>
  </si>
  <si>
    <t>Interest Income Posted to MHS Fund</t>
  </si>
  <si>
    <t>Total Deposits</t>
  </si>
  <si>
    <t>Total CSS Evaluation</t>
  </si>
  <si>
    <t>MHSA Components</t>
  </si>
  <si>
    <t>Total MHSA Components</t>
  </si>
  <si>
    <t>Total County Mental Health Services</t>
  </si>
  <si>
    <t>Non-MHSA Mental Health Services</t>
  </si>
  <si>
    <t>MHSA Funds Subject to Reversion from Prior Fiscal Year</t>
  </si>
  <si>
    <t>Deposits to Local MHS Fund during FY 2006-07</t>
  </si>
  <si>
    <t>Other Costs</t>
  </si>
  <si>
    <t>Total CPP</t>
  </si>
  <si>
    <t>Balance from SD/MC Cost Report-MH 1992 Summary</t>
  </si>
  <si>
    <t>Client and Service Information (CSI) System Provider Number(s) 
Associated with each CSS Program</t>
  </si>
  <si>
    <t>Total MHSA Unspent Funds</t>
  </si>
  <si>
    <t>Total MHSA Unspent Funds Available from Prior Fiscal Years</t>
  </si>
  <si>
    <t>MHSA Unspent Funds Available from Prior Fiscal Years</t>
  </si>
  <si>
    <t>Contributions to Local Prudent Reserve in FY 06-07</t>
  </si>
  <si>
    <t>General System Development (GSD)</t>
  </si>
  <si>
    <t>Total GSD</t>
  </si>
  <si>
    <t>CSS Planning, Evaluation and Administration</t>
  </si>
  <si>
    <t>Planning</t>
  </si>
  <si>
    <t>Total CSS Planning</t>
  </si>
  <si>
    <t>Total CSS Planning, Evaluation and Admin.</t>
  </si>
  <si>
    <t>One-Time Expenditures Redirected to CSS Services</t>
  </si>
  <si>
    <t>Program 1:</t>
  </si>
  <si>
    <t>Program 2:</t>
  </si>
  <si>
    <t xml:space="preserve">Full Service Partnership (FSP) </t>
  </si>
  <si>
    <t>Full Service Partnership (FSP)</t>
  </si>
  <si>
    <t>Program 3:</t>
  </si>
  <si>
    <t>Program 4:</t>
  </si>
  <si>
    <t>Program 5:</t>
  </si>
  <si>
    <t>Program 6:</t>
  </si>
  <si>
    <t>Program 7:</t>
  </si>
  <si>
    <t>Program 8:</t>
  </si>
  <si>
    <t>Program 9:</t>
  </si>
  <si>
    <t>Program 10:</t>
  </si>
  <si>
    <t>Program 11</t>
  </si>
  <si>
    <t>Program 11:</t>
  </si>
  <si>
    <t>Program 12:</t>
  </si>
  <si>
    <t>Program 12</t>
  </si>
  <si>
    <t>Program 13:</t>
  </si>
  <si>
    <t>Program 13</t>
  </si>
  <si>
    <t>Program 14</t>
  </si>
  <si>
    <t>Program 14:</t>
  </si>
  <si>
    <t>Program 15:</t>
  </si>
  <si>
    <t>Program 15</t>
  </si>
  <si>
    <t>Total Program 15</t>
  </si>
  <si>
    <t>Total Program 14</t>
  </si>
  <si>
    <t>Total Program 13</t>
  </si>
  <si>
    <t>Total Program 12</t>
  </si>
  <si>
    <t>Total Program 11</t>
  </si>
  <si>
    <t>Annual Mental Health Services Act Revenue and Expenditure Report for Fiscal Year 2006-07
Community Services and Supports (CSS) Program Summary</t>
  </si>
  <si>
    <t>Annual Mental Health Services Act Revenue and Expenditure Report for Fiscal Year 2006-07
Community Services and Supports (CSS) Programs</t>
  </si>
  <si>
    <t>Annual Mental Health Services Act Revenue and Expenditure Report for Fiscal Year 2006-07
Community Services and Supports (CSS) Summary</t>
  </si>
  <si>
    <t>Annual Mental Health Services Act Revenue and Expenditure Report for Fiscal Year 2006-07
Workforce Education and Training (WET) Planning Summary</t>
  </si>
  <si>
    <t>Annual Mental Health Services Act Revenue and Expenditure Report for Fiscal Year 2006-07
Community Program Planning (CPP) Summary</t>
  </si>
  <si>
    <t>Annual Mental Health Services Act Revenue and Expenditure Report for Fiscal Year 2006-07
County Summary</t>
  </si>
  <si>
    <t>Annual Mental Health Services Act Revenue and Expenditure Report for Fiscal Year 2006-07
Identification of Unspent Funds</t>
  </si>
  <si>
    <t>Annual Mental Health Services Act Revenue and Expenditure Report for Fiscal Year 2006-07
Community Services and Supports (CSS) One-Time Expenditures</t>
  </si>
  <si>
    <t>Annual Mental Health Services Act Revenue and Expenditure Report for Fiscal Year 2006-07
Community Services and Supports (CSS) Crosswalk to CSI Provider Numbers</t>
  </si>
  <si>
    <t>Actual</t>
  </si>
  <si>
    <t>Santa Cruz</t>
  </si>
  <si>
    <t>Community Gate</t>
  </si>
  <si>
    <t>Total</t>
  </si>
  <si>
    <t>County Personnel</t>
  </si>
  <si>
    <t>Contract Personnel</t>
  </si>
  <si>
    <t>Contract Other</t>
  </si>
  <si>
    <t>EPSDT</t>
  </si>
  <si>
    <t>Probation Gate</t>
  </si>
  <si>
    <t>Education Gate</t>
  </si>
  <si>
    <t>Special Focus - Family Partners Services</t>
  </si>
  <si>
    <t>Enhanced Crisis Response</t>
  </si>
  <si>
    <t>Consumer, Peer, and Family Services</t>
  </si>
  <si>
    <t>Community Support Services</t>
  </si>
  <si>
    <t>Person Centered Program of Mental Health Services and Supports</t>
  </si>
  <si>
    <t>1</t>
  </si>
  <si>
    <t>CP</t>
  </si>
  <si>
    <t>CO</t>
  </si>
  <si>
    <t>County Operating</t>
  </si>
  <si>
    <t>Medi-Cal</t>
  </si>
  <si>
    <t>Revenues</t>
  </si>
  <si>
    <t>Budget</t>
  </si>
  <si>
    <t>F</t>
  </si>
  <si>
    <t>S</t>
  </si>
  <si>
    <t>O</t>
  </si>
  <si>
    <t>Net</t>
  </si>
  <si>
    <t>Full Svc Ptshp</t>
  </si>
  <si>
    <t>Syst Development</t>
  </si>
  <si>
    <t>Other Rev</t>
  </si>
  <si>
    <t>Uld</t>
  </si>
  <si>
    <t>2</t>
  </si>
  <si>
    <t>3</t>
  </si>
  <si>
    <t>4</t>
  </si>
  <si>
    <t>5</t>
  </si>
  <si>
    <t>Co/Ko</t>
  </si>
  <si>
    <t>FCP</t>
  </si>
  <si>
    <t>MCAL</t>
  </si>
  <si>
    <t>KP</t>
  </si>
  <si>
    <t>KO</t>
  </si>
  <si>
    <t>FCO</t>
  </si>
  <si>
    <t>FKP</t>
  </si>
  <si>
    <t>FKO</t>
  </si>
  <si>
    <t>SCP</t>
  </si>
  <si>
    <t>SCO</t>
  </si>
  <si>
    <t>SKP</t>
  </si>
  <si>
    <t>SKO</t>
  </si>
  <si>
    <t>OCP</t>
  </si>
  <si>
    <t>OCO</t>
  </si>
  <si>
    <t>OKP</t>
  </si>
  <si>
    <t>OKO</t>
  </si>
  <si>
    <t>Control</t>
  </si>
  <si>
    <t>Child Welfare Services Gate</t>
  </si>
  <si>
    <t>6</t>
  </si>
  <si>
    <t>7</t>
  </si>
  <si>
    <t>8</t>
  </si>
  <si>
    <t>9</t>
  </si>
  <si>
    <t>Outreach &amp; Engagement</t>
  </si>
  <si>
    <t>x</t>
  </si>
  <si>
    <t>Worksheet</t>
  </si>
  <si>
    <t>Computers</t>
  </si>
  <si>
    <t>Data from SD/MC Cost Report</t>
  </si>
  <si>
    <t>1p</t>
  </si>
  <si>
    <t xml:space="preserve">  contract provider</t>
  </si>
  <si>
    <t>2p</t>
  </si>
  <si>
    <t>3p</t>
  </si>
  <si>
    <t>4p</t>
  </si>
  <si>
    <t>5p</t>
  </si>
  <si>
    <t>6p</t>
  </si>
  <si>
    <t>7p</t>
  </si>
  <si>
    <t>8p</t>
  </si>
  <si>
    <t>9p</t>
  </si>
  <si>
    <t>10</t>
  </si>
  <si>
    <t>N/A</t>
  </si>
  <si>
    <t>Labor</t>
  </si>
  <si>
    <t>Mcal</t>
  </si>
  <si>
    <t>control</t>
  </si>
  <si>
    <t>Housing Access - Rent Plus</t>
  </si>
  <si>
    <t>Housing Affordability Operating Subsidy Funds</t>
  </si>
  <si>
    <t>Capitalized Rent Subsidy Reserve</t>
  </si>
  <si>
    <t>Desk Setups (4 total)</t>
  </si>
  <si>
    <t>Computers (6 total)</t>
  </si>
  <si>
    <t>Cars</t>
  </si>
  <si>
    <t>Jail Remodel</t>
  </si>
  <si>
    <t>Desk Setups</t>
  </si>
  <si>
    <t>Mariposa Wellness Center</t>
  </si>
  <si>
    <t>Consumer/Family stipends/trng</t>
  </si>
  <si>
    <t>Staff Training</t>
  </si>
  <si>
    <t>Laser Printer</t>
  </si>
  <si>
    <t>Consultants</t>
  </si>
  <si>
    <t>Marketing/Media</t>
  </si>
  <si>
    <t>Connectivity Installation</t>
  </si>
  <si>
    <t>Interpreting/Translations</t>
  </si>
  <si>
    <t>Office Supplies (SD)</t>
  </si>
  <si>
    <t>*</t>
  </si>
  <si>
    <t>Report Date:</t>
  </si>
  <si>
    <t>County Of Santa Cruz</t>
  </si>
  <si>
    <t>HEALTH SERVICES AGENCY</t>
  </si>
  <si>
    <t>P.O. BOX 962, 1080 EMELINE AVENUE</t>
  </si>
  <si>
    <t>SANTA CRUZ, CA  95061</t>
  </si>
  <si>
    <t>(831) 454-4066     FAX:  (831)  454-4770</t>
  </si>
  <si>
    <t>ADMINISTRATION</t>
  </si>
  <si>
    <t>Please give me a call if you have any questions or need additional information.</t>
  </si>
  <si>
    <t>Sincerely,</t>
  </si>
  <si>
    <t>David McCollum</t>
  </si>
  <si>
    <t>Chief of Fiscal Services</t>
  </si>
  <si>
    <t>(831) 454-4324</t>
  </si>
  <si>
    <t>California Department of Mental Health</t>
  </si>
  <si>
    <t>County Contracts and Technical Assistance Unit</t>
  </si>
  <si>
    <t>Attn:  FY 06-07 MHSA Rev and Exp Report</t>
  </si>
  <si>
    <t>1600 9th Street, Room 100</t>
  </si>
  <si>
    <t>Sacramento, CA  95814</t>
  </si>
  <si>
    <t>Dear Sirs,</t>
  </si>
  <si>
    <t>Enclosed is our FY 06/07 MHSA Revenue and Expenditure Report.</t>
  </si>
  <si>
    <t>Rlgnmt</t>
  </si>
  <si>
    <t>6/12/08</t>
  </si>
  <si>
    <t>column</t>
  </si>
  <si>
    <t>44A2</t>
  </si>
  <si>
    <t>44CA</t>
  </si>
  <si>
    <t>44AR</t>
  </si>
  <si>
    <t>44BS</t>
  </si>
  <si>
    <t>44CB</t>
  </si>
  <si>
    <t>44A3</t>
  </si>
  <si>
    <t>44CC</t>
  </si>
  <si>
    <t>44A5</t>
  </si>
  <si>
    <t>44A4</t>
  </si>
  <si>
    <t>4475</t>
  </si>
  <si>
    <t>44CF</t>
  </si>
  <si>
    <t>44CM</t>
  </si>
  <si>
    <t>44BY</t>
  </si>
  <si>
    <t>44AU</t>
  </si>
  <si>
    <t>44BX</t>
  </si>
  <si>
    <t>44AE</t>
  </si>
  <si>
    <t>H:\Acctg\2007\MHSA\06-07 Annual Report7.xls</t>
  </si>
  <si>
    <t>Sum of Sources</t>
  </si>
  <si>
    <t>check</t>
  </si>
  <si>
    <t xml:space="preserve"> </t>
  </si>
  <si>
    <r>
      <t>Start-up and One-Time Implementation</t>
    </r>
    <r>
      <rPr>
        <vertAlign val="superscript"/>
        <sz val="12"/>
        <rFont val="Arial"/>
        <family val="2"/>
      </rPr>
      <t>a/</t>
    </r>
  </si>
  <si>
    <r>
      <t>Enhancement of Local Infrastructure</t>
    </r>
    <r>
      <rPr>
        <vertAlign val="superscript"/>
        <sz val="12"/>
        <rFont val="Arial"/>
        <family val="2"/>
      </rPr>
      <t>b/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</si>
</sst>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sz val="10"/>
      <name val="Bookman Old Style"/>
      <family val="1"/>
    </font>
    <font>
      <b/>
      <sz val="8"/>
      <name val="Arial"/>
      <family val="2"/>
    </font>
    <font>
      <b/>
      <sz val="10"/>
      <name val="Arial"/>
    </font>
    <font>
      <sz val="10"/>
      <name val="Wingdings"/>
      <charset val="2"/>
    </font>
    <font>
      <sz val="12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37" fontId="0" fillId="0" borderId="0" xfId="0" applyNumberFormat="1"/>
    <xf numFmtId="37" fontId="2" fillId="0" borderId="0" xfId="0" applyNumberFormat="1" applyFont="1"/>
    <xf numFmtId="37" fontId="0" fillId="0" borderId="0" xfId="0" applyNumberFormat="1" applyBorder="1"/>
    <xf numFmtId="37" fontId="0" fillId="0" borderId="0" xfId="0" applyNumberFormat="1" applyAlignment="1">
      <alignment horizontal="center"/>
    </xf>
    <xf numFmtId="37" fontId="0" fillId="0" borderId="2" xfId="0" applyNumberFormat="1" applyBorder="1"/>
    <xf numFmtId="37" fontId="2" fillId="0" borderId="0" xfId="0" quotePrefix="1" applyNumberFormat="1" applyFont="1"/>
    <xf numFmtId="37" fontId="6" fillId="0" borderId="0" xfId="0" applyNumberFormat="1" applyFont="1"/>
    <xf numFmtId="37" fontId="7" fillId="0" borderId="0" xfId="0" applyNumberFormat="1" applyFont="1"/>
    <xf numFmtId="0" fontId="0" fillId="0" borderId="0" xfId="0" applyAlignment="1">
      <alignment horizontal="center"/>
    </xf>
    <xf numFmtId="0" fontId="0" fillId="2" borderId="3" xfId="0" applyFill="1" applyBorder="1"/>
    <xf numFmtId="0" fontId="2" fillId="0" borderId="0" xfId="0" applyFont="1"/>
    <xf numFmtId="37" fontId="2" fillId="0" borderId="0" xfId="0" applyNumberFormat="1" applyFont="1" applyAlignment="1">
      <alignment horizontal="center"/>
    </xf>
    <xf numFmtId="0" fontId="0" fillId="2" borderId="0" xfId="0" applyFill="1"/>
    <xf numFmtId="37" fontId="0" fillId="2" borderId="0" xfId="0" applyNumberFormat="1" applyFill="1"/>
    <xf numFmtId="37" fontId="6" fillId="0" borderId="0" xfId="0" applyNumberFormat="1" applyFont="1" applyFill="1"/>
    <xf numFmtId="37" fontId="0" fillId="0" borderId="0" xfId="0" applyNumberFormat="1" applyBorder="1" applyAlignment="1">
      <alignment horizontal="center"/>
    </xf>
    <xf numFmtId="0" fontId="5" fillId="0" borderId="0" xfId="0" applyFont="1" applyBorder="1"/>
    <xf numFmtId="0" fontId="9" fillId="0" borderId="0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0" fillId="0" borderId="4" xfId="0" applyBorder="1"/>
    <xf numFmtId="0" fontId="3" fillId="0" borderId="0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quotePrefix="1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0" xfId="0" quotePrefix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0" fillId="0" borderId="0" xfId="0" quotePrefix="1" applyBorder="1"/>
    <xf numFmtId="0" fontId="0" fillId="0" borderId="0" xfId="0" applyAlignment="1">
      <alignment horizontal="fill"/>
    </xf>
    <xf numFmtId="14" fontId="5" fillId="0" borderId="0" xfId="0" quotePrefix="1" applyNumberFormat="1" applyFont="1"/>
    <xf numFmtId="0" fontId="8" fillId="0" borderId="0" xfId="0" applyFont="1" applyFill="1" applyBorder="1" applyAlignment="1">
      <alignment horizontal="center"/>
    </xf>
    <xf numFmtId="0" fontId="8" fillId="0" borderId="0" xfId="0" applyFont="1"/>
    <xf numFmtId="14" fontId="12" fillId="0" borderId="0" xfId="0" quotePrefix="1" applyNumberFormat="1" applyFont="1" applyAlignment="1">
      <alignment horizontal="center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164" fontId="14" fillId="0" borderId="6" xfId="0" applyNumberFormat="1" applyFont="1" applyBorder="1" applyProtection="1">
      <protection locked="0"/>
    </xf>
    <xf numFmtId="164" fontId="14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0" borderId="7" xfId="0" applyFont="1" applyBorder="1" applyProtection="1">
      <protection locked="0"/>
    </xf>
    <xf numFmtId="164" fontId="14" fillId="0" borderId="8" xfId="0" applyNumberFormat="1" applyFont="1" applyBorder="1" applyProtection="1">
      <protection locked="0"/>
    </xf>
    <xf numFmtId="0" fontId="14" fillId="0" borderId="9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0" fontId="14" fillId="0" borderId="11" xfId="0" applyFont="1" applyBorder="1" applyProtection="1">
      <protection locked="0"/>
    </xf>
    <xf numFmtId="164" fontId="14" fillId="0" borderId="12" xfId="0" applyNumberFormat="1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4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4" fillId="0" borderId="15" xfId="0" applyFont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3" fillId="0" borderId="16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4" fillId="0" borderId="17" xfId="0" applyFont="1" applyBorder="1" applyProtection="1">
      <protection locked="0"/>
    </xf>
    <xf numFmtId="164" fontId="14" fillId="0" borderId="5" xfId="0" applyNumberFormat="1" applyFont="1" applyBorder="1" applyProtection="1">
      <protection locked="0"/>
    </xf>
    <xf numFmtId="164" fontId="14" fillId="0" borderId="0" xfId="0" applyNumberFormat="1" applyFont="1" applyFill="1" applyProtection="1">
      <protection locked="0"/>
    </xf>
    <xf numFmtId="0" fontId="14" fillId="0" borderId="0" xfId="0" applyFont="1" applyFill="1" applyAlignment="1" applyProtection="1">
      <alignment horizontal="center"/>
      <protection locked="0"/>
    </xf>
    <xf numFmtId="37" fontId="14" fillId="0" borderId="0" xfId="0" applyNumberFormat="1" applyFont="1" applyProtection="1">
      <protection locked="0"/>
    </xf>
    <xf numFmtId="0" fontId="14" fillId="0" borderId="0" xfId="0" applyFont="1" applyFill="1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hidden="1"/>
    </xf>
    <xf numFmtId="164" fontId="14" fillId="0" borderId="0" xfId="0" applyNumberFormat="1" applyFont="1" applyFill="1" applyProtection="1"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2" xfId="0" applyFont="1" applyBorder="1" applyProtection="1">
      <protection hidden="1"/>
    </xf>
    <xf numFmtId="0" fontId="0" fillId="0" borderId="0" xfId="0" applyProtection="1">
      <protection hidden="1"/>
    </xf>
    <xf numFmtId="164" fontId="17" fillId="0" borderId="8" xfId="0" applyNumberFormat="1" applyFont="1" applyBorder="1" applyProtection="1">
      <protection locked="0"/>
    </xf>
    <xf numFmtId="164" fontId="17" fillId="0" borderId="12" xfId="0" applyNumberFormat="1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9" xfId="0" applyFont="1" applyBorder="1" applyProtection="1">
      <protection locked="0"/>
    </xf>
    <xf numFmtId="164" fontId="17" fillId="0" borderId="20" xfId="0" applyNumberFormat="1" applyFont="1" applyBorder="1" applyProtection="1">
      <protection locked="0"/>
    </xf>
    <xf numFmtId="0" fontId="3" fillId="0" borderId="1" xfId="0" applyFont="1" applyBorder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164" fontId="0" fillId="0" borderId="6" xfId="0" applyNumberFormat="1" applyBorder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164" fontId="0" fillId="0" borderId="8" xfId="0" applyNumberFormat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164" fontId="0" fillId="0" borderId="12" xfId="0" applyNumberFormat="1" applyBorder="1" applyProtection="1">
      <protection locked="0"/>
    </xf>
    <xf numFmtId="0" fontId="2" fillId="0" borderId="13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4" xfId="0" applyBorder="1" applyProtection="1">
      <protection locked="0"/>
    </xf>
    <xf numFmtId="0" fontId="2" fillId="0" borderId="7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Protection="1">
      <protection locked="0"/>
    </xf>
    <xf numFmtId="0" fontId="14" fillId="0" borderId="18" xfId="0" applyFont="1" applyBorder="1" applyProtection="1">
      <protection locked="0"/>
    </xf>
    <xf numFmtId="164" fontId="14" fillId="0" borderId="20" xfId="0" applyNumberFormat="1" applyFont="1" applyBorder="1" applyProtection="1"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wrapText="1"/>
      <protection locked="0"/>
    </xf>
    <xf numFmtId="164" fontId="14" fillId="3" borderId="12" xfId="0" applyNumberFormat="1" applyFont="1" applyFill="1" applyBorder="1" applyProtection="1">
      <protection locked="0"/>
    </xf>
    <xf numFmtId="164" fontId="14" fillId="3" borderId="8" xfId="0" applyNumberFormat="1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3" fillId="0" borderId="21" xfId="0" applyFont="1" applyBorder="1" applyProtection="1">
      <protection locked="0"/>
    </xf>
    <xf numFmtId="0" fontId="14" fillId="0" borderId="22" xfId="0" applyFont="1" applyBorder="1" applyProtection="1">
      <protection locked="0"/>
    </xf>
    <xf numFmtId="0" fontId="14" fillId="0" borderId="23" xfId="0" applyFont="1" applyBorder="1" applyProtection="1">
      <protection locked="0"/>
    </xf>
    <xf numFmtId="164" fontId="14" fillId="0" borderId="24" xfId="0" applyNumberFormat="1" applyFont="1" applyBorder="1" applyProtection="1">
      <protection locked="0"/>
    </xf>
    <xf numFmtId="164" fontId="14" fillId="0" borderId="24" xfId="0" applyNumberFormat="1" applyFont="1" applyFill="1" applyBorder="1" applyProtection="1">
      <protection locked="0"/>
    </xf>
    <xf numFmtId="164" fontId="14" fillId="3" borderId="24" xfId="0" applyNumberFormat="1" applyFont="1" applyFill="1" applyBorder="1" applyProtection="1">
      <protection locked="0"/>
    </xf>
    <xf numFmtId="164" fontId="14" fillId="0" borderId="5" xfId="0" applyNumberFormat="1" applyFont="1" applyFill="1" applyBorder="1" applyProtection="1">
      <protection locked="0"/>
    </xf>
    <xf numFmtId="164" fontId="14" fillId="3" borderId="5" xfId="0" applyNumberFormat="1" applyFont="1" applyFill="1" applyBorder="1" applyProtection="1">
      <protection locked="0"/>
    </xf>
    <xf numFmtId="164" fontId="14" fillId="2" borderId="0" xfId="0" applyNumberFormat="1" applyFont="1" applyFill="1" applyProtection="1"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15" xfId="0" applyFont="1" applyBorder="1" applyAlignment="1" applyProtection="1">
      <alignment horizontal="left"/>
      <protection locked="0"/>
    </xf>
    <xf numFmtId="164" fontId="14" fillId="3" borderId="20" xfId="0" applyNumberFormat="1" applyFont="1" applyFill="1" applyBorder="1" applyProtection="1">
      <protection hidden="1"/>
    </xf>
    <xf numFmtId="0" fontId="14" fillId="0" borderId="8" xfId="0" applyNumberFormat="1" applyFont="1" applyBorder="1" applyAlignment="1" applyProtection="1">
      <alignment horizontal="center"/>
      <protection locked="0"/>
    </xf>
    <xf numFmtId="0" fontId="14" fillId="0" borderId="8" xfId="0" applyNumberFormat="1" applyFont="1" applyBorder="1" applyProtection="1">
      <protection locked="0"/>
    </xf>
    <xf numFmtId="0" fontId="14" fillId="0" borderId="20" xfId="0" applyNumberFormat="1" applyFont="1" applyBorder="1" applyProtection="1">
      <protection locked="0"/>
    </xf>
    <xf numFmtId="164" fontId="14" fillId="0" borderId="6" xfId="0" applyNumberFormat="1" applyFont="1" applyBorder="1" applyAlignment="1" applyProtection="1">
      <alignment horizontal="left"/>
      <protection hidden="1"/>
    </xf>
    <xf numFmtId="164" fontId="14" fillId="0" borderId="6" xfId="0" quotePrefix="1" applyNumberFormat="1" applyFont="1" applyBorder="1" applyAlignment="1" applyProtection="1">
      <alignment horizontal="left"/>
      <protection hidden="1"/>
    </xf>
    <xf numFmtId="37" fontId="3" fillId="0" borderId="0" xfId="0" applyNumberFormat="1" applyFont="1" applyBorder="1" applyAlignment="1" applyProtection="1">
      <alignment horizontal="left"/>
      <protection locked="0"/>
    </xf>
    <xf numFmtId="37" fontId="16" fillId="0" borderId="0" xfId="0" applyNumberFormat="1" applyFont="1" applyBorder="1" applyAlignment="1" applyProtection="1">
      <alignment horizontal="left" wrapText="1"/>
      <protection locked="0"/>
    </xf>
    <xf numFmtId="37" fontId="14" fillId="0" borderId="0" xfId="0" applyNumberFormat="1" applyFont="1" applyBorder="1" applyProtection="1">
      <protection locked="0"/>
    </xf>
    <xf numFmtId="37" fontId="17" fillId="0" borderId="0" xfId="0" applyNumberFormat="1" applyFont="1" applyBorder="1" applyProtection="1">
      <protection locked="0"/>
    </xf>
    <xf numFmtId="37" fontId="17" fillId="0" borderId="8" xfId="0" applyNumberFormat="1" applyFont="1" applyBorder="1" applyProtection="1">
      <protection locked="0"/>
    </xf>
    <xf numFmtId="37" fontId="20" fillId="0" borderId="8" xfId="0" applyNumberFormat="1" applyFont="1" applyBorder="1" applyProtection="1">
      <protection locked="0"/>
    </xf>
    <xf numFmtId="164" fontId="14" fillId="0" borderId="0" xfId="0" applyNumberFormat="1" applyFont="1" applyBorder="1" applyProtection="1">
      <protection locked="0"/>
    </xf>
    <xf numFmtId="164" fontId="14" fillId="0" borderId="10" xfId="0" applyNumberFormat="1" applyFont="1" applyBorder="1" applyProtection="1">
      <protection locked="0"/>
    </xf>
    <xf numFmtId="37" fontId="16" fillId="0" borderId="0" xfId="0" applyNumberFormat="1" applyFont="1" applyBorder="1" applyAlignment="1" applyProtection="1">
      <alignment horizontal="left"/>
      <protection locked="0"/>
    </xf>
    <xf numFmtId="164" fontId="14" fillId="0" borderId="1" xfId="0" applyNumberFormat="1" applyFont="1" applyBorder="1" applyProtection="1">
      <protection locked="0"/>
    </xf>
    <xf numFmtId="37" fontId="18" fillId="0" borderId="0" xfId="0" applyNumberFormat="1" applyFont="1" applyAlignment="1" applyProtection="1">
      <alignment horizontal="left"/>
      <protection locked="0"/>
    </xf>
    <xf numFmtId="37" fontId="3" fillId="0" borderId="0" xfId="0" applyNumberFormat="1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locked="0"/>
    </xf>
    <xf numFmtId="37" fontId="14" fillId="0" borderId="0" xfId="0" applyNumberFormat="1" applyFont="1" applyAlignment="1" applyProtection="1">
      <alignment horizontal="center"/>
      <protection locked="0"/>
    </xf>
    <xf numFmtId="37" fontId="3" fillId="0" borderId="0" xfId="0" quotePrefix="1" applyNumberFormat="1" applyFont="1" applyProtection="1">
      <protection locked="0"/>
    </xf>
    <xf numFmtId="37" fontId="3" fillId="0" borderId="0" xfId="0" applyNumberFormat="1" applyFont="1" applyProtection="1">
      <protection locked="0"/>
    </xf>
    <xf numFmtId="37" fontId="14" fillId="0" borderId="2" xfId="0" applyNumberFormat="1" applyFont="1" applyBorder="1" applyProtection="1">
      <protection locked="0"/>
    </xf>
    <xf numFmtId="37" fontId="17" fillId="0" borderId="0" xfId="0" applyNumberFormat="1" applyFont="1" applyProtection="1">
      <protection locked="0"/>
    </xf>
    <xf numFmtId="37" fontId="14" fillId="0" borderId="0" xfId="0" applyNumberFormat="1" applyFont="1" applyProtection="1">
      <protection hidden="1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hidden="1"/>
    </xf>
    <xf numFmtId="0" fontId="14" fillId="0" borderId="0" xfId="0" applyFont="1" applyProtection="1">
      <protection locked="0"/>
    </xf>
    <xf numFmtId="0" fontId="14" fillId="0" borderId="15" xfId="0" applyFont="1" applyBorder="1" applyProtection="1"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14" fillId="0" borderId="2" xfId="0" applyFont="1" applyBorder="1" applyProtection="1">
      <protection locked="0"/>
    </xf>
    <xf numFmtId="0" fontId="14" fillId="0" borderId="14" xfId="0" applyFont="1" applyBorder="1" applyProtection="1">
      <protection locked="0"/>
    </xf>
    <xf numFmtId="0" fontId="16" fillId="0" borderId="25" xfId="0" applyFont="1" applyBorder="1" applyAlignment="1" applyProtection="1">
      <alignment horizontal="left"/>
      <protection locked="0"/>
    </xf>
    <xf numFmtId="0" fontId="16" fillId="0" borderId="26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wrapText="1"/>
      <protection locked="0"/>
    </xf>
    <xf numFmtId="0" fontId="16" fillId="0" borderId="15" xfId="0" applyFont="1" applyBorder="1" applyAlignment="1" applyProtection="1">
      <alignment horizontal="left" wrapText="1"/>
      <protection locked="0"/>
    </xf>
    <xf numFmtId="0" fontId="16" fillId="0" borderId="25" xfId="0" applyFont="1" applyBorder="1" applyAlignment="1" applyProtection="1">
      <alignment horizontal="left" wrapText="1"/>
      <protection locked="0"/>
    </xf>
    <xf numFmtId="0" fontId="16" fillId="0" borderId="26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14" fillId="0" borderId="0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1" xfId="0" applyFont="1" applyBorder="1" applyProtection="1">
      <protection locked="0"/>
    </xf>
    <xf numFmtId="0" fontId="14" fillId="0" borderId="19" xfId="0" applyFont="1" applyBorder="1" applyProtection="1">
      <protection locked="0"/>
    </xf>
    <xf numFmtId="0" fontId="3" fillId="0" borderId="13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9" xfId="0" applyFont="1" applyBorder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15" xfId="0" applyFont="1" applyBorder="1" applyAlignment="1" applyProtection="1">
      <alignment vertical="center"/>
      <protection locked="0"/>
    </xf>
    <xf numFmtId="0" fontId="14" fillId="0" borderId="18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19" xfId="0" applyFont="1" applyBorder="1" applyAlignment="1" applyProtection="1">
      <alignment vertical="center"/>
      <protection locked="0"/>
    </xf>
    <xf numFmtId="0" fontId="14" fillId="0" borderId="20" xfId="0" applyFont="1" applyBorder="1" applyAlignment="1" applyProtection="1">
      <alignment vertical="center"/>
      <protection locked="0"/>
    </xf>
    <xf numFmtId="37" fontId="19" fillId="0" borderId="3" xfId="0" applyNumberFormat="1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  <protection hidden="1"/>
    </xf>
    <xf numFmtId="37" fontId="3" fillId="0" borderId="0" xfId="0" applyNumberFormat="1" applyFont="1" applyAlignment="1" applyProtection="1">
      <alignment horizontal="center"/>
      <protection locked="0"/>
    </xf>
    <xf numFmtId="37" fontId="14" fillId="0" borderId="8" xfId="0" applyNumberFormat="1" applyFont="1" applyBorder="1" applyProtection="1">
      <protection locked="0"/>
    </xf>
    <xf numFmtId="37" fontId="14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3</xdr:col>
      <xdr:colOff>190500</xdr:colOff>
      <xdr:row>8</xdr:row>
      <xdr:rowOff>133350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8AD71B05-F0DC-413A-B04E-3870EFFA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"/>
          <a:ext cx="1438275" cy="152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3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L26" sqref="L26"/>
    </sheetView>
  </sheetViews>
  <sheetFormatPr defaultRowHeight="12.75" x14ac:dyDescent="0.2"/>
  <cols>
    <col min="1" max="1" width="2.5703125" customWidth="1"/>
    <col min="2" max="2" width="5.140625" bestFit="1" customWidth="1"/>
    <col min="3" max="3" width="3.7109375" bestFit="1" customWidth="1"/>
    <col min="4" max="4" width="10.85546875" customWidth="1"/>
    <col min="5" max="5" width="9.5703125" customWidth="1"/>
    <col min="6" max="6" width="1.85546875" customWidth="1"/>
    <col min="7" max="7" width="1.7109375" customWidth="1"/>
    <col min="8" max="8" width="9.7109375" bestFit="1" customWidth="1"/>
    <col min="9" max="9" width="9.85546875" bestFit="1" customWidth="1"/>
    <col min="10" max="10" width="10.28515625" bestFit="1" customWidth="1"/>
    <col min="11" max="14" width="9.7109375" bestFit="1" customWidth="1"/>
    <col min="15" max="17" width="9.7109375" customWidth="1"/>
    <col min="18" max="18" width="2.28515625" customWidth="1"/>
  </cols>
  <sheetData>
    <row r="1" spans="2:17" x14ac:dyDescent="0.2">
      <c r="B1" t="s">
        <v>270</v>
      </c>
      <c r="I1" s="9"/>
      <c r="J1" s="9"/>
      <c r="K1" s="21"/>
      <c r="L1" s="9"/>
      <c r="M1" s="21"/>
      <c r="N1" s="9"/>
      <c r="O1" s="9"/>
      <c r="P1" s="9"/>
      <c r="Q1" s="9"/>
    </row>
    <row r="2" spans="2:17" x14ac:dyDescent="0.2">
      <c r="B2" s="16" t="s">
        <v>196</v>
      </c>
      <c r="K2" s="22" t="s">
        <v>232</v>
      </c>
      <c r="N2" s="36" t="s">
        <v>252</v>
      </c>
    </row>
    <row r="3" spans="2:17" x14ac:dyDescent="0.2">
      <c r="B3" s="16"/>
      <c r="H3" s="38" t="s">
        <v>253</v>
      </c>
      <c r="I3" s="37" t="str">
        <f ca="1">MID(CELL("address",I1),2,1)</f>
        <v>I</v>
      </c>
      <c r="J3" s="37" t="str">
        <f ca="1">MID(CELL("address",J1),2,1)</f>
        <v>J</v>
      </c>
      <c r="K3" s="37" t="str">
        <f ca="1">MID(CELL("address",K1),2,1)</f>
        <v>K</v>
      </c>
      <c r="L3" s="37" t="str">
        <f t="shared" ref="L3:Q3" ca="1" si="0">MID(CELL("address",L1),2,1)</f>
        <v>L</v>
      </c>
      <c r="M3" s="37" t="str">
        <f t="shared" ca="1" si="0"/>
        <v>M</v>
      </c>
      <c r="N3" s="37" t="str">
        <f t="shared" ca="1" si="0"/>
        <v>N</v>
      </c>
      <c r="O3" s="37" t="str">
        <f t="shared" ca="1" si="0"/>
        <v>O</v>
      </c>
      <c r="P3" s="37" t="str">
        <f t="shared" ca="1" si="0"/>
        <v>P</v>
      </c>
      <c r="Q3" s="37" t="str">
        <f t="shared" ca="1" si="0"/>
        <v>Q</v>
      </c>
    </row>
    <row r="4" spans="2:17" x14ac:dyDescent="0.2">
      <c r="B4" s="16" t="s">
        <v>198</v>
      </c>
      <c r="I4" s="17" t="s">
        <v>211</v>
      </c>
      <c r="J4" s="17" t="s">
        <v>4</v>
      </c>
      <c r="K4" s="17" t="s">
        <v>141</v>
      </c>
      <c r="L4" s="17" t="s">
        <v>0</v>
      </c>
      <c r="M4" s="17" t="s">
        <v>145</v>
      </c>
      <c r="N4" s="17" t="s">
        <v>212</v>
      </c>
      <c r="O4" s="17" t="s">
        <v>251</v>
      </c>
      <c r="P4" s="17" t="s">
        <v>3</v>
      </c>
      <c r="Q4" s="17" t="s">
        <v>4</v>
      </c>
    </row>
    <row r="5" spans="2:17" x14ac:dyDescent="0.2">
      <c r="B5" t="s">
        <v>153</v>
      </c>
      <c r="C5" t="s">
        <v>140</v>
      </c>
      <c r="I5" s="6">
        <v>74811</v>
      </c>
      <c r="J5" s="6">
        <v>7470</v>
      </c>
      <c r="K5" s="6">
        <v>82281</v>
      </c>
      <c r="L5" s="6">
        <v>21909</v>
      </c>
      <c r="M5" s="6">
        <v>28597</v>
      </c>
      <c r="N5" s="6">
        <v>31775</v>
      </c>
      <c r="O5" s="6">
        <v>0</v>
      </c>
      <c r="P5" s="6">
        <v>0</v>
      </c>
      <c r="Q5" s="6">
        <v>0</v>
      </c>
    </row>
    <row r="6" spans="2:17" x14ac:dyDescent="0.2">
      <c r="B6" t="s">
        <v>199</v>
      </c>
      <c r="C6" t="s">
        <v>200</v>
      </c>
      <c r="I6" s="6">
        <v>0</v>
      </c>
      <c r="J6" s="6">
        <v>728222</v>
      </c>
      <c r="K6" s="6">
        <v>728222</v>
      </c>
      <c r="L6" s="6">
        <v>30000</v>
      </c>
      <c r="M6" s="6">
        <v>340227</v>
      </c>
      <c r="N6" s="6">
        <v>357995</v>
      </c>
      <c r="O6" s="6">
        <v>0</v>
      </c>
      <c r="P6" s="6">
        <v>0</v>
      </c>
      <c r="Q6" s="6">
        <v>0</v>
      </c>
    </row>
    <row r="7" spans="2:17" x14ac:dyDescent="0.2">
      <c r="B7" s="18" t="s">
        <v>168</v>
      </c>
      <c r="C7" s="18" t="s">
        <v>146</v>
      </c>
      <c r="D7" s="18"/>
      <c r="E7" s="18"/>
      <c r="F7" s="18"/>
      <c r="G7" s="18"/>
      <c r="H7" s="18"/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</row>
    <row r="8" spans="2:17" x14ac:dyDescent="0.2">
      <c r="B8" s="18" t="s">
        <v>201</v>
      </c>
      <c r="C8" s="18" t="s">
        <v>200</v>
      </c>
      <c r="D8" s="18"/>
      <c r="E8" s="18"/>
      <c r="F8" s="18"/>
      <c r="G8" s="18"/>
      <c r="H8" s="18"/>
      <c r="I8" s="19">
        <v>0</v>
      </c>
      <c r="J8" s="19">
        <v>847779</v>
      </c>
      <c r="K8" s="19">
        <v>847779</v>
      </c>
      <c r="L8" s="19">
        <v>45000</v>
      </c>
      <c r="M8" s="19">
        <v>393299</v>
      </c>
      <c r="N8" s="19">
        <v>409480</v>
      </c>
      <c r="O8" s="19">
        <v>0</v>
      </c>
      <c r="P8" s="19">
        <v>0</v>
      </c>
      <c r="Q8" s="19">
        <v>0</v>
      </c>
    </row>
    <row r="9" spans="2:17" x14ac:dyDescent="0.2">
      <c r="B9" t="s">
        <v>169</v>
      </c>
      <c r="C9" t="s">
        <v>189</v>
      </c>
      <c r="I9" s="6">
        <v>282111</v>
      </c>
      <c r="J9" s="6">
        <v>45317</v>
      </c>
      <c r="K9" s="6">
        <v>327428</v>
      </c>
      <c r="L9" s="6">
        <v>40205</v>
      </c>
      <c r="M9" s="6">
        <v>136053</v>
      </c>
      <c r="N9" s="6">
        <v>151170</v>
      </c>
      <c r="O9" s="6">
        <v>0</v>
      </c>
      <c r="P9" s="6">
        <v>0</v>
      </c>
      <c r="Q9" s="6">
        <v>0</v>
      </c>
    </row>
    <row r="10" spans="2:17" x14ac:dyDescent="0.2">
      <c r="B10" t="s">
        <v>202</v>
      </c>
      <c r="C10" t="s">
        <v>200</v>
      </c>
      <c r="I10" s="6">
        <v>0</v>
      </c>
      <c r="J10" s="6">
        <v>908430</v>
      </c>
      <c r="K10" s="6">
        <v>908430</v>
      </c>
      <c r="L10" s="6">
        <v>10000</v>
      </c>
      <c r="M10" s="6">
        <v>446888</v>
      </c>
      <c r="N10" s="6">
        <v>451542</v>
      </c>
      <c r="O10" s="6">
        <v>0</v>
      </c>
      <c r="P10" s="6">
        <v>0</v>
      </c>
      <c r="Q10" s="6">
        <v>0</v>
      </c>
    </row>
    <row r="11" spans="2:17" x14ac:dyDescent="0.2">
      <c r="B11" s="18" t="s">
        <v>170</v>
      </c>
      <c r="C11" s="18" t="s">
        <v>147</v>
      </c>
      <c r="D11" s="18"/>
      <c r="E11" s="18"/>
      <c r="F11" s="18"/>
      <c r="G11" s="18"/>
      <c r="H11" s="18"/>
      <c r="I11" s="19">
        <v>0</v>
      </c>
      <c r="J11" s="19">
        <v>17505</v>
      </c>
      <c r="K11" s="19">
        <v>17505</v>
      </c>
      <c r="L11" s="19">
        <v>17505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</row>
    <row r="12" spans="2:17" x14ac:dyDescent="0.2">
      <c r="B12" s="18" t="s">
        <v>203</v>
      </c>
      <c r="C12" s="18" t="s">
        <v>200</v>
      </c>
      <c r="D12" s="18"/>
      <c r="E12" s="18"/>
      <c r="F12" s="18"/>
      <c r="G12" s="18"/>
      <c r="H12" s="18"/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</row>
    <row r="13" spans="2:17" x14ac:dyDescent="0.2">
      <c r="B13" t="s">
        <v>171</v>
      </c>
      <c r="C13" t="s">
        <v>148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2:17" x14ac:dyDescent="0.2">
      <c r="B14" t="s">
        <v>204</v>
      </c>
      <c r="C14" t="s">
        <v>200</v>
      </c>
      <c r="I14" s="6">
        <v>0</v>
      </c>
      <c r="J14" s="6">
        <v>59300</v>
      </c>
      <c r="K14" s="6">
        <v>59300</v>
      </c>
      <c r="L14" s="6">
        <v>28250</v>
      </c>
      <c r="M14" s="6">
        <v>13800</v>
      </c>
      <c r="N14" s="6">
        <v>17250</v>
      </c>
      <c r="O14" s="6">
        <v>0</v>
      </c>
      <c r="P14" s="6">
        <v>0</v>
      </c>
      <c r="Q14" s="6">
        <v>0</v>
      </c>
    </row>
    <row r="15" spans="2:17" x14ac:dyDescent="0.2">
      <c r="B15" s="18" t="s">
        <v>190</v>
      </c>
      <c r="C15" s="18" t="s">
        <v>149</v>
      </c>
      <c r="D15" s="18"/>
      <c r="E15" s="18"/>
      <c r="F15" s="18"/>
      <c r="G15" s="18"/>
      <c r="H15" s="18"/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</row>
    <row r="16" spans="2:17" x14ac:dyDescent="0.2">
      <c r="B16" s="18" t="s">
        <v>205</v>
      </c>
      <c r="C16" s="18" t="s">
        <v>200</v>
      </c>
      <c r="D16" s="18"/>
      <c r="E16" s="18"/>
      <c r="F16" s="18"/>
      <c r="G16" s="18"/>
      <c r="H16" s="18"/>
      <c r="I16" s="19">
        <v>0</v>
      </c>
      <c r="J16" s="19">
        <v>929773</v>
      </c>
      <c r="K16" s="19">
        <v>929773</v>
      </c>
      <c r="L16" s="19">
        <v>431564</v>
      </c>
      <c r="M16" s="19">
        <v>0</v>
      </c>
      <c r="N16" s="19">
        <v>430341</v>
      </c>
      <c r="O16" s="19">
        <v>67868</v>
      </c>
      <c r="P16" s="19">
        <v>0</v>
      </c>
      <c r="Q16" s="19">
        <v>0</v>
      </c>
    </row>
    <row r="17" spans="1:19" x14ac:dyDescent="0.2">
      <c r="B17" t="s">
        <v>191</v>
      </c>
      <c r="C17" t="s">
        <v>150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9" x14ac:dyDescent="0.2">
      <c r="B18" t="s">
        <v>206</v>
      </c>
      <c r="C18" t="s">
        <v>200</v>
      </c>
      <c r="I18" s="6">
        <v>0</v>
      </c>
      <c r="J18" s="6">
        <v>1178379</v>
      </c>
      <c r="K18" s="6">
        <v>1178379</v>
      </c>
      <c r="L18" s="6">
        <v>539233</v>
      </c>
      <c r="M18" s="6">
        <v>0</v>
      </c>
      <c r="N18" s="6">
        <v>237496</v>
      </c>
      <c r="O18" s="6">
        <v>350605</v>
      </c>
      <c r="P18" s="6">
        <v>0</v>
      </c>
      <c r="Q18" s="6">
        <v>51045</v>
      </c>
    </row>
    <row r="19" spans="1:19" x14ac:dyDescent="0.2">
      <c r="B19" s="18" t="s">
        <v>192</v>
      </c>
      <c r="C19" s="18" t="s">
        <v>151</v>
      </c>
      <c r="D19" s="18"/>
      <c r="E19" s="18"/>
      <c r="F19" s="18"/>
      <c r="G19" s="18"/>
      <c r="H19" s="18"/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</row>
    <row r="20" spans="1:19" x14ac:dyDescent="0.2">
      <c r="B20" s="18" t="s">
        <v>207</v>
      </c>
      <c r="C20" s="18" t="s">
        <v>200</v>
      </c>
      <c r="D20" s="18"/>
      <c r="E20" s="18"/>
      <c r="F20" s="18"/>
      <c r="G20" s="18"/>
      <c r="H20" s="18"/>
      <c r="I20" s="19">
        <v>0</v>
      </c>
      <c r="J20" s="19">
        <v>603121</v>
      </c>
      <c r="K20" s="19">
        <v>603121</v>
      </c>
      <c r="L20" s="19">
        <v>183000</v>
      </c>
      <c r="M20" s="19">
        <v>0</v>
      </c>
      <c r="N20" s="19">
        <v>38190</v>
      </c>
      <c r="O20" s="19">
        <v>381931</v>
      </c>
      <c r="P20" s="19">
        <v>0</v>
      </c>
      <c r="Q20" s="19">
        <v>0</v>
      </c>
    </row>
    <row r="21" spans="1:19" x14ac:dyDescent="0.2">
      <c r="B21" t="s">
        <v>193</v>
      </c>
      <c r="C21" t="s">
        <v>152</v>
      </c>
      <c r="I21" s="6">
        <v>959239</v>
      </c>
      <c r="J21" s="6">
        <v>386679</v>
      </c>
      <c r="K21" s="6">
        <v>1345918</v>
      </c>
      <c r="L21" s="6">
        <v>895366</v>
      </c>
      <c r="M21" s="6">
        <v>0</v>
      </c>
      <c r="N21" s="6">
        <v>450552</v>
      </c>
      <c r="O21" s="6">
        <v>0</v>
      </c>
      <c r="P21" s="6">
        <v>0</v>
      </c>
      <c r="Q21" s="6">
        <v>0</v>
      </c>
      <c r="S21" t="s">
        <v>195</v>
      </c>
    </row>
    <row r="22" spans="1:19" x14ac:dyDescent="0.2">
      <c r="B22" t="s">
        <v>208</v>
      </c>
      <c r="C22" t="s">
        <v>200</v>
      </c>
      <c r="I22" s="6">
        <v>0</v>
      </c>
      <c r="J22" s="6">
        <v>1404838</v>
      </c>
      <c r="K22" s="6">
        <v>1404838</v>
      </c>
      <c r="L22" s="6">
        <v>331000</v>
      </c>
      <c r="M22" s="6">
        <v>0</v>
      </c>
      <c r="N22" s="6">
        <v>657975</v>
      </c>
      <c r="O22" s="6">
        <v>415863</v>
      </c>
      <c r="P22" s="6">
        <v>0</v>
      </c>
      <c r="Q22" s="6">
        <v>0</v>
      </c>
    </row>
    <row r="23" spans="1:19" x14ac:dyDescent="0.2">
      <c r="B23" s="18" t="s">
        <v>209</v>
      </c>
      <c r="C23" s="18" t="s">
        <v>74</v>
      </c>
      <c r="D23" s="18"/>
      <c r="E23" s="18"/>
      <c r="F23" s="18"/>
      <c r="G23" s="18"/>
      <c r="H23" s="18"/>
      <c r="I23" s="19">
        <v>365339</v>
      </c>
      <c r="J23" s="19">
        <v>54828</v>
      </c>
      <c r="K23" s="19">
        <v>420167</v>
      </c>
      <c r="L23" s="19">
        <v>170815</v>
      </c>
      <c r="M23" s="19">
        <v>0</v>
      </c>
      <c r="N23" s="19">
        <v>249352</v>
      </c>
      <c r="O23" s="19">
        <v>0</v>
      </c>
      <c r="P23" s="19">
        <v>0</v>
      </c>
      <c r="Q23" s="19">
        <v>0</v>
      </c>
    </row>
    <row r="24" spans="1:19" x14ac:dyDescent="0.2">
      <c r="B24" t="s">
        <v>210</v>
      </c>
      <c r="I24" s="6"/>
      <c r="J24" s="6">
        <v>1</v>
      </c>
      <c r="K24" s="6">
        <v>1</v>
      </c>
      <c r="L24">
        <v>1</v>
      </c>
      <c r="M24" s="6"/>
      <c r="N24" s="6"/>
    </row>
    <row r="25" spans="1:19" x14ac:dyDescent="0.2">
      <c r="B25" t="s">
        <v>141</v>
      </c>
      <c r="I25" s="12">
        <f t="shared" ref="I25:N25" si="1">SUM(I4:I24)</f>
        <v>1681500</v>
      </c>
      <c r="J25" s="12">
        <f t="shared" si="1"/>
        <v>7171642</v>
      </c>
      <c r="K25" s="12">
        <f t="shared" si="1"/>
        <v>8853142</v>
      </c>
      <c r="L25" s="12">
        <f>SUM(L4:L24)</f>
        <v>2743848</v>
      </c>
      <c r="M25" s="12">
        <f t="shared" si="1"/>
        <v>1358864</v>
      </c>
      <c r="N25" s="12">
        <f t="shared" si="1"/>
        <v>3483118</v>
      </c>
      <c r="O25" s="12">
        <f>SUM(O4:O24)</f>
        <v>1216267</v>
      </c>
      <c r="P25" s="12">
        <f>SUM(P4:P24)</f>
        <v>0</v>
      </c>
      <c r="Q25" s="12">
        <f>SUM(Q4:Q24)</f>
        <v>51045</v>
      </c>
    </row>
    <row r="26" spans="1:19" x14ac:dyDescent="0.2">
      <c r="B26" t="s">
        <v>213</v>
      </c>
      <c r="I26" s="6"/>
      <c r="J26" s="6"/>
      <c r="K26" s="6"/>
      <c r="L26" s="6">
        <v>2743847.746428642</v>
      </c>
      <c r="M26" s="6"/>
      <c r="N26" s="6"/>
      <c r="O26" s="6"/>
      <c r="P26" s="6"/>
      <c r="Q26" s="6"/>
    </row>
    <row r="27" spans="1:19" x14ac:dyDescent="0.2">
      <c r="B27" t="s">
        <v>167</v>
      </c>
      <c r="I27" s="6"/>
      <c r="J27" s="6"/>
      <c r="K27" s="6"/>
      <c r="L27" s="6">
        <f>L25-L26</f>
        <v>0.25357135804370046</v>
      </c>
      <c r="M27" s="6"/>
      <c r="N27" s="6"/>
      <c r="O27" s="6"/>
      <c r="P27" s="6"/>
      <c r="Q27" s="6"/>
    </row>
    <row r="28" spans="1:19" x14ac:dyDescent="0.2">
      <c r="B28" s="16"/>
    </row>
    <row r="29" spans="1:19" x14ac:dyDescent="0.2">
      <c r="B29" s="15" t="s">
        <v>195</v>
      </c>
      <c r="C29" s="15" t="s">
        <v>195</v>
      </c>
      <c r="D29" s="15" t="s">
        <v>195</v>
      </c>
      <c r="E29" s="15" t="s">
        <v>195</v>
      </c>
      <c r="F29" s="15" t="s">
        <v>195</v>
      </c>
      <c r="G29" s="15" t="s">
        <v>195</v>
      </c>
      <c r="H29" s="15" t="s">
        <v>195</v>
      </c>
      <c r="I29" s="15" t="s">
        <v>195</v>
      </c>
      <c r="J29" s="15" t="s">
        <v>195</v>
      </c>
      <c r="K29" s="15" t="s">
        <v>195</v>
      </c>
      <c r="L29" s="15" t="s">
        <v>195</v>
      </c>
      <c r="M29" s="15" t="s">
        <v>195</v>
      </c>
      <c r="N29" s="15" t="s">
        <v>195</v>
      </c>
      <c r="O29" s="15" t="s">
        <v>195</v>
      </c>
      <c r="P29" s="15" t="s">
        <v>195</v>
      </c>
      <c r="Q29" s="15" t="s">
        <v>195</v>
      </c>
      <c r="R29" s="15" t="s">
        <v>195</v>
      </c>
    </row>
    <row r="31" spans="1:19" x14ac:dyDescent="0.2">
      <c r="A31" t="s">
        <v>231</v>
      </c>
      <c r="B31" t="str">
        <f>$B$1</f>
        <v>H:\Acctg\2007\MHSA\06-07 Annual Report7.xls</v>
      </c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9" x14ac:dyDescent="0.2">
      <c r="B32" s="16" t="str">
        <f>$B$2</f>
        <v>Worksheet</v>
      </c>
      <c r="C32" s="16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2"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2">
      <c r="C34" s="11" t="s">
        <v>153</v>
      </c>
      <c r="D34" s="7" t="s">
        <v>140</v>
      </c>
      <c r="E34" s="6"/>
      <c r="F34" s="9"/>
      <c r="H34" s="9" t="s">
        <v>159</v>
      </c>
      <c r="I34" s="9" t="s">
        <v>138</v>
      </c>
      <c r="J34" s="9" t="s">
        <v>172</v>
      </c>
      <c r="L34" s="9" t="s">
        <v>0</v>
      </c>
      <c r="M34" s="9" t="s">
        <v>145</v>
      </c>
      <c r="N34" s="9" t="s">
        <v>157</v>
      </c>
      <c r="O34" s="9" t="s">
        <v>251</v>
      </c>
      <c r="P34" s="9" t="s">
        <v>3</v>
      </c>
      <c r="Q34" s="9" t="s">
        <v>166</v>
      </c>
    </row>
    <row r="35" spans="2:17" x14ac:dyDescent="0.2">
      <c r="C35" s="6" t="s">
        <v>154</v>
      </c>
      <c r="D35" s="6" t="s">
        <v>142</v>
      </c>
      <c r="E35" s="6"/>
      <c r="H35" s="6">
        <v>187350</v>
      </c>
      <c r="I35" s="12">
        <f>I5</f>
        <v>74811</v>
      </c>
      <c r="J35" s="6"/>
      <c r="M35" s="6"/>
      <c r="N35" s="6"/>
      <c r="Q35" s="6"/>
    </row>
    <row r="36" spans="2:17" x14ac:dyDescent="0.2">
      <c r="C36" s="6" t="s">
        <v>155</v>
      </c>
      <c r="D36" s="6" t="s">
        <v>156</v>
      </c>
      <c r="E36" s="6"/>
      <c r="H36" s="6">
        <v>13913</v>
      </c>
      <c r="I36" s="12">
        <f>J5</f>
        <v>7470</v>
      </c>
      <c r="J36" s="6">
        <f>I35+I36+0.00001</f>
        <v>82281.000010000003</v>
      </c>
      <c r="L36" s="12">
        <f t="shared" ref="L36:Q36" si="2">L5</f>
        <v>21909</v>
      </c>
      <c r="M36" s="12">
        <f t="shared" si="2"/>
        <v>28597</v>
      </c>
      <c r="N36" s="12">
        <f t="shared" si="2"/>
        <v>31775</v>
      </c>
      <c r="O36" s="12">
        <f t="shared" si="2"/>
        <v>0</v>
      </c>
      <c r="P36" s="12">
        <f t="shared" si="2"/>
        <v>0</v>
      </c>
      <c r="Q36" s="12">
        <f t="shared" si="2"/>
        <v>0</v>
      </c>
    </row>
    <row r="37" spans="2:17" x14ac:dyDescent="0.2">
      <c r="C37" s="6" t="s">
        <v>175</v>
      </c>
      <c r="D37" s="6" t="s">
        <v>143</v>
      </c>
      <c r="E37" s="6"/>
      <c r="H37" s="6">
        <v>0</v>
      </c>
      <c r="I37" s="12">
        <f>I6</f>
        <v>0</v>
      </c>
      <c r="J37" s="6"/>
      <c r="M37" s="6"/>
      <c r="N37" s="6"/>
      <c r="O37" s="6"/>
      <c r="P37" s="6"/>
      <c r="Q37" s="6"/>
    </row>
    <row r="38" spans="2:17" x14ac:dyDescent="0.2">
      <c r="C38" s="6" t="s">
        <v>176</v>
      </c>
      <c r="D38" s="6" t="s">
        <v>144</v>
      </c>
      <c r="E38" s="6"/>
      <c r="H38" s="6">
        <v>200000</v>
      </c>
      <c r="I38" s="12">
        <f>J6</f>
        <v>728222</v>
      </c>
      <c r="J38" s="6">
        <f>I37+I38+0.00001</f>
        <v>728222.00000999996</v>
      </c>
      <c r="L38" s="12">
        <f t="shared" ref="L38:Q38" si="3">L6</f>
        <v>30000</v>
      </c>
      <c r="M38" s="12">
        <f t="shared" si="3"/>
        <v>340227</v>
      </c>
      <c r="N38" s="12">
        <f t="shared" si="3"/>
        <v>357995</v>
      </c>
      <c r="O38" s="12">
        <f t="shared" si="3"/>
        <v>0</v>
      </c>
      <c r="P38" s="12">
        <f t="shared" si="3"/>
        <v>0</v>
      </c>
      <c r="Q38" s="12">
        <f t="shared" si="3"/>
        <v>0</v>
      </c>
    </row>
    <row r="39" spans="2:17" x14ac:dyDescent="0.2">
      <c r="C39" s="6"/>
      <c r="D39" s="6"/>
      <c r="E39" s="6"/>
      <c r="H39" s="6"/>
      <c r="I39" s="6"/>
      <c r="J39" s="6"/>
      <c r="M39" s="6"/>
      <c r="N39" s="6"/>
      <c r="O39" s="6"/>
      <c r="P39" s="6"/>
      <c r="Q39" s="6"/>
    </row>
    <row r="40" spans="2:17" x14ac:dyDescent="0.2">
      <c r="C40" s="6"/>
      <c r="D40" s="6" t="s">
        <v>141</v>
      </c>
      <c r="E40" s="6"/>
      <c r="H40" s="10">
        <f>SUM(H35:H38)</f>
        <v>401263</v>
      </c>
      <c r="I40" s="10">
        <f>SUM(I35:I38)</f>
        <v>810503</v>
      </c>
      <c r="J40" s="10">
        <f>SUM(J35:J38)</f>
        <v>810503.00001999992</v>
      </c>
      <c r="L40" s="10">
        <f t="shared" ref="L40:Q40" si="4">SUM(L36:L38)</f>
        <v>51909</v>
      </c>
      <c r="M40" s="10">
        <f t="shared" si="4"/>
        <v>368824</v>
      </c>
      <c r="N40" s="10">
        <f t="shared" si="4"/>
        <v>389770</v>
      </c>
      <c r="O40" s="10">
        <f t="shared" si="4"/>
        <v>0</v>
      </c>
      <c r="P40" s="10">
        <f t="shared" si="4"/>
        <v>0</v>
      </c>
      <c r="Q40" s="10">
        <f t="shared" si="4"/>
        <v>0</v>
      </c>
    </row>
    <row r="41" spans="2:17" x14ac:dyDescent="0.2">
      <c r="C41" s="6"/>
      <c r="D41" s="6" t="s">
        <v>158</v>
      </c>
      <c r="E41" s="6"/>
      <c r="H41" s="6">
        <v>302263</v>
      </c>
      <c r="I41" s="6">
        <f>SUM(L40:Q40)</f>
        <v>810503</v>
      </c>
      <c r="J41" s="6">
        <f>H41-I41</f>
        <v>-508240</v>
      </c>
      <c r="M41" s="6"/>
      <c r="N41" s="6"/>
      <c r="Q41" s="6"/>
    </row>
    <row r="42" spans="2:17" x14ac:dyDescent="0.2">
      <c r="C42" s="6"/>
      <c r="D42" s="6" t="s">
        <v>163</v>
      </c>
      <c r="E42" s="6"/>
      <c r="H42" s="10">
        <f>H40-H41</f>
        <v>99000</v>
      </c>
      <c r="I42" s="10">
        <f>I40-I41</f>
        <v>0</v>
      </c>
      <c r="J42" s="8"/>
      <c r="M42" s="6"/>
      <c r="N42" s="6"/>
      <c r="Q42" s="6"/>
    </row>
    <row r="43" spans="2:17" x14ac:dyDescent="0.2">
      <c r="C43" s="6"/>
      <c r="D43" s="6"/>
      <c r="E43" s="6"/>
      <c r="H43" s="6"/>
      <c r="I43" s="6"/>
      <c r="J43" s="6"/>
      <c r="M43" s="6"/>
      <c r="N43" s="6"/>
      <c r="Q43" s="6"/>
    </row>
    <row r="44" spans="2:17" x14ac:dyDescent="0.2">
      <c r="C44" s="7" t="s">
        <v>160</v>
      </c>
      <c r="D44" s="7" t="s">
        <v>164</v>
      </c>
      <c r="E44" s="6"/>
      <c r="H44" s="6">
        <v>0</v>
      </c>
      <c r="I44" s="6"/>
      <c r="J44" s="6"/>
      <c r="L44" s="9" t="s">
        <v>0</v>
      </c>
      <c r="M44" s="9" t="s">
        <v>145</v>
      </c>
      <c r="N44" s="9" t="s">
        <v>157</v>
      </c>
      <c r="O44" s="9" t="s">
        <v>251</v>
      </c>
      <c r="P44" s="9" t="s">
        <v>3</v>
      </c>
      <c r="Q44" s="9" t="s">
        <v>166</v>
      </c>
    </row>
    <row r="45" spans="2:17" x14ac:dyDescent="0.2">
      <c r="B45" s="6" t="str">
        <f>$C$44&amp;C45</f>
        <v>FCP</v>
      </c>
      <c r="C45" s="6" t="s">
        <v>154</v>
      </c>
      <c r="D45" s="6" t="s">
        <v>142</v>
      </c>
      <c r="E45" s="6"/>
      <c r="H45" s="6"/>
      <c r="I45" s="6">
        <f>H44/H62*I35</f>
        <v>0</v>
      </c>
      <c r="J45" s="12" t="str">
        <f ca="1">"Row "&amp;CELL("row",M36)</f>
        <v>Row 36</v>
      </c>
      <c r="L45" s="12">
        <f t="shared" ref="L45:N46" si="5">$I45/$J$36*L$36</f>
        <v>0</v>
      </c>
      <c r="M45" s="12">
        <f t="shared" si="5"/>
        <v>0</v>
      </c>
      <c r="N45" s="12">
        <f t="shared" si="5"/>
        <v>0</v>
      </c>
      <c r="O45" s="12">
        <f t="shared" ref="O45:Q46" si="6">$I45/$J$36*O$36</f>
        <v>0</v>
      </c>
      <c r="P45" s="12">
        <f t="shared" si="6"/>
        <v>0</v>
      </c>
      <c r="Q45" s="12">
        <f t="shared" si="6"/>
        <v>0</v>
      </c>
    </row>
    <row r="46" spans="2:17" x14ac:dyDescent="0.2">
      <c r="B46" s="6" t="str">
        <f>$C$44&amp;C46</f>
        <v>FCO</v>
      </c>
      <c r="C46" s="6" t="s">
        <v>155</v>
      </c>
      <c r="D46" s="6" t="s">
        <v>156</v>
      </c>
      <c r="E46" s="6"/>
      <c r="H46" s="6"/>
      <c r="I46" s="6">
        <f>H44/H62*I36</f>
        <v>0</v>
      </c>
      <c r="J46" s="6"/>
      <c r="L46" s="12">
        <f t="shared" si="5"/>
        <v>0</v>
      </c>
      <c r="M46" s="12">
        <f t="shared" si="5"/>
        <v>0</v>
      </c>
      <c r="N46" s="12">
        <f t="shared" si="5"/>
        <v>0</v>
      </c>
      <c r="O46" s="12">
        <f t="shared" si="6"/>
        <v>0</v>
      </c>
      <c r="P46" s="12">
        <f t="shared" si="6"/>
        <v>0</v>
      </c>
      <c r="Q46" s="12">
        <f t="shared" si="6"/>
        <v>0</v>
      </c>
    </row>
    <row r="47" spans="2:17" x14ac:dyDescent="0.2">
      <c r="B47" s="6" t="str">
        <f>$C$44&amp;C47</f>
        <v>FKP</v>
      </c>
      <c r="C47" s="6" t="s">
        <v>175</v>
      </c>
      <c r="D47" s="6" t="s">
        <v>143</v>
      </c>
      <c r="E47" s="6"/>
      <c r="H47" s="6"/>
      <c r="I47" s="6">
        <f>H44/H62*I37</f>
        <v>0</v>
      </c>
      <c r="J47" s="13" t="str">
        <f ca="1">"Row "&amp;CELL("row",M38)</f>
        <v>Row 38</v>
      </c>
      <c r="L47" s="13">
        <f t="shared" ref="L47:N48" si="7">$I47/$J$38*L$38</f>
        <v>0</v>
      </c>
      <c r="M47" s="13">
        <f t="shared" si="7"/>
        <v>0</v>
      </c>
      <c r="N47" s="13">
        <f t="shared" si="7"/>
        <v>0</v>
      </c>
      <c r="O47" s="13">
        <f t="shared" ref="O47:Q48" si="8">$I47/$J$38*O$38</f>
        <v>0</v>
      </c>
      <c r="P47" s="13">
        <f t="shared" si="8"/>
        <v>0</v>
      </c>
      <c r="Q47" s="13">
        <f t="shared" si="8"/>
        <v>0</v>
      </c>
    </row>
    <row r="48" spans="2:17" x14ac:dyDescent="0.2">
      <c r="B48" s="6" t="str">
        <f>$C$44&amp;C48</f>
        <v>FKO</v>
      </c>
      <c r="C48" s="6" t="s">
        <v>176</v>
      </c>
      <c r="D48" s="6" t="s">
        <v>144</v>
      </c>
      <c r="E48" s="6"/>
      <c r="H48" s="6"/>
      <c r="I48" s="6">
        <f>H44/H62*I38</f>
        <v>0</v>
      </c>
      <c r="J48" s="6"/>
      <c r="L48" s="13">
        <f t="shared" si="7"/>
        <v>0</v>
      </c>
      <c r="M48" s="13">
        <f t="shared" si="7"/>
        <v>0</v>
      </c>
      <c r="N48" s="13">
        <f t="shared" si="7"/>
        <v>0</v>
      </c>
      <c r="O48" s="13">
        <f t="shared" si="8"/>
        <v>0</v>
      </c>
      <c r="P48" s="13">
        <f t="shared" si="8"/>
        <v>0</v>
      </c>
      <c r="Q48" s="13">
        <f t="shared" si="8"/>
        <v>0</v>
      </c>
    </row>
    <row r="49" spans="2:17" x14ac:dyDescent="0.2">
      <c r="C49" s="6"/>
      <c r="D49" s="6"/>
      <c r="E49" s="6"/>
      <c r="H49" s="6"/>
      <c r="I49" s="6"/>
      <c r="J49" s="6"/>
      <c r="M49" s="6"/>
      <c r="N49" s="6"/>
      <c r="O49" s="6"/>
      <c r="P49" s="6"/>
      <c r="Q49" s="6"/>
    </row>
    <row r="50" spans="2:17" x14ac:dyDescent="0.2">
      <c r="C50" s="7" t="s">
        <v>161</v>
      </c>
      <c r="D50" s="7" t="s">
        <v>165</v>
      </c>
      <c r="E50" s="6"/>
      <c r="H50" s="6">
        <v>94050</v>
      </c>
      <c r="I50" s="6"/>
      <c r="J50" s="6"/>
      <c r="M50" s="6"/>
      <c r="N50" s="6"/>
      <c r="O50" s="6"/>
      <c r="P50" s="6"/>
      <c r="Q50" s="6"/>
    </row>
    <row r="51" spans="2:17" x14ac:dyDescent="0.2">
      <c r="B51" s="6" t="str">
        <f>$C$50&amp;C51</f>
        <v>SCP</v>
      </c>
      <c r="C51" s="6" t="s">
        <v>154</v>
      </c>
      <c r="D51" s="6" t="s">
        <v>142</v>
      </c>
      <c r="E51" s="6"/>
      <c r="H51" s="6"/>
      <c r="I51" s="6">
        <f>H50/H62*I35</f>
        <v>71070.45</v>
      </c>
      <c r="J51" s="6"/>
      <c r="L51" s="12">
        <f t="shared" ref="L51:N52" si="9">$I51/$J$36*L$36</f>
        <v>18923.96165409706</v>
      </c>
      <c r="M51" s="12">
        <f t="shared" si="9"/>
        <v>24700.740856370154</v>
      </c>
      <c r="N51" s="12">
        <f t="shared" si="9"/>
        <v>27445.747480895254</v>
      </c>
      <c r="O51" s="12">
        <f t="shared" ref="O51:Q52" si="10">$I51/$J$36*O$36</f>
        <v>0</v>
      </c>
      <c r="P51" s="12">
        <f t="shared" si="10"/>
        <v>0</v>
      </c>
      <c r="Q51" s="12">
        <f t="shared" si="10"/>
        <v>0</v>
      </c>
    </row>
    <row r="52" spans="2:17" x14ac:dyDescent="0.2">
      <c r="B52" s="6" t="str">
        <f>$C$50&amp;C52</f>
        <v>SCO</v>
      </c>
      <c r="C52" s="6" t="s">
        <v>155</v>
      </c>
      <c r="D52" s="6" t="s">
        <v>156</v>
      </c>
      <c r="E52" s="6"/>
      <c r="H52" s="6"/>
      <c r="I52" s="6">
        <f>H50/H62*I36</f>
        <v>7096.5</v>
      </c>
      <c r="J52" s="6"/>
      <c r="L52" s="12">
        <f t="shared" si="9"/>
        <v>1889.5883433733682</v>
      </c>
      <c r="M52" s="12">
        <f t="shared" si="9"/>
        <v>2466.4091403280941</v>
      </c>
      <c r="N52" s="12">
        <f t="shared" si="9"/>
        <v>2740.502515436066</v>
      </c>
      <c r="O52" s="12">
        <f t="shared" si="10"/>
        <v>0</v>
      </c>
      <c r="P52" s="12">
        <f t="shared" si="10"/>
        <v>0</v>
      </c>
      <c r="Q52" s="12">
        <f t="shared" si="10"/>
        <v>0</v>
      </c>
    </row>
    <row r="53" spans="2:17" x14ac:dyDescent="0.2">
      <c r="B53" s="6" t="str">
        <f>$C$50&amp;C53</f>
        <v>SKP</v>
      </c>
      <c r="C53" s="6" t="s">
        <v>175</v>
      </c>
      <c r="D53" s="6" t="s">
        <v>143</v>
      </c>
      <c r="E53" s="6"/>
      <c r="H53" s="6"/>
      <c r="I53" s="6">
        <f>H50/H62*I37</f>
        <v>0</v>
      </c>
      <c r="J53" s="6"/>
      <c r="L53" s="13">
        <f t="shared" ref="L53:N54" si="11">$I53/$J$38*L$38</f>
        <v>0</v>
      </c>
      <c r="M53" s="13">
        <f t="shared" si="11"/>
        <v>0</v>
      </c>
      <c r="N53" s="13">
        <f t="shared" si="11"/>
        <v>0</v>
      </c>
      <c r="O53" s="13">
        <f t="shared" ref="O53:Q54" si="12">$I53/$J$38*O$38</f>
        <v>0</v>
      </c>
      <c r="P53" s="13">
        <f t="shared" si="12"/>
        <v>0</v>
      </c>
      <c r="Q53" s="13">
        <f t="shared" si="12"/>
        <v>0</v>
      </c>
    </row>
    <row r="54" spans="2:17" x14ac:dyDescent="0.2">
      <c r="B54" s="6" t="str">
        <f>$C$50&amp;C54</f>
        <v>SKO</v>
      </c>
      <c r="C54" s="6" t="s">
        <v>176</v>
      </c>
      <c r="D54" s="6" t="s">
        <v>144</v>
      </c>
      <c r="E54" s="6"/>
      <c r="H54" s="6"/>
      <c r="I54" s="6">
        <f>H50/H62*I38</f>
        <v>691810.9</v>
      </c>
      <c r="J54" s="6"/>
      <c r="L54" s="13">
        <f t="shared" si="11"/>
        <v>28499.999999608637</v>
      </c>
      <c r="M54" s="13">
        <f t="shared" si="11"/>
        <v>323215.64999556163</v>
      </c>
      <c r="N54" s="13">
        <f t="shared" si="11"/>
        <v>340095.24999532982</v>
      </c>
      <c r="O54" s="13">
        <f t="shared" si="12"/>
        <v>0</v>
      </c>
      <c r="P54" s="13">
        <f t="shared" si="12"/>
        <v>0</v>
      </c>
      <c r="Q54" s="13">
        <f t="shared" si="12"/>
        <v>0</v>
      </c>
    </row>
    <row r="55" spans="2:17" x14ac:dyDescent="0.2">
      <c r="C55" s="6"/>
      <c r="D55" s="6"/>
      <c r="E55" s="6"/>
      <c r="H55" s="6"/>
      <c r="I55" s="6"/>
      <c r="J55" s="6"/>
      <c r="M55" s="6"/>
      <c r="N55" s="6"/>
      <c r="O55" s="6"/>
      <c r="P55" s="6"/>
      <c r="Q55" s="6"/>
    </row>
    <row r="56" spans="2:17" x14ac:dyDescent="0.2">
      <c r="C56" s="7" t="s">
        <v>162</v>
      </c>
      <c r="D56" s="7" t="s">
        <v>194</v>
      </c>
      <c r="E56" s="6"/>
      <c r="H56" s="6">
        <f>H42-H44-H50</f>
        <v>4950</v>
      </c>
      <c r="I56" s="6"/>
      <c r="J56" s="6"/>
      <c r="M56" s="6"/>
      <c r="N56" s="6"/>
      <c r="O56" s="6"/>
      <c r="P56" s="6"/>
      <c r="Q56" s="6"/>
    </row>
    <row r="57" spans="2:17" x14ac:dyDescent="0.2">
      <c r="B57" s="6" t="str">
        <f>$C$56&amp;C57</f>
        <v>OCP</v>
      </c>
      <c r="C57" s="6" t="s">
        <v>154</v>
      </c>
      <c r="D57" s="6" t="s">
        <v>142</v>
      </c>
      <c r="E57" s="6"/>
      <c r="H57" s="6"/>
      <c r="I57" s="6">
        <f>I35-I45-I51</f>
        <v>3740.5500000000029</v>
      </c>
      <c r="J57" s="6"/>
      <c r="L57" s="12">
        <f t="shared" ref="L57:N58" si="13">$I57/$J$36*L$36</f>
        <v>995.99798179458298</v>
      </c>
      <c r="M57" s="12">
        <f t="shared" si="13"/>
        <v>1300.0389924405354</v>
      </c>
      <c r="N57" s="12">
        <f t="shared" si="13"/>
        <v>1444.5130253102777</v>
      </c>
      <c r="O57" s="12">
        <f t="shared" ref="O57:Q58" si="14">$I57/$J$36*O$36</f>
        <v>0</v>
      </c>
      <c r="P57" s="12">
        <f t="shared" si="14"/>
        <v>0</v>
      </c>
      <c r="Q57" s="12">
        <f t="shared" si="14"/>
        <v>0</v>
      </c>
    </row>
    <row r="58" spans="2:17" x14ac:dyDescent="0.2">
      <c r="B58" s="6" t="str">
        <f>$C$56&amp;C58</f>
        <v>OCO</v>
      </c>
      <c r="C58" s="6" t="s">
        <v>155</v>
      </c>
      <c r="D58" s="6" t="s">
        <v>156</v>
      </c>
      <c r="E58" s="6"/>
      <c r="H58" s="6"/>
      <c r="I58" s="6">
        <f>I36-I46-I52</f>
        <v>373.5</v>
      </c>
      <c r="J58" s="6"/>
      <c r="L58" s="12">
        <f t="shared" si="13"/>
        <v>99.452018072282542</v>
      </c>
      <c r="M58" s="12">
        <f t="shared" si="13"/>
        <v>129.81100738568915</v>
      </c>
      <c r="N58" s="12">
        <f t="shared" si="13"/>
        <v>144.23697449663507</v>
      </c>
      <c r="O58" s="12">
        <f t="shared" si="14"/>
        <v>0</v>
      </c>
      <c r="P58" s="12">
        <f t="shared" si="14"/>
        <v>0</v>
      </c>
      <c r="Q58" s="12">
        <f t="shared" si="14"/>
        <v>0</v>
      </c>
    </row>
    <row r="59" spans="2:17" x14ac:dyDescent="0.2">
      <c r="B59" s="6" t="str">
        <f>$C$56&amp;C59</f>
        <v>OKP</v>
      </c>
      <c r="C59" s="6" t="s">
        <v>175</v>
      </c>
      <c r="D59" s="6" t="s">
        <v>143</v>
      </c>
      <c r="E59" s="6"/>
      <c r="H59" s="6"/>
      <c r="I59" s="6">
        <f>I37-I47-I53</f>
        <v>0</v>
      </c>
      <c r="J59" s="6"/>
      <c r="L59" s="13">
        <f t="shared" ref="L59:N60" si="15">$I59/$J$38*L$38</f>
        <v>0</v>
      </c>
      <c r="M59" s="13">
        <f t="shared" si="15"/>
        <v>0</v>
      </c>
      <c r="N59" s="13">
        <f t="shared" si="15"/>
        <v>0</v>
      </c>
      <c r="O59" s="13">
        <f t="shared" ref="O59:Q60" si="16">$I59/$J$38*O$38</f>
        <v>0</v>
      </c>
      <c r="P59" s="13">
        <f t="shared" si="16"/>
        <v>0</v>
      </c>
      <c r="Q59" s="13">
        <f t="shared" si="16"/>
        <v>0</v>
      </c>
    </row>
    <row r="60" spans="2:17" x14ac:dyDescent="0.2">
      <c r="B60" s="6" t="str">
        <f>$C$56&amp;C60</f>
        <v>OKO</v>
      </c>
      <c r="C60" s="6" t="s">
        <v>176</v>
      </c>
      <c r="D60" s="6" t="s">
        <v>144</v>
      </c>
      <c r="E60" s="6"/>
      <c r="H60" s="6"/>
      <c r="I60" s="6">
        <f>I38-I48-I54</f>
        <v>36411.099999999977</v>
      </c>
      <c r="J60" s="6"/>
      <c r="L60" s="13">
        <f t="shared" si="15"/>
        <v>1499.9999999794009</v>
      </c>
      <c r="M60" s="13">
        <f t="shared" si="15"/>
        <v>17011.349999766389</v>
      </c>
      <c r="N60" s="13">
        <f t="shared" si="15"/>
        <v>17899.749999754189</v>
      </c>
      <c r="O60" s="13">
        <f t="shared" si="16"/>
        <v>0</v>
      </c>
      <c r="P60" s="13">
        <f t="shared" si="16"/>
        <v>0</v>
      </c>
      <c r="Q60" s="13">
        <f t="shared" si="16"/>
        <v>0</v>
      </c>
    </row>
    <row r="61" spans="2:17" x14ac:dyDescent="0.2">
      <c r="C61" s="6"/>
      <c r="D61" s="6"/>
      <c r="E61" s="6"/>
      <c r="H61" s="6"/>
      <c r="I61" s="6"/>
      <c r="J61" s="6"/>
      <c r="M61" s="6"/>
      <c r="N61" s="6"/>
      <c r="O61" s="6"/>
      <c r="P61" s="6"/>
      <c r="Q61" s="6"/>
    </row>
    <row r="62" spans="2:17" x14ac:dyDescent="0.2">
      <c r="C62" s="6"/>
      <c r="D62" s="6" t="s">
        <v>141</v>
      </c>
      <c r="E62" s="6"/>
      <c r="H62" s="10">
        <f>SUM(H44:H61)</f>
        <v>99000</v>
      </c>
      <c r="I62" s="10">
        <f>SUM(I44:I61)</f>
        <v>810503</v>
      </c>
      <c r="J62" s="10"/>
      <c r="L62" s="10">
        <f t="shared" ref="L62:Q62" si="17">SUM(L44:L61)</f>
        <v>51908.99999692534</v>
      </c>
      <c r="M62" s="10">
        <f t="shared" si="17"/>
        <v>368823.9999918525</v>
      </c>
      <c r="N62" s="10">
        <f t="shared" si="17"/>
        <v>389769.99999122228</v>
      </c>
      <c r="O62" s="10">
        <f t="shared" si="17"/>
        <v>0</v>
      </c>
      <c r="P62" s="10">
        <f t="shared" si="17"/>
        <v>0</v>
      </c>
      <c r="Q62" s="10">
        <f t="shared" si="17"/>
        <v>0</v>
      </c>
    </row>
    <row r="63" spans="2:17" x14ac:dyDescent="0.2">
      <c r="C63" s="6"/>
      <c r="D63" s="6" t="s">
        <v>167</v>
      </c>
      <c r="E63" s="6"/>
      <c r="H63" s="6">
        <f>H42-H62</f>
        <v>0</v>
      </c>
      <c r="I63" s="6">
        <f>I40-I62</f>
        <v>0</v>
      </c>
      <c r="J63" s="6"/>
      <c r="L63" s="6">
        <f t="shared" ref="L63:Q63" si="18">L40-L62</f>
        <v>3.0746596166864038E-6</v>
      </c>
      <c r="M63" s="6">
        <f t="shared" si="18"/>
        <v>8.1475009210407734E-6</v>
      </c>
      <c r="N63" s="6">
        <f t="shared" si="18"/>
        <v>8.777715265750885E-6</v>
      </c>
      <c r="O63" s="6">
        <f t="shared" si="18"/>
        <v>0</v>
      </c>
      <c r="P63" s="6">
        <f t="shared" si="18"/>
        <v>0</v>
      </c>
      <c r="Q63" s="6">
        <f t="shared" si="18"/>
        <v>0</v>
      </c>
    </row>
    <row r="65" spans="1:18" ht="13.5" customHeight="1" x14ac:dyDescent="0.2">
      <c r="B65" s="15" t="s">
        <v>195</v>
      </c>
      <c r="C65" s="15" t="s">
        <v>195</v>
      </c>
      <c r="D65" s="15" t="s">
        <v>195</v>
      </c>
      <c r="E65" s="15" t="s">
        <v>195</v>
      </c>
      <c r="F65" s="15" t="s">
        <v>195</v>
      </c>
      <c r="G65" s="15" t="s">
        <v>195</v>
      </c>
      <c r="H65" s="15" t="s">
        <v>195</v>
      </c>
      <c r="I65" s="15" t="s">
        <v>195</v>
      </c>
      <c r="J65" s="15" t="s">
        <v>195</v>
      </c>
      <c r="L65" s="15" t="s">
        <v>195</v>
      </c>
      <c r="M65" s="15" t="s">
        <v>195</v>
      </c>
      <c r="N65" s="15" t="s">
        <v>195</v>
      </c>
      <c r="O65" s="15" t="s">
        <v>195</v>
      </c>
      <c r="P65" s="15" t="s">
        <v>195</v>
      </c>
      <c r="Q65" s="15" t="s">
        <v>195</v>
      </c>
      <c r="R65" s="15" t="s">
        <v>195</v>
      </c>
    </row>
    <row r="67" spans="1:18" x14ac:dyDescent="0.2">
      <c r="A67" t="s">
        <v>231</v>
      </c>
      <c r="B67" t="str">
        <f>$B$1</f>
        <v>H:\Acctg\2007\MHSA\06-07 Annual Report7.xls</v>
      </c>
    </row>
    <row r="68" spans="1:18" x14ac:dyDescent="0.2">
      <c r="B68" s="16" t="str">
        <f>B2</f>
        <v>Worksheet</v>
      </c>
    </row>
    <row r="70" spans="1:18" x14ac:dyDescent="0.2">
      <c r="C70" s="11" t="s">
        <v>168</v>
      </c>
      <c r="D70" s="7" t="s">
        <v>146</v>
      </c>
      <c r="E70" s="6"/>
      <c r="F70" s="9"/>
      <c r="H70" s="9" t="s">
        <v>159</v>
      </c>
      <c r="I70" s="9" t="s">
        <v>138</v>
      </c>
      <c r="J70" s="9" t="s">
        <v>172</v>
      </c>
      <c r="L70" s="9" t="s">
        <v>0</v>
      </c>
      <c r="M70" s="9" t="s">
        <v>145</v>
      </c>
      <c r="N70" s="9" t="s">
        <v>157</v>
      </c>
      <c r="O70" s="9" t="s">
        <v>251</v>
      </c>
      <c r="P70" s="9" t="s">
        <v>3</v>
      </c>
      <c r="Q70" s="9" t="s">
        <v>166</v>
      </c>
    </row>
    <row r="71" spans="1:18" x14ac:dyDescent="0.2">
      <c r="C71" s="6" t="s">
        <v>154</v>
      </c>
      <c r="D71" s="6" t="s">
        <v>142</v>
      </c>
      <c r="E71" s="6"/>
      <c r="H71" s="6">
        <v>1.0000000000000001E-5</v>
      </c>
      <c r="I71" s="12">
        <f>I7</f>
        <v>0</v>
      </c>
      <c r="J71" s="6"/>
      <c r="M71" s="6"/>
      <c r="N71" s="6"/>
      <c r="Q71" s="6"/>
    </row>
    <row r="72" spans="1:18" x14ac:dyDescent="0.2">
      <c r="C72" s="6" t="s">
        <v>155</v>
      </c>
      <c r="D72" s="6" t="s">
        <v>156</v>
      </c>
      <c r="E72" s="6"/>
      <c r="H72" s="6">
        <v>1.0000000000000001E-5</v>
      </c>
      <c r="I72" s="12">
        <f>J7</f>
        <v>0</v>
      </c>
      <c r="J72" s="6">
        <f>I71+I72+0.00001</f>
        <v>1.0000000000000001E-5</v>
      </c>
      <c r="L72" s="12">
        <f t="shared" ref="L72:Q72" si="19">L7</f>
        <v>0</v>
      </c>
      <c r="M72" s="12">
        <f t="shared" si="19"/>
        <v>0</v>
      </c>
      <c r="N72" s="12">
        <f t="shared" si="19"/>
        <v>0</v>
      </c>
      <c r="O72" s="12">
        <f t="shared" si="19"/>
        <v>0</v>
      </c>
      <c r="P72" s="12">
        <f t="shared" si="19"/>
        <v>0</v>
      </c>
      <c r="Q72" s="12">
        <f t="shared" si="19"/>
        <v>0</v>
      </c>
    </row>
    <row r="73" spans="1:18" x14ac:dyDescent="0.2">
      <c r="C73" s="6" t="s">
        <v>175</v>
      </c>
      <c r="D73" s="6" t="s">
        <v>143</v>
      </c>
      <c r="E73" s="6"/>
      <c r="H73" s="6">
        <v>1.0000000000000001E-5</v>
      </c>
      <c r="I73" s="12">
        <f>I8</f>
        <v>0</v>
      </c>
      <c r="J73" s="6"/>
      <c r="L73" s="6"/>
      <c r="M73" s="6"/>
      <c r="N73" s="6"/>
      <c r="O73" s="6"/>
      <c r="P73" s="6"/>
      <c r="Q73" s="6"/>
    </row>
    <row r="74" spans="1:18" x14ac:dyDescent="0.2">
      <c r="C74" s="6" t="s">
        <v>176</v>
      </c>
      <c r="D74" s="6" t="s">
        <v>144</v>
      </c>
      <c r="E74" s="6"/>
      <c r="H74" s="6">
        <v>300000</v>
      </c>
      <c r="I74" s="12">
        <f>J8</f>
        <v>847779</v>
      </c>
      <c r="J74" s="6">
        <f>I73+I74+0.0001</f>
        <v>847779.00009999995</v>
      </c>
      <c r="L74" s="12">
        <f t="shared" ref="L74:Q74" si="20">L8</f>
        <v>45000</v>
      </c>
      <c r="M74" s="12">
        <f t="shared" si="20"/>
        <v>393299</v>
      </c>
      <c r="N74" s="12">
        <f t="shared" si="20"/>
        <v>409480</v>
      </c>
      <c r="O74" s="12">
        <f t="shared" si="20"/>
        <v>0</v>
      </c>
      <c r="P74" s="12">
        <f t="shared" si="20"/>
        <v>0</v>
      </c>
      <c r="Q74" s="12">
        <f t="shared" si="20"/>
        <v>0</v>
      </c>
    </row>
    <row r="75" spans="1:18" x14ac:dyDescent="0.2">
      <c r="C75" s="6"/>
      <c r="D75" s="6"/>
      <c r="E75" s="6"/>
      <c r="H75" s="6"/>
      <c r="I75" s="6"/>
      <c r="J75" s="6"/>
      <c r="L75" s="6"/>
      <c r="M75" s="6"/>
      <c r="N75" s="6"/>
      <c r="O75" s="6"/>
      <c r="P75" s="6"/>
      <c r="Q75" s="6"/>
    </row>
    <row r="76" spans="1:18" x14ac:dyDescent="0.2">
      <c r="C76" s="6"/>
      <c r="D76" s="6" t="s">
        <v>141</v>
      </c>
      <c r="E76" s="6"/>
      <c r="H76" s="10">
        <f>SUM(H71:H74)</f>
        <v>300000.00003</v>
      </c>
      <c r="I76" s="10">
        <f>SUM(I71:I74)</f>
        <v>847779</v>
      </c>
      <c r="J76" s="10">
        <f>SUM(J71:J74)</f>
        <v>847779.00010999991</v>
      </c>
      <c r="L76" s="10">
        <f t="shared" ref="L76:Q76" si="21">SUM(L72:L74)</f>
        <v>45000</v>
      </c>
      <c r="M76" s="10">
        <f t="shared" si="21"/>
        <v>393299</v>
      </c>
      <c r="N76" s="10">
        <f t="shared" si="21"/>
        <v>409480</v>
      </c>
      <c r="O76" s="10">
        <f t="shared" si="21"/>
        <v>0</v>
      </c>
      <c r="P76" s="10">
        <f t="shared" si="21"/>
        <v>0</v>
      </c>
      <c r="Q76" s="10">
        <f t="shared" si="21"/>
        <v>0</v>
      </c>
    </row>
    <row r="77" spans="1:18" x14ac:dyDescent="0.2">
      <c r="C77" s="6"/>
      <c r="D77" s="6" t="s">
        <v>158</v>
      </c>
      <c r="E77" s="6"/>
      <c r="H77" s="6">
        <v>255000</v>
      </c>
      <c r="I77" s="6">
        <f>SUM(L76:Q76)</f>
        <v>847779</v>
      </c>
      <c r="J77" s="6">
        <f>H77-I77</f>
        <v>-592779</v>
      </c>
      <c r="L77" s="6"/>
      <c r="M77" s="6"/>
      <c r="N77" s="6"/>
      <c r="Q77" s="6"/>
    </row>
    <row r="78" spans="1:18" x14ac:dyDescent="0.2">
      <c r="C78" s="6"/>
      <c r="D78" s="6" t="s">
        <v>163</v>
      </c>
      <c r="E78" s="6"/>
      <c r="H78" s="10">
        <f>H76-H77</f>
        <v>45000.000029999996</v>
      </c>
      <c r="I78" s="10">
        <f>I76-I77</f>
        <v>0</v>
      </c>
      <c r="J78" s="8"/>
      <c r="L78" s="6"/>
      <c r="M78" s="6"/>
      <c r="N78" s="6"/>
      <c r="Q78" s="6"/>
    </row>
    <row r="79" spans="1:18" x14ac:dyDescent="0.2">
      <c r="C79" s="6"/>
      <c r="D79" s="6"/>
      <c r="E79" s="6"/>
      <c r="H79" s="6"/>
      <c r="I79" s="6"/>
      <c r="J79" s="6"/>
      <c r="L79" s="6"/>
      <c r="M79" s="6"/>
      <c r="N79" s="6"/>
      <c r="Q79" s="6"/>
    </row>
    <row r="80" spans="1:18" x14ac:dyDescent="0.2">
      <c r="C80" s="7" t="s">
        <v>160</v>
      </c>
      <c r="D80" s="7" t="s">
        <v>164</v>
      </c>
      <c r="E80" s="6"/>
      <c r="H80" s="6">
        <v>0</v>
      </c>
      <c r="I80" s="6"/>
      <c r="J80" s="6"/>
      <c r="L80" s="9" t="s">
        <v>0</v>
      </c>
      <c r="M80" s="9" t="s">
        <v>145</v>
      </c>
      <c r="N80" s="9" t="s">
        <v>157</v>
      </c>
      <c r="O80" s="9" t="s">
        <v>251</v>
      </c>
      <c r="P80" s="9" t="s">
        <v>3</v>
      </c>
      <c r="Q80" s="9" t="s">
        <v>166</v>
      </c>
    </row>
    <row r="81" spans="2:17" x14ac:dyDescent="0.2">
      <c r="B81" s="6" t="str">
        <f>$C$80&amp;C81</f>
        <v>FCP</v>
      </c>
      <c r="C81" s="6" t="s">
        <v>154</v>
      </c>
      <c r="D81" s="6" t="s">
        <v>142</v>
      </c>
      <c r="E81" s="6"/>
      <c r="H81" s="6"/>
      <c r="I81" s="6">
        <f>H80/H98*I71</f>
        <v>0</v>
      </c>
      <c r="J81" s="12" t="str">
        <f ca="1">"Row "&amp;CELL("row",M72)</f>
        <v>Row 72</v>
      </c>
      <c r="L81" s="12">
        <f t="shared" ref="L81:N82" si="22">$I81/$J$72*L$72</f>
        <v>0</v>
      </c>
      <c r="M81" s="12">
        <f t="shared" si="22"/>
        <v>0</v>
      </c>
      <c r="N81" s="12">
        <f t="shared" si="22"/>
        <v>0</v>
      </c>
      <c r="O81" s="12">
        <f t="shared" ref="O81:Q82" si="23">$I81/$J$72*O$72</f>
        <v>0</v>
      </c>
      <c r="P81" s="12">
        <f t="shared" si="23"/>
        <v>0</v>
      </c>
      <c r="Q81" s="12">
        <f t="shared" si="23"/>
        <v>0</v>
      </c>
    </row>
    <row r="82" spans="2:17" x14ac:dyDescent="0.2">
      <c r="B82" s="6" t="str">
        <f>$C$80&amp;C82</f>
        <v>FCO</v>
      </c>
      <c r="C82" s="6" t="s">
        <v>155</v>
      </c>
      <c r="D82" s="6" t="s">
        <v>156</v>
      </c>
      <c r="E82" s="6"/>
      <c r="H82" s="6"/>
      <c r="I82" s="6">
        <f>H80/H98*I72</f>
        <v>0</v>
      </c>
      <c r="J82" s="6"/>
      <c r="L82" s="12">
        <f t="shared" si="22"/>
        <v>0</v>
      </c>
      <c r="M82" s="12">
        <f t="shared" si="22"/>
        <v>0</v>
      </c>
      <c r="N82" s="12">
        <f t="shared" si="22"/>
        <v>0</v>
      </c>
      <c r="O82" s="12">
        <f t="shared" si="23"/>
        <v>0</v>
      </c>
      <c r="P82" s="12">
        <f t="shared" si="23"/>
        <v>0</v>
      </c>
      <c r="Q82" s="12">
        <f t="shared" si="23"/>
        <v>0</v>
      </c>
    </row>
    <row r="83" spans="2:17" x14ac:dyDescent="0.2">
      <c r="B83" s="6" t="str">
        <f>$C$80&amp;C83</f>
        <v>FKP</v>
      </c>
      <c r="C83" s="6" t="s">
        <v>175</v>
      </c>
      <c r="D83" s="6" t="s">
        <v>143</v>
      </c>
      <c r="E83" s="6"/>
      <c r="H83" s="6"/>
      <c r="I83" s="6">
        <f>H80/H98*I73</f>
        <v>0</v>
      </c>
      <c r="J83" s="13" t="str">
        <f ca="1">"Row "&amp;CELL("row",M74)</f>
        <v>Row 74</v>
      </c>
      <c r="L83" s="13">
        <f t="shared" ref="L83:N84" si="24">$I83/$J$74*L$74</f>
        <v>0</v>
      </c>
      <c r="M83" s="13">
        <f t="shared" si="24"/>
        <v>0</v>
      </c>
      <c r="N83" s="13">
        <f t="shared" si="24"/>
        <v>0</v>
      </c>
      <c r="O83" s="13">
        <f t="shared" ref="O83:Q84" si="25">$I83/$J$74*O$74</f>
        <v>0</v>
      </c>
      <c r="P83" s="13">
        <f t="shared" si="25"/>
        <v>0</v>
      </c>
      <c r="Q83" s="13">
        <f t="shared" si="25"/>
        <v>0</v>
      </c>
    </row>
    <row r="84" spans="2:17" x14ac:dyDescent="0.2">
      <c r="B84" s="6" t="str">
        <f>$C$80&amp;C84</f>
        <v>FKO</v>
      </c>
      <c r="C84" s="6" t="s">
        <v>176</v>
      </c>
      <c r="D84" s="6" t="s">
        <v>144</v>
      </c>
      <c r="E84" s="6"/>
      <c r="H84" s="6"/>
      <c r="I84" s="6">
        <f>H80/H98*I74</f>
        <v>0</v>
      </c>
      <c r="J84" s="6"/>
      <c r="L84" s="13">
        <f t="shared" si="24"/>
        <v>0</v>
      </c>
      <c r="M84" s="13">
        <f t="shared" si="24"/>
        <v>0</v>
      </c>
      <c r="N84" s="13">
        <f t="shared" si="24"/>
        <v>0</v>
      </c>
      <c r="O84" s="13">
        <f t="shared" si="25"/>
        <v>0</v>
      </c>
      <c r="P84" s="13">
        <f t="shared" si="25"/>
        <v>0</v>
      </c>
      <c r="Q84" s="13">
        <f t="shared" si="25"/>
        <v>0</v>
      </c>
    </row>
    <row r="85" spans="2:17" x14ac:dyDescent="0.2">
      <c r="C85" s="6"/>
      <c r="D85" s="6"/>
      <c r="E85" s="6"/>
      <c r="H85" s="6"/>
      <c r="I85" s="6"/>
      <c r="J85" s="6"/>
      <c r="L85" s="6"/>
      <c r="M85" s="6"/>
      <c r="N85" s="6"/>
      <c r="O85" s="6"/>
      <c r="P85" s="6"/>
      <c r="Q85" s="6"/>
    </row>
    <row r="86" spans="2:17" x14ac:dyDescent="0.2">
      <c r="C86" s="7" t="s">
        <v>161</v>
      </c>
      <c r="D86" s="7" t="s">
        <v>165</v>
      </c>
      <c r="E86" s="6"/>
      <c r="H86" s="6">
        <v>42750</v>
      </c>
      <c r="I86" s="6"/>
      <c r="J86" s="6"/>
      <c r="L86" s="6"/>
      <c r="M86" s="6"/>
      <c r="N86" s="6"/>
      <c r="O86" s="6"/>
      <c r="P86" s="6"/>
      <c r="Q86" s="6"/>
    </row>
    <row r="87" spans="2:17" x14ac:dyDescent="0.2">
      <c r="B87" s="6" t="str">
        <f>$C$86&amp;C87</f>
        <v>SCP</v>
      </c>
      <c r="C87" s="6" t="s">
        <v>154</v>
      </c>
      <c r="D87" s="6" t="s">
        <v>142</v>
      </c>
      <c r="E87" s="6"/>
      <c r="H87" s="6"/>
      <c r="I87" s="6">
        <f>H86/H98*I71</f>
        <v>0</v>
      </c>
      <c r="J87" s="6"/>
      <c r="L87" s="12">
        <f t="shared" ref="L87:N88" si="26">$I87/$J$72*L$72</f>
        <v>0</v>
      </c>
      <c r="M87" s="12">
        <f t="shared" si="26"/>
        <v>0</v>
      </c>
      <c r="N87" s="12">
        <f t="shared" si="26"/>
        <v>0</v>
      </c>
      <c r="O87" s="12">
        <f t="shared" ref="O87:Q88" si="27">$I87/$J$72*O$72</f>
        <v>0</v>
      </c>
      <c r="P87" s="12">
        <f t="shared" si="27"/>
        <v>0</v>
      </c>
      <c r="Q87" s="12">
        <f t="shared" si="27"/>
        <v>0</v>
      </c>
    </row>
    <row r="88" spans="2:17" x14ac:dyDescent="0.2">
      <c r="B88" s="6" t="str">
        <f>$C$86&amp;C88</f>
        <v>SCO</v>
      </c>
      <c r="C88" s="6" t="s">
        <v>155</v>
      </c>
      <c r="D88" s="6" t="s">
        <v>156</v>
      </c>
      <c r="E88" s="6"/>
      <c r="H88" s="6"/>
      <c r="I88" s="6">
        <f>H86/H98*I72</f>
        <v>0</v>
      </c>
      <c r="J88" s="6"/>
      <c r="L88" s="12">
        <f t="shared" si="26"/>
        <v>0</v>
      </c>
      <c r="M88" s="12">
        <f t="shared" si="26"/>
        <v>0</v>
      </c>
      <c r="N88" s="12">
        <f t="shared" si="26"/>
        <v>0</v>
      </c>
      <c r="O88" s="12">
        <f t="shared" si="27"/>
        <v>0</v>
      </c>
      <c r="P88" s="12">
        <f t="shared" si="27"/>
        <v>0</v>
      </c>
      <c r="Q88" s="12">
        <f t="shared" si="27"/>
        <v>0</v>
      </c>
    </row>
    <row r="89" spans="2:17" x14ac:dyDescent="0.2">
      <c r="B89" s="6" t="str">
        <f>$C$86&amp;C89</f>
        <v>SKP</v>
      </c>
      <c r="C89" s="6" t="s">
        <v>175</v>
      </c>
      <c r="D89" s="6" t="s">
        <v>143</v>
      </c>
      <c r="E89" s="6"/>
      <c r="H89" s="6"/>
      <c r="I89" s="6">
        <f>H86/H98*I73</f>
        <v>0</v>
      </c>
      <c r="J89" s="6"/>
      <c r="L89" s="13">
        <f t="shared" ref="L89:N90" si="28">$I89/$J$74*L$74</f>
        <v>0</v>
      </c>
      <c r="M89" s="13">
        <f t="shared" si="28"/>
        <v>0</v>
      </c>
      <c r="N89" s="13">
        <f t="shared" si="28"/>
        <v>0</v>
      </c>
      <c r="O89" s="13">
        <f t="shared" ref="O89:Q90" si="29">$I89/$J$74*O$74</f>
        <v>0</v>
      </c>
      <c r="P89" s="13">
        <f t="shared" si="29"/>
        <v>0</v>
      </c>
      <c r="Q89" s="13">
        <f t="shared" si="29"/>
        <v>0</v>
      </c>
    </row>
    <row r="90" spans="2:17" x14ac:dyDescent="0.2">
      <c r="B90" s="6" t="str">
        <f>$C$86&amp;C90</f>
        <v>SKO</v>
      </c>
      <c r="C90" s="6" t="s">
        <v>176</v>
      </c>
      <c r="D90" s="6" t="s">
        <v>144</v>
      </c>
      <c r="E90" s="6"/>
      <c r="H90" s="6"/>
      <c r="I90" s="6">
        <f>H86/H98*I74</f>
        <v>805390.04946307337</v>
      </c>
      <c r="J90" s="6"/>
      <c r="L90" s="13">
        <f t="shared" si="28"/>
        <v>42749.999966457421</v>
      </c>
      <c r="M90" s="13">
        <f t="shared" si="28"/>
        <v>373634.04970683862</v>
      </c>
      <c r="N90" s="13">
        <f t="shared" si="28"/>
        <v>389005.99969477742</v>
      </c>
      <c r="O90" s="13">
        <f t="shared" si="29"/>
        <v>0</v>
      </c>
      <c r="P90" s="13">
        <f t="shared" si="29"/>
        <v>0</v>
      </c>
      <c r="Q90" s="13">
        <f t="shared" si="29"/>
        <v>0</v>
      </c>
    </row>
    <row r="91" spans="2:17" x14ac:dyDescent="0.2">
      <c r="C91" s="6"/>
      <c r="D91" s="6"/>
      <c r="E91" s="6"/>
      <c r="H91" s="6"/>
      <c r="I91" s="6"/>
      <c r="J91" s="6"/>
      <c r="L91" s="6"/>
      <c r="M91" s="6"/>
      <c r="N91" s="6"/>
      <c r="O91" s="6"/>
      <c r="P91" s="6"/>
      <c r="Q91" s="6"/>
    </row>
    <row r="92" spans="2:17" x14ac:dyDescent="0.2">
      <c r="C92" s="7" t="s">
        <v>162</v>
      </c>
      <c r="D92" s="7" t="s">
        <v>194</v>
      </c>
      <c r="E92" s="6"/>
      <c r="H92" s="6">
        <f>H78-H80-H86</f>
        <v>2250.0000299999956</v>
      </c>
      <c r="I92" s="6"/>
      <c r="J92" s="6"/>
      <c r="L92" s="6"/>
      <c r="M92" s="6"/>
      <c r="N92" s="6"/>
      <c r="O92" s="6"/>
      <c r="P92" s="6"/>
      <c r="Q92" s="6"/>
    </row>
    <row r="93" spans="2:17" x14ac:dyDescent="0.2">
      <c r="B93" s="6" t="str">
        <f>$C$92&amp;C93</f>
        <v>OCP</v>
      </c>
      <c r="C93" s="6" t="s">
        <v>154</v>
      </c>
      <c r="D93" s="6" t="s">
        <v>142</v>
      </c>
      <c r="E93" s="6"/>
      <c r="H93" s="6"/>
      <c r="I93" s="6">
        <f>I71-I81-I87</f>
        <v>0</v>
      </c>
      <c r="J93" s="6"/>
      <c r="L93" s="12">
        <f t="shared" ref="L93:N94" si="30">$I93/$J$72*L$72</f>
        <v>0</v>
      </c>
      <c r="M93" s="12">
        <f t="shared" si="30"/>
        <v>0</v>
      </c>
      <c r="N93" s="12">
        <f t="shared" si="30"/>
        <v>0</v>
      </c>
      <c r="O93" s="12">
        <f t="shared" ref="O93:Q94" si="31">$I93/$J$72*O$72</f>
        <v>0</v>
      </c>
      <c r="P93" s="12">
        <f t="shared" si="31"/>
        <v>0</v>
      </c>
      <c r="Q93" s="12">
        <f t="shared" si="31"/>
        <v>0</v>
      </c>
    </row>
    <row r="94" spans="2:17" x14ac:dyDescent="0.2">
      <c r="B94" s="6" t="str">
        <f>$C$92&amp;C94</f>
        <v>OCO</v>
      </c>
      <c r="C94" s="6" t="s">
        <v>155</v>
      </c>
      <c r="D94" s="6" t="s">
        <v>156</v>
      </c>
      <c r="E94" s="6"/>
      <c r="H94" s="6"/>
      <c r="I94" s="6">
        <f>I72-I82-I88</f>
        <v>0</v>
      </c>
      <c r="J94" s="6"/>
      <c r="L94" s="12">
        <f t="shared" si="30"/>
        <v>0</v>
      </c>
      <c r="M94" s="12">
        <f t="shared" si="30"/>
        <v>0</v>
      </c>
      <c r="N94" s="12">
        <f t="shared" si="30"/>
        <v>0</v>
      </c>
      <c r="O94" s="12">
        <f t="shared" si="31"/>
        <v>0</v>
      </c>
      <c r="P94" s="12">
        <f t="shared" si="31"/>
        <v>0</v>
      </c>
      <c r="Q94" s="12">
        <f t="shared" si="31"/>
        <v>0</v>
      </c>
    </row>
    <row r="95" spans="2:17" x14ac:dyDescent="0.2">
      <c r="B95" s="6" t="str">
        <f>$C$92&amp;C95</f>
        <v>OKP</v>
      </c>
      <c r="C95" s="6" t="s">
        <v>175</v>
      </c>
      <c r="D95" s="6" t="s">
        <v>143</v>
      </c>
      <c r="E95" s="6"/>
      <c r="H95" s="6"/>
      <c r="I95" s="6">
        <f>I73-I83-I89</f>
        <v>0</v>
      </c>
      <c r="J95" s="6"/>
      <c r="L95" s="13">
        <f t="shared" ref="L95:N96" si="32">$I95/$J$74*L$74</f>
        <v>0</v>
      </c>
      <c r="M95" s="13">
        <f t="shared" si="32"/>
        <v>0</v>
      </c>
      <c r="N95" s="13">
        <f t="shared" si="32"/>
        <v>0</v>
      </c>
      <c r="O95" s="13">
        <f t="shared" ref="O95:Q96" si="33">$I95/$J$74*O$74</f>
        <v>0</v>
      </c>
      <c r="P95" s="13">
        <f t="shared" si="33"/>
        <v>0</v>
      </c>
      <c r="Q95" s="13">
        <f t="shared" si="33"/>
        <v>0</v>
      </c>
    </row>
    <row r="96" spans="2:17" x14ac:dyDescent="0.2">
      <c r="B96" s="6" t="str">
        <f>$C$92&amp;C96</f>
        <v>OKO</v>
      </c>
      <c r="C96" s="6" t="s">
        <v>176</v>
      </c>
      <c r="D96" s="6" t="s">
        <v>144</v>
      </c>
      <c r="E96" s="6"/>
      <c r="H96" s="6"/>
      <c r="I96" s="6">
        <f>I74-I84-I90</f>
        <v>42388.950536926626</v>
      </c>
      <c r="J96" s="6"/>
      <c r="L96" s="13">
        <f t="shared" si="32"/>
        <v>2250.0000282345968</v>
      </c>
      <c r="M96" s="13">
        <f t="shared" si="32"/>
        <v>19664.950246769749</v>
      </c>
      <c r="N96" s="13">
        <f t="shared" si="32"/>
        <v>20474.000256922285</v>
      </c>
      <c r="O96" s="13">
        <f t="shared" si="33"/>
        <v>0</v>
      </c>
      <c r="P96" s="13">
        <f t="shared" si="33"/>
        <v>0</v>
      </c>
      <c r="Q96" s="13">
        <f t="shared" si="33"/>
        <v>0</v>
      </c>
    </row>
    <row r="97" spans="1:18" x14ac:dyDescent="0.2">
      <c r="C97" s="6"/>
      <c r="D97" s="6"/>
      <c r="E97" s="6"/>
      <c r="H97" s="6"/>
      <c r="I97" s="6"/>
      <c r="J97" s="6"/>
      <c r="L97" s="6"/>
      <c r="M97" s="6"/>
      <c r="N97" s="6"/>
      <c r="O97" s="6"/>
      <c r="P97" s="6"/>
      <c r="Q97" s="6"/>
    </row>
    <row r="98" spans="1:18" x14ac:dyDescent="0.2">
      <c r="C98" s="6"/>
      <c r="D98" s="6" t="s">
        <v>141</v>
      </c>
      <c r="E98" s="6"/>
      <c r="H98" s="10">
        <f>SUM(H80:H97)</f>
        <v>45000.000029999996</v>
      </c>
      <c r="I98" s="10">
        <f>SUM(I80:I97)</f>
        <v>847779</v>
      </c>
      <c r="J98" s="10"/>
      <c r="L98" s="10">
        <f t="shared" ref="L98:Q98" si="34">SUM(L80:L97)</f>
        <v>44999.999994692014</v>
      </c>
      <c r="M98" s="10">
        <f t="shared" si="34"/>
        <v>393298.99995360838</v>
      </c>
      <c r="N98" s="10">
        <f t="shared" si="34"/>
        <v>409479.99995169969</v>
      </c>
      <c r="O98" s="10">
        <f t="shared" si="34"/>
        <v>0</v>
      </c>
      <c r="P98" s="10">
        <f t="shared" si="34"/>
        <v>0</v>
      </c>
      <c r="Q98" s="10">
        <f t="shared" si="34"/>
        <v>0</v>
      </c>
    </row>
    <row r="99" spans="1:18" x14ac:dyDescent="0.2">
      <c r="C99" s="6"/>
      <c r="D99" s="6" t="s">
        <v>167</v>
      </c>
      <c r="E99" s="6"/>
      <c r="H99" s="6">
        <f>H78-H98</f>
        <v>0</v>
      </c>
      <c r="I99" s="6">
        <f>I76-I98</f>
        <v>0</v>
      </c>
      <c r="J99" s="6"/>
      <c r="L99" s="6">
        <f t="shared" ref="L99:Q99" si="35">L76-L98</f>
        <v>5.3079857025295496E-6</v>
      </c>
      <c r="M99" s="6">
        <f t="shared" si="35"/>
        <v>4.639162216335535E-5</v>
      </c>
      <c r="N99" s="6">
        <f t="shared" si="35"/>
        <v>4.830030957236886E-5</v>
      </c>
      <c r="O99" s="6">
        <f t="shared" si="35"/>
        <v>0</v>
      </c>
      <c r="P99" s="6">
        <f t="shared" si="35"/>
        <v>0</v>
      </c>
      <c r="Q99" s="6">
        <f t="shared" si="35"/>
        <v>0</v>
      </c>
    </row>
    <row r="101" spans="1:18" x14ac:dyDescent="0.2">
      <c r="B101" s="15" t="s">
        <v>195</v>
      </c>
      <c r="C101" s="15" t="s">
        <v>195</v>
      </c>
      <c r="D101" s="15" t="s">
        <v>195</v>
      </c>
      <c r="E101" s="15" t="s">
        <v>195</v>
      </c>
      <c r="F101" s="15" t="s">
        <v>195</v>
      </c>
      <c r="G101" s="15" t="s">
        <v>195</v>
      </c>
      <c r="H101" s="15" t="s">
        <v>195</v>
      </c>
      <c r="I101" s="15" t="s">
        <v>195</v>
      </c>
      <c r="J101" s="15" t="s">
        <v>195</v>
      </c>
      <c r="K101" s="15" t="s">
        <v>195</v>
      </c>
      <c r="L101" s="15" t="s">
        <v>195</v>
      </c>
      <c r="M101" s="15" t="s">
        <v>195</v>
      </c>
      <c r="N101" s="15" t="s">
        <v>195</v>
      </c>
      <c r="O101" s="15" t="s">
        <v>195</v>
      </c>
      <c r="P101" s="15" t="s">
        <v>195</v>
      </c>
      <c r="Q101" s="15" t="s">
        <v>195</v>
      </c>
      <c r="R101" s="15" t="s">
        <v>195</v>
      </c>
    </row>
    <row r="103" spans="1:18" x14ac:dyDescent="0.2">
      <c r="A103" t="s">
        <v>195</v>
      </c>
      <c r="B103" t="str">
        <f>$B$1</f>
        <v>H:\Acctg\2007\MHSA\06-07 Annual Report7.xls</v>
      </c>
    </row>
    <row r="104" spans="1:18" x14ac:dyDescent="0.2">
      <c r="B104" s="16" t="str">
        <f>B68</f>
        <v>Worksheet</v>
      </c>
    </row>
    <row r="106" spans="1:18" x14ac:dyDescent="0.2">
      <c r="C106" s="11" t="s">
        <v>169</v>
      </c>
      <c r="D106" s="7" t="s">
        <v>189</v>
      </c>
      <c r="E106" s="6"/>
      <c r="F106" s="9"/>
      <c r="H106" s="9" t="s">
        <v>159</v>
      </c>
      <c r="I106" s="9" t="s">
        <v>138</v>
      </c>
      <c r="J106" s="9" t="s">
        <v>172</v>
      </c>
      <c r="L106" s="9" t="s">
        <v>0</v>
      </c>
      <c r="M106" s="9" t="s">
        <v>145</v>
      </c>
      <c r="N106" s="9" t="s">
        <v>157</v>
      </c>
      <c r="O106" s="9" t="s">
        <v>251</v>
      </c>
      <c r="P106" s="9" t="s">
        <v>3</v>
      </c>
      <c r="Q106" s="9" t="s">
        <v>166</v>
      </c>
    </row>
    <row r="107" spans="1:18" x14ac:dyDescent="0.2">
      <c r="C107" s="6" t="s">
        <v>154</v>
      </c>
      <c r="D107" s="6" t="s">
        <v>142</v>
      </c>
      <c r="E107" s="6"/>
      <c r="H107" s="6">
        <f>322349+1</f>
        <v>322350</v>
      </c>
      <c r="I107" s="12">
        <f>I9</f>
        <v>282111</v>
      </c>
      <c r="J107" s="6"/>
      <c r="M107" s="6"/>
      <c r="N107" s="6"/>
      <c r="Q107" s="6"/>
    </row>
    <row r="108" spans="1:18" x14ac:dyDescent="0.2">
      <c r="C108" s="6" t="s">
        <v>155</v>
      </c>
      <c r="D108" s="6" t="s">
        <v>156</v>
      </c>
      <c r="E108" s="6"/>
      <c r="H108" s="6">
        <f>41938+4752</f>
        <v>46690</v>
      </c>
      <c r="I108" s="12">
        <f>J9</f>
        <v>45317</v>
      </c>
      <c r="J108" s="6">
        <f>I107+I108+0.00001</f>
        <v>327428.00001000002</v>
      </c>
      <c r="L108" s="12">
        <f t="shared" ref="L108:Q108" si="36">L9</f>
        <v>40205</v>
      </c>
      <c r="M108" s="12">
        <f t="shared" si="36"/>
        <v>136053</v>
      </c>
      <c r="N108" s="12">
        <f t="shared" si="36"/>
        <v>151170</v>
      </c>
      <c r="O108" s="12">
        <f t="shared" si="36"/>
        <v>0</v>
      </c>
      <c r="P108" s="12">
        <f t="shared" si="36"/>
        <v>0</v>
      </c>
      <c r="Q108" s="12">
        <f t="shared" si="36"/>
        <v>0</v>
      </c>
    </row>
    <row r="109" spans="1:18" x14ac:dyDescent="0.2">
      <c r="C109" s="6" t="s">
        <v>175</v>
      </c>
      <c r="D109" s="6" t="s">
        <v>143</v>
      </c>
      <c r="E109" s="6"/>
      <c r="H109" s="6">
        <v>0</v>
      </c>
      <c r="I109" s="12">
        <f>I10</f>
        <v>0</v>
      </c>
      <c r="J109" s="6"/>
      <c r="L109" s="6"/>
      <c r="M109" s="6"/>
      <c r="N109" s="6"/>
      <c r="O109" s="6"/>
      <c r="P109" s="6"/>
      <c r="Q109" s="6"/>
    </row>
    <row r="110" spans="1:18" x14ac:dyDescent="0.2">
      <c r="C110" s="6" t="s">
        <v>176</v>
      </c>
      <c r="D110" s="6" t="s">
        <v>144</v>
      </c>
      <c r="E110" s="6"/>
      <c r="H110" s="6">
        <v>260000</v>
      </c>
      <c r="I110" s="12">
        <f>J10</f>
        <v>908430</v>
      </c>
      <c r="J110" s="6">
        <f>I109+I110+0.00001</f>
        <v>908430.00000999996</v>
      </c>
      <c r="L110" s="12">
        <f t="shared" ref="L110:Q110" si="37">L10</f>
        <v>10000</v>
      </c>
      <c r="M110" s="12">
        <f t="shared" si="37"/>
        <v>446888</v>
      </c>
      <c r="N110" s="12">
        <f t="shared" si="37"/>
        <v>451542</v>
      </c>
      <c r="O110" s="12">
        <f t="shared" si="37"/>
        <v>0</v>
      </c>
      <c r="P110" s="12">
        <f t="shared" si="37"/>
        <v>0</v>
      </c>
      <c r="Q110" s="12">
        <f t="shared" si="37"/>
        <v>0</v>
      </c>
    </row>
    <row r="111" spans="1:18" x14ac:dyDescent="0.2">
      <c r="C111" s="6"/>
      <c r="D111" s="6"/>
      <c r="E111" s="6"/>
      <c r="H111" s="6"/>
      <c r="I111" s="6"/>
      <c r="J111" s="6"/>
      <c r="M111" s="6"/>
      <c r="N111" s="6"/>
      <c r="O111" s="6"/>
      <c r="P111" s="6"/>
      <c r="Q111" s="6"/>
    </row>
    <row r="112" spans="1:18" x14ac:dyDescent="0.2">
      <c r="C112" s="6"/>
      <c r="D112" s="6" t="s">
        <v>141</v>
      </c>
      <c r="E112" s="6"/>
      <c r="H112" s="10">
        <f>SUM(H107:H110)</f>
        <v>629040</v>
      </c>
      <c r="I112" s="10">
        <f>SUM(I107:I110)</f>
        <v>1235858</v>
      </c>
      <c r="J112" s="10">
        <f>SUM(J107:J110)</f>
        <v>1235858.0000199999</v>
      </c>
      <c r="L112" s="10">
        <f t="shared" ref="L112:Q112" si="38">SUM(L108:L110)</f>
        <v>50205</v>
      </c>
      <c r="M112" s="10">
        <f t="shared" si="38"/>
        <v>582941</v>
      </c>
      <c r="N112" s="10">
        <f t="shared" si="38"/>
        <v>602712</v>
      </c>
      <c r="O112" s="10">
        <f t="shared" si="38"/>
        <v>0</v>
      </c>
      <c r="P112" s="10">
        <f t="shared" si="38"/>
        <v>0</v>
      </c>
      <c r="Q112" s="10">
        <f t="shared" si="38"/>
        <v>0</v>
      </c>
    </row>
    <row r="113" spans="2:17" x14ac:dyDescent="0.2">
      <c r="C113" s="6"/>
      <c r="D113" s="6" t="s">
        <v>158</v>
      </c>
      <c r="E113" s="6"/>
      <c r="H113" s="6">
        <v>601040</v>
      </c>
      <c r="I113" s="6">
        <f>SUM(L112:Q112)</f>
        <v>1235858</v>
      </c>
      <c r="J113" s="6">
        <f>H113-I113</f>
        <v>-634818</v>
      </c>
      <c r="M113" s="6"/>
      <c r="N113" s="6"/>
      <c r="Q113" s="6"/>
    </row>
    <row r="114" spans="2:17" x14ac:dyDescent="0.2">
      <c r="C114" s="6"/>
      <c r="D114" s="6" t="s">
        <v>163</v>
      </c>
      <c r="E114" s="6"/>
      <c r="H114" s="10">
        <f>H112-H113</f>
        <v>28000</v>
      </c>
      <c r="I114" s="10">
        <f>I112-I113</f>
        <v>0</v>
      </c>
      <c r="J114" s="8"/>
      <c r="M114" s="6"/>
      <c r="N114" s="6"/>
      <c r="Q114" s="6"/>
    </row>
    <row r="115" spans="2:17" x14ac:dyDescent="0.2">
      <c r="C115" s="6"/>
      <c r="D115" s="6"/>
      <c r="E115" s="6"/>
      <c r="H115" s="6"/>
      <c r="I115" s="6"/>
      <c r="J115" s="6"/>
      <c r="M115" s="6"/>
      <c r="N115" s="6"/>
      <c r="Q115" s="6"/>
    </row>
    <row r="116" spans="2:17" x14ac:dyDescent="0.2">
      <c r="C116" s="7" t="s">
        <v>160</v>
      </c>
      <c r="D116" s="7" t="s">
        <v>164</v>
      </c>
      <c r="E116" s="6"/>
      <c r="H116" s="6">
        <v>0</v>
      </c>
      <c r="I116" s="6"/>
      <c r="J116" s="6"/>
      <c r="L116" s="9" t="s">
        <v>0</v>
      </c>
      <c r="M116" s="9" t="s">
        <v>145</v>
      </c>
      <c r="N116" s="9" t="s">
        <v>157</v>
      </c>
      <c r="O116" s="9" t="s">
        <v>251</v>
      </c>
      <c r="P116" s="9" t="s">
        <v>3</v>
      </c>
      <c r="Q116" s="9" t="s">
        <v>166</v>
      </c>
    </row>
    <row r="117" spans="2:17" x14ac:dyDescent="0.2">
      <c r="B117" s="6" t="str">
        <f>$C$116&amp;C117</f>
        <v>FCP</v>
      </c>
      <c r="C117" s="6" t="s">
        <v>154</v>
      </c>
      <c r="D117" s="6" t="s">
        <v>142</v>
      </c>
      <c r="E117" s="6"/>
      <c r="H117" s="6"/>
      <c r="I117" s="6">
        <f>H116/H134*I107</f>
        <v>0</v>
      </c>
      <c r="J117" s="12" t="str">
        <f ca="1">"Row "&amp;CELL("row",M108)</f>
        <v>Row 108</v>
      </c>
      <c r="L117" s="12">
        <f t="shared" ref="L117:N118" si="39">$I117/$J$108*L$108</f>
        <v>0</v>
      </c>
      <c r="M117" s="12">
        <f t="shared" si="39"/>
        <v>0</v>
      </c>
      <c r="N117" s="12">
        <f t="shared" si="39"/>
        <v>0</v>
      </c>
      <c r="O117" s="12">
        <f t="shared" ref="O117:Q118" si="40">$I117/$J$108*O$108</f>
        <v>0</v>
      </c>
      <c r="P117" s="12">
        <f t="shared" si="40"/>
        <v>0</v>
      </c>
      <c r="Q117" s="12">
        <f t="shared" si="40"/>
        <v>0</v>
      </c>
    </row>
    <row r="118" spans="2:17" x14ac:dyDescent="0.2">
      <c r="B118" s="6" t="str">
        <f>$C$116&amp;C118</f>
        <v>FCO</v>
      </c>
      <c r="C118" s="6" t="s">
        <v>155</v>
      </c>
      <c r="D118" s="6" t="s">
        <v>156</v>
      </c>
      <c r="E118" s="6"/>
      <c r="H118" s="6"/>
      <c r="I118" s="6">
        <f>H116/H134*I108</f>
        <v>0</v>
      </c>
      <c r="J118" s="6"/>
      <c r="L118" s="12">
        <f t="shared" si="39"/>
        <v>0</v>
      </c>
      <c r="M118" s="12">
        <f t="shared" si="39"/>
        <v>0</v>
      </c>
      <c r="N118" s="12">
        <f t="shared" si="39"/>
        <v>0</v>
      </c>
      <c r="O118" s="12">
        <f t="shared" si="40"/>
        <v>0</v>
      </c>
      <c r="P118" s="12">
        <f t="shared" si="40"/>
        <v>0</v>
      </c>
      <c r="Q118" s="12">
        <f t="shared" si="40"/>
        <v>0</v>
      </c>
    </row>
    <row r="119" spans="2:17" x14ac:dyDescent="0.2">
      <c r="B119" s="6" t="str">
        <f>$C$116&amp;C119</f>
        <v>FKP</v>
      </c>
      <c r="C119" s="6" t="s">
        <v>175</v>
      </c>
      <c r="D119" s="6" t="s">
        <v>143</v>
      </c>
      <c r="E119" s="6"/>
      <c r="H119" s="6"/>
      <c r="I119" s="6">
        <f>H116/H134*I109</f>
        <v>0</v>
      </c>
      <c r="J119" s="13" t="str">
        <f ca="1">"Row "&amp;CELL("row",M110)</f>
        <v>Row 110</v>
      </c>
      <c r="L119" s="13">
        <f t="shared" ref="L119:N120" si="41">$I119/$J$110*L$110</f>
        <v>0</v>
      </c>
      <c r="M119" s="13">
        <f t="shared" si="41"/>
        <v>0</v>
      </c>
      <c r="N119" s="13">
        <f t="shared" si="41"/>
        <v>0</v>
      </c>
      <c r="O119" s="13">
        <f t="shared" ref="O119:Q120" si="42">$I119/$J$110*O$110</f>
        <v>0</v>
      </c>
      <c r="P119" s="13">
        <f t="shared" si="42"/>
        <v>0</v>
      </c>
      <c r="Q119" s="13">
        <f t="shared" si="42"/>
        <v>0</v>
      </c>
    </row>
    <row r="120" spans="2:17" x14ac:dyDescent="0.2">
      <c r="B120" s="6" t="str">
        <f>$C$116&amp;C120</f>
        <v>FKO</v>
      </c>
      <c r="C120" s="6" t="s">
        <v>176</v>
      </c>
      <c r="D120" s="6" t="s">
        <v>144</v>
      </c>
      <c r="E120" s="6"/>
      <c r="H120" s="6"/>
      <c r="I120" s="6">
        <f>H116/H134*I110</f>
        <v>0</v>
      </c>
      <c r="J120" s="6"/>
      <c r="L120" s="13">
        <f t="shared" si="41"/>
        <v>0</v>
      </c>
      <c r="M120" s="13">
        <f t="shared" si="41"/>
        <v>0</v>
      </c>
      <c r="N120" s="13">
        <f t="shared" si="41"/>
        <v>0</v>
      </c>
      <c r="O120" s="13">
        <f t="shared" si="42"/>
        <v>0</v>
      </c>
      <c r="P120" s="13">
        <f t="shared" si="42"/>
        <v>0</v>
      </c>
      <c r="Q120" s="13">
        <f t="shared" si="42"/>
        <v>0</v>
      </c>
    </row>
    <row r="121" spans="2:17" x14ac:dyDescent="0.2">
      <c r="C121" s="6"/>
      <c r="D121" s="6"/>
      <c r="E121" s="6"/>
      <c r="H121" s="6"/>
      <c r="I121" s="6"/>
      <c r="J121" s="6"/>
      <c r="L121" s="6"/>
      <c r="M121" s="6"/>
      <c r="N121" s="6"/>
      <c r="O121" s="6"/>
      <c r="P121" s="6"/>
      <c r="Q121" s="6"/>
    </row>
    <row r="122" spans="2:17" x14ac:dyDescent="0.2">
      <c r="C122" s="7" t="s">
        <v>161</v>
      </c>
      <c r="D122" s="7" t="s">
        <v>165</v>
      </c>
      <c r="E122" s="6"/>
      <c r="H122" s="6">
        <v>26600</v>
      </c>
      <c r="I122" s="6"/>
      <c r="J122" s="6"/>
      <c r="L122" s="6"/>
      <c r="M122" s="6"/>
      <c r="N122" s="6"/>
      <c r="O122" s="6"/>
      <c r="P122" s="6"/>
      <c r="Q122" s="6"/>
    </row>
    <row r="123" spans="2:17" x14ac:dyDescent="0.2">
      <c r="B123" s="6" t="str">
        <f>$C$122&amp;C123</f>
        <v>SCP</v>
      </c>
      <c r="C123" s="6" t="s">
        <v>154</v>
      </c>
      <c r="D123" s="6" t="s">
        <v>142</v>
      </c>
      <c r="E123" s="6"/>
      <c r="H123" s="6"/>
      <c r="I123" s="6">
        <f>H122/H134*I107</f>
        <v>268005.45</v>
      </c>
      <c r="J123" s="6"/>
      <c r="L123" s="12">
        <f t="shared" ref="L123:N124" si="43">$I123/$J$108*L$108</f>
        <v>32908.484054268163</v>
      </c>
      <c r="M123" s="12">
        <f t="shared" si="43"/>
        <v>111361.72070725895</v>
      </c>
      <c r="N123" s="12">
        <f t="shared" si="43"/>
        <v>123735.24523028772</v>
      </c>
      <c r="O123" s="12">
        <f t="shared" ref="O123:Q124" si="44">$I123/$J$108*O$108</f>
        <v>0</v>
      </c>
      <c r="P123" s="12">
        <f t="shared" si="44"/>
        <v>0</v>
      </c>
      <c r="Q123" s="12">
        <f t="shared" si="44"/>
        <v>0</v>
      </c>
    </row>
    <row r="124" spans="2:17" x14ac:dyDescent="0.2">
      <c r="B124" s="6" t="str">
        <f>$C$122&amp;C124</f>
        <v>SCO</v>
      </c>
      <c r="C124" s="6" t="s">
        <v>155</v>
      </c>
      <c r="D124" s="6" t="s">
        <v>156</v>
      </c>
      <c r="E124" s="6"/>
      <c r="H124" s="6"/>
      <c r="I124" s="6">
        <f>H122/H134*I108</f>
        <v>43051.15</v>
      </c>
      <c r="J124" s="6"/>
      <c r="L124" s="12">
        <f t="shared" si="43"/>
        <v>5286.2659445653308</v>
      </c>
      <c r="M124" s="12">
        <f t="shared" si="43"/>
        <v>17888.629288793607</v>
      </c>
      <c r="N124" s="12">
        <f t="shared" si="43"/>
        <v>19876.25476532623</v>
      </c>
      <c r="O124" s="12">
        <f t="shared" si="44"/>
        <v>0</v>
      </c>
      <c r="P124" s="12">
        <f t="shared" si="44"/>
        <v>0</v>
      </c>
      <c r="Q124" s="12">
        <f t="shared" si="44"/>
        <v>0</v>
      </c>
    </row>
    <row r="125" spans="2:17" x14ac:dyDescent="0.2">
      <c r="B125" s="6" t="str">
        <f>$C$122&amp;C125</f>
        <v>SKP</v>
      </c>
      <c r="C125" s="6" t="s">
        <v>175</v>
      </c>
      <c r="D125" s="6" t="s">
        <v>143</v>
      </c>
      <c r="E125" s="6"/>
      <c r="H125" s="6"/>
      <c r="I125" s="6">
        <f>H122/H134*I109</f>
        <v>0</v>
      </c>
      <c r="J125" s="6"/>
      <c r="L125" s="13">
        <f t="shared" ref="L125:N126" si="45">$I125/$J$110*L$110</f>
        <v>0</v>
      </c>
      <c r="M125" s="13">
        <f t="shared" si="45"/>
        <v>0</v>
      </c>
      <c r="N125" s="13">
        <f t="shared" si="45"/>
        <v>0</v>
      </c>
      <c r="O125" s="13">
        <f t="shared" ref="O125:Q126" si="46">$I125/$J$110*O$110</f>
        <v>0</v>
      </c>
      <c r="P125" s="13">
        <f t="shared" si="46"/>
        <v>0</v>
      </c>
      <c r="Q125" s="13">
        <f t="shared" si="46"/>
        <v>0</v>
      </c>
    </row>
    <row r="126" spans="2:17" x14ac:dyDescent="0.2">
      <c r="B126" s="6" t="str">
        <f>$C$122&amp;C126</f>
        <v>SKO</v>
      </c>
      <c r="C126" s="6" t="s">
        <v>176</v>
      </c>
      <c r="D126" s="6" t="s">
        <v>144</v>
      </c>
      <c r="E126" s="6"/>
      <c r="H126" s="6"/>
      <c r="I126" s="6">
        <f>H122/H134*I110</f>
        <v>863008.5</v>
      </c>
      <c r="J126" s="6"/>
      <c r="L126" s="13">
        <f t="shared" si="45"/>
        <v>9499.9999998954245</v>
      </c>
      <c r="M126" s="13">
        <f t="shared" si="45"/>
        <v>424543.59999532666</v>
      </c>
      <c r="N126" s="13">
        <f t="shared" si="45"/>
        <v>428964.89999527798</v>
      </c>
      <c r="O126" s="13">
        <f t="shared" si="46"/>
        <v>0</v>
      </c>
      <c r="P126" s="13">
        <f t="shared" si="46"/>
        <v>0</v>
      </c>
      <c r="Q126" s="13">
        <f t="shared" si="46"/>
        <v>0</v>
      </c>
    </row>
    <row r="127" spans="2:17" x14ac:dyDescent="0.2">
      <c r="C127" s="6"/>
      <c r="D127" s="6"/>
      <c r="E127" s="6"/>
      <c r="H127" s="6"/>
      <c r="I127" s="6"/>
      <c r="J127" s="6"/>
      <c r="L127" s="6"/>
      <c r="M127" s="6"/>
      <c r="N127" s="6"/>
      <c r="O127" s="6"/>
      <c r="P127" s="6"/>
      <c r="Q127" s="6"/>
    </row>
    <row r="128" spans="2:17" x14ac:dyDescent="0.2">
      <c r="C128" s="7" t="s">
        <v>162</v>
      </c>
      <c r="D128" s="7" t="s">
        <v>194</v>
      </c>
      <c r="E128" s="6"/>
      <c r="H128" s="6">
        <f>H114-H116-H122</f>
        <v>1400</v>
      </c>
      <c r="I128" s="6"/>
      <c r="J128" s="6"/>
      <c r="L128" s="6"/>
      <c r="M128" s="6"/>
      <c r="N128" s="6"/>
      <c r="O128" s="6"/>
      <c r="P128" s="6"/>
      <c r="Q128" s="6"/>
    </row>
    <row r="129" spans="1:18" x14ac:dyDescent="0.2">
      <c r="B129" s="6" t="str">
        <f>$C$128&amp;C129</f>
        <v>OCP</v>
      </c>
      <c r="C129" s="6" t="s">
        <v>154</v>
      </c>
      <c r="D129" s="6" t="s">
        <v>142</v>
      </c>
      <c r="E129" s="6"/>
      <c r="H129" s="6"/>
      <c r="I129" s="6">
        <f>I107-I117-I123</f>
        <v>14105.549999999988</v>
      </c>
      <c r="J129" s="6"/>
      <c r="L129" s="12">
        <f t="shared" ref="L129:N130" si="47">$I129/$J$108*L$108</f>
        <v>1732.0254765404279</v>
      </c>
      <c r="M129" s="12">
        <f t="shared" si="47"/>
        <v>5861.143195118887</v>
      </c>
      <c r="N129" s="12">
        <f t="shared" si="47"/>
        <v>6512.381327909874</v>
      </c>
      <c r="O129" s="12">
        <f t="shared" ref="O129:Q130" si="48">$I129/$J$108*O$108</f>
        <v>0</v>
      </c>
      <c r="P129" s="12">
        <f t="shared" si="48"/>
        <v>0</v>
      </c>
      <c r="Q129" s="12">
        <f t="shared" si="48"/>
        <v>0</v>
      </c>
    </row>
    <row r="130" spans="1:18" x14ac:dyDescent="0.2">
      <c r="B130" s="6" t="str">
        <f>$C$128&amp;C130</f>
        <v>OCO</v>
      </c>
      <c r="C130" s="6" t="s">
        <v>155</v>
      </c>
      <c r="D130" s="6" t="s">
        <v>156</v>
      </c>
      <c r="E130" s="6"/>
      <c r="H130" s="6"/>
      <c r="I130" s="6">
        <f>I108-I118-I124</f>
        <v>2265.8499999999985</v>
      </c>
      <c r="J130" s="6"/>
      <c r="L130" s="12">
        <f t="shared" si="47"/>
        <v>278.22452339817517</v>
      </c>
      <c r="M130" s="12">
        <f t="shared" si="47"/>
        <v>941.50680467334723</v>
      </c>
      <c r="N130" s="12">
        <f t="shared" si="47"/>
        <v>1046.1186718592746</v>
      </c>
      <c r="O130" s="12">
        <f t="shared" si="48"/>
        <v>0</v>
      </c>
      <c r="P130" s="12">
        <f t="shared" si="48"/>
        <v>0</v>
      </c>
      <c r="Q130" s="12">
        <f t="shared" si="48"/>
        <v>0</v>
      </c>
    </row>
    <row r="131" spans="1:18" x14ac:dyDescent="0.2">
      <c r="B131" s="6" t="str">
        <f>$C$128&amp;C131</f>
        <v>OKP</v>
      </c>
      <c r="C131" s="6" t="s">
        <v>175</v>
      </c>
      <c r="D131" s="6" t="s">
        <v>143</v>
      </c>
      <c r="E131" s="6"/>
      <c r="H131" s="6"/>
      <c r="I131" s="6">
        <f>I109-I119-I125</f>
        <v>0</v>
      </c>
      <c r="J131" s="6"/>
      <c r="L131" s="13">
        <f t="shared" ref="L131:N132" si="49">$I131/$J$110*L$110</f>
        <v>0</v>
      </c>
      <c r="M131" s="13">
        <f t="shared" si="49"/>
        <v>0</v>
      </c>
      <c r="N131" s="13">
        <f t="shared" si="49"/>
        <v>0</v>
      </c>
      <c r="O131" s="13">
        <f t="shared" ref="O131:Q132" si="50">$I131/$J$110*O$110</f>
        <v>0</v>
      </c>
      <c r="P131" s="13">
        <f t="shared" si="50"/>
        <v>0</v>
      </c>
      <c r="Q131" s="13">
        <f t="shared" si="50"/>
        <v>0</v>
      </c>
    </row>
    <row r="132" spans="1:18" x14ac:dyDescent="0.2">
      <c r="B132" s="6" t="str">
        <f>$C$128&amp;C132</f>
        <v>OKO</v>
      </c>
      <c r="C132" s="6" t="s">
        <v>176</v>
      </c>
      <c r="D132" s="6" t="s">
        <v>144</v>
      </c>
      <c r="E132" s="6"/>
      <c r="H132" s="6"/>
      <c r="I132" s="6">
        <f>I110-I120-I126</f>
        <v>45421.5</v>
      </c>
      <c r="J132" s="6"/>
      <c r="L132" s="13">
        <f t="shared" si="49"/>
        <v>499.99999999449602</v>
      </c>
      <c r="M132" s="13">
        <f t="shared" si="49"/>
        <v>22344.399999754034</v>
      </c>
      <c r="N132" s="13">
        <f t="shared" si="49"/>
        <v>22577.099999751474</v>
      </c>
      <c r="O132" s="13">
        <f t="shared" si="50"/>
        <v>0</v>
      </c>
      <c r="P132" s="13">
        <f t="shared" si="50"/>
        <v>0</v>
      </c>
      <c r="Q132" s="13">
        <f t="shared" si="50"/>
        <v>0</v>
      </c>
    </row>
    <row r="133" spans="1:18" x14ac:dyDescent="0.2">
      <c r="C133" s="6"/>
      <c r="D133" s="6"/>
      <c r="E133" s="6"/>
      <c r="H133" s="6"/>
      <c r="I133" s="6"/>
      <c r="J133" s="6"/>
      <c r="L133" s="6"/>
      <c r="M133" s="6"/>
      <c r="N133" s="6"/>
      <c r="O133" s="6"/>
      <c r="P133" s="6"/>
      <c r="Q133" s="6"/>
    </row>
    <row r="134" spans="1:18" x14ac:dyDescent="0.2">
      <c r="C134" s="6"/>
      <c r="D134" s="6" t="s">
        <v>141</v>
      </c>
      <c r="E134" s="6"/>
      <c r="H134" s="10">
        <f>SUM(H116:H133)</f>
        <v>28000</v>
      </c>
      <c r="I134" s="10">
        <f>SUM(I116:I133)</f>
        <v>1235858.0000000002</v>
      </c>
      <c r="J134" s="10"/>
      <c r="L134" s="10">
        <f t="shared" ref="L134:Q134" si="51">SUM(L116:L133)</f>
        <v>50204.999998662017</v>
      </c>
      <c r="M134" s="10">
        <f t="shared" si="51"/>
        <v>582940.99999092543</v>
      </c>
      <c r="N134" s="10">
        <f t="shared" si="51"/>
        <v>602711.9999904125</v>
      </c>
      <c r="O134" s="10">
        <f t="shared" si="51"/>
        <v>0</v>
      </c>
      <c r="P134" s="10">
        <f t="shared" si="51"/>
        <v>0</v>
      </c>
      <c r="Q134" s="10">
        <f t="shared" si="51"/>
        <v>0</v>
      </c>
    </row>
    <row r="135" spans="1:18" x14ac:dyDescent="0.2">
      <c r="C135" s="6"/>
      <c r="D135" s="6" t="s">
        <v>167</v>
      </c>
      <c r="E135" s="6"/>
      <c r="H135" s="6">
        <f>H114-H134</f>
        <v>0</v>
      </c>
      <c r="I135" s="6">
        <f>I112-I134</f>
        <v>0</v>
      </c>
      <c r="J135" s="6"/>
      <c r="L135" s="6">
        <f t="shared" ref="L135:Q135" si="52">L112-L134</f>
        <v>1.3379831216298044E-6</v>
      </c>
      <c r="M135" s="6">
        <f t="shared" si="52"/>
        <v>9.0745743364095688E-6</v>
      </c>
      <c r="N135" s="6">
        <f t="shared" si="52"/>
        <v>9.5875002443790436E-6</v>
      </c>
      <c r="O135" s="6">
        <f t="shared" si="52"/>
        <v>0</v>
      </c>
      <c r="P135" s="6">
        <f t="shared" si="52"/>
        <v>0</v>
      </c>
      <c r="Q135" s="6">
        <f t="shared" si="52"/>
        <v>0</v>
      </c>
    </row>
    <row r="137" spans="1:18" x14ac:dyDescent="0.2">
      <c r="B137" s="15" t="s">
        <v>195</v>
      </c>
      <c r="C137" s="15" t="s">
        <v>195</v>
      </c>
      <c r="D137" s="15" t="s">
        <v>195</v>
      </c>
      <c r="E137" s="15" t="s">
        <v>195</v>
      </c>
      <c r="F137" s="15" t="s">
        <v>195</v>
      </c>
      <c r="G137" s="15" t="s">
        <v>195</v>
      </c>
      <c r="H137" s="15" t="s">
        <v>195</v>
      </c>
      <c r="I137" s="15" t="s">
        <v>195</v>
      </c>
      <c r="J137" s="15" t="s">
        <v>195</v>
      </c>
      <c r="K137" s="15" t="s">
        <v>195</v>
      </c>
      <c r="L137" s="15" t="s">
        <v>195</v>
      </c>
      <c r="M137" s="15" t="s">
        <v>195</v>
      </c>
      <c r="N137" s="15" t="s">
        <v>195</v>
      </c>
      <c r="O137" s="15" t="s">
        <v>195</v>
      </c>
      <c r="P137" s="15" t="s">
        <v>195</v>
      </c>
      <c r="Q137" s="15" t="s">
        <v>195</v>
      </c>
      <c r="R137" s="15" t="s">
        <v>195</v>
      </c>
    </row>
    <row r="139" spans="1:18" x14ac:dyDescent="0.2">
      <c r="A139" t="s">
        <v>195</v>
      </c>
      <c r="B139" t="str">
        <f>$B$1</f>
        <v>H:\Acctg\2007\MHSA\06-07 Annual Report7.xls</v>
      </c>
    </row>
    <row r="140" spans="1:18" x14ac:dyDescent="0.2">
      <c r="B140" s="16" t="str">
        <f>B104</f>
        <v>Worksheet</v>
      </c>
    </row>
    <row r="142" spans="1:18" x14ac:dyDescent="0.2">
      <c r="C142" s="11" t="s">
        <v>170</v>
      </c>
      <c r="D142" s="7" t="s">
        <v>147</v>
      </c>
      <c r="E142" s="6"/>
      <c r="F142" s="9"/>
      <c r="H142" s="9" t="s">
        <v>159</v>
      </c>
      <c r="I142" s="9" t="s">
        <v>138</v>
      </c>
      <c r="J142" s="9" t="s">
        <v>172</v>
      </c>
      <c r="L142" s="9" t="s">
        <v>0</v>
      </c>
      <c r="M142" s="9" t="s">
        <v>145</v>
      </c>
      <c r="N142" s="9" t="s">
        <v>157</v>
      </c>
      <c r="O142" s="9" t="s">
        <v>251</v>
      </c>
      <c r="P142" s="9" t="s">
        <v>3</v>
      </c>
      <c r="Q142" s="9" t="s">
        <v>166</v>
      </c>
    </row>
    <row r="143" spans="1:18" x14ac:dyDescent="0.2">
      <c r="C143" s="6" t="s">
        <v>154</v>
      </c>
      <c r="D143" s="6" t="s">
        <v>142</v>
      </c>
      <c r="E143" s="6"/>
      <c r="H143" s="6">
        <v>94400</v>
      </c>
      <c r="I143" s="12">
        <f>I11</f>
        <v>0</v>
      </c>
      <c r="J143" s="6"/>
      <c r="M143" s="6"/>
      <c r="N143" s="6"/>
      <c r="Q143" s="6"/>
    </row>
    <row r="144" spans="1:18" x14ac:dyDescent="0.2">
      <c r="C144" s="6" t="s">
        <v>155</v>
      </c>
      <c r="D144" s="6" t="s">
        <v>156</v>
      </c>
      <c r="E144" s="6"/>
      <c r="H144" s="6">
        <f>11171+1</f>
        <v>11172</v>
      </c>
      <c r="I144" s="12">
        <f>J11</f>
        <v>17505</v>
      </c>
      <c r="J144" s="6">
        <f>I143+I144+0.00001</f>
        <v>17505.00001</v>
      </c>
      <c r="L144" s="12">
        <f t="shared" ref="L144:Q144" si="53">L11</f>
        <v>17505</v>
      </c>
      <c r="M144" s="12">
        <f t="shared" si="53"/>
        <v>0</v>
      </c>
      <c r="N144" s="12">
        <f t="shared" si="53"/>
        <v>0</v>
      </c>
      <c r="O144" s="12">
        <f t="shared" si="53"/>
        <v>0</v>
      </c>
      <c r="P144" s="12">
        <f t="shared" si="53"/>
        <v>0</v>
      </c>
      <c r="Q144" s="12">
        <f t="shared" si="53"/>
        <v>0</v>
      </c>
    </row>
    <row r="145" spans="2:17" x14ac:dyDescent="0.2">
      <c r="C145" s="6" t="s">
        <v>175</v>
      </c>
      <c r="D145" s="6" t="s">
        <v>143</v>
      </c>
      <c r="E145" s="6"/>
      <c r="H145" s="6">
        <f>153600</f>
        <v>153600</v>
      </c>
      <c r="I145" s="12">
        <f>I12</f>
        <v>0</v>
      </c>
      <c r="J145" s="6"/>
      <c r="L145" s="6"/>
      <c r="M145" s="6"/>
      <c r="N145" s="6"/>
      <c r="O145" s="6"/>
      <c r="P145" s="6"/>
      <c r="Q145" s="6"/>
    </row>
    <row r="146" spans="2:17" x14ac:dyDescent="0.2">
      <c r="C146" s="6" t="s">
        <v>176</v>
      </c>
      <c r="D146" s="6" t="s">
        <v>144</v>
      </c>
      <c r="E146" s="6"/>
      <c r="H146" s="6">
        <f>26400+422000</f>
        <v>448400</v>
      </c>
      <c r="I146" s="12">
        <f>J12</f>
        <v>0</v>
      </c>
      <c r="J146" s="6">
        <f>I145+I146+0.00001</f>
        <v>1.0000000000000001E-5</v>
      </c>
      <c r="L146" s="12">
        <f t="shared" ref="L146:Q146" si="54">L12</f>
        <v>0</v>
      </c>
      <c r="M146" s="12">
        <f t="shared" si="54"/>
        <v>0</v>
      </c>
      <c r="N146" s="12">
        <f t="shared" si="54"/>
        <v>0</v>
      </c>
      <c r="O146" s="12">
        <f t="shared" si="54"/>
        <v>0</v>
      </c>
      <c r="P146" s="12">
        <f t="shared" si="54"/>
        <v>0</v>
      </c>
      <c r="Q146" s="12">
        <f t="shared" si="54"/>
        <v>0</v>
      </c>
    </row>
    <row r="147" spans="2:17" x14ac:dyDescent="0.2">
      <c r="C147" s="6"/>
      <c r="D147" s="6"/>
      <c r="E147" s="6"/>
      <c r="H147" s="6"/>
      <c r="I147" s="6"/>
      <c r="J147" s="6"/>
      <c r="L147" s="6"/>
      <c r="M147" s="6"/>
      <c r="N147" s="6"/>
      <c r="O147" s="6"/>
      <c r="P147" s="6"/>
      <c r="Q147" s="6"/>
    </row>
    <row r="148" spans="2:17" x14ac:dyDescent="0.2">
      <c r="C148" s="6"/>
      <c r="D148" s="6" t="s">
        <v>141</v>
      </c>
      <c r="E148" s="6"/>
      <c r="H148" s="10">
        <f>SUM(H143:H146)</f>
        <v>707572</v>
      </c>
      <c r="I148" s="10">
        <f>SUM(I143:I146)</f>
        <v>17505</v>
      </c>
      <c r="J148" s="10">
        <f>SUM(J143:J146)</f>
        <v>17505.000019999999</v>
      </c>
      <c r="L148" s="10">
        <f t="shared" ref="L148:Q148" si="55">SUM(L144:L146)</f>
        <v>17505</v>
      </c>
      <c r="M148" s="10">
        <f t="shared" si="55"/>
        <v>0</v>
      </c>
      <c r="N148" s="10">
        <f t="shared" si="55"/>
        <v>0</v>
      </c>
      <c r="O148" s="10">
        <f t="shared" si="55"/>
        <v>0</v>
      </c>
      <c r="P148" s="10">
        <f t="shared" si="55"/>
        <v>0</v>
      </c>
      <c r="Q148" s="10">
        <f t="shared" si="55"/>
        <v>0</v>
      </c>
    </row>
    <row r="149" spans="2:17" x14ac:dyDescent="0.2">
      <c r="C149" s="6"/>
      <c r="D149" s="6" t="s">
        <v>158</v>
      </c>
      <c r="E149" s="6"/>
      <c r="H149" s="6">
        <v>682572</v>
      </c>
      <c r="I149" s="6">
        <f>SUM(L148:Q148)</f>
        <v>17505</v>
      </c>
      <c r="J149" s="6">
        <f>H149-I149</f>
        <v>665067</v>
      </c>
      <c r="M149" s="6"/>
      <c r="N149" s="6"/>
      <c r="Q149" s="6"/>
    </row>
    <row r="150" spans="2:17" x14ac:dyDescent="0.2">
      <c r="C150" s="6"/>
      <c r="D150" s="6" t="s">
        <v>163</v>
      </c>
      <c r="E150" s="6"/>
      <c r="H150" s="10">
        <f>H148-H149</f>
        <v>25000</v>
      </c>
      <c r="I150" s="10">
        <f>I148-I149</f>
        <v>0</v>
      </c>
      <c r="J150" s="8"/>
      <c r="M150" s="6"/>
      <c r="N150" s="6"/>
      <c r="Q150" s="6"/>
    </row>
    <row r="151" spans="2:17" x14ac:dyDescent="0.2">
      <c r="C151" s="6"/>
      <c r="D151" s="6"/>
      <c r="E151" s="6"/>
      <c r="H151" s="6"/>
      <c r="I151" s="6"/>
      <c r="J151" s="6"/>
      <c r="M151" s="6"/>
      <c r="N151" s="6"/>
      <c r="Q151" s="6"/>
    </row>
    <row r="152" spans="2:17" x14ac:dyDescent="0.2">
      <c r="C152" s="7" t="s">
        <v>160</v>
      </c>
      <c r="D152" s="7" t="s">
        <v>164</v>
      </c>
      <c r="E152" s="6"/>
      <c r="H152" s="6">
        <v>0</v>
      </c>
      <c r="I152" s="6"/>
      <c r="J152" s="6"/>
      <c r="L152" s="9" t="s">
        <v>0</v>
      </c>
      <c r="M152" s="9" t="s">
        <v>145</v>
      </c>
      <c r="N152" s="9" t="s">
        <v>157</v>
      </c>
      <c r="O152" s="9" t="s">
        <v>251</v>
      </c>
      <c r="P152" s="9" t="s">
        <v>3</v>
      </c>
      <c r="Q152" s="9" t="s">
        <v>166</v>
      </c>
    </row>
    <row r="153" spans="2:17" x14ac:dyDescent="0.2">
      <c r="B153" s="6" t="str">
        <f>$C$152&amp;C153</f>
        <v>FCP</v>
      </c>
      <c r="C153" s="6" t="s">
        <v>154</v>
      </c>
      <c r="D153" s="6" t="s">
        <v>142</v>
      </c>
      <c r="E153" s="6"/>
      <c r="H153" s="6"/>
      <c r="I153" s="6">
        <f>H152/H170*I143</f>
        <v>0</v>
      </c>
      <c r="J153" s="12" t="str">
        <f ca="1">"Row "&amp;CELL("row",M144)</f>
        <v>Row 144</v>
      </c>
      <c r="L153" s="12">
        <f t="shared" ref="L153:Q154" si="56">$I153/$J$144*L$144</f>
        <v>0</v>
      </c>
      <c r="M153" s="12">
        <f t="shared" si="56"/>
        <v>0</v>
      </c>
      <c r="N153" s="12">
        <f t="shared" si="56"/>
        <v>0</v>
      </c>
      <c r="O153" s="12">
        <f t="shared" si="56"/>
        <v>0</v>
      </c>
      <c r="P153" s="12">
        <f t="shared" si="56"/>
        <v>0</v>
      </c>
      <c r="Q153" s="12">
        <f t="shared" si="56"/>
        <v>0</v>
      </c>
    </row>
    <row r="154" spans="2:17" x14ac:dyDescent="0.2">
      <c r="B154" s="6" t="str">
        <f>$C$152&amp;C154</f>
        <v>FCO</v>
      </c>
      <c r="C154" s="6" t="s">
        <v>155</v>
      </c>
      <c r="D154" s="6" t="s">
        <v>156</v>
      </c>
      <c r="E154" s="6"/>
      <c r="H154" s="6"/>
      <c r="I154" s="6">
        <f>H152/H170*I144</f>
        <v>0</v>
      </c>
      <c r="J154" s="6"/>
      <c r="L154" s="12">
        <f t="shared" si="56"/>
        <v>0</v>
      </c>
      <c r="M154" s="12">
        <f t="shared" si="56"/>
        <v>0</v>
      </c>
      <c r="N154" s="12">
        <f t="shared" si="56"/>
        <v>0</v>
      </c>
      <c r="O154" s="12">
        <f t="shared" si="56"/>
        <v>0</v>
      </c>
      <c r="P154" s="12">
        <f t="shared" si="56"/>
        <v>0</v>
      </c>
      <c r="Q154" s="12">
        <f t="shared" si="56"/>
        <v>0</v>
      </c>
    </row>
    <row r="155" spans="2:17" x14ac:dyDescent="0.2">
      <c r="B155" s="6" t="str">
        <f>$C$152&amp;C155</f>
        <v>FKP</v>
      </c>
      <c r="C155" s="6" t="s">
        <v>175</v>
      </c>
      <c r="D155" s="6" t="s">
        <v>143</v>
      </c>
      <c r="E155" s="6"/>
      <c r="H155" s="6"/>
      <c r="I155" s="6">
        <f>H152/H170*I145</f>
        <v>0</v>
      </c>
      <c r="J155" s="13" t="str">
        <f ca="1">"Row "&amp;CELL("row",M146)</f>
        <v>Row 146</v>
      </c>
      <c r="L155" s="13">
        <f t="shared" ref="L155:Q156" si="57">$I155/$J$146*L$146</f>
        <v>0</v>
      </c>
      <c r="M155" s="13">
        <f t="shared" si="57"/>
        <v>0</v>
      </c>
      <c r="N155" s="13">
        <f t="shared" si="57"/>
        <v>0</v>
      </c>
      <c r="O155" s="13">
        <f t="shared" si="57"/>
        <v>0</v>
      </c>
      <c r="P155" s="13">
        <f t="shared" si="57"/>
        <v>0</v>
      </c>
      <c r="Q155" s="13">
        <f t="shared" si="57"/>
        <v>0</v>
      </c>
    </row>
    <row r="156" spans="2:17" x14ac:dyDescent="0.2">
      <c r="B156" s="6" t="str">
        <f>$C$152&amp;C156</f>
        <v>FKO</v>
      </c>
      <c r="C156" s="6" t="s">
        <v>176</v>
      </c>
      <c r="D156" s="6" t="s">
        <v>144</v>
      </c>
      <c r="E156" s="6"/>
      <c r="H156" s="6"/>
      <c r="I156" s="6">
        <f>H152/H170*I146</f>
        <v>0</v>
      </c>
      <c r="J156" s="6"/>
      <c r="L156" s="13">
        <f t="shared" si="57"/>
        <v>0</v>
      </c>
      <c r="M156" s="13">
        <f t="shared" si="57"/>
        <v>0</v>
      </c>
      <c r="N156" s="13">
        <f t="shared" si="57"/>
        <v>0</v>
      </c>
      <c r="O156" s="13">
        <f t="shared" si="57"/>
        <v>0</v>
      </c>
      <c r="P156" s="13">
        <f t="shared" si="57"/>
        <v>0</v>
      </c>
      <c r="Q156" s="13">
        <f t="shared" si="57"/>
        <v>0</v>
      </c>
    </row>
    <row r="157" spans="2:17" x14ac:dyDescent="0.2">
      <c r="C157" s="6"/>
      <c r="D157" s="6"/>
      <c r="E157" s="6"/>
      <c r="H157" s="6"/>
      <c r="I157" s="6"/>
      <c r="J157" s="6"/>
      <c r="L157" s="6"/>
      <c r="M157" s="6"/>
      <c r="N157" s="6"/>
      <c r="O157" s="6"/>
      <c r="P157" s="6"/>
      <c r="Q157" s="6"/>
    </row>
    <row r="158" spans="2:17" x14ac:dyDescent="0.2">
      <c r="C158" s="7" t="s">
        <v>161</v>
      </c>
      <c r="D158" s="7" t="s">
        <v>165</v>
      </c>
      <c r="E158" s="6"/>
      <c r="H158" s="6">
        <v>23750</v>
      </c>
      <c r="I158" s="6"/>
      <c r="J158" s="6"/>
      <c r="L158" s="6"/>
      <c r="M158" s="6"/>
      <c r="N158" s="6"/>
      <c r="O158" s="6"/>
      <c r="P158" s="6"/>
      <c r="Q158" s="6"/>
    </row>
    <row r="159" spans="2:17" x14ac:dyDescent="0.2">
      <c r="B159" s="6" t="str">
        <f>$C$158&amp;C159</f>
        <v>SCP</v>
      </c>
      <c r="C159" s="6" t="s">
        <v>154</v>
      </c>
      <c r="D159" s="6" t="s">
        <v>142</v>
      </c>
      <c r="E159" s="6"/>
      <c r="H159" s="6"/>
      <c r="I159" s="6">
        <f>H158/H170*I143</f>
        <v>0</v>
      </c>
      <c r="J159" s="6"/>
      <c r="L159" s="12">
        <f t="shared" ref="L159:Q160" si="58">$I159/$J$144*L$144</f>
        <v>0</v>
      </c>
      <c r="M159" s="12">
        <f t="shared" si="58"/>
        <v>0</v>
      </c>
      <c r="N159" s="12">
        <f t="shared" si="58"/>
        <v>0</v>
      </c>
      <c r="O159" s="12">
        <f t="shared" si="58"/>
        <v>0</v>
      </c>
      <c r="P159" s="12">
        <f t="shared" si="58"/>
        <v>0</v>
      </c>
      <c r="Q159" s="12">
        <f t="shared" si="58"/>
        <v>0</v>
      </c>
    </row>
    <row r="160" spans="2:17" x14ac:dyDescent="0.2">
      <c r="B160" s="6" t="str">
        <f>$C$158&amp;C160</f>
        <v>SCO</v>
      </c>
      <c r="C160" s="6" t="s">
        <v>155</v>
      </c>
      <c r="D160" s="6" t="s">
        <v>156</v>
      </c>
      <c r="E160" s="6"/>
      <c r="H160" s="6"/>
      <c r="I160" s="6">
        <f>H158/H170*I144</f>
        <v>16629.75</v>
      </c>
      <c r="J160" s="6"/>
      <c r="L160" s="12">
        <f t="shared" si="58"/>
        <v>16629.7499905</v>
      </c>
      <c r="M160" s="12">
        <f t="shared" si="58"/>
        <v>0</v>
      </c>
      <c r="N160" s="12">
        <f t="shared" si="58"/>
        <v>0</v>
      </c>
      <c r="O160" s="12">
        <f t="shared" si="58"/>
        <v>0</v>
      </c>
      <c r="P160" s="12">
        <f t="shared" si="58"/>
        <v>0</v>
      </c>
      <c r="Q160" s="12">
        <f t="shared" si="58"/>
        <v>0</v>
      </c>
    </row>
    <row r="161" spans="1:18" x14ac:dyDescent="0.2">
      <c r="B161" s="6" t="str">
        <f>$C$158&amp;C161</f>
        <v>SKP</v>
      </c>
      <c r="C161" s="6" t="s">
        <v>175</v>
      </c>
      <c r="D161" s="6" t="s">
        <v>143</v>
      </c>
      <c r="E161" s="6"/>
      <c r="H161" s="6"/>
      <c r="I161" s="6">
        <f>H158/H170*I145</f>
        <v>0</v>
      </c>
      <c r="J161" s="6"/>
      <c r="L161" s="13">
        <f t="shared" ref="L161:Q162" si="59">$I161/$J$146*L$146</f>
        <v>0</v>
      </c>
      <c r="M161" s="13">
        <f t="shared" si="59"/>
        <v>0</v>
      </c>
      <c r="N161" s="13">
        <f t="shared" si="59"/>
        <v>0</v>
      </c>
      <c r="O161" s="13">
        <f t="shared" si="59"/>
        <v>0</v>
      </c>
      <c r="P161" s="13">
        <f t="shared" si="59"/>
        <v>0</v>
      </c>
      <c r="Q161" s="13">
        <f t="shared" si="59"/>
        <v>0</v>
      </c>
    </row>
    <row r="162" spans="1:18" x14ac:dyDescent="0.2">
      <c r="B162" s="6" t="str">
        <f>$C$158&amp;C162</f>
        <v>SKO</v>
      </c>
      <c r="C162" s="6" t="s">
        <v>176</v>
      </c>
      <c r="D162" s="6" t="s">
        <v>144</v>
      </c>
      <c r="E162" s="6"/>
      <c r="H162" s="6"/>
      <c r="I162" s="6">
        <f>H158/H170*I146</f>
        <v>0</v>
      </c>
      <c r="J162" s="6"/>
      <c r="L162" s="13">
        <f t="shared" si="59"/>
        <v>0</v>
      </c>
      <c r="M162" s="13">
        <f t="shared" si="59"/>
        <v>0</v>
      </c>
      <c r="N162" s="13">
        <f t="shared" si="59"/>
        <v>0</v>
      </c>
      <c r="O162" s="13">
        <f t="shared" si="59"/>
        <v>0</v>
      </c>
      <c r="P162" s="13">
        <f t="shared" si="59"/>
        <v>0</v>
      </c>
      <c r="Q162" s="13">
        <f t="shared" si="59"/>
        <v>0</v>
      </c>
    </row>
    <row r="163" spans="1:18" x14ac:dyDescent="0.2">
      <c r="C163" s="6"/>
      <c r="D163" s="6"/>
      <c r="E163" s="6"/>
      <c r="H163" s="6"/>
      <c r="I163" s="6"/>
      <c r="J163" s="6"/>
      <c r="L163" s="6"/>
      <c r="M163" s="6"/>
      <c r="N163" s="6"/>
      <c r="O163" s="6"/>
      <c r="P163" s="6"/>
      <c r="Q163" s="6"/>
    </row>
    <row r="164" spans="1:18" x14ac:dyDescent="0.2">
      <c r="C164" s="7" t="s">
        <v>162</v>
      </c>
      <c r="D164" s="7" t="s">
        <v>194</v>
      </c>
      <c r="E164" s="6"/>
      <c r="H164" s="6">
        <f>H150-H152-H158</f>
        <v>1250</v>
      </c>
      <c r="I164" s="6"/>
      <c r="J164" s="6"/>
      <c r="L164" s="6"/>
      <c r="M164" s="6"/>
      <c r="N164" s="6"/>
      <c r="O164" s="6"/>
      <c r="P164" s="6"/>
      <c r="Q164" s="6"/>
    </row>
    <row r="165" spans="1:18" x14ac:dyDescent="0.2">
      <c r="B165" s="6" t="str">
        <f>$C$164&amp;C165</f>
        <v>OCP</v>
      </c>
      <c r="C165" s="6" t="s">
        <v>154</v>
      </c>
      <c r="D165" s="6" t="s">
        <v>142</v>
      </c>
      <c r="E165" s="6"/>
      <c r="H165" s="6"/>
      <c r="I165" s="6">
        <f>I143-I153-I159</f>
        <v>0</v>
      </c>
      <c r="J165" s="6"/>
      <c r="L165" s="12">
        <f t="shared" ref="L165:Q166" si="60">$I165/$J$144*L$144</f>
        <v>0</v>
      </c>
      <c r="M165" s="12">
        <f t="shared" si="60"/>
        <v>0</v>
      </c>
      <c r="N165" s="12">
        <f t="shared" si="60"/>
        <v>0</v>
      </c>
      <c r="O165" s="12">
        <f t="shared" si="60"/>
        <v>0</v>
      </c>
      <c r="P165" s="12">
        <f t="shared" si="60"/>
        <v>0</v>
      </c>
      <c r="Q165" s="12">
        <f t="shared" si="60"/>
        <v>0</v>
      </c>
    </row>
    <row r="166" spans="1:18" x14ac:dyDescent="0.2">
      <c r="B166" s="6" t="str">
        <f>$C$164&amp;C166</f>
        <v>OCO</v>
      </c>
      <c r="C166" s="6" t="s">
        <v>155</v>
      </c>
      <c r="D166" s="6" t="s">
        <v>156</v>
      </c>
      <c r="E166" s="6"/>
      <c r="H166" s="6"/>
      <c r="I166" s="6">
        <f>I144-I154-I160</f>
        <v>875.25</v>
      </c>
      <c r="J166" s="6"/>
      <c r="L166" s="12">
        <f t="shared" si="60"/>
        <v>875.24999950000006</v>
      </c>
      <c r="M166" s="12">
        <f t="shared" si="60"/>
        <v>0</v>
      </c>
      <c r="N166" s="12">
        <f t="shared" si="60"/>
        <v>0</v>
      </c>
      <c r="O166" s="12">
        <f t="shared" si="60"/>
        <v>0</v>
      </c>
      <c r="P166" s="12">
        <f t="shared" si="60"/>
        <v>0</v>
      </c>
      <c r="Q166" s="12">
        <f t="shared" si="60"/>
        <v>0</v>
      </c>
    </row>
    <row r="167" spans="1:18" x14ac:dyDescent="0.2">
      <c r="B167" s="6" t="str">
        <f>$C$164&amp;C167</f>
        <v>OKP</v>
      </c>
      <c r="C167" s="6" t="s">
        <v>175</v>
      </c>
      <c r="D167" s="6" t="s">
        <v>143</v>
      </c>
      <c r="E167" s="6"/>
      <c r="H167" s="6"/>
      <c r="I167" s="6">
        <f>I145-I155-I161</f>
        <v>0</v>
      </c>
      <c r="J167" s="6"/>
      <c r="L167" s="13">
        <f t="shared" ref="L167:Q168" si="61">$I167/$J$146*L$146</f>
        <v>0</v>
      </c>
      <c r="M167" s="13">
        <f t="shared" si="61"/>
        <v>0</v>
      </c>
      <c r="N167" s="13">
        <f t="shared" si="61"/>
        <v>0</v>
      </c>
      <c r="O167" s="13">
        <f t="shared" si="61"/>
        <v>0</v>
      </c>
      <c r="P167" s="13">
        <f t="shared" si="61"/>
        <v>0</v>
      </c>
      <c r="Q167" s="13">
        <f t="shared" si="61"/>
        <v>0</v>
      </c>
    </row>
    <row r="168" spans="1:18" x14ac:dyDescent="0.2">
      <c r="B168" s="6" t="str">
        <f>$C$164&amp;C168</f>
        <v>OKO</v>
      </c>
      <c r="C168" s="6" t="s">
        <v>176</v>
      </c>
      <c r="D168" s="6" t="s">
        <v>144</v>
      </c>
      <c r="E168" s="6"/>
      <c r="H168" s="6"/>
      <c r="I168" s="6">
        <f>I146-I156-I162</f>
        <v>0</v>
      </c>
      <c r="J168" s="6"/>
      <c r="L168" s="13">
        <f t="shared" si="61"/>
        <v>0</v>
      </c>
      <c r="M168" s="13">
        <f t="shared" si="61"/>
        <v>0</v>
      </c>
      <c r="N168" s="13">
        <f t="shared" si="61"/>
        <v>0</v>
      </c>
      <c r="O168" s="13">
        <f t="shared" si="61"/>
        <v>0</v>
      </c>
      <c r="P168" s="13">
        <f t="shared" si="61"/>
        <v>0</v>
      </c>
      <c r="Q168" s="13">
        <f t="shared" si="61"/>
        <v>0</v>
      </c>
    </row>
    <row r="169" spans="1:18" x14ac:dyDescent="0.2">
      <c r="C169" s="6"/>
      <c r="D169" s="6"/>
      <c r="E169" s="6"/>
      <c r="H169" s="6"/>
      <c r="I169" s="6"/>
      <c r="J169" s="6"/>
      <c r="L169" s="6"/>
      <c r="M169" s="6"/>
      <c r="N169" s="6"/>
      <c r="O169" s="6"/>
      <c r="P169" s="6"/>
      <c r="Q169" s="6"/>
    </row>
    <row r="170" spans="1:18" x14ac:dyDescent="0.2">
      <c r="C170" s="6"/>
      <c r="D170" s="6" t="s">
        <v>141</v>
      </c>
      <c r="E170" s="6"/>
      <c r="H170" s="10">
        <f>SUM(H152:H169)</f>
        <v>25000</v>
      </c>
      <c r="I170" s="10">
        <f>SUM(I152:I169)</f>
        <v>17505</v>
      </c>
      <c r="J170" s="10"/>
      <c r="L170" s="10">
        <f t="shared" ref="L170:Q170" si="62">SUM(L152:L169)</f>
        <v>17504.99999</v>
      </c>
      <c r="M170" s="10">
        <f t="shared" si="62"/>
        <v>0</v>
      </c>
      <c r="N170" s="10">
        <f t="shared" si="62"/>
        <v>0</v>
      </c>
      <c r="O170" s="10">
        <f t="shared" si="62"/>
        <v>0</v>
      </c>
      <c r="P170" s="10">
        <f t="shared" si="62"/>
        <v>0</v>
      </c>
      <c r="Q170" s="10">
        <f t="shared" si="62"/>
        <v>0</v>
      </c>
    </row>
    <row r="171" spans="1:18" x14ac:dyDescent="0.2">
      <c r="C171" s="6"/>
      <c r="D171" s="6" t="s">
        <v>167</v>
      </c>
      <c r="E171" s="6"/>
      <c r="H171" s="6">
        <f>H150-H170</f>
        <v>0</v>
      </c>
      <c r="I171" s="6">
        <f>I148-I170</f>
        <v>0</v>
      </c>
      <c r="J171" s="6"/>
      <c r="L171" s="6">
        <f t="shared" ref="L171:Q171" si="63">L148-L170</f>
        <v>9.9999997473787516E-6</v>
      </c>
      <c r="M171" s="6">
        <f t="shared" si="63"/>
        <v>0</v>
      </c>
      <c r="N171" s="6">
        <f t="shared" si="63"/>
        <v>0</v>
      </c>
      <c r="O171" s="6">
        <f t="shared" si="63"/>
        <v>0</v>
      </c>
      <c r="P171" s="6">
        <f t="shared" si="63"/>
        <v>0</v>
      </c>
      <c r="Q171" s="6">
        <f t="shared" si="63"/>
        <v>0</v>
      </c>
    </row>
    <row r="173" spans="1:18" x14ac:dyDescent="0.2">
      <c r="B173" s="15" t="s">
        <v>195</v>
      </c>
      <c r="C173" s="15" t="s">
        <v>195</v>
      </c>
      <c r="D173" s="15" t="s">
        <v>195</v>
      </c>
      <c r="E173" s="15" t="s">
        <v>195</v>
      </c>
      <c r="F173" s="15" t="s">
        <v>195</v>
      </c>
      <c r="G173" s="15" t="s">
        <v>195</v>
      </c>
      <c r="H173" s="15" t="s">
        <v>195</v>
      </c>
      <c r="I173" s="15" t="s">
        <v>195</v>
      </c>
      <c r="J173" s="15" t="s">
        <v>195</v>
      </c>
      <c r="K173" s="15" t="s">
        <v>195</v>
      </c>
      <c r="L173" s="15" t="s">
        <v>195</v>
      </c>
      <c r="M173" s="15" t="s">
        <v>195</v>
      </c>
      <c r="N173" s="15" t="s">
        <v>195</v>
      </c>
      <c r="O173" s="15" t="s">
        <v>195</v>
      </c>
      <c r="P173" s="15" t="s">
        <v>195</v>
      </c>
      <c r="Q173" s="15" t="s">
        <v>195</v>
      </c>
      <c r="R173" s="15" t="s">
        <v>195</v>
      </c>
    </row>
    <row r="175" spans="1:18" x14ac:dyDescent="0.2">
      <c r="A175" t="s">
        <v>195</v>
      </c>
      <c r="B175" t="str">
        <f>$B$1</f>
        <v>H:\Acctg\2007\MHSA\06-07 Annual Report7.xls</v>
      </c>
    </row>
    <row r="176" spans="1:18" x14ac:dyDescent="0.2">
      <c r="B176" s="16" t="str">
        <f>B140</f>
        <v>Worksheet</v>
      </c>
    </row>
    <row r="178" spans="2:17" x14ac:dyDescent="0.2">
      <c r="C178" s="11" t="s">
        <v>171</v>
      </c>
      <c r="D178" s="7" t="s">
        <v>148</v>
      </c>
      <c r="E178" s="6"/>
      <c r="F178" s="9"/>
      <c r="H178" s="9" t="s">
        <v>159</v>
      </c>
      <c r="I178" s="9" t="s">
        <v>138</v>
      </c>
      <c r="J178" s="9" t="s">
        <v>172</v>
      </c>
      <c r="L178" s="9" t="s">
        <v>0</v>
      </c>
      <c r="M178" s="9" t="s">
        <v>145</v>
      </c>
      <c r="N178" s="9" t="s">
        <v>157</v>
      </c>
      <c r="O178" s="9" t="s">
        <v>251</v>
      </c>
      <c r="P178" s="9" t="s">
        <v>3</v>
      </c>
      <c r="Q178" s="9" t="s">
        <v>166</v>
      </c>
    </row>
    <row r="179" spans="2:17" x14ac:dyDescent="0.2">
      <c r="C179" s="6" t="s">
        <v>154</v>
      </c>
      <c r="D179" s="6" t="s">
        <v>142</v>
      </c>
      <c r="E179" s="6"/>
      <c r="H179" s="6">
        <v>0</v>
      </c>
      <c r="I179" s="12">
        <f>I13</f>
        <v>0</v>
      </c>
      <c r="J179" s="6"/>
      <c r="M179" s="6"/>
      <c r="N179" s="6"/>
      <c r="Q179" s="6"/>
    </row>
    <row r="180" spans="2:17" x14ac:dyDescent="0.2">
      <c r="C180" s="6" t="s">
        <v>155</v>
      </c>
      <c r="D180" s="6" t="s">
        <v>156</v>
      </c>
      <c r="E180" s="6"/>
      <c r="H180" s="6">
        <v>0</v>
      </c>
      <c r="I180" s="12">
        <f>J13</f>
        <v>0</v>
      </c>
      <c r="J180" s="6">
        <f>I179+I180+0.00001</f>
        <v>1.0000000000000001E-5</v>
      </c>
      <c r="L180" s="12">
        <f t="shared" ref="L180:Q180" si="64">L13</f>
        <v>0</v>
      </c>
      <c r="M180" s="12">
        <f t="shared" si="64"/>
        <v>0</v>
      </c>
      <c r="N180" s="12">
        <f t="shared" si="64"/>
        <v>0</v>
      </c>
      <c r="O180" s="12">
        <f t="shared" si="64"/>
        <v>0</v>
      </c>
      <c r="P180" s="12">
        <f t="shared" si="64"/>
        <v>0</v>
      </c>
      <c r="Q180" s="12">
        <f t="shared" si="64"/>
        <v>0</v>
      </c>
    </row>
    <row r="181" spans="2:17" x14ac:dyDescent="0.2">
      <c r="C181" s="6" t="s">
        <v>175</v>
      </c>
      <c r="D181" s="6" t="s">
        <v>143</v>
      </c>
      <c r="E181" s="6"/>
      <c r="H181" s="6">
        <v>0</v>
      </c>
      <c r="I181" s="12">
        <f>I14</f>
        <v>0</v>
      </c>
      <c r="J181" s="6"/>
      <c r="L181" s="6"/>
      <c r="M181" s="6"/>
      <c r="N181" s="6"/>
      <c r="O181" s="6"/>
      <c r="P181" s="6"/>
      <c r="Q181" s="6"/>
    </row>
    <row r="182" spans="2:17" x14ac:dyDescent="0.2">
      <c r="C182" s="6" t="s">
        <v>176</v>
      </c>
      <c r="D182" s="6" t="s">
        <v>144</v>
      </c>
      <c r="E182" s="6"/>
      <c r="H182" s="6">
        <v>175748</v>
      </c>
      <c r="I182" s="12">
        <f>J14</f>
        <v>59300</v>
      </c>
      <c r="J182" s="6">
        <f>I181+I182+0.00001</f>
        <v>59300.000010000003</v>
      </c>
      <c r="L182" s="12">
        <f t="shared" ref="L182:Q182" si="65">L14</f>
        <v>28250</v>
      </c>
      <c r="M182" s="12">
        <f t="shared" si="65"/>
        <v>13800</v>
      </c>
      <c r="N182" s="12">
        <f t="shared" si="65"/>
        <v>17250</v>
      </c>
      <c r="O182" s="12">
        <f t="shared" si="65"/>
        <v>0</v>
      </c>
      <c r="P182" s="12">
        <f t="shared" si="65"/>
        <v>0</v>
      </c>
      <c r="Q182" s="12">
        <f t="shared" si="65"/>
        <v>0</v>
      </c>
    </row>
    <row r="183" spans="2:17" x14ac:dyDescent="0.2">
      <c r="C183" s="6"/>
      <c r="D183" s="6"/>
      <c r="E183" s="6"/>
      <c r="H183" s="6"/>
      <c r="I183" s="6"/>
      <c r="J183" s="6"/>
      <c r="L183" s="6"/>
      <c r="M183" s="6"/>
      <c r="N183" s="6"/>
      <c r="O183" s="6"/>
      <c r="P183" s="6"/>
      <c r="Q183" s="6"/>
    </row>
    <row r="184" spans="2:17" x14ac:dyDescent="0.2">
      <c r="C184" s="6"/>
      <c r="D184" s="6" t="s">
        <v>141</v>
      </c>
      <c r="E184" s="6"/>
      <c r="H184" s="10">
        <f>SUM(H179:H182)</f>
        <v>175748</v>
      </c>
      <c r="I184" s="10">
        <f>SUM(I179:I182)</f>
        <v>59300</v>
      </c>
      <c r="J184" s="10">
        <f>SUM(J179:J182)</f>
        <v>59300.000020000007</v>
      </c>
      <c r="L184" s="10">
        <f t="shared" ref="L184:Q184" si="66">SUM(L180:L182)</f>
        <v>28250</v>
      </c>
      <c r="M184" s="10">
        <f t="shared" si="66"/>
        <v>13800</v>
      </c>
      <c r="N184" s="10">
        <f t="shared" si="66"/>
        <v>17250</v>
      </c>
      <c r="O184" s="10">
        <f t="shared" si="66"/>
        <v>0</v>
      </c>
      <c r="P184" s="10">
        <f t="shared" si="66"/>
        <v>0</v>
      </c>
      <c r="Q184" s="10">
        <f t="shared" si="66"/>
        <v>0</v>
      </c>
    </row>
    <row r="185" spans="2:17" x14ac:dyDescent="0.2">
      <c r="C185" s="6"/>
      <c r="D185" s="6" t="s">
        <v>158</v>
      </c>
      <c r="E185" s="6"/>
      <c r="H185" s="6">
        <v>125748</v>
      </c>
      <c r="I185" s="6">
        <f>SUM(L184:Q184)</f>
        <v>59300</v>
      </c>
      <c r="J185" s="6">
        <f>H185-I185</f>
        <v>66448</v>
      </c>
      <c r="M185" s="6"/>
      <c r="N185" s="6"/>
      <c r="Q185" s="6"/>
    </row>
    <row r="186" spans="2:17" x14ac:dyDescent="0.2">
      <c r="C186" s="6"/>
      <c r="D186" s="6" t="s">
        <v>163</v>
      </c>
      <c r="E186" s="6"/>
      <c r="H186" s="10">
        <f>H184-H185</f>
        <v>50000</v>
      </c>
      <c r="I186" s="10">
        <f>I184-I185</f>
        <v>0</v>
      </c>
      <c r="J186" s="8"/>
      <c r="M186" s="6"/>
      <c r="N186" s="6"/>
      <c r="Q186" s="6"/>
    </row>
    <row r="187" spans="2:17" x14ac:dyDescent="0.2">
      <c r="C187" s="6"/>
      <c r="D187" s="6"/>
      <c r="E187" s="6"/>
      <c r="H187" s="6"/>
      <c r="I187" s="6"/>
      <c r="J187" s="6"/>
      <c r="M187" s="6"/>
      <c r="N187" s="6"/>
      <c r="Q187" s="6"/>
    </row>
    <row r="188" spans="2:17" x14ac:dyDescent="0.2">
      <c r="C188" s="7" t="s">
        <v>160</v>
      </c>
      <c r="D188" s="7" t="s">
        <v>164</v>
      </c>
      <c r="E188" s="6"/>
      <c r="H188" s="6">
        <v>0</v>
      </c>
      <c r="I188" s="6"/>
      <c r="J188" s="6"/>
      <c r="L188" s="9" t="s">
        <v>0</v>
      </c>
      <c r="M188" s="9" t="s">
        <v>145</v>
      </c>
      <c r="N188" s="9" t="s">
        <v>157</v>
      </c>
      <c r="O188" s="9" t="s">
        <v>251</v>
      </c>
      <c r="P188" s="9" t="s">
        <v>3</v>
      </c>
      <c r="Q188" s="9" t="s">
        <v>166</v>
      </c>
    </row>
    <row r="189" spans="2:17" x14ac:dyDescent="0.2">
      <c r="B189" s="6" t="str">
        <f>$C$188&amp;C189</f>
        <v>FCP</v>
      </c>
      <c r="C189" s="6" t="s">
        <v>154</v>
      </c>
      <c r="D189" s="6" t="s">
        <v>142</v>
      </c>
      <c r="E189" s="6"/>
      <c r="H189" s="6"/>
      <c r="I189" s="6">
        <f>H188/H206*I179</f>
        <v>0</v>
      </c>
      <c r="J189" s="12" t="str">
        <f ca="1">"Row "&amp;CELL("row",M180)</f>
        <v>Row 180</v>
      </c>
      <c r="L189" s="12">
        <f t="shared" ref="L189:Q190" si="67">$I189/$J$180*L$180</f>
        <v>0</v>
      </c>
      <c r="M189" s="12">
        <f t="shared" si="67"/>
        <v>0</v>
      </c>
      <c r="N189" s="12">
        <f t="shared" si="67"/>
        <v>0</v>
      </c>
      <c r="O189" s="12">
        <f t="shared" si="67"/>
        <v>0</v>
      </c>
      <c r="P189" s="12">
        <f t="shared" si="67"/>
        <v>0</v>
      </c>
      <c r="Q189" s="12">
        <f t="shared" si="67"/>
        <v>0</v>
      </c>
    </row>
    <row r="190" spans="2:17" x14ac:dyDescent="0.2">
      <c r="B190" s="6" t="str">
        <f>$C$188&amp;C190</f>
        <v>FCO</v>
      </c>
      <c r="C190" s="6" t="s">
        <v>155</v>
      </c>
      <c r="D190" s="6" t="s">
        <v>156</v>
      </c>
      <c r="E190" s="6"/>
      <c r="H190" s="6"/>
      <c r="I190" s="6">
        <f>H188/H206*I180</f>
        <v>0</v>
      </c>
      <c r="J190" s="6"/>
      <c r="L190" s="12">
        <f t="shared" si="67"/>
        <v>0</v>
      </c>
      <c r="M190" s="12">
        <f t="shared" si="67"/>
        <v>0</v>
      </c>
      <c r="N190" s="12">
        <f t="shared" si="67"/>
        <v>0</v>
      </c>
      <c r="O190" s="12">
        <f t="shared" si="67"/>
        <v>0</v>
      </c>
      <c r="P190" s="12">
        <f t="shared" si="67"/>
        <v>0</v>
      </c>
      <c r="Q190" s="12">
        <f t="shared" si="67"/>
        <v>0</v>
      </c>
    </row>
    <row r="191" spans="2:17" x14ac:dyDescent="0.2">
      <c r="B191" s="6" t="str">
        <f>$C$188&amp;C191</f>
        <v>FKP</v>
      </c>
      <c r="C191" s="6" t="s">
        <v>175</v>
      </c>
      <c r="D191" s="6" t="s">
        <v>143</v>
      </c>
      <c r="E191" s="6"/>
      <c r="H191" s="6"/>
      <c r="I191" s="6">
        <f>H188/H206*I181</f>
        <v>0</v>
      </c>
      <c r="J191" s="13" t="str">
        <f ca="1">"Row "&amp;CELL("row",M182)</f>
        <v>Row 182</v>
      </c>
      <c r="L191" s="13">
        <f t="shared" ref="L191:Q192" si="68">$I191/$J$182*L$182</f>
        <v>0</v>
      </c>
      <c r="M191" s="13">
        <f t="shared" si="68"/>
        <v>0</v>
      </c>
      <c r="N191" s="13">
        <f t="shared" si="68"/>
        <v>0</v>
      </c>
      <c r="O191" s="13">
        <f t="shared" si="68"/>
        <v>0</v>
      </c>
      <c r="P191" s="13">
        <f t="shared" si="68"/>
        <v>0</v>
      </c>
      <c r="Q191" s="13">
        <f t="shared" si="68"/>
        <v>0</v>
      </c>
    </row>
    <row r="192" spans="2:17" x14ac:dyDescent="0.2">
      <c r="B192" s="6" t="str">
        <f>$C$188&amp;C192</f>
        <v>FKO</v>
      </c>
      <c r="C192" s="6" t="s">
        <v>176</v>
      </c>
      <c r="D192" s="6" t="s">
        <v>144</v>
      </c>
      <c r="E192" s="6"/>
      <c r="H192" s="6"/>
      <c r="I192" s="6">
        <f>H188/H206*I182</f>
        <v>0</v>
      </c>
      <c r="J192" s="6"/>
      <c r="L192" s="13">
        <f t="shared" si="68"/>
        <v>0</v>
      </c>
      <c r="M192" s="13">
        <f t="shared" si="68"/>
        <v>0</v>
      </c>
      <c r="N192" s="13">
        <f t="shared" si="68"/>
        <v>0</v>
      </c>
      <c r="O192" s="13">
        <f t="shared" si="68"/>
        <v>0</v>
      </c>
      <c r="P192" s="13">
        <f t="shared" si="68"/>
        <v>0</v>
      </c>
      <c r="Q192" s="13">
        <f t="shared" si="68"/>
        <v>0</v>
      </c>
    </row>
    <row r="193" spans="2:17" x14ac:dyDescent="0.2">
      <c r="C193" s="6"/>
      <c r="D193" s="6"/>
      <c r="E193" s="6"/>
      <c r="H193" s="6"/>
      <c r="I193" s="6"/>
      <c r="J193" s="6"/>
      <c r="L193" s="6"/>
      <c r="M193" s="6"/>
      <c r="N193" s="6"/>
      <c r="O193" s="6"/>
      <c r="P193" s="6"/>
      <c r="Q193" s="6"/>
    </row>
    <row r="194" spans="2:17" x14ac:dyDescent="0.2">
      <c r="C194" s="7" t="s">
        <v>161</v>
      </c>
      <c r="D194" s="7" t="s">
        <v>165</v>
      </c>
      <c r="E194" s="6"/>
      <c r="H194" s="6">
        <v>25000</v>
      </c>
      <c r="I194" s="6"/>
      <c r="J194" s="6"/>
      <c r="L194" s="6"/>
      <c r="M194" s="6"/>
      <c r="N194" s="6"/>
      <c r="O194" s="6"/>
      <c r="P194" s="6"/>
      <c r="Q194" s="6"/>
    </row>
    <row r="195" spans="2:17" x14ac:dyDescent="0.2">
      <c r="B195" s="6" t="str">
        <f>$C$194&amp;C195</f>
        <v>SCP</v>
      </c>
      <c r="C195" s="6" t="s">
        <v>154</v>
      </c>
      <c r="D195" s="6" t="s">
        <v>142</v>
      </c>
      <c r="E195" s="6"/>
      <c r="H195" s="6"/>
      <c r="I195" s="6">
        <f>H194/H206*I179</f>
        <v>0</v>
      </c>
      <c r="J195" s="6"/>
      <c r="L195" s="12">
        <f t="shared" ref="L195:Q196" si="69">$I195/$J$180*L$180</f>
        <v>0</v>
      </c>
      <c r="M195" s="12">
        <f t="shared" si="69"/>
        <v>0</v>
      </c>
      <c r="N195" s="12">
        <f t="shared" si="69"/>
        <v>0</v>
      </c>
      <c r="O195" s="12">
        <f t="shared" si="69"/>
        <v>0</v>
      </c>
      <c r="P195" s="12">
        <f t="shared" si="69"/>
        <v>0</v>
      </c>
      <c r="Q195" s="12">
        <f t="shared" si="69"/>
        <v>0</v>
      </c>
    </row>
    <row r="196" spans="2:17" x14ac:dyDescent="0.2">
      <c r="B196" s="6" t="str">
        <f>$C$194&amp;C196</f>
        <v>SCO</v>
      </c>
      <c r="C196" s="6" t="s">
        <v>155</v>
      </c>
      <c r="D196" s="6" t="s">
        <v>156</v>
      </c>
      <c r="E196" s="6"/>
      <c r="H196" s="6"/>
      <c r="I196" s="6">
        <f>H194/H206*I180</f>
        <v>0</v>
      </c>
      <c r="J196" s="6"/>
      <c r="L196" s="12">
        <f t="shared" si="69"/>
        <v>0</v>
      </c>
      <c r="M196" s="12">
        <f t="shared" si="69"/>
        <v>0</v>
      </c>
      <c r="N196" s="12">
        <f t="shared" si="69"/>
        <v>0</v>
      </c>
      <c r="O196" s="12">
        <f t="shared" si="69"/>
        <v>0</v>
      </c>
      <c r="P196" s="12">
        <f t="shared" si="69"/>
        <v>0</v>
      </c>
      <c r="Q196" s="12">
        <f t="shared" si="69"/>
        <v>0</v>
      </c>
    </row>
    <row r="197" spans="2:17" x14ac:dyDescent="0.2">
      <c r="B197" s="6" t="str">
        <f>$C$194&amp;C197</f>
        <v>SKP</v>
      </c>
      <c r="C197" s="6" t="s">
        <v>175</v>
      </c>
      <c r="D197" s="6" t="s">
        <v>143</v>
      </c>
      <c r="E197" s="6"/>
      <c r="H197" s="6"/>
      <c r="I197" s="6">
        <f>H194/H206*I181</f>
        <v>0</v>
      </c>
      <c r="J197" s="6"/>
      <c r="L197" s="13">
        <f t="shared" ref="L197:Q198" si="70">$I197/$J$182*L$182</f>
        <v>0</v>
      </c>
      <c r="M197" s="13">
        <f t="shared" si="70"/>
        <v>0</v>
      </c>
      <c r="N197" s="13">
        <f t="shared" si="70"/>
        <v>0</v>
      </c>
      <c r="O197" s="13">
        <f t="shared" si="70"/>
        <v>0</v>
      </c>
      <c r="P197" s="13">
        <f t="shared" si="70"/>
        <v>0</v>
      </c>
      <c r="Q197" s="13">
        <f t="shared" si="70"/>
        <v>0</v>
      </c>
    </row>
    <row r="198" spans="2:17" x14ac:dyDescent="0.2">
      <c r="B198" s="6" t="str">
        <f>$C$194&amp;C198</f>
        <v>SKO</v>
      </c>
      <c r="C198" s="6" t="s">
        <v>176</v>
      </c>
      <c r="D198" s="6" t="s">
        <v>144</v>
      </c>
      <c r="E198" s="6"/>
      <c r="H198" s="6"/>
      <c r="I198" s="6">
        <f>H194/H206*I182</f>
        <v>29650</v>
      </c>
      <c r="J198" s="6"/>
      <c r="L198" s="13">
        <f t="shared" si="70"/>
        <v>14124.999997618042</v>
      </c>
      <c r="M198" s="13">
        <f t="shared" si="70"/>
        <v>6899.9999988364243</v>
      </c>
      <c r="N198" s="13">
        <f t="shared" si="70"/>
        <v>8624.9999985455306</v>
      </c>
      <c r="O198" s="13">
        <f t="shared" si="70"/>
        <v>0</v>
      </c>
      <c r="P198" s="13">
        <f t="shared" si="70"/>
        <v>0</v>
      </c>
      <c r="Q198" s="13">
        <f t="shared" si="70"/>
        <v>0</v>
      </c>
    </row>
    <row r="199" spans="2:17" x14ac:dyDescent="0.2">
      <c r="C199" s="6"/>
      <c r="D199" s="6"/>
      <c r="E199" s="6"/>
      <c r="H199" s="6"/>
      <c r="I199" s="6"/>
      <c r="J199" s="6"/>
      <c r="L199" s="6"/>
      <c r="M199" s="6"/>
      <c r="N199" s="6"/>
      <c r="O199" s="6"/>
      <c r="P199" s="6"/>
      <c r="Q199" s="6"/>
    </row>
    <row r="200" spans="2:17" x14ac:dyDescent="0.2">
      <c r="C200" s="7" t="s">
        <v>162</v>
      </c>
      <c r="D200" s="7" t="s">
        <v>194</v>
      </c>
      <c r="E200" s="6"/>
      <c r="H200" s="6">
        <f>H186-H188-H194</f>
        <v>25000</v>
      </c>
      <c r="I200" s="6"/>
      <c r="J200" s="6"/>
      <c r="L200" s="6"/>
      <c r="M200" s="6"/>
      <c r="N200" s="6"/>
      <c r="O200" s="6"/>
      <c r="P200" s="6"/>
      <c r="Q200" s="6"/>
    </row>
    <row r="201" spans="2:17" x14ac:dyDescent="0.2">
      <c r="B201" s="6" t="str">
        <f>$C$200&amp;C201</f>
        <v>OCP</v>
      </c>
      <c r="C201" s="6" t="s">
        <v>154</v>
      </c>
      <c r="D201" s="6" t="s">
        <v>142</v>
      </c>
      <c r="E201" s="6"/>
      <c r="H201" s="6"/>
      <c r="I201" s="6">
        <f>I179-I189-I195</f>
        <v>0</v>
      </c>
      <c r="J201" s="6"/>
      <c r="L201" s="12">
        <f t="shared" ref="L201:Q202" si="71">$I201/$J$180*L$180</f>
        <v>0</v>
      </c>
      <c r="M201" s="12">
        <f t="shared" si="71"/>
        <v>0</v>
      </c>
      <c r="N201" s="12">
        <f t="shared" si="71"/>
        <v>0</v>
      </c>
      <c r="O201" s="12">
        <f t="shared" si="71"/>
        <v>0</v>
      </c>
      <c r="P201" s="12">
        <f t="shared" si="71"/>
        <v>0</v>
      </c>
      <c r="Q201" s="12">
        <f t="shared" si="71"/>
        <v>0</v>
      </c>
    </row>
    <row r="202" spans="2:17" x14ac:dyDescent="0.2">
      <c r="B202" s="6" t="str">
        <f>$C$200&amp;C202</f>
        <v>OCO</v>
      </c>
      <c r="C202" s="6" t="s">
        <v>155</v>
      </c>
      <c r="D202" s="6" t="s">
        <v>156</v>
      </c>
      <c r="E202" s="6"/>
      <c r="H202" s="6"/>
      <c r="I202" s="6">
        <f>I180-I190-I196</f>
        <v>0</v>
      </c>
      <c r="J202" s="6"/>
      <c r="L202" s="12">
        <f t="shared" si="71"/>
        <v>0</v>
      </c>
      <c r="M202" s="12">
        <f t="shared" si="71"/>
        <v>0</v>
      </c>
      <c r="N202" s="12">
        <f t="shared" si="71"/>
        <v>0</v>
      </c>
      <c r="O202" s="12">
        <f t="shared" si="71"/>
        <v>0</v>
      </c>
      <c r="P202" s="12">
        <f t="shared" si="71"/>
        <v>0</v>
      </c>
      <c r="Q202" s="12">
        <f t="shared" si="71"/>
        <v>0</v>
      </c>
    </row>
    <row r="203" spans="2:17" x14ac:dyDescent="0.2">
      <c r="B203" s="6" t="str">
        <f>$C$200&amp;C203</f>
        <v>OKP</v>
      </c>
      <c r="C203" s="6" t="s">
        <v>175</v>
      </c>
      <c r="D203" s="6" t="s">
        <v>143</v>
      </c>
      <c r="E203" s="6"/>
      <c r="H203" s="6"/>
      <c r="I203" s="6">
        <f>I181-I191-I197</f>
        <v>0</v>
      </c>
      <c r="J203" s="6"/>
      <c r="L203" s="13">
        <f t="shared" ref="L203:Q204" si="72">$I203/$J$182*L$182</f>
        <v>0</v>
      </c>
      <c r="M203" s="13">
        <f t="shared" si="72"/>
        <v>0</v>
      </c>
      <c r="N203" s="13">
        <f t="shared" si="72"/>
        <v>0</v>
      </c>
      <c r="O203" s="13">
        <f t="shared" si="72"/>
        <v>0</v>
      </c>
      <c r="P203" s="13">
        <f t="shared" si="72"/>
        <v>0</v>
      </c>
      <c r="Q203" s="13">
        <f t="shared" si="72"/>
        <v>0</v>
      </c>
    </row>
    <row r="204" spans="2:17" x14ac:dyDescent="0.2">
      <c r="B204" s="6" t="str">
        <f>$C$200&amp;C204</f>
        <v>OKO</v>
      </c>
      <c r="C204" s="6" t="s">
        <v>176</v>
      </c>
      <c r="D204" s="6" t="s">
        <v>144</v>
      </c>
      <c r="E204" s="6"/>
      <c r="H204" s="6"/>
      <c r="I204" s="6">
        <f>I182-I192-I198</f>
        <v>29650</v>
      </c>
      <c r="J204" s="6"/>
      <c r="L204" s="13">
        <f t="shared" si="72"/>
        <v>14124.999997618042</v>
      </c>
      <c r="M204" s="13">
        <f t="shared" si="72"/>
        <v>6899.9999988364243</v>
      </c>
      <c r="N204" s="13">
        <f t="shared" si="72"/>
        <v>8624.9999985455306</v>
      </c>
      <c r="O204" s="13">
        <f t="shared" si="72"/>
        <v>0</v>
      </c>
      <c r="P204" s="13">
        <f t="shared" si="72"/>
        <v>0</v>
      </c>
      <c r="Q204" s="13">
        <f t="shared" si="72"/>
        <v>0</v>
      </c>
    </row>
    <row r="205" spans="2:17" x14ac:dyDescent="0.2">
      <c r="C205" s="6"/>
      <c r="D205" s="6"/>
      <c r="E205" s="6"/>
      <c r="H205" s="6"/>
      <c r="I205" s="6"/>
      <c r="J205" s="6"/>
      <c r="L205" s="6"/>
      <c r="M205" s="6"/>
      <c r="N205" s="6"/>
      <c r="O205" s="6"/>
      <c r="P205" s="6"/>
      <c r="Q205" s="6"/>
    </row>
    <row r="206" spans="2:17" x14ac:dyDescent="0.2">
      <c r="C206" s="6"/>
      <c r="D206" s="6" t="s">
        <v>141</v>
      </c>
      <c r="E206" s="6"/>
      <c r="H206" s="10">
        <f>SUM(H188:H205)</f>
        <v>50000</v>
      </c>
      <c r="I206" s="10">
        <f>SUM(I188:I205)</f>
        <v>59300</v>
      </c>
      <c r="J206" s="10"/>
      <c r="L206" s="10">
        <f t="shared" ref="L206:Q206" si="73">SUM(L188:L205)</f>
        <v>28249.999995236085</v>
      </c>
      <c r="M206" s="10">
        <f t="shared" si="73"/>
        <v>13799.999997672849</v>
      </c>
      <c r="N206" s="10">
        <f t="shared" si="73"/>
        <v>17249.999997091061</v>
      </c>
      <c r="O206" s="10">
        <f t="shared" si="73"/>
        <v>0</v>
      </c>
      <c r="P206" s="10">
        <f t="shared" si="73"/>
        <v>0</v>
      </c>
      <c r="Q206" s="10">
        <f t="shared" si="73"/>
        <v>0</v>
      </c>
    </row>
    <row r="207" spans="2:17" x14ac:dyDescent="0.2">
      <c r="C207" s="6"/>
      <c r="D207" s="6" t="s">
        <v>167</v>
      </c>
      <c r="E207" s="6"/>
      <c r="H207" s="6">
        <f>H186-H206</f>
        <v>0</v>
      </c>
      <c r="I207" s="6">
        <f>I184-I206</f>
        <v>0</v>
      </c>
      <c r="J207" s="6"/>
      <c r="L207" s="6">
        <f t="shared" ref="L207:Q207" si="74">L184-L206</f>
        <v>4.7639150579925627E-6</v>
      </c>
      <c r="M207" s="6">
        <f t="shared" si="74"/>
        <v>2.3271513782674447E-6</v>
      </c>
      <c r="N207" s="6">
        <f t="shared" si="74"/>
        <v>2.908938768086955E-6</v>
      </c>
      <c r="O207" s="6">
        <f t="shared" si="74"/>
        <v>0</v>
      </c>
      <c r="P207" s="6">
        <f t="shared" si="74"/>
        <v>0</v>
      </c>
      <c r="Q207" s="6">
        <f t="shared" si="74"/>
        <v>0</v>
      </c>
    </row>
    <row r="209" spans="1:18" x14ac:dyDescent="0.2">
      <c r="B209" s="15" t="s">
        <v>195</v>
      </c>
      <c r="C209" s="15" t="s">
        <v>195</v>
      </c>
      <c r="D209" s="15" t="s">
        <v>195</v>
      </c>
      <c r="E209" s="15" t="s">
        <v>195</v>
      </c>
      <c r="F209" s="15" t="s">
        <v>195</v>
      </c>
      <c r="G209" s="15" t="s">
        <v>195</v>
      </c>
      <c r="H209" s="15" t="s">
        <v>195</v>
      </c>
      <c r="I209" s="15" t="s">
        <v>195</v>
      </c>
      <c r="J209" s="15" t="s">
        <v>195</v>
      </c>
      <c r="K209" s="15" t="s">
        <v>195</v>
      </c>
      <c r="L209" s="15" t="s">
        <v>195</v>
      </c>
      <c r="M209" s="15" t="s">
        <v>195</v>
      </c>
      <c r="N209" s="15" t="s">
        <v>195</v>
      </c>
      <c r="O209" s="15" t="s">
        <v>195</v>
      </c>
      <c r="P209" s="15" t="s">
        <v>195</v>
      </c>
      <c r="Q209" s="15" t="s">
        <v>195</v>
      </c>
      <c r="R209" s="15" t="s">
        <v>195</v>
      </c>
    </row>
    <row r="211" spans="1:18" x14ac:dyDescent="0.2">
      <c r="A211" t="s">
        <v>195</v>
      </c>
      <c r="B211" t="str">
        <f>$B$1</f>
        <v>H:\Acctg\2007\MHSA\06-07 Annual Report7.xls</v>
      </c>
    </row>
    <row r="212" spans="1:18" x14ac:dyDescent="0.2">
      <c r="B212" s="16" t="str">
        <f>B176</f>
        <v>Worksheet</v>
      </c>
    </row>
    <row r="214" spans="1:18" x14ac:dyDescent="0.2">
      <c r="C214" s="11" t="s">
        <v>190</v>
      </c>
      <c r="D214" s="7" t="s">
        <v>149</v>
      </c>
      <c r="E214" s="6"/>
      <c r="F214" s="9"/>
      <c r="H214" s="9" t="s">
        <v>159</v>
      </c>
      <c r="I214" s="9" t="s">
        <v>138</v>
      </c>
      <c r="J214" s="9" t="s">
        <v>172</v>
      </c>
      <c r="L214" s="9" t="s">
        <v>0</v>
      </c>
      <c r="M214" s="9" t="s">
        <v>145</v>
      </c>
      <c r="N214" s="9" t="s">
        <v>157</v>
      </c>
      <c r="O214" s="9" t="s">
        <v>251</v>
      </c>
      <c r="P214" s="9" t="s">
        <v>3</v>
      </c>
      <c r="Q214" s="9" t="s">
        <v>166</v>
      </c>
    </row>
    <row r="215" spans="1:18" x14ac:dyDescent="0.2">
      <c r="C215" s="6" t="s">
        <v>154</v>
      </c>
      <c r="D215" s="6" t="s">
        <v>142</v>
      </c>
      <c r="E215" s="6"/>
      <c r="H215" s="6">
        <v>0</v>
      </c>
      <c r="I215" s="12">
        <f>I15</f>
        <v>0</v>
      </c>
      <c r="J215" s="6"/>
      <c r="M215" s="6"/>
      <c r="N215" s="6"/>
      <c r="Q215" s="6"/>
    </row>
    <row r="216" spans="1:18" x14ac:dyDescent="0.2">
      <c r="C216" s="6" t="s">
        <v>155</v>
      </c>
      <c r="D216" s="6" t="s">
        <v>156</v>
      </c>
      <c r="E216" s="6"/>
      <c r="H216" s="6">
        <v>2000</v>
      </c>
      <c r="I216" s="12">
        <f>J15</f>
        <v>0</v>
      </c>
      <c r="J216" s="6">
        <f>I215+I216+0.00001</f>
        <v>1.0000000000000001E-5</v>
      </c>
      <c r="L216" s="12">
        <f t="shared" ref="L216:Q216" si="75">L15</f>
        <v>0</v>
      </c>
      <c r="M216" s="12">
        <f t="shared" si="75"/>
        <v>0</v>
      </c>
      <c r="N216" s="12">
        <f t="shared" si="75"/>
        <v>0</v>
      </c>
      <c r="O216" s="12">
        <f t="shared" si="75"/>
        <v>0</v>
      </c>
      <c r="P216" s="12">
        <f t="shared" si="75"/>
        <v>0</v>
      </c>
      <c r="Q216" s="12">
        <f t="shared" si="75"/>
        <v>0</v>
      </c>
    </row>
    <row r="217" spans="1:18" x14ac:dyDescent="0.2">
      <c r="C217" s="6" t="s">
        <v>175</v>
      </c>
      <c r="D217" s="6" t="s">
        <v>143</v>
      </c>
      <c r="E217" s="6"/>
      <c r="H217" s="6">
        <v>475000</v>
      </c>
      <c r="I217" s="12">
        <f>I16</f>
        <v>0</v>
      </c>
      <c r="J217" s="6"/>
      <c r="L217" s="6"/>
      <c r="M217" s="6"/>
      <c r="N217" s="6"/>
      <c r="O217" s="6"/>
      <c r="P217" s="6"/>
      <c r="Q217" s="6"/>
    </row>
    <row r="218" spans="1:18" x14ac:dyDescent="0.2">
      <c r="C218" s="6" t="s">
        <v>176</v>
      </c>
      <c r="D218" s="6" t="s">
        <v>144</v>
      </c>
      <c r="E218" s="6"/>
      <c r="H218" s="6">
        <v>197000</v>
      </c>
      <c r="I218" s="12">
        <f>J16</f>
        <v>929773</v>
      </c>
      <c r="J218" s="6">
        <f>I217+I218+0.00001</f>
        <v>929773.00000999996</v>
      </c>
      <c r="L218" s="12">
        <f t="shared" ref="L218:Q218" si="76">L16</f>
        <v>431564</v>
      </c>
      <c r="M218" s="12">
        <f t="shared" si="76"/>
        <v>0</v>
      </c>
      <c r="N218" s="12">
        <f t="shared" si="76"/>
        <v>430341</v>
      </c>
      <c r="O218" s="12">
        <f t="shared" si="76"/>
        <v>67868</v>
      </c>
      <c r="P218" s="12">
        <f t="shared" si="76"/>
        <v>0</v>
      </c>
      <c r="Q218" s="12">
        <f t="shared" si="76"/>
        <v>0</v>
      </c>
    </row>
    <row r="219" spans="1:18" x14ac:dyDescent="0.2">
      <c r="C219" s="6"/>
      <c r="D219" s="6"/>
      <c r="E219" s="6"/>
      <c r="H219" s="6"/>
      <c r="I219" s="6"/>
      <c r="J219" s="6"/>
      <c r="L219" s="6"/>
      <c r="M219" s="6"/>
      <c r="N219" s="6"/>
      <c r="O219" s="6"/>
      <c r="P219" s="6"/>
      <c r="Q219" s="6"/>
    </row>
    <row r="220" spans="1:18" x14ac:dyDescent="0.2">
      <c r="C220" s="6"/>
      <c r="D220" s="6" t="s">
        <v>141</v>
      </c>
      <c r="E220" s="6"/>
      <c r="H220" s="10">
        <f>SUM(H215:H218)</f>
        <v>674000</v>
      </c>
      <c r="I220" s="10">
        <f>SUM(I215:I218)</f>
        <v>929773</v>
      </c>
      <c r="J220" s="10">
        <f>SUM(J215:J218)</f>
        <v>929773.00001999992</v>
      </c>
      <c r="L220" s="10">
        <f t="shared" ref="L220:Q220" si="77">SUM(L216:L218)</f>
        <v>431564</v>
      </c>
      <c r="M220" s="10">
        <f t="shared" si="77"/>
        <v>0</v>
      </c>
      <c r="N220" s="10">
        <f t="shared" si="77"/>
        <v>430341</v>
      </c>
      <c r="O220" s="10">
        <f t="shared" si="77"/>
        <v>67868</v>
      </c>
      <c r="P220" s="10">
        <f t="shared" si="77"/>
        <v>0</v>
      </c>
      <c r="Q220" s="10">
        <f t="shared" si="77"/>
        <v>0</v>
      </c>
    </row>
    <row r="221" spans="1:18" x14ac:dyDescent="0.2">
      <c r="C221" s="6"/>
      <c r="D221" s="6" t="s">
        <v>158</v>
      </c>
      <c r="E221" s="6"/>
      <c r="H221" s="6">
        <v>304110</v>
      </c>
      <c r="I221" s="6">
        <f>SUM(L220:Q220)</f>
        <v>929773</v>
      </c>
      <c r="J221" s="6">
        <f>H221-I221</f>
        <v>-625663</v>
      </c>
      <c r="M221" s="6"/>
      <c r="N221" s="6"/>
      <c r="Q221" s="6"/>
    </row>
    <row r="222" spans="1:18" x14ac:dyDescent="0.2">
      <c r="C222" s="6"/>
      <c r="D222" s="6" t="s">
        <v>163</v>
      </c>
      <c r="E222" s="6"/>
      <c r="H222" s="10">
        <f>H220-H221</f>
        <v>369890</v>
      </c>
      <c r="I222" s="10">
        <f>I220-I221</f>
        <v>0</v>
      </c>
      <c r="J222" s="8"/>
      <c r="M222" s="6"/>
      <c r="N222" s="6"/>
      <c r="Q222" s="6"/>
    </row>
    <row r="223" spans="1:18" x14ac:dyDescent="0.2">
      <c r="C223" s="6"/>
      <c r="D223" s="6"/>
      <c r="E223" s="6"/>
      <c r="H223" s="6"/>
      <c r="I223" s="6"/>
      <c r="J223" s="6"/>
      <c r="M223" s="6"/>
      <c r="N223" s="6"/>
      <c r="Q223" s="6"/>
    </row>
    <row r="224" spans="1:18" x14ac:dyDescent="0.2">
      <c r="C224" s="7" t="s">
        <v>160</v>
      </c>
      <c r="D224" s="7" t="s">
        <v>164</v>
      </c>
      <c r="E224" s="6"/>
      <c r="H224" s="6">
        <v>129462</v>
      </c>
      <c r="I224" s="6"/>
      <c r="J224" s="6"/>
      <c r="L224" s="9" t="s">
        <v>0</v>
      </c>
      <c r="M224" s="9" t="s">
        <v>145</v>
      </c>
      <c r="N224" s="9" t="s">
        <v>157</v>
      </c>
      <c r="O224" s="9" t="s">
        <v>251</v>
      </c>
      <c r="P224" s="9" t="s">
        <v>3</v>
      </c>
      <c r="Q224" s="9" t="s">
        <v>166</v>
      </c>
    </row>
    <row r="225" spans="2:17" x14ac:dyDescent="0.2">
      <c r="B225" s="6" t="str">
        <f>$C$224&amp;C225</f>
        <v>FCP</v>
      </c>
      <c r="C225" s="6" t="s">
        <v>154</v>
      </c>
      <c r="D225" s="6" t="s">
        <v>142</v>
      </c>
      <c r="E225" s="6"/>
      <c r="H225" s="6"/>
      <c r="I225" s="6">
        <f>H224/H242*I215</f>
        <v>0</v>
      </c>
      <c r="J225" s="12" t="str">
        <f ca="1">"Row "&amp;CELL("row",M216)</f>
        <v>Row 216</v>
      </c>
      <c r="L225" s="12">
        <f t="shared" ref="L225:Q226" si="78">$I225/$J$216*L$216</f>
        <v>0</v>
      </c>
      <c r="M225" s="12">
        <f t="shared" si="78"/>
        <v>0</v>
      </c>
      <c r="N225" s="12">
        <f t="shared" si="78"/>
        <v>0</v>
      </c>
      <c r="O225" s="12">
        <f t="shared" si="78"/>
        <v>0</v>
      </c>
      <c r="P225" s="12">
        <f t="shared" si="78"/>
        <v>0</v>
      </c>
      <c r="Q225" s="12">
        <f t="shared" si="78"/>
        <v>0</v>
      </c>
    </row>
    <row r="226" spans="2:17" x14ac:dyDescent="0.2">
      <c r="B226" s="6" t="str">
        <f>$C$224&amp;C226</f>
        <v>FCO</v>
      </c>
      <c r="C226" s="6" t="s">
        <v>155</v>
      </c>
      <c r="D226" s="6" t="s">
        <v>156</v>
      </c>
      <c r="E226" s="6"/>
      <c r="H226" s="6"/>
      <c r="I226" s="6">
        <f>H224/H242*I216</f>
        <v>0</v>
      </c>
      <c r="J226" s="6"/>
      <c r="L226" s="12">
        <f t="shared" si="78"/>
        <v>0</v>
      </c>
      <c r="M226" s="12">
        <f t="shared" si="78"/>
        <v>0</v>
      </c>
      <c r="N226" s="12">
        <f t="shared" si="78"/>
        <v>0</v>
      </c>
      <c r="O226" s="12">
        <f t="shared" si="78"/>
        <v>0</v>
      </c>
      <c r="P226" s="12">
        <f t="shared" si="78"/>
        <v>0</v>
      </c>
      <c r="Q226" s="12">
        <f t="shared" si="78"/>
        <v>0</v>
      </c>
    </row>
    <row r="227" spans="2:17" x14ac:dyDescent="0.2">
      <c r="B227" s="6" t="str">
        <f>$C$224&amp;C227</f>
        <v>FKP</v>
      </c>
      <c r="C227" s="6" t="s">
        <v>175</v>
      </c>
      <c r="D227" s="6" t="s">
        <v>143</v>
      </c>
      <c r="E227" s="6"/>
      <c r="H227" s="6"/>
      <c r="I227" s="6">
        <f>H224/H242*I217</f>
        <v>0</v>
      </c>
      <c r="J227" s="13" t="str">
        <f ca="1">"Row "&amp;CELL("row",M218)</f>
        <v>Row 218</v>
      </c>
      <c r="L227" s="13">
        <f t="shared" ref="L227:Q228" si="79">$I227/$J$218*L$218</f>
        <v>0</v>
      </c>
      <c r="M227" s="13">
        <f t="shared" si="79"/>
        <v>0</v>
      </c>
      <c r="N227" s="13">
        <f t="shared" si="79"/>
        <v>0</v>
      </c>
      <c r="O227" s="13">
        <f t="shared" si="79"/>
        <v>0</v>
      </c>
      <c r="P227" s="13">
        <f t="shared" si="79"/>
        <v>0</v>
      </c>
      <c r="Q227" s="13">
        <f t="shared" si="79"/>
        <v>0</v>
      </c>
    </row>
    <row r="228" spans="2:17" x14ac:dyDescent="0.2">
      <c r="B228" s="6" t="str">
        <f>$C$224&amp;C228</f>
        <v>FKO</v>
      </c>
      <c r="C228" s="6" t="s">
        <v>176</v>
      </c>
      <c r="D228" s="6" t="s">
        <v>144</v>
      </c>
      <c r="E228" s="6"/>
      <c r="H228" s="6"/>
      <c r="I228" s="6">
        <f>H224/H242*I218</f>
        <v>325421.80682365026</v>
      </c>
      <c r="J228" s="6"/>
      <c r="L228" s="13">
        <f t="shared" si="79"/>
        <v>151047.98336640376</v>
      </c>
      <c r="M228" s="13">
        <f t="shared" si="79"/>
        <v>0</v>
      </c>
      <c r="N228" s="13">
        <f t="shared" si="79"/>
        <v>150619.93171321417</v>
      </c>
      <c r="O228" s="13">
        <f t="shared" si="79"/>
        <v>23753.891740532323</v>
      </c>
      <c r="P228" s="13">
        <f t="shared" si="79"/>
        <v>0</v>
      </c>
      <c r="Q228" s="13">
        <f t="shared" si="79"/>
        <v>0</v>
      </c>
    </row>
    <row r="229" spans="2:17" x14ac:dyDescent="0.2">
      <c r="C229" s="6"/>
      <c r="D229" s="6"/>
      <c r="E229" s="6"/>
      <c r="H229" s="6"/>
      <c r="I229" s="6"/>
      <c r="J229" s="6"/>
      <c r="L229" s="6"/>
      <c r="M229" s="6"/>
      <c r="N229" s="6"/>
      <c r="O229" s="6"/>
      <c r="P229" s="6"/>
      <c r="Q229" s="6"/>
    </row>
    <row r="230" spans="2:17" x14ac:dyDescent="0.2">
      <c r="C230" s="7" t="s">
        <v>161</v>
      </c>
      <c r="D230" s="7" t="s">
        <v>165</v>
      </c>
      <c r="E230" s="6"/>
      <c r="H230" s="6">
        <v>240428</v>
      </c>
      <c r="I230" s="6"/>
      <c r="J230" s="6"/>
      <c r="L230" s="6"/>
      <c r="M230" s="6"/>
      <c r="N230" s="6"/>
      <c r="O230" s="6"/>
      <c r="P230" s="6"/>
      <c r="Q230" s="6"/>
    </row>
    <row r="231" spans="2:17" x14ac:dyDescent="0.2">
      <c r="B231" s="6" t="str">
        <f>$C$230&amp;C231</f>
        <v>SCP</v>
      </c>
      <c r="C231" s="6" t="s">
        <v>154</v>
      </c>
      <c r="D231" s="6" t="s">
        <v>142</v>
      </c>
      <c r="E231" s="6"/>
      <c r="H231" s="6"/>
      <c r="I231" s="6">
        <f>H230/H242*I215</f>
        <v>0</v>
      </c>
      <c r="J231" s="6"/>
      <c r="L231" s="12">
        <f t="shared" ref="L231:Q232" si="80">$I231/$J$216*L$216</f>
        <v>0</v>
      </c>
      <c r="M231" s="12">
        <f t="shared" si="80"/>
        <v>0</v>
      </c>
      <c r="N231" s="12">
        <f t="shared" si="80"/>
        <v>0</v>
      </c>
      <c r="O231" s="12">
        <f t="shared" si="80"/>
        <v>0</v>
      </c>
      <c r="P231" s="12">
        <f t="shared" si="80"/>
        <v>0</v>
      </c>
      <c r="Q231" s="12">
        <f t="shared" si="80"/>
        <v>0</v>
      </c>
    </row>
    <row r="232" spans="2:17" x14ac:dyDescent="0.2">
      <c r="B232" s="6" t="str">
        <f>$C$230&amp;C232</f>
        <v>SCO</v>
      </c>
      <c r="C232" s="6" t="s">
        <v>155</v>
      </c>
      <c r="D232" s="6" t="s">
        <v>156</v>
      </c>
      <c r="E232" s="6"/>
      <c r="H232" s="6"/>
      <c r="I232" s="6">
        <f>H230/H242*I216</f>
        <v>0</v>
      </c>
      <c r="J232" s="6"/>
      <c r="L232" s="12">
        <f t="shared" si="80"/>
        <v>0</v>
      </c>
      <c r="M232" s="12">
        <f t="shared" si="80"/>
        <v>0</v>
      </c>
      <c r="N232" s="12">
        <f t="shared" si="80"/>
        <v>0</v>
      </c>
      <c r="O232" s="12">
        <f t="shared" si="80"/>
        <v>0</v>
      </c>
      <c r="P232" s="12">
        <f t="shared" si="80"/>
        <v>0</v>
      </c>
      <c r="Q232" s="12">
        <f t="shared" si="80"/>
        <v>0</v>
      </c>
    </row>
    <row r="233" spans="2:17" x14ac:dyDescent="0.2">
      <c r="B233" s="6" t="str">
        <f>$C$230&amp;C233</f>
        <v>SKP</v>
      </c>
      <c r="C233" s="6" t="s">
        <v>175</v>
      </c>
      <c r="D233" s="6" t="s">
        <v>143</v>
      </c>
      <c r="E233" s="6"/>
      <c r="H233" s="6"/>
      <c r="I233" s="6">
        <f>H230/H242*I217</f>
        <v>0</v>
      </c>
      <c r="J233" s="6"/>
      <c r="L233" s="13">
        <f t="shared" ref="L233:Q234" si="81">$I233/$J$218*L$218</f>
        <v>0</v>
      </c>
      <c r="M233" s="13">
        <f t="shared" si="81"/>
        <v>0</v>
      </c>
      <c r="N233" s="13">
        <f t="shared" si="81"/>
        <v>0</v>
      </c>
      <c r="O233" s="13">
        <f t="shared" si="81"/>
        <v>0</v>
      </c>
      <c r="P233" s="13">
        <f t="shared" si="81"/>
        <v>0</v>
      </c>
      <c r="Q233" s="13">
        <f t="shared" si="81"/>
        <v>0</v>
      </c>
    </row>
    <row r="234" spans="2:17" x14ac:dyDescent="0.2">
      <c r="B234" s="6" t="str">
        <f>$C$230&amp;C234</f>
        <v>SKO</v>
      </c>
      <c r="C234" s="6" t="s">
        <v>176</v>
      </c>
      <c r="D234" s="6" t="s">
        <v>144</v>
      </c>
      <c r="E234" s="6"/>
      <c r="H234" s="6"/>
      <c r="I234" s="6">
        <f>H230/H242*I218</f>
        <v>604351.19317634974</v>
      </c>
      <c r="J234" s="6"/>
      <c r="L234" s="13">
        <f t="shared" si="81"/>
        <v>280516.01662895462</v>
      </c>
      <c r="M234" s="13">
        <f t="shared" si="81"/>
        <v>0</v>
      </c>
      <c r="N234" s="13">
        <f t="shared" si="81"/>
        <v>279721.06828215736</v>
      </c>
      <c r="O234" s="13">
        <f t="shared" si="81"/>
        <v>44114.108258737739</v>
      </c>
      <c r="P234" s="13">
        <f t="shared" si="81"/>
        <v>0</v>
      </c>
      <c r="Q234" s="13">
        <f t="shared" si="81"/>
        <v>0</v>
      </c>
    </row>
    <row r="235" spans="2:17" x14ac:dyDescent="0.2">
      <c r="C235" s="6"/>
      <c r="D235" s="6"/>
      <c r="E235" s="6"/>
      <c r="H235" s="6"/>
      <c r="I235" s="6"/>
      <c r="J235" s="6"/>
      <c r="L235" s="6"/>
      <c r="M235" s="6"/>
      <c r="N235" s="6"/>
      <c r="O235" s="6"/>
      <c r="P235" s="6"/>
      <c r="Q235" s="6"/>
    </row>
    <row r="236" spans="2:17" x14ac:dyDescent="0.2">
      <c r="C236" s="7" t="s">
        <v>162</v>
      </c>
      <c r="D236" s="7" t="s">
        <v>194</v>
      </c>
      <c r="E236" s="6"/>
      <c r="H236" s="6">
        <f>H222-H224-H230</f>
        <v>0</v>
      </c>
      <c r="I236" s="6"/>
      <c r="J236" s="6"/>
      <c r="L236" s="6"/>
      <c r="M236" s="6"/>
      <c r="N236" s="6"/>
      <c r="O236" s="6"/>
      <c r="P236" s="6"/>
      <c r="Q236" s="6"/>
    </row>
    <row r="237" spans="2:17" x14ac:dyDescent="0.2">
      <c r="B237" s="6" t="str">
        <f>$C$236&amp;C237</f>
        <v>OCP</v>
      </c>
      <c r="C237" s="6" t="s">
        <v>154</v>
      </c>
      <c r="D237" s="6" t="s">
        <v>142</v>
      </c>
      <c r="E237" s="6"/>
      <c r="H237" s="6"/>
      <c r="I237" s="6">
        <f>I215-I225-I231</f>
        <v>0</v>
      </c>
      <c r="J237" s="6"/>
      <c r="L237" s="12">
        <f t="shared" ref="L237:Q238" si="82">$I237/$J$216*L$216</f>
        <v>0</v>
      </c>
      <c r="M237" s="12">
        <f t="shared" si="82"/>
        <v>0</v>
      </c>
      <c r="N237" s="12">
        <f t="shared" si="82"/>
        <v>0</v>
      </c>
      <c r="O237" s="12">
        <f t="shared" si="82"/>
        <v>0</v>
      </c>
      <c r="P237" s="12">
        <f t="shared" si="82"/>
        <v>0</v>
      </c>
      <c r="Q237" s="12">
        <f t="shared" si="82"/>
        <v>0</v>
      </c>
    </row>
    <row r="238" spans="2:17" x14ac:dyDescent="0.2">
      <c r="B238" s="6" t="str">
        <f>$C$236&amp;C238</f>
        <v>OCO</v>
      </c>
      <c r="C238" s="6" t="s">
        <v>155</v>
      </c>
      <c r="D238" s="6" t="s">
        <v>156</v>
      </c>
      <c r="E238" s="6"/>
      <c r="H238" s="6"/>
      <c r="I238" s="6">
        <f>I216-I226-I232</f>
        <v>0</v>
      </c>
      <c r="J238" s="6"/>
      <c r="L238" s="12">
        <f t="shared" si="82"/>
        <v>0</v>
      </c>
      <c r="M238" s="12">
        <f t="shared" si="82"/>
        <v>0</v>
      </c>
      <c r="N238" s="12">
        <f t="shared" si="82"/>
        <v>0</v>
      </c>
      <c r="O238" s="12">
        <f t="shared" si="82"/>
        <v>0</v>
      </c>
      <c r="P238" s="12">
        <f t="shared" si="82"/>
        <v>0</v>
      </c>
      <c r="Q238" s="12">
        <f t="shared" si="82"/>
        <v>0</v>
      </c>
    </row>
    <row r="239" spans="2:17" x14ac:dyDescent="0.2">
      <c r="B239" s="6" t="str">
        <f>$C$236&amp;C239</f>
        <v>OKP</v>
      </c>
      <c r="C239" s="6" t="s">
        <v>175</v>
      </c>
      <c r="D239" s="6" t="s">
        <v>143</v>
      </c>
      <c r="E239" s="6"/>
      <c r="H239" s="6"/>
      <c r="I239" s="6">
        <f>I217-I227-I233</f>
        <v>0</v>
      </c>
      <c r="J239" s="6"/>
      <c r="L239" s="13">
        <f t="shared" ref="L239:Q240" si="83">$I239/$J$218*L$218</f>
        <v>0</v>
      </c>
      <c r="M239" s="13">
        <f t="shared" si="83"/>
        <v>0</v>
      </c>
      <c r="N239" s="13">
        <f t="shared" si="83"/>
        <v>0</v>
      </c>
      <c r="O239" s="13">
        <f t="shared" si="83"/>
        <v>0</v>
      </c>
      <c r="P239" s="13">
        <f t="shared" si="83"/>
        <v>0</v>
      </c>
      <c r="Q239" s="13">
        <f t="shared" si="83"/>
        <v>0</v>
      </c>
    </row>
    <row r="240" spans="2:17" x14ac:dyDescent="0.2">
      <c r="B240" s="6" t="str">
        <f>$C$236&amp;C240</f>
        <v>OKO</v>
      </c>
      <c r="C240" s="6" t="s">
        <v>176</v>
      </c>
      <c r="D240" s="6" t="s">
        <v>144</v>
      </c>
      <c r="E240" s="6"/>
      <c r="H240" s="6"/>
      <c r="I240" s="6">
        <f>I218-I228-I234</f>
        <v>0</v>
      </c>
      <c r="J240" s="6"/>
      <c r="L240" s="13">
        <f t="shared" si="83"/>
        <v>0</v>
      </c>
      <c r="M240" s="13">
        <f t="shared" si="83"/>
        <v>0</v>
      </c>
      <c r="N240" s="13">
        <f t="shared" si="83"/>
        <v>0</v>
      </c>
      <c r="O240" s="13">
        <f t="shared" si="83"/>
        <v>0</v>
      </c>
      <c r="P240" s="13">
        <f t="shared" si="83"/>
        <v>0</v>
      </c>
      <c r="Q240" s="13">
        <f t="shared" si="83"/>
        <v>0</v>
      </c>
    </row>
    <row r="241" spans="1:18" x14ac:dyDescent="0.2">
      <c r="C241" s="6"/>
      <c r="D241" s="6"/>
      <c r="E241" s="6"/>
      <c r="H241" s="6"/>
      <c r="I241" s="6"/>
      <c r="J241" s="6"/>
      <c r="L241" s="6"/>
      <c r="M241" s="6"/>
      <c r="N241" s="6"/>
      <c r="O241" s="6"/>
      <c r="P241" s="6"/>
      <c r="Q241" s="6"/>
    </row>
    <row r="242" spans="1:18" x14ac:dyDescent="0.2">
      <c r="C242" s="6"/>
      <c r="D242" s="6" t="s">
        <v>141</v>
      </c>
      <c r="E242" s="6"/>
      <c r="H242" s="10">
        <f>SUM(H224:H241)</f>
        <v>369890</v>
      </c>
      <c r="I242" s="10">
        <f>SUM(I224:I241)</f>
        <v>929773</v>
      </c>
      <c r="J242" s="10"/>
      <c r="L242" s="10">
        <f t="shared" ref="L242:Q242" si="84">SUM(L224:L241)</f>
        <v>431563.9999953584</v>
      </c>
      <c r="M242" s="10">
        <f t="shared" si="84"/>
        <v>0</v>
      </c>
      <c r="N242" s="10">
        <f t="shared" si="84"/>
        <v>430340.99999537156</v>
      </c>
      <c r="O242" s="10">
        <f t="shared" si="84"/>
        <v>67867.999999270061</v>
      </c>
      <c r="P242" s="10">
        <f t="shared" si="84"/>
        <v>0</v>
      </c>
      <c r="Q242" s="10">
        <f t="shared" si="84"/>
        <v>0</v>
      </c>
    </row>
    <row r="243" spans="1:18" x14ac:dyDescent="0.2">
      <c r="C243" s="6"/>
      <c r="D243" s="6" t="s">
        <v>167</v>
      </c>
      <c r="E243" s="6"/>
      <c r="H243" s="6">
        <f>H222-H242</f>
        <v>0</v>
      </c>
      <c r="I243" s="6">
        <f>I220-I242</f>
        <v>0</v>
      </c>
      <c r="J243" s="6"/>
      <c r="L243" s="6">
        <f t="shared" ref="L243:Q243" si="85">L220-L242</f>
        <v>4.641595296561718E-6</v>
      </c>
      <c r="M243" s="6">
        <f t="shared" si="85"/>
        <v>0</v>
      </c>
      <c r="N243" s="6">
        <f t="shared" si="85"/>
        <v>4.6284403651952744E-6</v>
      </c>
      <c r="O243" s="6">
        <f t="shared" si="85"/>
        <v>7.2993861977010965E-7</v>
      </c>
      <c r="P243" s="6">
        <f t="shared" si="85"/>
        <v>0</v>
      </c>
      <c r="Q243" s="6">
        <f t="shared" si="85"/>
        <v>0</v>
      </c>
    </row>
    <row r="245" spans="1:18" x14ac:dyDescent="0.2">
      <c r="B245" s="15" t="s">
        <v>195</v>
      </c>
      <c r="C245" s="15" t="s">
        <v>195</v>
      </c>
      <c r="D245" s="15" t="s">
        <v>195</v>
      </c>
      <c r="E245" s="15" t="s">
        <v>195</v>
      </c>
      <c r="F245" s="15" t="s">
        <v>195</v>
      </c>
      <c r="G245" s="15" t="s">
        <v>195</v>
      </c>
      <c r="H245" s="15" t="s">
        <v>195</v>
      </c>
      <c r="I245" s="15" t="s">
        <v>195</v>
      </c>
      <c r="J245" s="15" t="s">
        <v>195</v>
      </c>
      <c r="K245" s="15" t="s">
        <v>195</v>
      </c>
      <c r="L245" s="15" t="s">
        <v>195</v>
      </c>
      <c r="M245" s="15" t="s">
        <v>195</v>
      </c>
      <c r="N245" s="15" t="s">
        <v>195</v>
      </c>
      <c r="O245" s="15" t="s">
        <v>195</v>
      </c>
      <c r="P245" s="15"/>
      <c r="Q245" s="15" t="s">
        <v>195</v>
      </c>
      <c r="R245" s="15" t="s">
        <v>195</v>
      </c>
    </row>
    <row r="247" spans="1:18" x14ac:dyDescent="0.2">
      <c r="A247" t="s">
        <v>195</v>
      </c>
      <c r="B247" t="str">
        <f>$B$1</f>
        <v>H:\Acctg\2007\MHSA\06-07 Annual Report7.xls</v>
      </c>
    </row>
    <row r="248" spans="1:18" x14ac:dyDescent="0.2">
      <c r="B248" s="16" t="str">
        <f>B212</f>
        <v>Worksheet</v>
      </c>
    </row>
    <row r="250" spans="1:18" x14ac:dyDescent="0.2">
      <c r="C250" s="11" t="s">
        <v>191</v>
      </c>
      <c r="D250" s="7" t="s">
        <v>150</v>
      </c>
      <c r="E250" s="6"/>
      <c r="F250" s="9"/>
      <c r="H250" s="9" t="s">
        <v>159</v>
      </c>
      <c r="I250" s="9" t="s">
        <v>138</v>
      </c>
      <c r="J250" s="9" t="s">
        <v>172</v>
      </c>
      <c r="L250" s="9" t="s">
        <v>0</v>
      </c>
      <c r="M250" s="9" t="s">
        <v>145</v>
      </c>
      <c r="N250" s="9" t="s">
        <v>157</v>
      </c>
      <c r="O250" s="9" t="s">
        <v>251</v>
      </c>
      <c r="P250" s="9" t="s">
        <v>3</v>
      </c>
      <c r="Q250" s="9" t="s">
        <v>166</v>
      </c>
    </row>
    <row r="251" spans="1:18" x14ac:dyDescent="0.2">
      <c r="C251" s="6" t="s">
        <v>154</v>
      </c>
      <c r="D251" s="6" t="s">
        <v>142</v>
      </c>
      <c r="E251" s="6"/>
      <c r="H251" s="6">
        <v>0</v>
      </c>
      <c r="I251" s="12">
        <f>I17</f>
        <v>0</v>
      </c>
      <c r="J251" s="6"/>
      <c r="M251" s="6"/>
      <c r="N251" s="6"/>
      <c r="Q251" s="6"/>
    </row>
    <row r="252" spans="1:18" x14ac:dyDescent="0.2">
      <c r="C252" s="6" t="s">
        <v>155</v>
      </c>
      <c r="D252" s="6" t="s">
        <v>156</v>
      </c>
      <c r="E252" s="6"/>
      <c r="H252" s="6">
        <v>0</v>
      </c>
      <c r="I252" s="12">
        <f>J17</f>
        <v>0</v>
      </c>
      <c r="J252" s="6">
        <f>I251+I252+0.00001</f>
        <v>1.0000000000000001E-5</v>
      </c>
      <c r="L252" s="12">
        <f t="shared" ref="L252:Q252" si="86">L17</f>
        <v>0</v>
      </c>
      <c r="M252" s="12">
        <f t="shared" si="86"/>
        <v>0</v>
      </c>
      <c r="N252" s="12">
        <f t="shared" si="86"/>
        <v>0</v>
      </c>
      <c r="O252" s="12">
        <f t="shared" si="86"/>
        <v>0</v>
      </c>
      <c r="P252" s="12">
        <f t="shared" si="86"/>
        <v>0</v>
      </c>
      <c r="Q252" s="12">
        <f t="shared" si="86"/>
        <v>0</v>
      </c>
    </row>
    <row r="253" spans="1:18" x14ac:dyDescent="0.2">
      <c r="C253" s="6" t="s">
        <v>175</v>
      </c>
      <c r="D253" s="6" t="s">
        <v>143</v>
      </c>
      <c r="E253" s="6"/>
      <c r="H253" s="6">
        <v>0</v>
      </c>
      <c r="I253" s="12">
        <f>I18</f>
        <v>0</v>
      </c>
      <c r="J253" s="6"/>
      <c r="L253" s="6"/>
      <c r="M253" s="6"/>
      <c r="N253" s="6"/>
      <c r="O253" s="6"/>
      <c r="P253" s="6"/>
      <c r="Q253" s="6"/>
    </row>
    <row r="254" spans="1:18" x14ac:dyDescent="0.2">
      <c r="C254" s="6" t="s">
        <v>176</v>
      </c>
      <c r="D254" s="6" t="s">
        <v>144</v>
      </c>
      <c r="E254" s="6"/>
      <c r="H254" s="6">
        <f>30000+273000</f>
        <v>303000</v>
      </c>
      <c r="I254" s="12">
        <f>J18</f>
        <v>1178379</v>
      </c>
      <c r="J254" s="6">
        <f>I253+I254+0.00001</f>
        <v>1178379.0000100001</v>
      </c>
      <c r="L254" s="12">
        <f t="shared" ref="L254:Q254" si="87">L18</f>
        <v>539233</v>
      </c>
      <c r="M254" s="12">
        <f t="shared" si="87"/>
        <v>0</v>
      </c>
      <c r="N254" s="12">
        <f t="shared" si="87"/>
        <v>237496</v>
      </c>
      <c r="O254" s="12">
        <f t="shared" si="87"/>
        <v>350605</v>
      </c>
      <c r="P254" s="12">
        <f t="shared" si="87"/>
        <v>0</v>
      </c>
      <c r="Q254" s="12">
        <f t="shared" si="87"/>
        <v>51045</v>
      </c>
    </row>
    <row r="255" spans="1:18" x14ac:dyDescent="0.2">
      <c r="C255" s="6"/>
      <c r="D255" s="6"/>
      <c r="E255" s="6"/>
      <c r="H255" s="6"/>
      <c r="I255" s="6"/>
      <c r="J255" s="6"/>
      <c r="L255" s="6"/>
      <c r="M255" s="6"/>
      <c r="N255" s="6"/>
      <c r="O255" s="6"/>
      <c r="P255" s="6"/>
      <c r="Q255" s="6"/>
    </row>
    <row r="256" spans="1:18" x14ac:dyDescent="0.2">
      <c r="C256" s="6"/>
      <c r="D256" s="6" t="s">
        <v>141</v>
      </c>
      <c r="E256" s="6"/>
      <c r="H256" s="10">
        <f>SUM(H251:H254)</f>
        <v>303000</v>
      </c>
      <c r="I256" s="10">
        <f>SUM(I251:I254)</f>
        <v>1178379</v>
      </c>
      <c r="J256" s="10">
        <f>SUM(J251:J254)</f>
        <v>1178379.0000200002</v>
      </c>
      <c r="L256" s="10">
        <f t="shared" ref="L256:Q256" si="88">SUM(L252:L254)</f>
        <v>539233</v>
      </c>
      <c r="M256" s="10">
        <f t="shared" si="88"/>
        <v>0</v>
      </c>
      <c r="N256" s="10">
        <f t="shared" si="88"/>
        <v>237496</v>
      </c>
      <c r="O256" s="10">
        <f t="shared" si="88"/>
        <v>350605</v>
      </c>
      <c r="P256" s="10">
        <f t="shared" si="88"/>
        <v>0</v>
      </c>
      <c r="Q256" s="10">
        <f t="shared" si="88"/>
        <v>51045</v>
      </c>
    </row>
    <row r="257" spans="2:17" x14ac:dyDescent="0.2">
      <c r="C257" s="6"/>
      <c r="D257" s="6" t="s">
        <v>158</v>
      </c>
      <c r="E257" s="6"/>
      <c r="H257" s="6">
        <v>48000</v>
      </c>
      <c r="I257" s="6">
        <f>SUM(L256:Q256)</f>
        <v>1178379</v>
      </c>
      <c r="J257" s="6">
        <f>H257-I257</f>
        <v>-1130379</v>
      </c>
      <c r="M257" s="6"/>
      <c r="N257" s="6"/>
      <c r="Q257" s="6"/>
    </row>
    <row r="258" spans="2:17" x14ac:dyDescent="0.2">
      <c r="C258" s="6"/>
      <c r="D258" s="6" t="s">
        <v>163</v>
      </c>
      <c r="E258" s="6"/>
      <c r="H258" s="10">
        <f>H256-H257</f>
        <v>255000</v>
      </c>
      <c r="I258" s="10">
        <f>I256-I257</f>
        <v>0</v>
      </c>
      <c r="J258" s="8"/>
      <c r="M258" s="6"/>
      <c r="N258" s="6"/>
      <c r="Q258" s="6"/>
    </row>
    <row r="259" spans="2:17" x14ac:dyDescent="0.2">
      <c r="C259" s="6"/>
      <c r="D259" s="6"/>
      <c r="E259" s="6"/>
      <c r="H259" s="6"/>
      <c r="I259" s="6"/>
      <c r="J259" s="6"/>
      <c r="M259" s="6"/>
      <c r="N259" s="6"/>
      <c r="Q259" s="6"/>
    </row>
    <row r="260" spans="2:17" x14ac:dyDescent="0.2">
      <c r="C260" s="7" t="s">
        <v>160</v>
      </c>
      <c r="D260" s="7" t="s">
        <v>164</v>
      </c>
      <c r="E260" s="6"/>
      <c r="H260" s="6">
        <v>63750</v>
      </c>
      <c r="I260" s="6"/>
      <c r="J260" s="6"/>
      <c r="L260" s="9" t="s">
        <v>0</v>
      </c>
      <c r="M260" s="9" t="s">
        <v>145</v>
      </c>
      <c r="N260" s="9" t="s">
        <v>157</v>
      </c>
      <c r="O260" s="9" t="s">
        <v>251</v>
      </c>
      <c r="P260" s="9" t="s">
        <v>3</v>
      </c>
      <c r="Q260" s="9" t="s">
        <v>166</v>
      </c>
    </row>
    <row r="261" spans="2:17" x14ac:dyDescent="0.2">
      <c r="B261" s="6" t="str">
        <f>$C$260&amp;C261</f>
        <v>FCP</v>
      </c>
      <c r="C261" s="6" t="s">
        <v>154</v>
      </c>
      <c r="D261" s="6" t="s">
        <v>142</v>
      </c>
      <c r="E261" s="6"/>
      <c r="H261" s="6"/>
      <c r="I261" s="6">
        <f>H260/H278*I251</f>
        <v>0</v>
      </c>
      <c r="J261" s="12" t="str">
        <f ca="1">"Row "&amp;CELL("row",M252)</f>
        <v>Row 252</v>
      </c>
      <c r="L261" s="12">
        <f t="shared" ref="L261:Q262" si="89">$I261/$J$252*L$252</f>
        <v>0</v>
      </c>
      <c r="M261" s="12">
        <f t="shared" si="89"/>
        <v>0</v>
      </c>
      <c r="N261" s="12">
        <f t="shared" si="89"/>
        <v>0</v>
      </c>
      <c r="O261" s="12">
        <f t="shared" si="89"/>
        <v>0</v>
      </c>
      <c r="P261" s="12">
        <f t="shared" si="89"/>
        <v>0</v>
      </c>
      <c r="Q261" s="12">
        <f t="shared" si="89"/>
        <v>0</v>
      </c>
    </row>
    <row r="262" spans="2:17" x14ac:dyDescent="0.2">
      <c r="B262" s="6" t="str">
        <f>$C$260&amp;C262</f>
        <v>FCO</v>
      </c>
      <c r="C262" s="6" t="s">
        <v>155</v>
      </c>
      <c r="D262" s="6" t="s">
        <v>156</v>
      </c>
      <c r="E262" s="6"/>
      <c r="H262" s="6"/>
      <c r="I262" s="6">
        <f>H260/H278*I252</f>
        <v>0</v>
      </c>
      <c r="J262" s="6"/>
      <c r="L262" s="12">
        <f t="shared" si="89"/>
        <v>0</v>
      </c>
      <c r="M262" s="12">
        <f t="shared" si="89"/>
        <v>0</v>
      </c>
      <c r="N262" s="12">
        <f t="shared" si="89"/>
        <v>0</v>
      </c>
      <c r="O262" s="12">
        <f t="shared" si="89"/>
        <v>0</v>
      </c>
      <c r="P262" s="12">
        <f t="shared" si="89"/>
        <v>0</v>
      </c>
      <c r="Q262" s="12">
        <f t="shared" si="89"/>
        <v>0</v>
      </c>
    </row>
    <row r="263" spans="2:17" x14ac:dyDescent="0.2">
      <c r="B263" s="6" t="str">
        <f>$C$260&amp;C263</f>
        <v>FKP</v>
      </c>
      <c r="C263" s="6" t="s">
        <v>175</v>
      </c>
      <c r="D263" s="6" t="s">
        <v>143</v>
      </c>
      <c r="E263" s="6"/>
      <c r="H263" s="6"/>
      <c r="I263" s="6">
        <f>H260/H278*I253</f>
        <v>0</v>
      </c>
      <c r="J263" s="13" t="str">
        <f ca="1">"Row "&amp;CELL("row",M254)</f>
        <v>Row 254</v>
      </c>
      <c r="L263" s="13">
        <f t="shared" ref="L263:Q264" si="90">$I263/$J$254*L$254</f>
        <v>0</v>
      </c>
      <c r="M263" s="13">
        <f t="shared" si="90"/>
        <v>0</v>
      </c>
      <c r="N263" s="13">
        <f t="shared" si="90"/>
        <v>0</v>
      </c>
      <c r="O263" s="13">
        <f t="shared" si="90"/>
        <v>0</v>
      </c>
      <c r="P263" s="13">
        <f t="shared" si="90"/>
        <v>0</v>
      </c>
      <c r="Q263" s="13">
        <f t="shared" si="90"/>
        <v>0</v>
      </c>
    </row>
    <row r="264" spans="2:17" x14ac:dyDescent="0.2">
      <c r="B264" s="6" t="str">
        <f>$C$260&amp;C264</f>
        <v>FKO</v>
      </c>
      <c r="C264" s="6" t="s">
        <v>176</v>
      </c>
      <c r="D264" s="6" t="s">
        <v>144</v>
      </c>
      <c r="E264" s="6"/>
      <c r="H264" s="6"/>
      <c r="I264" s="6">
        <f>H260/H278*I254</f>
        <v>294594.75</v>
      </c>
      <c r="J264" s="6"/>
      <c r="L264" s="13">
        <f t="shared" si="90"/>
        <v>134808.24999885599</v>
      </c>
      <c r="M264" s="13">
        <f t="shared" si="90"/>
        <v>0</v>
      </c>
      <c r="N264" s="13">
        <f t="shared" si="90"/>
        <v>59373.999999496133</v>
      </c>
      <c r="O264" s="13">
        <f t="shared" si="90"/>
        <v>87651.249999256164</v>
      </c>
      <c r="P264" s="13">
        <f t="shared" si="90"/>
        <v>0</v>
      </c>
      <c r="Q264" s="13">
        <f t="shared" si="90"/>
        <v>12761.249999891705</v>
      </c>
    </row>
    <row r="265" spans="2:17" x14ac:dyDescent="0.2">
      <c r="C265" s="6"/>
      <c r="D265" s="6"/>
      <c r="E265" s="6"/>
      <c r="H265" s="6"/>
      <c r="I265" s="6"/>
      <c r="J265" s="6"/>
      <c r="L265" s="6"/>
      <c r="M265" s="6"/>
      <c r="N265" s="6"/>
      <c r="O265" s="6"/>
      <c r="P265" s="6"/>
      <c r="Q265" s="6"/>
    </row>
    <row r="266" spans="2:17" x14ac:dyDescent="0.2">
      <c r="C266" s="7" t="s">
        <v>161</v>
      </c>
      <c r="D266" s="7" t="s">
        <v>165</v>
      </c>
      <c r="E266" s="6"/>
      <c r="H266" s="6">
        <v>178500</v>
      </c>
      <c r="I266" s="6"/>
      <c r="J266" s="6"/>
      <c r="L266" s="6"/>
      <c r="M266" s="6"/>
      <c r="N266" s="6"/>
      <c r="O266" s="6"/>
      <c r="P266" s="6"/>
      <c r="Q266" s="6"/>
    </row>
    <row r="267" spans="2:17" x14ac:dyDescent="0.2">
      <c r="B267" s="6" t="str">
        <f>$C$266&amp;C267</f>
        <v>SCP</v>
      </c>
      <c r="C267" s="6" t="s">
        <v>154</v>
      </c>
      <c r="D267" s="6" t="s">
        <v>142</v>
      </c>
      <c r="E267" s="6"/>
      <c r="H267" s="6"/>
      <c r="I267" s="6">
        <f>H266/H278*I251</f>
        <v>0</v>
      </c>
      <c r="J267" s="6"/>
      <c r="L267" s="12">
        <f t="shared" ref="L267:Q268" si="91">$I267/$J$252*L$252</f>
        <v>0</v>
      </c>
      <c r="M267" s="12">
        <f t="shared" si="91"/>
        <v>0</v>
      </c>
      <c r="N267" s="12">
        <f t="shared" si="91"/>
        <v>0</v>
      </c>
      <c r="O267" s="12">
        <f t="shared" si="91"/>
        <v>0</v>
      </c>
      <c r="P267" s="12">
        <f t="shared" si="91"/>
        <v>0</v>
      </c>
      <c r="Q267" s="12">
        <f t="shared" si="91"/>
        <v>0</v>
      </c>
    </row>
    <row r="268" spans="2:17" x14ac:dyDescent="0.2">
      <c r="B268" s="6" t="str">
        <f>$C$266&amp;C268</f>
        <v>SCO</v>
      </c>
      <c r="C268" s="6" t="s">
        <v>155</v>
      </c>
      <c r="D268" s="6" t="s">
        <v>156</v>
      </c>
      <c r="E268" s="6"/>
      <c r="H268" s="6"/>
      <c r="I268" s="6">
        <f>H266/H278*I252</f>
        <v>0</v>
      </c>
      <c r="J268" s="6"/>
      <c r="L268" s="12">
        <f t="shared" si="91"/>
        <v>0</v>
      </c>
      <c r="M268" s="12">
        <f t="shared" si="91"/>
        <v>0</v>
      </c>
      <c r="N268" s="12">
        <f t="shared" si="91"/>
        <v>0</v>
      </c>
      <c r="O268" s="12">
        <f t="shared" si="91"/>
        <v>0</v>
      </c>
      <c r="P268" s="12">
        <f t="shared" si="91"/>
        <v>0</v>
      </c>
      <c r="Q268" s="12">
        <f t="shared" si="91"/>
        <v>0</v>
      </c>
    </row>
    <row r="269" spans="2:17" x14ac:dyDescent="0.2">
      <c r="B269" s="6" t="str">
        <f>$C$266&amp;C269</f>
        <v>SKP</v>
      </c>
      <c r="C269" s="6" t="s">
        <v>175</v>
      </c>
      <c r="D269" s="6" t="s">
        <v>143</v>
      </c>
      <c r="E269" s="6"/>
      <c r="H269" s="6"/>
      <c r="I269" s="6">
        <f>H266/H278*I253</f>
        <v>0</v>
      </c>
      <c r="J269" s="6"/>
      <c r="L269" s="13">
        <f t="shared" ref="L269:Q270" si="92">$I269/$J$254*L$254</f>
        <v>0</v>
      </c>
      <c r="M269" s="13">
        <f t="shared" si="92"/>
        <v>0</v>
      </c>
      <c r="N269" s="13">
        <f t="shared" si="92"/>
        <v>0</v>
      </c>
      <c r="O269" s="13">
        <f t="shared" si="92"/>
        <v>0</v>
      </c>
      <c r="P269" s="13">
        <f t="shared" si="92"/>
        <v>0</v>
      </c>
      <c r="Q269" s="13">
        <f t="shared" si="92"/>
        <v>0</v>
      </c>
    </row>
    <row r="270" spans="2:17" x14ac:dyDescent="0.2">
      <c r="B270" s="6" t="str">
        <f>$C$266&amp;C270</f>
        <v>SKO</v>
      </c>
      <c r="C270" s="6" t="s">
        <v>176</v>
      </c>
      <c r="D270" s="6" t="s">
        <v>144</v>
      </c>
      <c r="E270" s="6"/>
      <c r="H270" s="6"/>
      <c r="I270" s="6">
        <f>H266/H278*I254</f>
        <v>824865.29999999993</v>
      </c>
      <c r="J270" s="6"/>
      <c r="L270" s="13">
        <f t="shared" si="92"/>
        <v>377463.09999679669</v>
      </c>
      <c r="M270" s="13">
        <f t="shared" si="92"/>
        <v>0</v>
      </c>
      <c r="N270" s="13">
        <f t="shared" si="92"/>
        <v>166247.19999858915</v>
      </c>
      <c r="O270" s="13">
        <f t="shared" si="92"/>
        <v>245423.49999791721</v>
      </c>
      <c r="P270" s="13">
        <f t="shared" si="92"/>
        <v>0</v>
      </c>
      <c r="Q270" s="13">
        <f t="shared" si="92"/>
        <v>35731.499999696767</v>
      </c>
    </row>
    <row r="271" spans="2:17" x14ac:dyDescent="0.2">
      <c r="C271" s="6"/>
      <c r="D271" s="6"/>
      <c r="E271" s="6"/>
      <c r="H271" s="6"/>
      <c r="I271" s="6"/>
      <c r="J271" s="6"/>
      <c r="L271" s="6"/>
      <c r="M271" s="6"/>
      <c r="N271" s="6"/>
      <c r="O271" s="6"/>
      <c r="P271" s="6"/>
      <c r="Q271" s="6"/>
    </row>
    <row r="272" spans="2:17" x14ac:dyDescent="0.2">
      <c r="C272" s="7" t="s">
        <v>162</v>
      </c>
      <c r="D272" s="7" t="s">
        <v>194</v>
      </c>
      <c r="E272" s="6"/>
      <c r="H272" s="6">
        <f>H258-H260-H266</f>
        <v>12750</v>
      </c>
      <c r="I272" s="6"/>
      <c r="J272" s="6"/>
      <c r="L272" s="6"/>
      <c r="M272" s="6"/>
      <c r="N272" s="6"/>
      <c r="O272" s="6"/>
      <c r="P272" s="6"/>
      <c r="Q272" s="6"/>
    </row>
    <row r="273" spans="1:18" x14ac:dyDescent="0.2">
      <c r="B273" s="6" t="str">
        <f>$C$272&amp;C273</f>
        <v>OCP</v>
      </c>
      <c r="C273" s="6" t="s">
        <v>154</v>
      </c>
      <c r="D273" s="6" t="s">
        <v>142</v>
      </c>
      <c r="E273" s="6"/>
      <c r="H273" s="6"/>
      <c r="I273" s="6">
        <f>I251-I261-I267</f>
        <v>0</v>
      </c>
      <c r="J273" s="6"/>
      <c r="L273" s="12">
        <f t="shared" ref="L273:Q274" si="93">$I273/$J$252*L$252</f>
        <v>0</v>
      </c>
      <c r="M273" s="12">
        <f t="shared" si="93"/>
        <v>0</v>
      </c>
      <c r="N273" s="12">
        <f t="shared" si="93"/>
        <v>0</v>
      </c>
      <c r="O273" s="12">
        <f t="shared" si="93"/>
        <v>0</v>
      </c>
      <c r="P273" s="12">
        <f t="shared" si="93"/>
        <v>0</v>
      </c>
      <c r="Q273" s="12">
        <f t="shared" si="93"/>
        <v>0</v>
      </c>
    </row>
    <row r="274" spans="1:18" x14ac:dyDescent="0.2">
      <c r="B274" s="6" t="str">
        <f>$C$272&amp;C274</f>
        <v>OCO</v>
      </c>
      <c r="C274" s="6" t="s">
        <v>155</v>
      </c>
      <c r="D274" s="6" t="s">
        <v>156</v>
      </c>
      <c r="E274" s="6"/>
      <c r="H274" s="6"/>
      <c r="I274" s="6">
        <f>I252-I262-I268</f>
        <v>0</v>
      </c>
      <c r="J274" s="6"/>
      <c r="L274" s="12">
        <f t="shared" si="93"/>
        <v>0</v>
      </c>
      <c r="M274" s="12">
        <f t="shared" si="93"/>
        <v>0</v>
      </c>
      <c r="N274" s="12">
        <f t="shared" si="93"/>
        <v>0</v>
      </c>
      <c r="O274" s="12">
        <f t="shared" si="93"/>
        <v>0</v>
      </c>
      <c r="P274" s="12">
        <f t="shared" si="93"/>
        <v>0</v>
      </c>
      <c r="Q274" s="12">
        <f t="shared" si="93"/>
        <v>0</v>
      </c>
    </row>
    <row r="275" spans="1:18" x14ac:dyDescent="0.2">
      <c r="B275" s="6" t="str">
        <f>$C$272&amp;C275</f>
        <v>OKP</v>
      </c>
      <c r="C275" s="6" t="s">
        <v>175</v>
      </c>
      <c r="D275" s="6" t="s">
        <v>143</v>
      </c>
      <c r="E275" s="6"/>
      <c r="H275" s="6"/>
      <c r="I275" s="6">
        <f>I253-I263-I269</f>
        <v>0</v>
      </c>
      <c r="J275" s="6"/>
      <c r="L275" s="13">
        <f t="shared" ref="L275:Q276" si="94">$I275/$J$254*L$254</f>
        <v>0</v>
      </c>
      <c r="M275" s="13">
        <f t="shared" si="94"/>
        <v>0</v>
      </c>
      <c r="N275" s="13">
        <f t="shared" si="94"/>
        <v>0</v>
      </c>
      <c r="O275" s="13">
        <f t="shared" si="94"/>
        <v>0</v>
      </c>
      <c r="P275" s="13">
        <f t="shared" si="94"/>
        <v>0</v>
      </c>
      <c r="Q275" s="13">
        <f t="shared" si="94"/>
        <v>0</v>
      </c>
    </row>
    <row r="276" spans="1:18" x14ac:dyDescent="0.2">
      <c r="B276" s="6" t="str">
        <f>$C$272&amp;C276</f>
        <v>OKO</v>
      </c>
      <c r="C276" s="6" t="s">
        <v>176</v>
      </c>
      <c r="D276" s="6" t="s">
        <v>144</v>
      </c>
      <c r="E276" s="6"/>
      <c r="H276" s="6"/>
      <c r="I276" s="6">
        <f>I254-I264-I270</f>
        <v>58918.95000000007</v>
      </c>
      <c r="J276" s="6"/>
      <c r="L276" s="13">
        <f t="shared" si="94"/>
        <v>26961.649999771227</v>
      </c>
      <c r="M276" s="13">
        <f t="shared" si="94"/>
        <v>0</v>
      </c>
      <c r="N276" s="13">
        <f t="shared" si="94"/>
        <v>11874.799999899242</v>
      </c>
      <c r="O276" s="13">
        <f t="shared" si="94"/>
        <v>17530.249999851254</v>
      </c>
      <c r="P276" s="13">
        <f t="shared" si="94"/>
        <v>0</v>
      </c>
      <c r="Q276" s="13">
        <f t="shared" si="94"/>
        <v>2552.249999978344</v>
      </c>
    </row>
    <row r="277" spans="1:18" x14ac:dyDescent="0.2">
      <c r="C277" s="6"/>
      <c r="D277" s="6"/>
      <c r="E277" s="6"/>
      <c r="H277" s="6"/>
      <c r="I277" s="6"/>
      <c r="J277" s="6"/>
      <c r="L277" s="6"/>
      <c r="M277" s="6"/>
      <c r="N277" s="6"/>
      <c r="O277" s="6"/>
      <c r="P277" s="6"/>
      <c r="Q277" s="6"/>
    </row>
    <row r="278" spans="1:18" x14ac:dyDescent="0.2">
      <c r="C278" s="6"/>
      <c r="D278" s="6" t="s">
        <v>141</v>
      </c>
      <c r="E278" s="6"/>
      <c r="H278" s="10">
        <f>SUM(H260:H277)</f>
        <v>255000</v>
      </c>
      <c r="I278" s="10">
        <f>SUM(I260:I277)</f>
        <v>1178379</v>
      </c>
      <c r="J278" s="10"/>
      <c r="L278" s="10">
        <f t="shared" ref="L278:Q278" si="95">SUM(L260:L277)</f>
        <v>539232.99999542395</v>
      </c>
      <c r="M278" s="10">
        <f t="shared" si="95"/>
        <v>0</v>
      </c>
      <c r="N278" s="10">
        <f t="shared" si="95"/>
        <v>237495.9999979845</v>
      </c>
      <c r="O278" s="10">
        <f t="shared" si="95"/>
        <v>350604.99999702466</v>
      </c>
      <c r="P278" s="10">
        <f t="shared" si="95"/>
        <v>0</v>
      </c>
      <c r="Q278" s="10">
        <f t="shared" si="95"/>
        <v>51044.999999566819</v>
      </c>
    </row>
    <row r="279" spans="1:18" x14ac:dyDescent="0.2">
      <c r="C279" s="6"/>
      <c r="D279" s="6" t="s">
        <v>167</v>
      </c>
      <c r="E279" s="6"/>
      <c r="H279" s="6">
        <f>H258-H278</f>
        <v>0</v>
      </c>
      <c r="I279" s="6">
        <f>I256-I278</f>
        <v>0</v>
      </c>
      <c r="J279" s="6"/>
      <c r="L279" s="6">
        <f t="shared" ref="L279:Q279" si="96">L256-L278</f>
        <v>4.5760534703731537E-6</v>
      </c>
      <c r="M279" s="6">
        <f t="shared" si="96"/>
        <v>0</v>
      </c>
      <c r="N279" s="6">
        <f t="shared" si="96"/>
        <v>2.0154984667897224E-6</v>
      </c>
      <c r="O279" s="6">
        <f t="shared" si="96"/>
        <v>2.9753427952528E-6</v>
      </c>
      <c r="P279" s="6">
        <f t="shared" si="96"/>
        <v>0</v>
      </c>
      <c r="Q279" s="6">
        <f t="shared" si="96"/>
        <v>4.3318141251802444E-7</v>
      </c>
    </row>
    <row r="281" spans="1:18" x14ac:dyDescent="0.2">
      <c r="B281" s="15" t="s">
        <v>195</v>
      </c>
      <c r="C281" s="15" t="s">
        <v>195</v>
      </c>
      <c r="D281" s="15" t="s">
        <v>195</v>
      </c>
      <c r="E281" s="15" t="s">
        <v>195</v>
      </c>
      <c r="F281" s="15" t="s">
        <v>195</v>
      </c>
      <c r="G281" s="15" t="s">
        <v>195</v>
      </c>
      <c r="H281" s="15" t="s">
        <v>195</v>
      </c>
      <c r="I281" s="15" t="s">
        <v>195</v>
      </c>
      <c r="J281" s="15" t="s">
        <v>195</v>
      </c>
      <c r="K281" s="15" t="s">
        <v>195</v>
      </c>
      <c r="L281" s="15" t="s">
        <v>195</v>
      </c>
      <c r="M281" s="15" t="s">
        <v>195</v>
      </c>
      <c r="N281" s="15" t="s">
        <v>195</v>
      </c>
      <c r="O281" s="15" t="s">
        <v>195</v>
      </c>
      <c r="P281" s="15"/>
      <c r="Q281" s="15" t="s">
        <v>195</v>
      </c>
      <c r="R281" s="15" t="s">
        <v>195</v>
      </c>
    </row>
    <row r="283" spans="1:18" x14ac:dyDescent="0.2">
      <c r="A283" t="s">
        <v>195</v>
      </c>
      <c r="B283" t="str">
        <f>$B$1</f>
        <v>H:\Acctg\2007\MHSA\06-07 Annual Report7.xls</v>
      </c>
    </row>
    <row r="284" spans="1:18" x14ac:dyDescent="0.2">
      <c r="B284" s="16" t="str">
        <f>B248</f>
        <v>Worksheet</v>
      </c>
    </row>
    <row r="286" spans="1:18" x14ac:dyDescent="0.2">
      <c r="C286" s="11" t="s">
        <v>192</v>
      </c>
      <c r="D286" s="7" t="s">
        <v>151</v>
      </c>
      <c r="E286" s="6"/>
      <c r="F286" s="9"/>
      <c r="H286" s="9" t="s">
        <v>159</v>
      </c>
      <c r="I286" s="9" t="s">
        <v>138</v>
      </c>
      <c r="J286" s="9" t="s">
        <v>172</v>
      </c>
      <c r="L286" s="9" t="s">
        <v>0</v>
      </c>
      <c r="M286" s="9" t="s">
        <v>145</v>
      </c>
      <c r="N286" s="9" t="s">
        <v>157</v>
      </c>
      <c r="O286" s="9" t="s">
        <v>251</v>
      </c>
      <c r="P286" s="9" t="s">
        <v>3</v>
      </c>
      <c r="Q286" s="9" t="s">
        <v>166</v>
      </c>
    </row>
    <row r="287" spans="1:18" x14ac:dyDescent="0.2">
      <c r="C287" s="6" t="s">
        <v>154</v>
      </c>
      <c r="D287" s="6" t="s">
        <v>142</v>
      </c>
      <c r="E287" s="6"/>
      <c r="H287" s="6">
        <v>0</v>
      </c>
      <c r="I287" s="12">
        <f>I19</f>
        <v>0</v>
      </c>
      <c r="J287" s="6"/>
      <c r="M287" s="6"/>
      <c r="N287" s="6"/>
      <c r="Q287" s="6"/>
    </row>
    <row r="288" spans="1:18" x14ac:dyDescent="0.2">
      <c r="C288" s="6" t="s">
        <v>155</v>
      </c>
      <c r="D288" s="6" t="s">
        <v>156</v>
      </c>
      <c r="E288" s="6"/>
      <c r="H288" s="6">
        <v>0</v>
      </c>
      <c r="I288" s="12">
        <f>J19</f>
        <v>0</v>
      </c>
      <c r="J288" s="6">
        <f>I287+I288+0.00001</f>
        <v>1.0000000000000001E-5</v>
      </c>
      <c r="L288" s="12">
        <f t="shared" ref="L288:Q288" si="97">L19</f>
        <v>0</v>
      </c>
      <c r="M288" s="12">
        <f t="shared" si="97"/>
        <v>0</v>
      </c>
      <c r="N288" s="12">
        <f t="shared" si="97"/>
        <v>0</v>
      </c>
      <c r="O288" s="12">
        <f t="shared" si="97"/>
        <v>0</v>
      </c>
      <c r="P288" s="12">
        <f t="shared" si="97"/>
        <v>0</v>
      </c>
      <c r="Q288" s="12">
        <f t="shared" si="97"/>
        <v>0</v>
      </c>
    </row>
    <row r="289" spans="2:17" x14ac:dyDescent="0.2">
      <c r="C289" s="6" t="s">
        <v>175</v>
      </c>
      <c r="D289" s="6" t="s">
        <v>143</v>
      </c>
      <c r="E289" s="6"/>
      <c r="H289" s="6">
        <v>117900</v>
      </c>
      <c r="I289" s="12">
        <f>I20</f>
        <v>0</v>
      </c>
      <c r="J289" s="6"/>
      <c r="L289" s="6"/>
      <c r="M289" s="6"/>
      <c r="N289" s="6"/>
      <c r="O289" s="6"/>
      <c r="P289" s="6"/>
      <c r="Q289" s="6"/>
    </row>
    <row r="290" spans="2:17" x14ac:dyDescent="0.2">
      <c r="C290" s="6" t="s">
        <v>176</v>
      </c>
      <c r="D290" s="6" t="s">
        <v>144</v>
      </c>
      <c r="E290" s="6"/>
      <c r="H290" s="6">
        <f>217500+53100</f>
        <v>270600</v>
      </c>
      <c r="I290" s="12">
        <f>J20</f>
        <v>603121</v>
      </c>
      <c r="J290" s="6">
        <f>I289+I290+0.00001</f>
        <v>603121.00000999996</v>
      </c>
      <c r="L290" s="12">
        <f t="shared" ref="L290:Q290" si="98">L20</f>
        <v>183000</v>
      </c>
      <c r="M290" s="12">
        <f t="shared" si="98"/>
        <v>0</v>
      </c>
      <c r="N290" s="12">
        <f t="shared" si="98"/>
        <v>38190</v>
      </c>
      <c r="O290" s="12">
        <f t="shared" si="98"/>
        <v>381931</v>
      </c>
      <c r="P290" s="12">
        <f t="shared" si="98"/>
        <v>0</v>
      </c>
      <c r="Q290" s="12">
        <f t="shared" si="98"/>
        <v>0</v>
      </c>
    </row>
    <row r="291" spans="2:17" x14ac:dyDescent="0.2">
      <c r="C291" s="6"/>
      <c r="D291" s="6"/>
      <c r="E291" s="6"/>
      <c r="H291" s="6"/>
      <c r="I291" s="6"/>
      <c r="J291" s="6"/>
      <c r="L291" s="6"/>
      <c r="M291" s="6"/>
      <c r="N291" s="6"/>
      <c r="O291" s="6"/>
      <c r="P291" s="6"/>
      <c r="Q291" s="6"/>
    </row>
    <row r="292" spans="2:17" x14ac:dyDescent="0.2">
      <c r="C292" s="6"/>
      <c r="D292" s="6" t="s">
        <v>141</v>
      </c>
      <c r="E292" s="6"/>
      <c r="H292" s="10">
        <f>SUM(H287:H290)</f>
        <v>388500</v>
      </c>
      <c r="I292" s="10">
        <f>SUM(I287:I290)</f>
        <v>603121</v>
      </c>
      <c r="J292" s="10">
        <f>SUM(J287:J290)</f>
        <v>603121.00001999992</v>
      </c>
      <c r="L292" s="10">
        <f t="shared" ref="L292:Q292" si="99">SUM(L288:L290)</f>
        <v>183000</v>
      </c>
      <c r="M292" s="10">
        <f t="shared" si="99"/>
        <v>0</v>
      </c>
      <c r="N292" s="10">
        <f t="shared" si="99"/>
        <v>38190</v>
      </c>
      <c r="O292" s="10">
        <f t="shared" si="99"/>
        <v>381931</v>
      </c>
      <c r="P292" s="10">
        <f t="shared" si="99"/>
        <v>0</v>
      </c>
      <c r="Q292" s="10">
        <f t="shared" si="99"/>
        <v>0</v>
      </c>
    </row>
    <row r="293" spans="2:17" x14ac:dyDescent="0.2">
      <c r="C293" s="6"/>
      <c r="D293" s="6" t="s">
        <v>158</v>
      </c>
      <c r="E293" s="6"/>
      <c r="H293" s="6">
        <v>114500</v>
      </c>
      <c r="I293" s="6">
        <f>SUM(L292:Q292)</f>
        <v>603121</v>
      </c>
      <c r="J293" s="6">
        <f>H293-I293</f>
        <v>-488621</v>
      </c>
      <c r="M293" s="6"/>
      <c r="N293" s="6"/>
      <c r="Q293" s="6"/>
    </row>
    <row r="294" spans="2:17" x14ac:dyDescent="0.2">
      <c r="C294" s="6"/>
      <c r="D294" s="6" t="s">
        <v>163</v>
      </c>
      <c r="E294" s="6"/>
      <c r="H294" s="10">
        <f>H292-H293</f>
        <v>274000</v>
      </c>
      <c r="I294" s="10">
        <f>I292-I293</f>
        <v>0</v>
      </c>
      <c r="J294" s="8"/>
      <c r="M294" s="6"/>
      <c r="N294" s="6"/>
      <c r="Q294" s="6"/>
    </row>
    <row r="295" spans="2:17" x14ac:dyDescent="0.2">
      <c r="C295" s="6"/>
      <c r="D295" s="6"/>
      <c r="E295" s="6"/>
      <c r="H295" s="6"/>
      <c r="I295" s="6"/>
      <c r="J295" s="6"/>
      <c r="M295" s="6"/>
      <c r="N295" s="6"/>
      <c r="Q295" s="6"/>
    </row>
    <row r="296" spans="2:17" x14ac:dyDescent="0.2">
      <c r="C296" s="7" t="s">
        <v>160</v>
      </c>
      <c r="D296" s="7" t="s">
        <v>164</v>
      </c>
      <c r="E296" s="6"/>
      <c r="H296" s="6">
        <v>95900</v>
      </c>
      <c r="I296" s="6"/>
      <c r="J296" s="6"/>
      <c r="L296" s="9" t="s">
        <v>0</v>
      </c>
      <c r="M296" s="9" t="s">
        <v>145</v>
      </c>
      <c r="N296" s="9" t="s">
        <v>157</v>
      </c>
      <c r="O296" s="9" t="s">
        <v>251</v>
      </c>
      <c r="P296" s="9" t="s">
        <v>3</v>
      </c>
      <c r="Q296" s="9" t="s">
        <v>166</v>
      </c>
    </row>
    <row r="297" spans="2:17" x14ac:dyDescent="0.2">
      <c r="B297" s="6" t="str">
        <f>$C$296&amp;C297</f>
        <v>FCP</v>
      </c>
      <c r="C297" s="6" t="s">
        <v>154</v>
      </c>
      <c r="D297" s="6" t="s">
        <v>142</v>
      </c>
      <c r="E297" s="6"/>
      <c r="H297" s="6"/>
      <c r="I297" s="6">
        <f>H296/H314*I287</f>
        <v>0</v>
      </c>
      <c r="J297" s="12" t="str">
        <f ca="1">"Row "&amp;CELL("row",M288)</f>
        <v>Row 288</v>
      </c>
      <c r="L297" s="12">
        <f t="shared" ref="L297:Q298" si="100">$I297/$J$288*L$288</f>
        <v>0</v>
      </c>
      <c r="M297" s="12">
        <f t="shared" si="100"/>
        <v>0</v>
      </c>
      <c r="N297" s="12">
        <f t="shared" si="100"/>
        <v>0</v>
      </c>
      <c r="O297" s="12">
        <f t="shared" si="100"/>
        <v>0</v>
      </c>
      <c r="P297" s="12">
        <f t="shared" si="100"/>
        <v>0</v>
      </c>
      <c r="Q297" s="12">
        <f t="shared" si="100"/>
        <v>0</v>
      </c>
    </row>
    <row r="298" spans="2:17" x14ac:dyDescent="0.2">
      <c r="B298" s="6" t="str">
        <f>$C$296&amp;C298</f>
        <v>FCO</v>
      </c>
      <c r="C298" s="6" t="s">
        <v>155</v>
      </c>
      <c r="D298" s="6" t="s">
        <v>156</v>
      </c>
      <c r="E298" s="6"/>
      <c r="H298" s="6"/>
      <c r="I298" s="6">
        <f>H296/H314*I288</f>
        <v>0</v>
      </c>
      <c r="J298" s="6"/>
      <c r="L298" s="12">
        <f t="shared" si="100"/>
        <v>0</v>
      </c>
      <c r="M298" s="12">
        <f t="shared" si="100"/>
        <v>0</v>
      </c>
      <c r="N298" s="12">
        <f t="shared" si="100"/>
        <v>0</v>
      </c>
      <c r="O298" s="12">
        <f t="shared" si="100"/>
        <v>0</v>
      </c>
      <c r="P298" s="12">
        <f t="shared" si="100"/>
        <v>0</v>
      </c>
      <c r="Q298" s="12">
        <f t="shared" si="100"/>
        <v>0</v>
      </c>
    </row>
    <row r="299" spans="2:17" x14ac:dyDescent="0.2">
      <c r="B299" s="6" t="str">
        <f>$C$296&amp;C299</f>
        <v>FKP</v>
      </c>
      <c r="C299" s="6" t="s">
        <v>175</v>
      </c>
      <c r="D299" s="6" t="s">
        <v>143</v>
      </c>
      <c r="E299" s="6"/>
      <c r="H299" s="6"/>
      <c r="I299" s="6">
        <f>H296/H314*I289</f>
        <v>0</v>
      </c>
      <c r="J299" s="13" t="str">
        <f ca="1">"Row "&amp;CELL("row",M290)</f>
        <v>Row 290</v>
      </c>
      <c r="L299" s="13">
        <f t="shared" ref="L299:Q300" si="101">$I299/$J$290*L$290</f>
        <v>0</v>
      </c>
      <c r="M299" s="13">
        <f t="shared" si="101"/>
        <v>0</v>
      </c>
      <c r="N299" s="13">
        <f t="shared" si="101"/>
        <v>0</v>
      </c>
      <c r="O299" s="13">
        <f t="shared" si="101"/>
        <v>0</v>
      </c>
      <c r="P299" s="13">
        <f t="shared" si="101"/>
        <v>0</v>
      </c>
      <c r="Q299" s="13">
        <f t="shared" si="101"/>
        <v>0</v>
      </c>
    </row>
    <row r="300" spans="2:17" x14ac:dyDescent="0.2">
      <c r="B300" s="6" t="str">
        <f>$C$296&amp;C300</f>
        <v>FKO</v>
      </c>
      <c r="C300" s="6" t="s">
        <v>176</v>
      </c>
      <c r="D300" s="6" t="s">
        <v>144</v>
      </c>
      <c r="E300" s="6"/>
      <c r="H300" s="6"/>
      <c r="I300" s="6">
        <f>H296/H314*I290</f>
        <v>211092.34999999998</v>
      </c>
      <c r="J300" s="6"/>
      <c r="L300" s="13">
        <f t="shared" si="101"/>
        <v>64049.999998938023</v>
      </c>
      <c r="M300" s="13">
        <f t="shared" si="101"/>
        <v>0</v>
      </c>
      <c r="N300" s="13">
        <f t="shared" si="101"/>
        <v>13366.499999778378</v>
      </c>
      <c r="O300" s="13">
        <f t="shared" si="101"/>
        <v>133675.8499977836</v>
      </c>
      <c r="P300" s="13">
        <f t="shared" si="101"/>
        <v>0</v>
      </c>
      <c r="Q300" s="13">
        <f t="shared" si="101"/>
        <v>0</v>
      </c>
    </row>
    <row r="301" spans="2:17" x14ac:dyDescent="0.2">
      <c r="C301" s="6"/>
      <c r="D301" s="6"/>
      <c r="E301" s="6"/>
      <c r="H301" s="6"/>
      <c r="I301" s="6"/>
      <c r="J301" s="6"/>
      <c r="L301" s="6"/>
      <c r="M301" s="6"/>
      <c r="N301" s="6"/>
      <c r="O301" s="6"/>
      <c r="P301" s="6"/>
      <c r="Q301" s="6"/>
    </row>
    <row r="302" spans="2:17" x14ac:dyDescent="0.2">
      <c r="C302" s="7" t="s">
        <v>161</v>
      </c>
      <c r="D302" s="7" t="s">
        <v>165</v>
      </c>
      <c r="E302" s="6"/>
      <c r="H302" s="6">
        <v>164400</v>
      </c>
      <c r="I302" s="6"/>
      <c r="J302" s="6"/>
      <c r="L302" s="6"/>
      <c r="M302" s="6"/>
      <c r="N302" s="6"/>
      <c r="O302" s="6"/>
      <c r="P302" s="6"/>
      <c r="Q302" s="6"/>
    </row>
    <row r="303" spans="2:17" x14ac:dyDescent="0.2">
      <c r="B303" s="6" t="str">
        <f>$C$302&amp;C303</f>
        <v>SCP</v>
      </c>
      <c r="C303" s="6" t="s">
        <v>154</v>
      </c>
      <c r="D303" s="6" t="s">
        <v>142</v>
      </c>
      <c r="E303" s="6"/>
      <c r="H303" s="6"/>
      <c r="I303" s="6">
        <f>H302/H314*I287</f>
        <v>0</v>
      </c>
      <c r="J303" s="6"/>
      <c r="L303" s="12">
        <f t="shared" ref="L303:Q304" si="102">$I303/$J$288*L$288</f>
        <v>0</v>
      </c>
      <c r="M303" s="12">
        <f t="shared" si="102"/>
        <v>0</v>
      </c>
      <c r="N303" s="12">
        <f t="shared" si="102"/>
        <v>0</v>
      </c>
      <c r="O303" s="12">
        <f t="shared" si="102"/>
        <v>0</v>
      </c>
      <c r="P303" s="12">
        <f t="shared" si="102"/>
        <v>0</v>
      </c>
      <c r="Q303" s="12">
        <f t="shared" si="102"/>
        <v>0</v>
      </c>
    </row>
    <row r="304" spans="2:17" x14ac:dyDescent="0.2">
      <c r="B304" s="6" t="str">
        <f>$C$302&amp;C304</f>
        <v>SCO</v>
      </c>
      <c r="C304" s="6" t="s">
        <v>155</v>
      </c>
      <c r="D304" s="6" t="s">
        <v>156</v>
      </c>
      <c r="E304" s="6"/>
      <c r="H304" s="6"/>
      <c r="I304" s="6">
        <f>H302/H314*I288</f>
        <v>0</v>
      </c>
      <c r="J304" s="6"/>
      <c r="L304" s="12">
        <f t="shared" si="102"/>
        <v>0</v>
      </c>
      <c r="M304" s="12">
        <f t="shared" si="102"/>
        <v>0</v>
      </c>
      <c r="N304" s="12">
        <f t="shared" si="102"/>
        <v>0</v>
      </c>
      <c r="O304" s="12">
        <f t="shared" si="102"/>
        <v>0</v>
      </c>
      <c r="P304" s="12">
        <f t="shared" si="102"/>
        <v>0</v>
      </c>
      <c r="Q304" s="12">
        <f t="shared" si="102"/>
        <v>0</v>
      </c>
    </row>
    <row r="305" spans="1:18" x14ac:dyDescent="0.2">
      <c r="B305" s="6" t="str">
        <f>$C$302&amp;C305</f>
        <v>SKP</v>
      </c>
      <c r="C305" s="6" t="s">
        <v>175</v>
      </c>
      <c r="D305" s="6" t="s">
        <v>143</v>
      </c>
      <c r="E305" s="6"/>
      <c r="H305" s="6"/>
      <c r="I305" s="6">
        <f>H302/H314*I289</f>
        <v>0</v>
      </c>
      <c r="J305" s="6"/>
      <c r="L305" s="13">
        <f t="shared" ref="L305:Q306" si="103">$I305/$J$290*L$290</f>
        <v>0</v>
      </c>
      <c r="M305" s="13">
        <f t="shared" si="103"/>
        <v>0</v>
      </c>
      <c r="N305" s="13">
        <f t="shared" si="103"/>
        <v>0</v>
      </c>
      <c r="O305" s="13">
        <f t="shared" si="103"/>
        <v>0</v>
      </c>
      <c r="P305" s="13">
        <f t="shared" si="103"/>
        <v>0</v>
      </c>
      <c r="Q305" s="13">
        <f t="shared" si="103"/>
        <v>0</v>
      </c>
    </row>
    <row r="306" spans="1:18" x14ac:dyDescent="0.2">
      <c r="B306" s="6" t="str">
        <f>$C$302&amp;C306</f>
        <v>SKO</v>
      </c>
      <c r="C306" s="6" t="s">
        <v>176</v>
      </c>
      <c r="D306" s="6" t="s">
        <v>144</v>
      </c>
      <c r="E306" s="6"/>
      <c r="H306" s="6"/>
      <c r="I306" s="6">
        <f>H302/H314*I290</f>
        <v>361872.6</v>
      </c>
      <c r="J306" s="6"/>
      <c r="L306" s="13">
        <f t="shared" si="103"/>
        <v>109799.99999817947</v>
      </c>
      <c r="M306" s="13">
        <f t="shared" si="103"/>
        <v>0</v>
      </c>
      <c r="N306" s="13">
        <f t="shared" si="103"/>
        <v>22913.999999620075</v>
      </c>
      <c r="O306" s="13">
        <f t="shared" si="103"/>
        <v>229158.59999620044</v>
      </c>
      <c r="P306" s="13">
        <f t="shared" si="103"/>
        <v>0</v>
      </c>
      <c r="Q306" s="13">
        <f t="shared" si="103"/>
        <v>0</v>
      </c>
    </row>
    <row r="307" spans="1:18" x14ac:dyDescent="0.2">
      <c r="C307" s="6"/>
      <c r="D307" s="6"/>
      <c r="E307" s="6"/>
      <c r="H307" s="6"/>
      <c r="I307" s="6"/>
      <c r="J307" s="6"/>
      <c r="L307" s="6"/>
      <c r="M307" s="6"/>
      <c r="N307" s="6"/>
      <c r="O307" s="6"/>
      <c r="P307" s="6"/>
      <c r="Q307" s="6"/>
    </row>
    <row r="308" spans="1:18" x14ac:dyDescent="0.2">
      <c r="C308" s="7" t="s">
        <v>162</v>
      </c>
      <c r="D308" s="7" t="s">
        <v>194</v>
      </c>
      <c r="E308" s="6"/>
      <c r="H308" s="6">
        <f>H294-H296-H302</f>
        <v>13700</v>
      </c>
      <c r="I308" s="6"/>
      <c r="J308" s="6"/>
      <c r="L308" s="6"/>
      <c r="M308" s="6"/>
      <c r="N308" s="6"/>
      <c r="O308" s="6"/>
      <c r="P308" s="6"/>
      <c r="Q308" s="6"/>
    </row>
    <row r="309" spans="1:18" x14ac:dyDescent="0.2">
      <c r="B309" s="6" t="str">
        <f>$C$308&amp;C309</f>
        <v>OCP</v>
      </c>
      <c r="C309" s="6" t="s">
        <v>154</v>
      </c>
      <c r="D309" s="6" t="s">
        <v>142</v>
      </c>
      <c r="E309" s="6"/>
      <c r="H309" s="6"/>
      <c r="I309" s="6">
        <f>I287-I297-I303</f>
        <v>0</v>
      </c>
      <c r="J309" s="6"/>
      <c r="L309" s="12">
        <f t="shared" ref="L309:Q310" si="104">$I309/$J$288*L$288</f>
        <v>0</v>
      </c>
      <c r="M309" s="12">
        <f t="shared" si="104"/>
        <v>0</v>
      </c>
      <c r="N309" s="12">
        <f t="shared" si="104"/>
        <v>0</v>
      </c>
      <c r="O309" s="12">
        <f t="shared" si="104"/>
        <v>0</v>
      </c>
      <c r="P309" s="12">
        <f t="shared" si="104"/>
        <v>0</v>
      </c>
      <c r="Q309" s="12">
        <f t="shared" si="104"/>
        <v>0</v>
      </c>
    </row>
    <row r="310" spans="1:18" x14ac:dyDescent="0.2">
      <c r="B310" s="6" t="str">
        <f>$C$308&amp;C310</f>
        <v>OCO</v>
      </c>
      <c r="C310" s="6" t="s">
        <v>155</v>
      </c>
      <c r="D310" s="6" t="s">
        <v>156</v>
      </c>
      <c r="E310" s="6"/>
      <c r="H310" s="6"/>
      <c r="I310" s="6">
        <f>I288-I298-I304</f>
        <v>0</v>
      </c>
      <c r="J310" s="6"/>
      <c r="L310" s="12">
        <f t="shared" si="104"/>
        <v>0</v>
      </c>
      <c r="M310" s="12">
        <f t="shared" si="104"/>
        <v>0</v>
      </c>
      <c r="N310" s="12">
        <f t="shared" si="104"/>
        <v>0</v>
      </c>
      <c r="O310" s="12">
        <f t="shared" si="104"/>
        <v>0</v>
      </c>
      <c r="P310" s="12">
        <f t="shared" si="104"/>
        <v>0</v>
      </c>
      <c r="Q310" s="12">
        <f t="shared" si="104"/>
        <v>0</v>
      </c>
    </row>
    <row r="311" spans="1:18" x14ac:dyDescent="0.2">
      <c r="B311" s="6" t="str">
        <f>$C$308&amp;C311</f>
        <v>OKP</v>
      </c>
      <c r="C311" s="6" t="s">
        <v>175</v>
      </c>
      <c r="D311" s="6" t="s">
        <v>143</v>
      </c>
      <c r="E311" s="6"/>
      <c r="H311" s="6"/>
      <c r="I311" s="6">
        <f>I289-I299-I305</f>
        <v>0</v>
      </c>
      <c r="J311" s="6"/>
      <c r="L311" s="13">
        <f t="shared" ref="L311:Q312" si="105">$I311/$J$290*L$290</f>
        <v>0</v>
      </c>
      <c r="M311" s="13">
        <f t="shared" si="105"/>
        <v>0</v>
      </c>
      <c r="N311" s="13">
        <f t="shared" si="105"/>
        <v>0</v>
      </c>
      <c r="O311" s="13">
        <f t="shared" si="105"/>
        <v>0</v>
      </c>
      <c r="P311" s="13">
        <f t="shared" si="105"/>
        <v>0</v>
      </c>
      <c r="Q311" s="13">
        <f t="shared" si="105"/>
        <v>0</v>
      </c>
    </row>
    <row r="312" spans="1:18" x14ac:dyDescent="0.2">
      <c r="B312" s="6" t="str">
        <f>$C$308&amp;C312</f>
        <v>OKO</v>
      </c>
      <c r="C312" s="6" t="s">
        <v>176</v>
      </c>
      <c r="D312" s="6" t="s">
        <v>144</v>
      </c>
      <c r="E312" s="6"/>
      <c r="H312" s="6"/>
      <c r="I312" s="6">
        <f>I290-I300-I306</f>
        <v>30156.050000000047</v>
      </c>
      <c r="J312" s="6"/>
      <c r="L312" s="13">
        <f t="shared" si="105"/>
        <v>9149.9999998483036</v>
      </c>
      <c r="M312" s="13">
        <f t="shared" si="105"/>
        <v>0</v>
      </c>
      <c r="N312" s="13">
        <f t="shared" si="105"/>
        <v>1909.4999999683428</v>
      </c>
      <c r="O312" s="13">
        <f t="shared" si="105"/>
        <v>19096.549999683404</v>
      </c>
      <c r="P312" s="13">
        <f t="shared" si="105"/>
        <v>0</v>
      </c>
      <c r="Q312" s="13">
        <f t="shared" si="105"/>
        <v>0</v>
      </c>
    </row>
    <row r="313" spans="1:18" x14ac:dyDescent="0.2">
      <c r="C313" s="6"/>
      <c r="D313" s="6"/>
      <c r="E313" s="6"/>
      <c r="H313" s="6"/>
      <c r="I313" s="6"/>
      <c r="J313" s="6"/>
      <c r="L313" s="6"/>
      <c r="M313" s="6"/>
      <c r="N313" s="6"/>
      <c r="O313" s="6"/>
      <c r="P313" s="6"/>
      <c r="Q313" s="6"/>
    </row>
    <row r="314" spans="1:18" x14ac:dyDescent="0.2">
      <c r="C314" s="6"/>
      <c r="D314" s="6" t="s">
        <v>141</v>
      </c>
      <c r="E314" s="6"/>
      <c r="H314" s="10">
        <f>SUM(H296:H313)</f>
        <v>274000</v>
      </c>
      <c r="I314" s="10">
        <f>SUM(I296:I313)</f>
        <v>603121</v>
      </c>
      <c r="J314" s="10"/>
      <c r="L314" s="10">
        <f t="shared" ref="L314:Q314" si="106">SUM(L296:L313)</f>
        <v>182999.99999696581</v>
      </c>
      <c r="M314" s="10">
        <f t="shared" si="106"/>
        <v>0</v>
      </c>
      <c r="N314" s="10">
        <f t="shared" si="106"/>
        <v>38189.999999366795</v>
      </c>
      <c r="O314" s="10">
        <f t="shared" si="106"/>
        <v>381930.99999366747</v>
      </c>
      <c r="P314" s="10">
        <f t="shared" si="106"/>
        <v>0</v>
      </c>
      <c r="Q314" s="10">
        <f t="shared" si="106"/>
        <v>0</v>
      </c>
    </row>
    <row r="315" spans="1:18" x14ac:dyDescent="0.2">
      <c r="C315" s="6"/>
      <c r="D315" s="6" t="s">
        <v>167</v>
      </c>
      <c r="E315" s="6"/>
      <c r="H315" s="6">
        <f>H294-H314</f>
        <v>0</v>
      </c>
      <c r="I315" s="6">
        <f>I292-I314</f>
        <v>0</v>
      </c>
      <c r="J315" s="6"/>
      <c r="L315" s="6">
        <f t="shared" ref="L315:Q315" si="107">L292-L314</f>
        <v>3.0341907404363155E-6</v>
      </c>
      <c r="M315" s="6">
        <f t="shared" si="107"/>
        <v>0</v>
      </c>
      <c r="N315" s="6">
        <f t="shared" si="107"/>
        <v>6.3320476328954101E-7</v>
      </c>
      <c r="O315" s="6">
        <f t="shared" si="107"/>
        <v>6.3325278460979462E-6</v>
      </c>
      <c r="P315" s="6">
        <f t="shared" si="107"/>
        <v>0</v>
      </c>
      <c r="Q315" s="6">
        <f t="shared" si="107"/>
        <v>0</v>
      </c>
    </row>
    <row r="317" spans="1:18" x14ac:dyDescent="0.2">
      <c r="B317" s="15" t="s">
        <v>195</v>
      </c>
      <c r="C317" s="15" t="s">
        <v>195</v>
      </c>
      <c r="D317" s="15" t="s">
        <v>195</v>
      </c>
      <c r="E317" s="15" t="s">
        <v>195</v>
      </c>
      <c r="F317" s="15" t="s">
        <v>195</v>
      </c>
      <c r="G317" s="15" t="s">
        <v>195</v>
      </c>
      <c r="H317" s="15" t="s">
        <v>195</v>
      </c>
      <c r="I317" s="15" t="s">
        <v>195</v>
      </c>
      <c r="J317" s="15" t="s">
        <v>195</v>
      </c>
      <c r="K317" s="15" t="s">
        <v>195</v>
      </c>
      <c r="L317" s="15" t="s">
        <v>195</v>
      </c>
      <c r="M317" s="15" t="s">
        <v>195</v>
      </c>
      <c r="N317" s="15" t="s">
        <v>195</v>
      </c>
      <c r="O317" s="15" t="s">
        <v>195</v>
      </c>
      <c r="P317" s="15"/>
      <c r="Q317" s="15" t="s">
        <v>195</v>
      </c>
      <c r="R317" s="15" t="s">
        <v>195</v>
      </c>
    </row>
    <row r="319" spans="1:18" x14ac:dyDescent="0.2">
      <c r="A319" t="s">
        <v>195</v>
      </c>
      <c r="B319" t="str">
        <f>$B$1</f>
        <v>H:\Acctg\2007\MHSA\06-07 Annual Report7.xls</v>
      </c>
    </row>
    <row r="320" spans="1:18" x14ac:dyDescent="0.2">
      <c r="B320" s="16" t="str">
        <f>B284</f>
        <v>Worksheet</v>
      </c>
    </row>
    <row r="322" spans="2:19" x14ac:dyDescent="0.2">
      <c r="C322" s="11" t="s">
        <v>193</v>
      </c>
      <c r="D322" s="7" t="s">
        <v>152</v>
      </c>
      <c r="E322" s="6"/>
      <c r="F322" s="9"/>
      <c r="H322" s="9" t="s">
        <v>159</v>
      </c>
      <c r="I322" s="9" t="s">
        <v>138</v>
      </c>
      <c r="J322" s="9" t="s">
        <v>172</v>
      </c>
      <c r="L322" s="9" t="s">
        <v>0</v>
      </c>
      <c r="M322" s="9" t="s">
        <v>145</v>
      </c>
      <c r="N322" s="9" t="s">
        <v>157</v>
      </c>
      <c r="O322" s="9" t="s">
        <v>251</v>
      </c>
      <c r="P322" s="9" t="s">
        <v>3</v>
      </c>
      <c r="Q322" s="9" t="s">
        <v>166</v>
      </c>
    </row>
    <row r="323" spans="2:19" x14ac:dyDescent="0.2">
      <c r="C323" s="6" t="s">
        <v>154</v>
      </c>
      <c r="D323" s="6" t="s">
        <v>142</v>
      </c>
      <c r="E323" s="6"/>
      <c r="H323" s="6">
        <v>1287522</v>
      </c>
      <c r="I323" s="20">
        <f>I21</f>
        <v>959239</v>
      </c>
      <c r="J323" s="6"/>
      <c r="M323" s="6"/>
      <c r="N323" s="6"/>
      <c r="Q323" s="6"/>
    </row>
    <row r="324" spans="2:19" x14ac:dyDescent="0.2">
      <c r="C324" s="6" t="s">
        <v>155</v>
      </c>
      <c r="D324" s="6" t="s">
        <v>156</v>
      </c>
      <c r="E324" s="6"/>
      <c r="H324" s="6">
        <f>8400+70444</f>
        <v>78844</v>
      </c>
      <c r="I324" s="20">
        <f>J21</f>
        <v>386679</v>
      </c>
      <c r="J324" s="6">
        <f>I323+I324+0.00001</f>
        <v>1345918.0000100001</v>
      </c>
      <c r="L324" s="12">
        <f t="shared" ref="L324:Q324" si="108">L21</f>
        <v>895366</v>
      </c>
      <c r="M324" s="12">
        <f t="shared" si="108"/>
        <v>0</v>
      </c>
      <c r="N324" s="12">
        <f t="shared" si="108"/>
        <v>450552</v>
      </c>
      <c r="O324" s="12">
        <f t="shared" si="108"/>
        <v>0</v>
      </c>
      <c r="P324" s="12">
        <f t="shared" si="108"/>
        <v>0</v>
      </c>
      <c r="Q324" s="12">
        <f t="shared" si="108"/>
        <v>0</v>
      </c>
      <c r="S324" t="s">
        <v>195</v>
      </c>
    </row>
    <row r="325" spans="2:19" x14ac:dyDescent="0.2">
      <c r="C325" s="6" t="s">
        <v>175</v>
      </c>
      <c r="D325" s="6" t="s">
        <v>143</v>
      </c>
      <c r="E325" s="6"/>
      <c r="H325" s="6">
        <v>482917</v>
      </c>
      <c r="I325" s="12">
        <f>I22</f>
        <v>0</v>
      </c>
      <c r="J325" s="6"/>
      <c r="L325" s="6"/>
      <c r="M325" s="6"/>
      <c r="N325" s="6"/>
      <c r="O325" s="6"/>
      <c r="P325" s="6"/>
      <c r="Q325" s="6"/>
    </row>
    <row r="326" spans="2:19" x14ac:dyDescent="0.2">
      <c r="C326" s="6" t="s">
        <v>176</v>
      </c>
      <c r="D326" s="6" t="s">
        <v>144</v>
      </c>
      <c r="E326" s="6"/>
      <c r="H326" s="6">
        <v>157083</v>
      </c>
      <c r="I326" s="12">
        <f>J22</f>
        <v>1404838</v>
      </c>
      <c r="J326" s="6">
        <f>I325+I326</f>
        <v>1404838</v>
      </c>
      <c r="L326" s="12">
        <f t="shared" ref="L326:Q326" si="109">L22</f>
        <v>331000</v>
      </c>
      <c r="M326" s="12">
        <f t="shared" si="109"/>
        <v>0</v>
      </c>
      <c r="N326" s="12">
        <f t="shared" si="109"/>
        <v>657975</v>
      </c>
      <c r="O326" s="12">
        <f t="shared" si="109"/>
        <v>415863</v>
      </c>
      <c r="P326" s="12">
        <f t="shared" si="109"/>
        <v>0</v>
      </c>
      <c r="Q326" s="12">
        <f t="shared" si="109"/>
        <v>0</v>
      </c>
    </row>
    <row r="327" spans="2:19" x14ac:dyDescent="0.2">
      <c r="C327" s="6"/>
      <c r="D327" s="6"/>
      <c r="E327" s="6"/>
      <c r="H327" s="6"/>
      <c r="I327" s="6"/>
      <c r="J327" s="6"/>
      <c r="L327" s="6"/>
      <c r="M327" s="6"/>
      <c r="N327" s="6"/>
      <c r="O327" s="6"/>
      <c r="P327" s="6"/>
      <c r="Q327" s="6"/>
    </row>
    <row r="328" spans="2:19" x14ac:dyDescent="0.2">
      <c r="C328" s="6"/>
      <c r="D328" s="6" t="s">
        <v>141</v>
      </c>
      <c r="E328" s="6"/>
      <c r="H328" s="10">
        <f>SUM(H323:H326)</f>
        <v>2006366</v>
      </c>
      <c r="I328" s="10">
        <f>SUM(I323:I326)</f>
        <v>2750756</v>
      </c>
      <c r="J328" s="10">
        <f>SUM(J323:J326)</f>
        <v>2750756.0000100001</v>
      </c>
      <c r="L328" s="10">
        <f t="shared" ref="L328:Q328" si="110">SUM(L324:L326)</f>
        <v>1226366</v>
      </c>
      <c r="M328" s="10">
        <f t="shared" si="110"/>
        <v>0</v>
      </c>
      <c r="N328" s="10">
        <f t="shared" si="110"/>
        <v>1108527</v>
      </c>
      <c r="O328" s="10">
        <f t="shared" si="110"/>
        <v>415863</v>
      </c>
      <c r="P328" s="10">
        <f t="shared" si="110"/>
        <v>0</v>
      </c>
      <c r="Q328" s="10">
        <f t="shared" si="110"/>
        <v>0</v>
      </c>
    </row>
    <row r="329" spans="2:19" x14ac:dyDescent="0.2">
      <c r="C329" s="6"/>
      <c r="D329" s="6" t="s">
        <v>158</v>
      </c>
      <c r="E329" s="6"/>
      <c r="H329" s="6">
        <v>1068024</v>
      </c>
      <c r="I329" s="6">
        <f>SUM(L328:Q328)</f>
        <v>2750756</v>
      </c>
      <c r="J329" s="6">
        <f>H329-I329</f>
        <v>-1682732</v>
      </c>
      <c r="M329" s="6"/>
      <c r="N329" s="6"/>
      <c r="Q329" s="6"/>
    </row>
    <row r="330" spans="2:19" x14ac:dyDescent="0.2">
      <c r="C330" s="6"/>
      <c r="D330" s="6" t="s">
        <v>163</v>
      </c>
      <c r="E330" s="6"/>
      <c r="H330" s="10">
        <f>H328-H329</f>
        <v>938342</v>
      </c>
      <c r="I330" s="10">
        <f>I328-I329</f>
        <v>0</v>
      </c>
      <c r="J330" s="8"/>
      <c r="M330" s="6"/>
      <c r="N330" s="6"/>
      <c r="Q330" s="6"/>
    </row>
    <row r="331" spans="2:19" x14ac:dyDescent="0.2">
      <c r="C331" s="6"/>
      <c r="D331" s="6"/>
      <c r="E331" s="6"/>
      <c r="H331" s="6"/>
      <c r="I331" s="6"/>
      <c r="J331" s="6"/>
      <c r="M331" s="6"/>
      <c r="N331" s="6"/>
      <c r="Q331" s="6"/>
    </row>
    <row r="332" spans="2:19" x14ac:dyDescent="0.2">
      <c r="C332" s="7" t="s">
        <v>160</v>
      </c>
      <c r="D332" s="7" t="s">
        <v>164</v>
      </c>
      <c r="E332" s="6"/>
      <c r="H332" s="6">
        <v>844508</v>
      </c>
      <c r="I332" s="6"/>
      <c r="J332" s="6"/>
      <c r="L332" s="9" t="s">
        <v>0</v>
      </c>
      <c r="M332" s="9" t="s">
        <v>145</v>
      </c>
      <c r="N332" s="9" t="s">
        <v>157</v>
      </c>
      <c r="O332" s="9" t="s">
        <v>251</v>
      </c>
      <c r="P332" s="9" t="s">
        <v>3</v>
      </c>
      <c r="Q332" s="9" t="s">
        <v>166</v>
      </c>
    </row>
    <row r="333" spans="2:19" x14ac:dyDescent="0.2">
      <c r="B333" s="6" t="str">
        <f>$C$332&amp;C333</f>
        <v>FCP</v>
      </c>
      <c r="C333" s="6" t="s">
        <v>154</v>
      </c>
      <c r="D333" s="6" t="s">
        <v>142</v>
      </c>
      <c r="E333" s="6"/>
      <c r="H333" s="6"/>
      <c r="I333" s="6">
        <f>H332/H350*I323</f>
        <v>863315.30445402639</v>
      </c>
      <c r="J333" s="12" t="str">
        <f ca="1">"Row "&amp;CELL("row",M324)</f>
        <v>Row 324</v>
      </c>
      <c r="L333" s="12">
        <f t="shared" ref="L333:Q334" si="111">$I333/$J$324*L$324</f>
        <v>574316.69008218963</v>
      </c>
      <c r="M333" s="12">
        <f t="shared" si="111"/>
        <v>0</v>
      </c>
      <c r="N333" s="12">
        <f t="shared" si="111"/>
        <v>288998.61436542234</v>
      </c>
      <c r="O333" s="12">
        <f t="shared" si="111"/>
        <v>0</v>
      </c>
      <c r="P333" s="12">
        <f t="shared" si="111"/>
        <v>0</v>
      </c>
      <c r="Q333" s="12">
        <f t="shared" si="111"/>
        <v>0</v>
      </c>
    </row>
    <row r="334" spans="2:19" x14ac:dyDescent="0.2">
      <c r="B334" s="6" t="str">
        <f>$C$332&amp;C334</f>
        <v>FCO</v>
      </c>
      <c r="C334" s="6" t="s">
        <v>155</v>
      </c>
      <c r="D334" s="6" t="s">
        <v>156</v>
      </c>
      <c r="E334" s="6"/>
      <c r="H334" s="6"/>
      <c r="I334" s="6">
        <f>H332/H350*I324</f>
        <v>348011.18241749809</v>
      </c>
      <c r="J334" s="6"/>
      <c r="L334" s="12">
        <f t="shared" si="111"/>
        <v>231512.90075183663</v>
      </c>
      <c r="M334" s="12">
        <f t="shared" si="111"/>
        <v>0</v>
      </c>
      <c r="N334" s="12">
        <f t="shared" si="111"/>
        <v>116498.28166307577</v>
      </c>
      <c r="O334" s="12">
        <f t="shared" si="111"/>
        <v>0</v>
      </c>
      <c r="P334" s="12">
        <f t="shared" si="111"/>
        <v>0</v>
      </c>
      <c r="Q334" s="12">
        <f t="shared" si="111"/>
        <v>0</v>
      </c>
    </row>
    <row r="335" spans="2:19" x14ac:dyDescent="0.2">
      <c r="B335" s="6" t="str">
        <f>$C$332&amp;C335</f>
        <v>FKP</v>
      </c>
      <c r="C335" s="6" t="s">
        <v>175</v>
      </c>
      <c r="D335" s="6" t="s">
        <v>143</v>
      </c>
      <c r="E335" s="6"/>
      <c r="H335" s="6"/>
      <c r="I335" s="6">
        <f>H332/H350*I325</f>
        <v>0</v>
      </c>
      <c r="J335" s="13" t="str">
        <f ca="1">"Row "&amp;CELL("row",M326)</f>
        <v>Row 326</v>
      </c>
      <c r="L335" s="13">
        <f t="shared" ref="L335:Q336" si="112">$I335/$J$326*L$326</f>
        <v>0</v>
      </c>
      <c r="M335" s="13">
        <f t="shared" si="112"/>
        <v>0</v>
      </c>
      <c r="N335" s="13">
        <f t="shared" si="112"/>
        <v>0</v>
      </c>
      <c r="O335" s="13">
        <f t="shared" si="112"/>
        <v>0</v>
      </c>
      <c r="P335" s="13">
        <f t="shared" si="112"/>
        <v>0</v>
      </c>
      <c r="Q335" s="13">
        <f t="shared" si="112"/>
        <v>0</v>
      </c>
    </row>
    <row r="336" spans="2:19" x14ac:dyDescent="0.2">
      <c r="B336" s="6" t="str">
        <f>$C$332&amp;C336</f>
        <v>FKO</v>
      </c>
      <c r="C336" s="6" t="s">
        <v>176</v>
      </c>
      <c r="D336" s="6" t="s">
        <v>144</v>
      </c>
      <c r="E336" s="6"/>
      <c r="H336" s="6"/>
      <c r="I336" s="6">
        <f>H332/H350*I326</f>
        <v>1264354.4994298455</v>
      </c>
      <c r="J336" s="6"/>
      <c r="L336" s="13">
        <f t="shared" si="112"/>
        <v>297900.07054997009</v>
      </c>
      <c r="M336" s="13">
        <f t="shared" si="112"/>
        <v>0</v>
      </c>
      <c r="N336" s="13">
        <f t="shared" si="112"/>
        <v>592177.640242044</v>
      </c>
      <c r="O336" s="13">
        <f t="shared" si="112"/>
        <v>374276.78863783146</v>
      </c>
      <c r="P336" s="13">
        <f t="shared" si="112"/>
        <v>0</v>
      </c>
      <c r="Q336" s="13">
        <f t="shared" si="112"/>
        <v>0</v>
      </c>
    </row>
    <row r="337" spans="2:17" x14ac:dyDescent="0.2">
      <c r="C337" s="6"/>
      <c r="D337" s="6"/>
      <c r="E337" s="6"/>
      <c r="H337" s="6"/>
      <c r="I337" s="6"/>
      <c r="J337" s="6"/>
      <c r="L337" s="6"/>
      <c r="M337" s="6"/>
      <c r="N337" s="6"/>
      <c r="O337" s="6"/>
      <c r="P337" s="6"/>
      <c r="Q337" s="6"/>
    </row>
    <row r="338" spans="2:17" x14ac:dyDescent="0.2">
      <c r="C338" s="7" t="s">
        <v>161</v>
      </c>
      <c r="D338" s="7" t="s">
        <v>165</v>
      </c>
      <c r="E338" s="6"/>
      <c r="H338" s="6">
        <v>75067</v>
      </c>
      <c r="I338" s="6"/>
      <c r="J338" s="6"/>
      <c r="L338" s="6"/>
      <c r="M338" s="6"/>
      <c r="N338" s="6"/>
      <c r="O338" s="6"/>
      <c r="P338" s="6"/>
      <c r="Q338" s="6"/>
    </row>
    <row r="339" spans="2:17" x14ac:dyDescent="0.2">
      <c r="B339" s="6" t="str">
        <f>$C$338&amp;C339</f>
        <v>SCP</v>
      </c>
      <c r="C339" s="6" t="s">
        <v>154</v>
      </c>
      <c r="D339" s="6" t="s">
        <v>142</v>
      </c>
      <c r="E339" s="6"/>
      <c r="H339" s="6"/>
      <c r="I339" s="6">
        <f>H338/H350*I323</f>
        <v>76738.751982752554</v>
      </c>
      <c r="J339" s="6"/>
      <c r="L339" s="12">
        <f t="shared" ref="L339:Q340" si="113">$I339/$J$324*L$324</f>
        <v>51050.115539935359</v>
      </c>
      <c r="M339" s="12">
        <f t="shared" si="113"/>
        <v>0</v>
      </c>
      <c r="N339" s="12">
        <f t="shared" si="113"/>
        <v>25688.636442247032</v>
      </c>
      <c r="O339" s="12">
        <f t="shared" si="113"/>
        <v>0</v>
      </c>
      <c r="P339" s="12">
        <f t="shared" si="113"/>
        <v>0</v>
      </c>
      <c r="Q339" s="12">
        <f t="shared" si="113"/>
        <v>0</v>
      </c>
    </row>
    <row r="340" spans="2:17" x14ac:dyDescent="0.2">
      <c r="B340" s="6" t="str">
        <f>$C$338&amp;C340</f>
        <v>SCO</v>
      </c>
      <c r="C340" s="6" t="s">
        <v>155</v>
      </c>
      <c r="D340" s="6" t="s">
        <v>156</v>
      </c>
      <c r="E340" s="6"/>
      <c r="H340" s="6"/>
      <c r="I340" s="6">
        <f>H338/H350*I324</f>
        <v>30934.171648503423</v>
      </c>
      <c r="J340" s="6"/>
      <c r="L340" s="12">
        <f t="shared" si="113"/>
        <v>20578.82094750804</v>
      </c>
      <c r="M340" s="12">
        <f t="shared" si="113"/>
        <v>0</v>
      </c>
      <c r="N340" s="12">
        <f t="shared" si="113"/>
        <v>10355.350700765544</v>
      </c>
      <c r="O340" s="12">
        <f t="shared" si="113"/>
        <v>0</v>
      </c>
      <c r="P340" s="12">
        <f t="shared" si="113"/>
        <v>0</v>
      </c>
      <c r="Q340" s="12">
        <f t="shared" si="113"/>
        <v>0</v>
      </c>
    </row>
    <row r="341" spans="2:17" x14ac:dyDescent="0.2">
      <c r="B341" s="6" t="str">
        <f>$C$338&amp;C341</f>
        <v>SKP</v>
      </c>
      <c r="C341" s="6" t="s">
        <v>175</v>
      </c>
      <c r="D341" s="6" t="s">
        <v>143</v>
      </c>
      <c r="E341" s="6"/>
      <c r="H341" s="6"/>
      <c r="I341" s="6">
        <f>H338/H350*I325</f>
        <v>0</v>
      </c>
      <c r="J341" s="6"/>
      <c r="L341" s="13">
        <f t="shared" ref="L341:Q342" si="114">$I341/$J$326*L$326</f>
        <v>0</v>
      </c>
      <c r="M341" s="13">
        <f t="shared" si="114"/>
        <v>0</v>
      </c>
      <c r="N341" s="13">
        <f t="shared" si="114"/>
        <v>0</v>
      </c>
      <c r="O341" s="13">
        <f t="shared" si="114"/>
        <v>0</v>
      </c>
      <c r="P341" s="13">
        <f t="shared" si="114"/>
        <v>0</v>
      </c>
      <c r="Q341" s="13">
        <f t="shared" si="114"/>
        <v>0</v>
      </c>
    </row>
    <row r="342" spans="2:17" x14ac:dyDescent="0.2">
      <c r="B342" s="6" t="str">
        <f>$C$338&amp;C342</f>
        <v>SKO</v>
      </c>
      <c r="C342" s="6" t="s">
        <v>176</v>
      </c>
      <c r="D342" s="6" t="s">
        <v>144</v>
      </c>
      <c r="E342" s="6"/>
      <c r="H342" s="6"/>
      <c r="I342" s="6">
        <f>H338/H350*I326</f>
        <v>112386.50102627826</v>
      </c>
      <c r="J342" s="6"/>
      <c r="L342" s="13">
        <f t="shared" si="114"/>
        <v>26479.873010053903</v>
      </c>
      <c r="M342" s="13">
        <f t="shared" si="114"/>
        <v>0</v>
      </c>
      <c r="N342" s="13">
        <f t="shared" si="114"/>
        <v>52637.747564320896</v>
      </c>
      <c r="O342" s="13">
        <f t="shared" si="114"/>
        <v>33268.88045190346</v>
      </c>
      <c r="P342" s="13">
        <f t="shared" si="114"/>
        <v>0</v>
      </c>
      <c r="Q342" s="13">
        <f t="shared" si="114"/>
        <v>0</v>
      </c>
    </row>
    <row r="343" spans="2:17" x14ac:dyDescent="0.2">
      <c r="C343" s="6"/>
      <c r="D343" s="6"/>
      <c r="E343" s="6"/>
      <c r="H343" s="6"/>
      <c r="I343" s="6"/>
      <c r="J343" s="6"/>
      <c r="L343" s="6"/>
      <c r="M343" s="6"/>
      <c r="N343" s="6"/>
      <c r="O343" s="6"/>
      <c r="P343" s="6"/>
      <c r="Q343" s="6"/>
    </row>
    <row r="344" spans="2:17" x14ac:dyDescent="0.2">
      <c r="C344" s="7" t="s">
        <v>162</v>
      </c>
      <c r="D344" s="7" t="s">
        <v>194</v>
      </c>
      <c r="E344" s="6"/>
      <c r="H344" s="6">
        <v>18767</v>
      </c>
      <c r="I344" s="6"/>
      <c r="J344" s="6"/>
      <c r="L344" s="6"/>
      <c r="M344" s="6"/>
      <c r="N344" s="6"/>
      <c r="O344" s="6"/>
      <c r="P344" s="6"/>
      <c r="Q344" s="6"/>
    </row>
    <row r="345" spans="2:17" x14ac:dyDescent="0.2">
      <c r="B345" s="6" t="str">
        <f>$C$344&amp;C345</f>
        <v>OCP</v>
      </c>
      <c r="C345" s="6" t="s">
        <v>154</v>
      </c>
      <c r="D345" s="6" t="s">
        <v>142</v>
      </c>
      <c r="E345" s="6"/>
      <c r="H345" s="6"/>
      <c r="I345" s="6">
        <f>I323-I333-I339</f>
        <v>19184.943563221052</v>
      </c>
      <c r="J345" s="6"/>
      <c r="L345" s="12">
        <f t="shared" ref="L345:Q346" si="115">$I345/$J$324*L$324</f>
        <v>12762.698900155397</v>
      </c>
      <c r="M345" s="12">
        <f t="shared" si="115"/>
        <v>0</v>
      </c>
      <c r="N345" s="12">
        <f t="shared" si="115"/>
        <v>6422.2446629231117</v>
      </c>
      <c r="O345" s="12">
        <f t="shared" si="115"/>
        <v>0</v>
      </c>
      <c r="P345" s="12">
        <f t="shared" si="115"/>
        <v>0</v>
      </c>
      <c r="Q345" s="12">
        <f t="shared" si="115"/>
        <v>0</v>
      </c>
    </row>
    <row r="346" spans="2:17" x14ac:dyDescent="0.2">
      <c r="B346" s="6" t="str">
        <f>$C$344&amp;C346</f>
        <v>OCO</v>
      </c>
      <c r="C346" s="6" t="s">
        <v>155</v>
      </c>
      <c r="D346" s="6" t="s">
        <v>156</v>
      </c>
      <c r="E346" s="6"/>
      <c r="H346" s="6"/>
      <c r="I346" s="6">
        <f>I324-I334-I340</f>
        <v>7733.6459339984904</v>
      </c>
      <c r="J346" s="6"/>
      <c r="L346" s="12">
        <f t="shared" si="115"/>
        <v>5144.7737717223808</v>
      </c>
      <c r="M346" s="12">
        <f t="shared" si="115"/>
        <v>0</v>
      </c>
      <c r="N346" s="12">
        <f t="shared" si="115"/>
        <v>2588.8721622186486</v>
      </c>
      <c r="O346" s="12">
        <f t="shared" si="115"/>
        <v>0</v>
      </c>
      <c r="P346" s="12">
        <f t="shared" si="115"/>
        <v>0</v>
      </c>
      <c r="Q346" s="12">
        <f t="shared" si="115"/>
        <v>0</v>
      </c>
    </row>
    <row r="347" spans="2:17" x14ac:dyDescent="0.2">
      <c r="B347" s="6" t="str">
        <f>$C$344&amp;C347</f>
        <v>OKP</v>
      </c>
      <c r="C347" s="6" t="s">
        <v>175</v>
      </c>
      <c r="D347" s="6" t="s">
        <v>143</v>
      </c>
      <c r="E347" s="6"/>
      <c r="H347" s="6"/>
      <c r="I347" s="6">
        <f>I325-I335-I341</f>
        <v>0</v>
      </c>
      <c r="J347" s="6"/>
      <c r="L347" s="13">
        <f t="shared" ref="L347:Q348" si="116">$I347/$J$326*L$326</f>
        <v>0</v>
      </c>
      <c r="M347" s="13">
        <f t="shared" si="116"/>
        <v>0</v>
      </c>
      <c r="N347" s="13">
        <f t="shared" si="116"/>
        <v>0</v>
      </c>
      <c r="O347" s="13">
        <f t="shared" si="116"/>
        <v>0</v>
      </c>
      <c r="P347" s="13">
        <f t="shared" si="116"/>
        <v>0</v>
      </c>
      <c r="Q347" s="13">
        <f t="shared" si="116"/>
        <v>0</v>
      </c>
    </row>
    <row r="348" spans="2:17" x14ac:dyDescent="0.2">
      <c r="B348" s="6" t="str">
        <f>$C$344&amp;C348</f>
        <v>OKO</v>
      </c>
      <c r="C348" s="6" t="s">
        <v>176</v>
      </c>
      <c r="D348" s="6" t="s">
        <v>144</v>
      </c>
      <c r="E348" s="6"/>
      <c r="H348" s="6"/>
      <c r="I348" s="6">
        <f>I326-I336-I342</f>
        <v>28096.999543876256</v>
      </c>
      <c r="J348" s="6"/>
      <c r="L348" s="13">
        <f t="shared" si="116"/>
        <v>6620.0564399760269</v>
      </c>
      <c r="M348" s="13">
        <f t="shared" si="116"/>
        <v>0</v>
      </c>
      <c r="N348" s="13">
        <f t="shared" si="116"/>
        <v>13159.612193635125</v>
      </c>
      <c r="O348" s="13">
        <f t="shared" si="116"/>
        <v>8317.3309102651074</v>
      </c>
      <c r="P348" s="13">
        <f t="shared" si="116"/>
        <v>0</v>
      </c>
      <c r="Q348" s="13">
        <f t="shared" si="116"/>
        <v>0</v>
      </c>
    </row>
    <row r="349" spans="2:17" x14ac:dyDescent="0.2">
      <c r="C349" s="6"/>
      <c r="D349" s="6"/>
      <c r="E349" s="6"/>
      <c r="H349" s="6"/>
      <c r="I349" s="6"/>
      <c r="J349" s="6"/>
      <c r="L349" s="6"/>
      <c r="M349" s="6"/>
      <c r="N349" s="6"/>
      <c r="O349" s="6"/>
      <c r="P349" s="6"/>
      <c r="Q349" s="6"/>
    </row>
    <row r="350" spans="2:17" x14ac:dyDescent="0.2">
      <c r="C350" s="6"/>
      <c r="D350" s="6" t="s">
        <v>141</v>
      </c>
      <c r="E350" s="6"/>
      <c r="H350" s="10">
        <f>SUM(H332:H349)</f>
        <v>938342</v>
      </c>
      <c r="I350" s="10">
        <f>SUM(I332:I349)</f>
        <v>2750756</v>
      </c>
      <c r="J350" s="10"/>
      <c r="L350" s="10">
        <f t="shared" ref="L350:Q350" si="117">SUM(L332:L349)</f>
        <v>1226365.9999933476</v>
      </c>
      <c r="M350" s="10">
        <f t="shared" si="117"/>
        <v>0</v>
      </c>
      <c r="N350" s="10">
        <f t="shared" si="117"/>
        <v>1108526.9999966524</v>
      </c>
      <c r="O350" s="10">
        <f t="shared" si="117"/>
        <v>415863</v>
      </c>
      <c r="P350" s="10">
        <f t="shared" si="117"/>
        <v>0</v>
      </c>
      <c r="Q350" s="10">
        <f t="shared" si="117"/>
        <v>0</v>
      </c>
    </row>
    <row r="351" spans="2:17" x14ac:dyDescent="0.2">
      <c r="C351" s="6"/>
      <c r="D351" s="6" t="s">
        <v>167</v>
      </c>
      <c r="E351" s="6"/>
      <c r="H351" s="6">
        <f>H330-H350</f>
        <v>0</v>
      </c>
      <c r="I351" s="6">
        <f>I328-I350</f>
        <v>0</v>
      </c>
      <c r="J351" s="6"/>
      <c r="L351" s="6">
        <f t="shared" ref="L351:Q351" si="118">L328-L350</f>
        <v>6.652437150478363E-6</v>
      </c>
      <c r="M351" s="6">
        <f t="shared" si="118"/>
        <v>0</v>
      </c>
      <c r="N351" s="6">
        <f t="shared" si="118"/>
        <v>3.3476389944553375E-6</v>
      </c>
      <c r="O351" s="6">
        <f t="shared" si="118"/>
        <v>0</v>
      </c>
      <c r="P351" s="6">
        <f t="shared" si="118"/>
        <v>0</v>
      </c>
      <c r="Q351" s="6">
        <f t="shared" si="118"/>
        <v>0</v>
      </c>
    </row>
    <row r="353" spans="1:18" x14ac:dyDescent="0.2">
      <c r="A353" t="s">
        <v>195</v>
      </c>
      <c r="B353" s="15" t="s">
        <v>195</v>
      </c>
      <c r="C353" s="15" t="s">
        <v>195</v>
      </c>
      <c r="D353" s="15" t="s">
        <v>195</v>
      </c>
      <c r="E353" s="15" t="s">
        <v>195</v>
      </c>
      <c r="F353" s="15" t="s">
        <v>195</v>
      </c>
      <c r="G353" s="15" t="s">
        <v>195</v>
      </c>
      <c r="H353" s="15" t="s">
        <v>195</v>
      </c>
      <c r="I353" s="15" t="s">
        <v>195</v>
      </c>
      <c r="J353" s="15" t="s">
        <v>195</v>
      </c>
      <c r="K353" s="15" t="s">
        <v>195</v>
      </c>
      <c r="L353" s="15" t="s">
        <v>195</v>
      </c>
      <c r="M353" s="15" t="s">
        <v>195</v>
      </c>
      <c r="N353" s="15" t="s">
        <v>195</v>
      </c>
      <c r="O353" s="15" t="s">
        <v>195</v>
      </c>
      <c r="P353" s="15" t="s">
        <v>195</v>
      </c>
      <c r="Q353" s="15" t="s">
        <v>195</v>
      </c>
      <c r="R353" s="15" t="s">
        <v>195</v>
      </c>
    </row>
  </sheetData>
  <phoneticPr fontId="0" type="noConversion"/>
  <pageMargins left="0.25" right="0.25" top="0.75" bottom="0.75" header="0.5" footer="0.5"/>
  <pageSetup scale="90" orientation="landscape" verticalDpi="0" r:id="rId1"/>
  <headerFooter alignWithMargins="0"/>
  <rowBreaks count="10" manualBreakCount="10">
    <brk id="29" max="16383" man="1"/>
    <brk id="65" max="16383" man="1"/>
    <brk id="101" max="16383" man="1"/>
    <brk id="137" max="16383" man="1"/>
    <brk id="173" max="16383" man="1"/>
    <brk id="209" max="16383" man="1"/>
    <brk id="245" max="16383" man="1"/>
    <brk id="281" max="16383" man="1"/>
    <brk id="317" max="16383" man="1"/>
    <brk id="3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9"/>
  <sheetViews>
    <sheetView workbookViewId="0">
      <selection activeCell="I11" sqref="I11"/>
    </sheetView>
  </sheetViews>
  <sheetFormatPr defaultRowHeight="12.75" x14ac:dyDescent="0.2"/>
  <cols>
    <col min="2" max="2" width="3.28515625" customWidth="1"/>
    <col min="11" max="11" width="4.42578125" style="14" customWidth="1"/>
  </cols>
  <sheetData>
    <row r="2" spans="1:10" ht="26.25" x14ac:dyDescent="0.4">
      <c r="E2" s="23" t="s">
        <v>233</v>
      </c>
      <c r="F2" s="24"/>
      <c r="G2" s="25"/>
      <c r="H2" s="25"/>
      <c r="I2" s="25"/>
      <c r="J2" s="24"/>
    </row>
    <row r="3" spans="1:10" ht="4.5" customHeight="1" thickBot="1" x14ac:dyDescent="0.25">
      <c r="E3" s="26"/>
      <c r="F3" s="26"/>
      <c r="G3" s="26"/>
      <c r="H3" s="26"/>
      <c r="I3" s="26"/>
      <c r="J3" s="26"/>
    </row>
    <row r="4" spans="1:10" ht="15.75" x14ac:dyDescent="0.25">
      <c r="E4" s="27" t="s">
        <v>234</v>
      </c>
      <c r="F4" s="24"/>
      <c r="G4" s="24"/>
      <c r="H4" s="24"/>
      <c r="I4" s="24"/>
      <c r="J4" s="24"/>
    </row>
    <row r="6" spans="1:10" x14ac:dyDescent="0.2">
      <c r="E6" s="28" t="s">
        <v>235</v>
      </c>
      <c r="F6" s="24"/>
      <c r="G6" s="24"/>
      <c r="H6" s="24"/>
      <c r="I6" s="24"/>
      <c r="J6" s="24"/>
    </row>
    <row r="7" spans="1:10" x14ac:dyDescent="0.2">
      <c r="E7" s="28" t="s">
        <v>236</v>
      </c>
      <c r="F7" s="24"/>
      <c r="G7" s="24"/>
      <c r="H7" s="24"/>
      <c r="I7" s="24"/>
      <c r="J7" s="24"/>
    </row>
    <row r="8" spans="1:10" x14ac:dyDescent="0.2">
      <c r="E8" s="29" t="s">
        <v>237</v>
      </c>
      <c r="F8" s="24"/>
      <c r="G8" s="24"/>
      <c r="H8" s="24"/>
      <c r="I8" s="24"/>
      <c r="J8" s="24"/>
    </row>
    <row r="9" spans="1:10" x14ac:dyDescent="0.2">
      <c r="B9" s="24"/>
      <c r="C9" s="24"/>
      <c r="D9" s="24"/>
    </row>
    <row r="10" spans="1:10" x14ac:dyDescent="0.2">
      <c r="A10" s="30" t="s">
        <v>234</v>
      </c>
      <c r="B10" s="24"/>
      <c r="C10" s="24"/>
      <c r="D10" s="24"/>
    </row>
    <row r="11" spans="1:10" x14ac:dyDescent="0.2">
      <c r="A11" s="30" t="s">
        <v>238</v>
      </c>
      <c r="B11" s="24"/>
      <c r="C11" s="24"/>
      <c r="D11" s="24"/>
      <c r="I11" s="39" t="s">
        <v>252</v>
      </c>
    </row>
    <row r="13" spans="1:10" x14ac:dyDescent="0.2">
      <c r="B13" t="s">
        <v>244</v>
      </c>
    </row>
    <row r="14" spans="1:10" x14ac:dyDescent="0.2">
      <c r="B14" t="s">
        <v>245</v>
      </c>
    </row>
    <row r="15" spans="1:10" x14ac:dyDescent="0.2">
      <c r="B15" t="s">
        <v>246</v>
      </c>
    </row>
    <row r="16" spans="1:10" x14ac:dyDescent="0.2">
      <c r="B16" s="31" t="s">
        <v>247</v>
      </c>
    </row>
    <row r="17" spans="2:5" x14ac:dyDescent="0.2">
      <c r="B17" t="s">
        <v>248</v>
      </c>
    </row>
    <row r="19" spans="2:5" x14ac:dyDescent="0.2">
      <c r="B19" t="s">
        <v>249</v>
      </c>
    </row>
    <row r="21" spans="2:5" x14ac:dyDescent="0.2">
      <c r="B21" t="s">
        <v>250</v>
      </c>
    </row>
    <row r="22" spans="2:5" x14ac:dyDescent="0.2">
      <c r="B22" t="s">
        <v>239</v>
      </c>
    </row>
    <row r="24" spans="2:5" x14ac:dyDescent="0.2">
      <c r="B24" t="s">
        <v>240</v>
      </c>
    </row>
    <row r="27" spans="2:5" x14ac:dyDescent="0.2">
      <c r="B27" s="5"/>
      <c r="C27" s="5"/>
      <c r="D27" s="5"/>
      <c r="E27" s="5"/>
    </row>
    <row r="28" spans="2:5" x14ac:dyDescent="0.2">
      <c r="B28" t="s">
        <v>241</v>
      </c>
    </row>
    <row r="29" spans="2:5" x14ac:dyDescent="0.2">
      <c r="B29" t="s">
        <v>242</v>
      </c>
    </row>
    <row r="30" spans="2:5" x14ac:dyDescent="0.2">
      <c r="B30" s="31" t="s">
        <v>243</v>
      </c>
    </row>
    <row r="32" spans="2:5" x14ac:dyDescent="0.2">
      <c r="B32" s="32"/>
    </row>
    <row r="33" spans="2:6" x14ac:dyDescent="0.2">
      <c r="B33" s="33"/>
    </row>
    <row r="40" spans="2:6" x14ac:dyDescent="0.2">
      <c r="B40" s="4"/>
      <c r="C40" s="4"/>
      <c r="D40" s="4"/>
      <c r="E40" s="4"/>
      <c r="F40" s="4"/>
    </row>
    <row r="41" spans="2:6" x14ac:dyDescent="0.2">
      <c r="B41" s="4"/>
      <c r="C41" s="4"/>
      <c r="D41" s="4"/>
      <c r="E41" s="4"/>
      <c r="F41" s="4"/>
    </row>
    <row r="42" spans="2:6" x14ac:dyDescent="0.2">
      <c r="B42" s="34"/>
      <c r="C42" s="4"/>
      <c r="D42" s="4"/>
      <c r="E42" s="4"/>
      <c r="F42" s="4"/>
    </row>
    <row r="59" spans="1:10" x14ac:dyDescent="0.2">
      <c r="A59" s="35" t="s">
        <v>231</v>
      </c>
      <c r="B59" s="35" t="s">
        <v>231</v>
      </c>
      <c r="C59" s="35" t="s">
        <v>231</v>
      </c>
      <c r="D59" s="35"/>
      <c r="E59" s="35" t="s">
        <v>231</v>
      </c>
      <c r="F59" s="35" t="s">
        <v>231</v>
      </c>
      <c r="G59" s="35" t="s">
        <v>231</v>
      </c>
      <c r="H59" s="35" t="s">
        <v>231</v>
      </c>
      <c r="I59" s="35" t="s">
        <v>231</v>
      </c>
      <c r="J59" s="35" t="s">
        <v>231</v>
      </c>
    </row>
  </sheetData>
  <phoneticPr fontId="0" type="noConversion"/>
  <pageMargins left="0.5" right="0.25" top="0.5" bottom="1" header="0.5" footer="0.5"/>
  <pageSetup scale="11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/>
  <dimension ref="A1:R73"/>
  <sheetViews>
    <sheetView topLeftCell="A2" zoomScale="80" zoomScaleNormal="80" workbookViewId="0">
      <selection activeCell="A2" sqref="A2"/>
    </sheetView>
  </sheetViews>
  <sheetFormatPr defaultColWidth="0" defaultRowHeight="15" zeroHeight="1" x14ac:dyDescent="0.2"/>
  <cols>
    <col min="1" max="1" width="3.7109375" style="40" customWidth="1"/>
    <col min="2" max="2" width="5" style="40" customWidth="1"/>
    <col min="3" max="3" width="3" style="40" customWidth="1"/>
    <col min="4" max="4" width="3.7109375" style="40" customWidth="1"/>
    <col min="5" max="5" width="56.7109375" style="40" customWidth="1"/>
    <col min="6" max="6" width="16.140625" style="40" customWidth="1"/>
    <col min="7" max="7" width="12.7109375" style="40" customWidth="1"/>
    <col min="8" max="8" width="18" style="40" customWidth="1"/>
    <col min="9" max="9" width="16.140625" style="40" customWidth="1"/>
    <col min="10" max="11" width="12.7109375" style="40" customWidth="1"/>
    <col min="12" max="12" width="17.28515625" style="40" customWidth="1"/>
    <col min="13" max="13" width="15.42578125" style="40" customWidth="1"/>
    <col min="14" max="16" width="12.7109375" style="40" customWidth="1"/>
    <col min="17" max="17" width="12.7109375" style="41" customWidth="1"/>
    <col min="18" max="18" width="12.7109375" style="40" customWidth="1"/>
  </cols>
  <sheetData>
    <row r="1" spans="1:18" ht="54.75" customHeight="1" x14ac:dyDescent="0.2">
      <c r="A1" s="181" t="s">
        <v>131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75"/>
      <c r="Q1" s="78"/>
      <c r="R1" s="75"/>
    </row>
    <row r="2" spans="1:18" ht="21.75" customHeight="1" x14ac:dyDescent="0.25">
      <c r="A2" s="42" t="s">
        <v>28</v>
      </c>
      <c r="B2" s="42"/>
      <c r="C2" s="42"/>
      <c r="D2" s="189" t="str">
        <f>'CSS Pgm 1'!E2</f>
        <v>Santa Cruz</v>
      </c>
      <c r="E2" s="189"/>
      <c r="F2" s="75"/>
      <c r="G2" s="75"/>
      <c r="H2" s="75"/>
      <c r="I2" s="75"/>
      <c r="J2" s="75"/>
      <c r="K2" s="75"/>
      <c r="L2" s="75"/>
      <c r="M2" s="75"/>
      <c r="N2" s="43" t="s">
        <v>29</v>
      </c>
      <c r="O2" s="44" t="str">
        <f>Worksheet!$N$2</f>
        <v>6/12/08</v>
      </c>
      <c r="P2" s="75"/>
      <c r="Q2" s="78"/>
      <c r="R2" s="75"/>
    </row>
    <row r="3" spans="1:18" ht="12" customHeight="1" x14ac:dyDescent="0.25">
      <c r="A3" s="80"/>
      <c r="B3" s="80"/>
      <c r="C3" s="80"/>
      <c r="D3" s="193"/>
      <c r="E3" s="193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8"/>
      <c r="R3" s="75"/>
    </row>
    <row r="4" spans="1:18" ht="12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8"/>
      <c r="R4" s="75"/>
    </row>
    <row r="5" spans="1:18" s="3" customFormat="1" ht="15.75" customHeight="1" x14ac:dyDescent="0.25">
      <c r="A5" s="182"/>
      <c r="B5" s="183"/>
      <c r="C5" s="183"/>
      <c r="D5" s="183"/>
      <c r="E5" s="184"/>
      <c r="F5" s="45" t="s">
        <v>19</v>
      </c>
      <c r="G5" s="46" t="s">
        <v>20</v>
      </c>
      <c r="H5" s="46" t="s">
        <v>27</v>
      </c>
      <c r="I5" s="46" t="s">
        <v>21</v>
      </c>
      <c r="J5" s="46" t="s">
        <v>22</v>
      </c>
      <c r="K5" s="46" t="s">
        <v>23</v>
      </c>
      <c r="L5" s="46" t="s">
        <v>24</v>
      </c>
      <c r="M5" s="46" t="s">
        <v>25</v>
      </c>
      <c r="N5" s="46" t="s">
        <v>26</v>
      </c>
      <c r="O5" s="46" t="s">
        <v>76</v>
      </c>
      <c r="P5" s="79"/>
      <c r="Q5" s="79"/>
      <c r="R5" s="79"/>
    </row>
    <row r="6" spans="1:18" s="3" customFormat="1" ht="15" customHeight="1" x14ac:dyDescent="0.25">
      <c r="A6" s="185"/>
      <c r="B6" s="186"/>
      <c r="C6" s="186"/>
      <c r="D6" s="186"/>
      <c r="E6" s="187"/>
      <c r="F6" s="191" t="s">
        <v>6</v>
      </c>
      <c r="G6" s="178" t="s">
        <v>37</v>
      </c>
      <c r="H6" s="179"/>
      <c r="I6" s="179"/>
      <c r="J6" s="179"/>
      <c r="K6" s="179"/>
      <c r="L6" s="179"/>
      <c r="M6" s="179"/>
      <c r="N6" s="179"/>
      <c r="O6" s="180"/>
      <c r="P6" s="79"/>
      <c r="Q6" s="79"/>
      <c r="R6" s="79"/>
    </row>
    <row r="7" spans="1:18" s="1" customFormat="1" ht="42" customHeight="1" x14ac:dyDescent="0.2">
      <c r="A7" s="188"/>
      <c r="B7" s="189"/>
      <c r="C7" s="189"/>
      <c r="D7" s="189"/>
      <c r="E7" s="190"/>
      <c r="F7" s="192"/>
      <c r="G7" s="73" t="s">
        <v>0</v>
      </c>
      <c r="H7" s="73" t="s">
        <v>36</v>
      </c>
      <c r="I7" s="73" t="s">
        <v>18</v>
      </c>
      <c r="J7" s="73" t="s">
        <v>1</v>
      </c>
      <c r="K7" s="73" t="s">
        <v>15</v>
      </c>
      <c r="L7" s="73" t="s">
        <v>16</v>
      </c>
      <c r="M7" s="73" t="s">
        <v>2</v>
      </c>
      <c r="N7" s="73" t="s">
        <v>17</v>
      </c>
      <c r="O7" s="73" t="s">
        <v>75</v>
      </c>
      <c r="P7" s="74" t="s">
        <v>271</v>
      </c>
      <c r="Q7" s="74" t="s">
        <v>272</v>
      </c>
      <c r="R7" s="74" t="s">
        <v>141</v>
      </c>
    </row>
    <row r="8" spans="1:18" ht="19.5" customHeight="1" x14ac:dyDescent="0.25">
      <c r="A8" s="196" t="s">
        <v>45</v>
      </c>
      <c r="B8" s="197"/>
      <c r="C8" s="197"/>
      <c r="D8" s="197"/>
      <c r="E8" s="198"/>
      <c r="F8" s="49"/>
      <c r="G8" s="49"/>
      <c r="H8" s="49"/>
      <c r="I8" s="49"/>
      <c r="J8" s="49"/>
      <c r="K8" s="49"/>
      <c r="L8" s="49"/>
      <c r="M8" s="49"/>
      <c r="N8" s="49"/>
      <c r="O8" s="49"/>
      <c r="P8" s="50">
        <f>SUM(G8:O8)</f>
        <v>0</v>
      </c>
      <c r="Q8" s="51" t="b">
        <f>EXACT(P8,R8)</f>
        <v>1</v>
      </c>
      <c r="R8" s="50">
        <f>F8</f>
        <v>0</v>
      </c>
    </row>
    <row r="9" spans="1:18" ht="12" customHeight="1" x14ac:dyDescent="0.2">
      <c r="A9" s="52">
        <v>1</v>
      </c>
      <c r="B9" s="176" t="str">
        <f>CSS_Pgm1</f>
        <v>Community Gate</v>
      </c>
      <c r="C9" s="176"/>
      <c r="D9" s="176"/>
      <c r="E9" s="177"/>
      <c r="F9" s="53">
        <f>'CSS Pgm 1'!G$59</f>
        <v>810503</v>
      </c>
      <c r="G9" s="53">
        <f>'CSS Pgm 1'!H$59</f>
        <v>51909.00001692526</v>
      </c>
      <c r="H9" s="53">
        <f>'CSS Pgm 1'!I$59</f>
        <v>368823.9999918525</v>
      </c>
      <c r="I9" s="53">
        <f>'CSS Pgm 1'!J$59</f>
        <v>0</v>
      </c>
      <c r="J9" s="53">
        <f>'CSS Pgm 1'!K$59</f>
        <v>389769.99999122228</v>
      </c>
      <c r="K9" s="53">
        <f>'CSS Pgm 1'!L$59</f>
        <v>0</v>
      </c>
      <c r="L9" s="53">
        <f>'CSS Pgm 1'!M$59</f>
        <v>0</v>
      </c>
      <c r="M9" s="53">
        <f>'CSS Pgm 1'!N$59</f>
        <v>0</v>
      </c>
      <c r="N9" s="53">
        <f>'CSS Pgm 1'!O$59</f>
        <v>0</v>
      </c>
      <c r="O9" s="53">
        <f>'CSS Pgm 1'!P$59</f>
        <v>0</v>
      </c>
      <c r="P9" s="50">
        <f t="shared" ref="P9:P54" si="0">SUM(G9:O9)</f>
        <v>810503</v>
      </c>
      <c r="Q9" s="51" t="b">
        <f t="shared" ref="Q9:Q54" si="1">EXACT(P9,R9)</f>
        <v>1</v>
      </c>
      <c r="R9" s="50">
        <f t="shared" ref="R9:R54" si="2">F9</f>
        <v>810503</v>
      </c>
    </row>
    <row r="10" spans="1:18" ht="12" customHeight="1" x14ac:dyDescent="0.2">
      <c r="A10" s="52">
        <v>2</v>
      </c>
      <c r="B10" s="176" t="str">
        <f>_Pgm2</f>
        <v>Probation Gate</v>
      </c>
      <c r="C10" s="176"/>
      <c r="D10" s="176"/>
      <c r="E10" s="177"/>
      <c r="F10" s="53">
        <f>'CSS Pgm 2'!G$59</f>
        <v>847779</v>
      </c>
      <c r="G10" s="53">
        <f>'CSS Pgm 2'!H$59</f>
        <v>45000.00009469199</v>
      </c>
      <c r="H10" s="53">
        <f>'CSS Pgm 2'!I$59</f>
        <v>393298.99995360838</v>
      </c>
      <c r="I10" s="53">
        <f>'CSS Pgm 2'!J$59</f>
        <v>0</v>
      </c>
      <c r="J10" s="53">
        <f>'CSS Pgm 2'!K$59</f>
        <v>409479.99995169969</v>
      </c>
      <c r="K10" s="53">
        <f>'CSS Pgm 2'!L$59</f>
        <v>0</v>
      </c>
      <c r="L10" s="53">
        <f>'CSS Pgm 2'!M$59</f>
        <v>0</v>
      </c>
      <c r="M10" s="53">
        <f>'CSS Pgm 2'!N$59</f>
        <v>0</v>
      </c>
      <c r="N10" s="53">
        <f>'CSS Pgm 2'!O$59</f>
        <v>0</v>
      </c>
      <c r="O10" s="53">
        <f>'CSS Pgm 2'!P$59</f>
        <v>0</v>
      </c>
      <c r="P10" s="50">
        <f t="shared" si="0"/>
        <v>847779</v>
      </c>
      <c r="Q10" s="51" t="b">
        <f t="shared" si="1"/>
        <v>1</v>
      </c>
      <c r="R10" s="50">
        <f t="shared" si="2"/>
        <v>847779</v>
      </c>
    </row>
    <row r="11" spans="1:18" ht="12" customHeight="1" x14ac:dyDescent="0.2">
      <c r="A11" s="52">
        <v>3</v>
      </c>
      <c r="B11" s="176" t="str">
        <f>_Pgm3</f>
        <v>Child Welfare Services Gate</v>
      </c>
      <c r="C11" s="176"/>
      <c r="D11" s="176"/>
      <c r="E11" s="177"/>
      <c r="F11" s="53">
        <f>'CSS Pgm 3'!G$59</f>
        <v>1235858</v>
      </c>
      <c r="G11" s="53">
        <f>'CSS Pgm 3'!H$59</f>
        <v>50205.000018661995</v>
      </c>
      <c r="H11" s="53">
        <f>'CSS Pgm 3'!I$59</f>
        <v>582940.99999092543</v>
      </c>
      <c r="I11" s="53">
        <f>'CSS Pgm 3'!J$59</f>
        <v>0</v>
      </c>
      <c r="J11" s="53">
        <f>'CSS Pgm 3'!K$59</f>
        <v>602711.9999904125</v>
      </c>
      <c r="K11" s="53">
        <f>'CSS Pgm 3'!L$59</f>
        <v>0</v>
      </c>
      <c r="L11" s="53">
        <f>'CSS Pgm 3'!M$59</f>
        <v>0</v>
      </c>
      <c r="M11" s="53">
        <f>'CSS Pgm 3'!N$59</f>
        <v>0</v>
      </c>
      <c r="N11" s="53">
        <f>'CSS Pgm 3'!O$59</f>
        <v>0</v>
      </c>
      <c r="O11" s="53">
        <f>'CSS Pgm 3'!P$59</f>
        <v>0</v>
      </c>
      <c r="P11" s="50">
        <f t="shared" si="0"/>
        <v>1235858</v>
      </c>
      <c r="Q11" s="51" t="b">
        <f t="shared" si="1"/>
        <v>1</v>
      </c>
      <c r="R11" s="50">
        <f t="shared" si="2"/>
        <v>1235858</v>
      </c>
    </row>
    <row r="12" spans="1:18" ht="12" customHeight="1" x14ac:dyDescent="0.2">
      <c r="A12" s="52">
        <v>4</v>
      </c>
      <c r="B12" s="176" t="str">
        <f>_Pgm4</f>
        <v>Education Gate</v>
      </c>
      <c r="C12" s="176"/>
      <c r="D12" s="176"/>
      <c r="E12" s="177"/>
      <c r="F12" s="53">
        <f>'CSS Pgm 4'!G$59</f>
        <v>17505</v>
      </c>
      <c r="G12" s="53">
        <f>'CSS Pgm 4'!H$59</f>
        <v>17505</v>
      </c>
      <c r="H12" s="53">
        <f>'CSS Pgm 4'!I$59</f>
        <v>0</v>
      </c>
      <c r="I12" s="53">
        <f>'CSS Pgm 4'!J$59</f>
        <v>0</v>
      </c>
      <c r="J12" s="53">
        <f>'CSS Pgm 4'!K$59</f>
        <v>0</v>
      </c>
      <c r="K12" s="53">
        <f>'CSS Pgm 4'!L$59</f>
        <v>0</v>
      </c>
      <c r="L12" s="53">
        <f>'CSS Pgm 4'!M$59</f>
        <v>0</v>
      </c>
      <c r="M12" s="53">
        <f>'CSS Pgm 4'!N$59</f>
        <v>0</v>
      </c>
      <c r="N12" s="53">
        <f>'CSS Pgm 4'!O$59</f>
        <v>0</v>
      </c>
      <c r="O12" s="53">
        <f>'CSS Pgm 4'!P$59</f>
        <v>0</v>
      </c>
      <c r="P12" s="50">
        <f t="shared" si="0"/>
        <v>17505</v>
      </c>
      <c r="Q12" s="51" t="b">
        <f t="shared" si="1"/>
        <v>1</v>
      </c>
      <c r="R12" s="50">
        <f t="shared" si="2"/>
        <v>17505</v>
      </c>
    </row>
    <row r="13" spans="1:18" ht="12" customHeight="1" x14ac:dyDescent="0.2">
      <c r="A13" s="52">
        <v>5</v>
      </c>
      <c r="B13" s="176" t="str">
        <f>_Pgm5</f>
        <v>Special Focus - Family Partners Services</v>
      </c>
      <c r="C13" s="176"/>
      <c r="D13" s="176"/>
      <c r="E13" s="177"/>
      <c r="F13" s="53">
        <f>'CSS Pgm 5'!G$59</f>
        <v>59300</v>
      </c>
      <c r="G13" s="53">
        <f>'CSS Pgm 5'!H$59</f>
        <v>28250.000005236092</v>
      </c>
      <c r="H13" s="53">
        <f>'CSS Pgm 5'!I$59</f>
        <v>13799.999997672849</v>
      </c>
      <c r="I13" s="53">
        <f>'CSS Pgm 5'!J$59</f>
        <v>0</v>
      </c>
      <c r="J13" s="53">
        <f>'CSS Pgm 5'!K$59</f>
        <v>17249.999997091061</v>
      </c>
      <c r="K13" s="53">
        <f>'CSS Pgm 5'!L$59</f>
        <v>0</v>
      </c>
      <c r="L13" s="53">
        <f>'CSS Pgm 5'!M$59</f>
        <v>0</v>
      </c>
      <c r="M13" s="53">
        <f>'CSS Pgm 5'!N$59</f>
        <v>0</v>
      </c>
      <c r="N13" s="53">
        <f>'CSS Pgm 5'!O$59</f>
        <v>0</v>
      </c>
      <c r="O13" s="53">
        <f>'CSS Pgm 5'!P$59</f>
        <v>0</v>
      </c>
      <c r="P13" s="50">
        <f t="shared" si="0"/>
        <v>59300</v>
      </c>
      <c r="Q13" s="51" t="b">
        <f t="shared" si="1"/>
        <v>1</v>
      </c>
      <c r="R13" s="50">
        <f t="shared" si="2"/>
        <v>59300</v>
      </c>
    </row>
    <row r="14" spans="1:18" ht="12" customHeight="1" x14ac:dyDescent="0.2">
      <c r="A14" s="52">
        <v>6</v>
      </c>
      <c r="B14" s="176" t="str">
        <f>_Pgm6</f>
        <v>Enhanced Crisis Response</v>
      </c>
      <c r="C14" s="176"/>
      <c r="D14" s="176"/>
      <c r="E14" s="177"/>
      <c r="F14" s="53">
        <f>'CSS Pgm 6'!G$59</f>
        <v>929773</v>
      </c>
      <c r="G14" s="53">
        <f>'CSS Pgm 6'!H$59</f>
        <v>431564.00000535842</v>
      </c>
      <c r="H14" s="53">
        <f>'CSS Pgm 6'!I$59</f>
        <v>0</v>
      </c>
      <c r="I14" s="53">
        <f>'CSS Pgm 6'!J$59</f>
        <v>0</v>
      </c>
      <c r="J14" s="53">
        <f>'CSS Pgm 6'!K$59</f>
        <v>430340.99999537156</v>
      </c>
      <c r="K14" s="53">
        <f>'CSS Pgm 6'!L$59</f>
        <v>0</v>
      </c>
      <c r="L14" s="53">
        <f>'CSS Pgm 6'!M$59</f>
        <v>0</v>
      </c>
      <c r="M14" s="53">
        <f>'CSS Pgm 6'!N$59</f>
        <v>67867.999999270061</v>
      </c>
      <c r="N14" s="53">
        <f>'CSS Pgm 6'!O$59</f>
        <v>0</v>
      </c>
      <c r="O14" s="53">
        <f>'CSS Pgm 6'!P$59</f>
        <v>0</v>
      </c>
      <c r="P14" s="50">
        <f t="shared" si="0"/>
        <v>929773</v>
      </c>
      <c r="Q14" s="51" t="b">
        <f t="shared" si="1"/>
        <v>1</v>
      </c>
      <c r="R14" s="50">
        <f t="shared" si="2"/>
        <v>929773</v>
      </c>
    </row>
    <row r="15" spans="1:18" ht="12" customHeight="1" x14ac:dyDescent="0.2">
      <c r="A15" s="52">
        <v>7</v>
      </c>
      <c r="B15" s="176" t="str">
        <f>_Pgm7</f>
        <v>Consumer, Peer, and Family Services</v>
      </c>
      <c r="C15" s="176"/>
      <c r="D15" s="176"/>
      <c r="E15" s="177"/>
      <c r="F15" s="53">
        <f>'CSS Pgm 7'!G$59</f>
        <v>1178379</v>
      </c>
      <c r="G15" s="53">
        <f>'CSS Pgm 7'!H$59</f>
        <v>539233.00000542402</v>
      </c>
      <c r="H15" s="53">
        <f>'CSS Pgm 7'!I$59</f>
        <v>0</v>
      </c>
      <c r="I15" s="53">
        <f>'CSS Pgm 7'!J$59</f>
        <v>0</v>
      </c>
      <c r="J15" s="53">
        <f>'CSS Pgm 7'!K$59</f>
        <v>237495.9999979845</v>
      </c>
      <c r="K15" s="53">
        <f>'CSS Pgm 7'!L$59</f>
        <v>0</v>
      </c>
      <c r="L15" s="53">
        <f>'CSS Pgm 7'!M$59</f>
        <v>51044.999999566819</v>
      </c>
      <c r="M15" s="53">
        <f>'CSS Pgm 7'!N$59</f>
        <v>350604.99999702466</v>
      </c>
      <c r="N15" s="53">
        <f>'CSS Pgm 7'!O$59</f>
        <v>0</v>
      </c>
      <c r="O15" s="53">
        <f>'CSS Pgm 7'!P$59</f>
        <v>0</v>
      </c>
      <c r="P15" s="50">
        <f t="shared" si="0"/>
        <v>1178379</v>
      </c>
      <c r="Q15" s="51" t="b">
        <f t="shared" si="1"/>
        <v>1</v>
      </c>
      <c r="R15" s="50">
        <f t="shared" si="2"/>
        <v>1178379</v>
      </c>
    </row>
    <row r="16" spans="1:18" ht="12" customHeight="1" x14ac:dyDescent="0.2">
      <c r="A16" s="52">
        <v>8</v>
      </c>
      <c r="B16" s="176" t="str">
        <f>_Pgm8</f>
        <v>Community Support Services</v>
      </c>
      <c r="C16" s="176"/>
      <c r="D16" s="176"/>
      <c r="E16" s="177"/>
      <c r="F16" s="53">
        <f>'CSS Pgm 8'!G$59</f>
        <v>603121</v>
      </c>
      <c r="G16" s="53">
        <f>'CSS Pgm 8'!H$59</f>
        <v>183000.00000696577</v>
      </c>
      <c r="H16" s="53">
        <f>'CSS Pgm 8'!I$59</f>
        <v>0</v>
      </c>
      <c r="I16" s="53">
        <f>'CSS Pgm 8'!J$59</f>
        <v>0</v>
      </c>
      <c r="J16" s="53">
        <f>'CSS Pgm 8'!K$59</f>
        <v>38189.999999366795</v>
      </c>
      <c r="K16" s="53">
        <f>'CSS Pgm 8'!L$59</f>
        <v>0</v>
      </c>
      <c r="L16" s="53">
        <f>'CSS Pgm 8'!M$59</f>
        <v>0</v>
      </c>
      <c r="M16" s="53">
        <f>'CSS Pgm 8'!N$59</f>
        <v>381930.99999366747</v>
      </c>
      <c r="N16" s="53">
        <f>'CSS Pgm 8'!O$59</f>
        <v>0</v>
      </c>
      <c r="O16" s="53">
        <f>'CSS Pgm 8'!P$59</f>
        <v>0</v>
      </c>
      <c r="P16" s="50">
        <f t="shared" si="0"/>
        <v>603121</v>
      </c>
      <c r="Q16" s="51" t="b">
        <f t="shared" si="1"/>
        <v>1</v>
      </c>
      <c r="R16" s="50">
        <f t="shared" si="2"/>
        <v>603121</v>
      </c>
    </row>
    <row r="17" spans="1:18" ht="12" customHeight="1" x14ac:dyDescent="0.2">
      <c r="A17" s="52">
        <v>9</v>
      </c>
      <c r="B17" s="176" t="str">
        <f>_Pgm9</f>
        <v>Person Centered Program of Mental Health Services and Supports</v>
      </c>
      <c r="C17" s="176"/>
      <c r="D17" s="176"/>
      <c r="E17" s="177"/>
      <c r="F17" s="53">
        <f>'CSS Pgm 9'!G$59</f>
        <v>2750756</v>
      </c>
      <c r="G17" s="53">
        <f>'CSS Pgm 9'!H$59</f>
        <v>1226366.0000033476</v>
      </c>
      <c r="H17" s="53">
        <f>'CSS Pgm 9'!I$59</f>
        <v>0</v>
      </c>
      <c r="I17" s="53">
        <f>'CSS Pgm 9'!J$59</f>
        <v>0</v>
      </c>
      <c r="J17" s="53">
        <f>'CSS Pgm 9'!K$59</f>
        <v>1108526.9999966524</v>
      </c>
      <c r="K17" s="53">
        <f>'CSS Pgm 9'!L$59</f>
        <v>0</v>
      </c>
      <c r="L17" s="53">
        <f>'CSS Pgm 9'!M$59</f>
        <v>0</v>
      </c>
      <c r="M17" s="53">
        <f>'CSS Pgm 9'!N$59</f>
        <v>415863</v>
      </c>
      <c r="N17" s="53">
        <f>'CSS Pgm 9'!O$59</f>
        <v>0</v>
      </c>
      <c r="O17" s="53">
        <f>'CSS Pgm 9'!P$59</f>
        <v>0</v>
      </c>
      <c r="P17" s="50">
        <f t="shared" si="0"/>
        <v>2750756</v>
      </c>
      <c r="Q17" s="51" t="b">
        <f t="shared" si="1"/>
        <v>1</v>
      </c>
      <c r="R17" s="50">
        <f t="shared" si="2"/>
        <v>2750756</v>
      </c>
    </row>
    <row r="18" spans="1:18" ht="12" customHeight="1" x14ac:dyDescent="0.2">
      <c r="A18" s="52">
        <v>10</v>
      </c>
      <c r="B18" s="176">
        <f>_pgm10</f>
        <v>0</v>
      </c>
      <c r="C18" s="194"/>
      <c r="D18" s="194"/>
      <c r="E18" s="195"/>
      <c r="F18" s="53">
        <f>'CSS Pgm 10'!G$59</f>
        <v>4.0000000000000001E-8</v>
      </c>
      <c r="G18" s="53">
        <f>'CSS Pgm 10'!H$59</f>
        <v>4.0000000000000001E-8</v>
      </c>
      <c r="H18" s="53">
        <f>'CSS Pgm 10'!I$59</f>
        <v>0</v>
      </c>
      <c r="I18" s="53">
        <f>'CSS Pgm 10'!J$59</f>
        <v>0</v>
      </c>
      <c r="J18" s="53">
        <f>'CSS Pgm 10'!K$59</f>
        <v>0</v>
      </c>
      <c r="K18" s="53">
        <f>'CSS Pgm 10'!L$59</f>
        <v>0</v>
      </c>
      <c r="L18" s="53">
        <f>'CSS Pgm 10'!M$59</f>
        <v>0</v>
      </c>
      <c r="M18" s="53">
        <f>'CSS Pgm 10'!N$59</f>
        <v>0</v>
      </c>
      <c r="N18" s="53">
        <f>'CSS Pgm 10'!O$59</f>
        <v>0</v>
      </c>
      <c r="O18" s="53">
        <f>'CSS Pgm 10'!P$59</f>
        <v>0</v>
      </c>
      <c r="P18" s="50">
        <f t="shared" si="0"/>
        <v>4.0000000000000001E-8</v>
      </c>
      <c r="Q18" s="51" t="b">
        <f t="shared" si="1"/>
        <v>1</v>
      </c>
      <c r="R18" s="50">
        <f t="shared" si="2"/>
        <v>4.0000000000000001E-8</v>
      </c>
    </row>
    <row r="19" spans="1:18" ht="12" customHeight="1" x14ac:dyDescent="0.2">
      <c r="A19" s="52">
        <v>11</v>
      </c>
      <c r="B19" s="176">
        <f>_Pgm11</f>
        <v>0</v>
      </c>
      <c r="C19" s="194"/>
      <c r="D19" s="194"/>
      <c r="E19" s="195"/>
      <c r="F19" s="53">
        <f>'CSS Pgm 11'!G$59</f>
        <v>0</v>
      </c>
      <c r="G19" s="53">
        <f>'CSS Pgm 11'!H$59</f>
        <v>0</v>
      </c>
      <c r="H19" s="53">
        <f>'CSS Pgm 11'!I$59</f>
        <v>0</v>
      </c>
      <c r="I19" s="53">
        <f>'CSS Pgm 11'!J$59</f>
        <v>0</v>
      </c>
      <c r="J19" s="53">
        <f>'CSS Pgm 11'!K$59</f>
        <v>0</v>
      </c>
      <c r="K19" s="53">
        <f>'CSS Pgm 11'!L$59</f>
        <v>0</v>
      </c>
      <c r="L19" s="53">
        <f>'CSS Pgm 11'!M$59</f>
        <v>0</v>
      </c>
      <c r="M19" s="53">
        <f>'CSS Pgm 11'!N$59</f>
        <v>0</v>
      </c>
      <c r="N19" s="53">
        <f>'CSS Pgm 11'!O$59</f>
        <v>0</v>
      </c>
      <c r="O19" s="53">
        <f>'CSS Pgm 11'!P$59</f>
        <v>0</v>
      </c>
      <c r="P19" s="50">
        <f t="shared" si="0"/>
        <v>0</v>
      </c>
      <c r="Q19" s="51" t="b">
        <f t="shared" si="1"/>
        <v>1</v>
      </c>
      <c r="R19" s="50">
        <f t="shared" si="2"/>
        <v>0</v>
      </c>
    </row>
    <row r="20" spans="1:18" ht="12" customHeight="1" x14ac:dyDescent="0.2">
      <c r="A20" s="52">
        <v>12</v>
      </c>
      <c r="B20" s="176">
        <f>_Pgm12</f>
        <v>0</v>
      </c>
      <c r="C20" s="194"/>
      <c r="D20" s="194"/>
      <c r="E20" s="195"/>
      <c r="F20" s="53">
        <f>'CSS Pgm 12'!G$59</f>
        <v>0</v>
      </c>
      <c r="G20" s="53">
        <f>'CSS Pgm 12'!H$59</f>
        <v>0</v>
      </c>
      <c r="H20" s="53">
        <f>'CSS Pgm 12'!I$59</f>
        <v>0</v>
      </c>
      <c r="I20" s="53">
        <f>'CSS Pgm 12'!J$59</f>
        <v>0</v>
      </c>
      <c r="J20" s="53">
        <f>'CSS Pgm 12'!K$59</f>
        <v>0</v>
      </c>
      <c r="K20" s="53">
        <f>'CSS Pgm 12'!L$59</f>
        <v>0</v>
      </c>
      <c r="L20" s="53">
        <f>'CSS Pgm 12'!M$59</f>
        <v>0</v>
      </c>
      <c r="M20" s="53">
        <f>'CSS Pgm 12'!N$59</f>
        <v>0</v>
      </c>
      <c r="N20" s="53">
        <f>'CSS Pgm 12'!O$59</f>
        <v>0</v>
      </c>
      <c r="O20" s="53">
        <f>'CSS Pgm 12'!P$59</f>
        <v>0</v>
      </c>
      <c r="P20" s="50">
        <f t="shared" si="0"/>
        <v>0</v>
      </c>
      <c r="Q20" s="51" t="b">
        <f t="shared" si="1"/>
        <v>1</v>
      </c>
      <c r="R20" s="50">
        <f t="shared" si="2"/>
        <v>0</v>
      </c>
    </row>
    <row r="21" spans="1:18" ht="12" customHeight="1" x14ac:dyDescent="0.2">
      <c r="A21" s="52">
        <v>13</v>
      </c>
      <c r="B21" s="176">
        <f>_Pgm13</f>
        <v>0</v>
      </c>
      <c r="C21" s="194"/>
      <c r="D21" s="194"/>
      <c r="E21" s="195"/>
      <c r="F21" s="53">
        <f>'CSS Pgm 13'!G$59</f>
        <v>0</v>
      </c>
      <c r="G21" s="53">
        <f>'CSS Pgm 13'!H$59</f>
        <v>0</v>
      </c>
      <c r="H21" s="53">
        <f>'CSS Pgm 13'!I$59</f>
        <v>0</v>
      </c>
      <c r="I21" s="53">
        <f>'CSS Pgm 13'!J$59</f>
        <v>0</v>
      </c>
      <c r="J21" s="53">
        <f>'CSS Pgm 13'!K$59</f>
        <v>0</v>
      </c>
      <c r="K21" s="53">
        <f>'CSS Pgm 13'!L$59</f>
        <v>0</v>
      </c>
      <c r="L21" s="53">
        <f>'CSS Pgm 13'!M$59</f>
        <v>0</v>
      </c>
      <c r="M21" s="53">
        <f>'CSS Pgm 13'!N$59</f>
        <v>0</v>
      </c>
      <c r="N21" s="53">
        <f>'CSS Pgm 13'!O$59</f>
        <v>0</v>
      </c>
      <c r="O21" s="53">
        <f>'CSS Pgm 13'!P$59</f>
        <v>0</v>
      </c>
      <c r="P21" s="50">
        <f t="shared" si="0"/>
        <v>0</v>
      </c>
      <c r="Q21" s="51" t="b">
        <f t="shared" si="1"/>
        <v>1</v>
      </c>
      <c r="R21" s="50">
        <f t="shared" si="2"/>
        <v>0</v>
      </c>
    </row>
    <row r="22" spans="1:18" ht="12" customHeight="1" x14ac:dyDescent="0.2">
      <c r="A22" s="52">
        <v>14</v>
      </c>
      <c r="B22" s="176">
        <f>_Pgm14</f>
        <v>0</v>
      </c>
      <c r="C22" s="194"/>
      <c r="D22" s="194"/>
      <c r="E22" s="195"/>
      <c r="F22" s="53">
        <f>'CSS Pgm 14'!G$59</f>
        <v>0</v>
      </c>
      <c r="G22" s="53">
        <f>'CSS Pgm 14'!H$59</f>
        <v>0</v>
      </c>
      <c r="H22" s="53">
        <f>'CSS Pgm 14'!I$59</f>
        <v>0</v>
      </c>
      <c r="I22" s="53">
        <f>'CSS Pgm 14'!J$59</f>
        <v>0</v>
      </c>
      <c r="J22" s="53">
        <f>'CSS Pgm 14'!K$59</f>
        <v>0</v>
      </c>
      <c r="K22" s="53">
        <f>'CSS Pgm 14'!L$59</f>
        <v>0</v>
      </c>
      <c r="L22" s="53">
        <f>'CSS Pgm 14'!M$59</f>
        <v>0</v>
      </c>
      <c r="M22" s="53">
        <f>'CSS Pgm 14'!N$59</f>
        <v>0</v>
      </c>
      <c r="N22" s="53">
        <f>'CSS Pgm 14'!O$59</f>
        <v>0</v>
      </c>
      <c r="O22" s="53">
        <f>'CSS Pgm 14'!P$59</f>
        <v>0</v>
      </c>
      <c r="P22" s="50">
        <f t="shared" si="0"/>
        <v>0</v>
      </c>
      <c r="Q22" s="51" t="b">
        <f t="shared" si="1"/>
        <v>1</v>
      </c>
      <c r="R22" s="50">
        <f t="shared" si="2"/>
        <v>0</v>
      </c>
    </row>
    <row r="23" spans="1:18" ht="12" customHeight="1" x14ac:dyDescent="0.2">
      <c r="A23" s="52">
        <v>15</v>
      </c>
      <c r="B23" s="176">
        <f>_Pgm15</f>
        <v>0</v>
      </c>
      <c r="C23" s="194"/>
      <c r="D23" s="194"/>
      <c r="E23" s="195"/>
      <c r="F23" s="53">
        <f>'CSS Pgm 15'!G$59</f>
        <v>0</v>
      </c>
      <c r="G23" s="53">
        <f>'CSS Pgm 15'!H$59</f>
        <v>0</v>
      </c>
      <c r="H23" s="53">
        <f>'CSS Pgm 15'!I$59</f>
        <v>0</v>
      </c>
      <c r="I23" s="53">
        <f>'CSS Pgm 15'!J$59</f>
        <v>0</v>
      </c>
      <c r="J23" s="53">
        <f>'CSS Pgm 15'!K$59</f>
        <v>0</v>
      </c>
      <c r="K23" s="53">
        <f>'CSS Pgm 15'!L$59</f>
        <v>0</v>
      </c>
      <c r="L23" s="53">
        <f>'CSS Pgm 15'!M$59</f>
        <v>0</v>
      </c>
      <c r="M23" s="53">
        <f>'CSS Pgm 15'!N$59</f>
        <v>0</v>
      </c>
      <c r="N23" s="53">
        <f>'CSS Pgm 15'!O$59</f>
        <v>0</v>
      </c>
      <c r="O23" s="53">
        <f>'CSS Pgm 15'!P$59</f>
        <v>0</v>
      </c>
      <c r="P23" s="50">
        <f t="shared" si="0"/>
        <v>0</v>
      </c>
      <c r="Q23" s="51" t="b">
        <f t="shared" si="1"/>
        <v>1</v>
      </c>
      <c r="R23" s="50">
        <f t="shared" si="2"/>
        <v>0</v>
      </c>
    </row>
    <row r="24" spans="1:18" ht="12" customHeight="1" x14ac:dyDescent="0.2">
      <c r="A24" s="52">
        <v>16</v>
      </c>
      <c r="B24" s="176"/>
      <c r="C24" s="194"/>
      <c r="D24" s="194"/>
      <c r="E24" s="195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0">
        <f t="shared" si="0"/>
        <v>0</v>
      </c>
      <c r="Q24" s="51" t="b">
        <f t="shared" si="1"/>
        <v>1</v>
      </c>
      <c r="R24" s="50">
        <f t="shared" si="2"/>
        <v>0</v>
      </c>
    </row>
    <row r="25" spans="1:18" ht="12" customHeight="1" x14ac:dyDescent="0.2">
      <c r="A25" s="52">
        <v>17</v>
      </c>
      <c r="B25" s="176"/>
      <c r="C25" s="194"/>
      <c r="D25" s="194"/>
      <c r="E25" s="195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0">
        <f t="shared" si="0"/>
        <v>0</v>
      </c>
      <c r="Q25" s="51" t="b">
        <f t="shared" si="1"/>
        <v>1</v>
      </c>
      <c r="R25" s="50">
        <f t="shared" si="2"/>
        <v>0</v>
      </c>
    </row>
    <row r="26" spans="1:18" ht="12" customHeight="1" x14ac:dyDescent="0.2">
      <c r="A26" s="52">
        <v>18</v>
      </c>
      <c r="B26" s="176"/>
      <c r="C26" s="194"/>
      <c r="D26" s="194"/>
      <c r="E26" s="195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0">
        <f t="shared" si="0"/>
        <v>0</v>
      </c>
      <c r="Q26" s="51" t="b">
        <f t="shared" si="1"/>
        <v>1</v>
      </c>
      <c r="R26" s="50">
        <f t="shared" si="2"/>
        <v>0</v>
      </c>
    </row>
    <row r="27" spans="1:18" ht="12" customHeight="1" x14ac:dyDescent="0.2">
      <c r="A27" s="52">
        <v>19</v>
      </c>
      <c r="B27" s="176"/>
      <c r="C27" s="194"/>
      <c r="D27" s="194"/>
      <c r="E27" s="195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0">
        <f t="shared" si="0"/>
        <v>0</v>
      </c>
      <c r="Q27" s="51" t="b">
        <f t="shared" si="1"/>
        <v>1</v>
      </c>
      <c r="R27" s="50">
        <f t="shared" si="2"/>
        <v>0</v>
      </c>
    </row>
    <row r="28" spans="1:18" ht="12" customHeight="1" x14ac:dyDescent="0.2">
      <c r="A28" s="52">
        <v>20</v>
      </c>
      <c r="B28" s="176"/>
      <c r="C28" s="194"/>
      <c r="D28" s="194"/>
      <c r="E28" s="19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0">
        <f t="shared" si="0"/>
        <v>0</v>
      </c>
      <c r="Q28" s="51" t="b">
        <f t="shared" si="1"/>
        <v>1</v>
      </c>
      <c r="R28" s="50">
        <f t="shared" si="2"/>
        <v>0</v>
      </c>
    </row>
    <row r="29" spans="1:18" ht="12" customHeight="1" x14ac:dyDescent="0.2">
      <c r="A29" s="52">
        <v>21</v>
      </c>
      <c r="B29" s="176"/>
      <c r="C29" s="194"/>
      <c r="D29" s="194"/>
      <c r="E29" s="195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0">
        <f t="shared" si="0"/>
        <v>0</v>
      </c>
      <c r="Q29" s="51" t="b">
        <f t="shared" si="1"/>
        <v>1</v>
      </c>
      <c r="R29" s="50">
        <f t="shared" si="2"/>
        <v>0</v>
      </c>
    </row>
    <row r="30" spans="1:18" ht="12" customHeight="1" x14ac:dyDescent="0.2">
      <c r="A30" s="52">
        <v>22</v>
      </c>
      <c r="B30" s="176"/>
      <c r="C30" s="194"/>
      <c r="D30" s="194"/>
      <c r="E30" s="195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0">
        <f t="shared" si="0"/>
        <v>0</v>
      </c>
      <c r="Q30" s="51" t="b">
        <f t="shared" si="1"/>
        <v>1</v>
      </c>
      <c r="R30" s="50">
        <f t="shared" si="2"/>
        <v>0</v>
      </c>
    </row>
    <row r="31" spans="1:18" ht="12" customHeight="1" x14ac:dyDescent="0.2">
      <c r="A31" s="52">
        <v>23</v>
      </c>
      <c r="B31" s="176"/>
      <c r="C31" s="194"/>
      <c r="D31" s="194"/>
      <c r="E31" s="195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0">
        <f t="shared" si="0"/>
        <v>0</v>
      </c>
      <c r="Q31" s="51" t="b">
        <f t="shared" si="1"/>
        <v>1</v>
      </c>
      <c r="R31" s="50">
        <f t="shared" si="2"/>
        <v>0</v>
      </c>
    </row>
    <row r="32" spans="1:18" ht="12" customHeight="1" x14ac:dyDescent="0.2">
      <c r="A32" s="52">
        <v>24</v>
      </c>
      <c r="B32" s="176"/>
      <c r="C32" s="194"/>
      <c r="D32" s="194"/>
      <c r="E32" s="195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0">
        <f t="shared" si="0"/>
        <v>0</v>
      </c>
      <c r="Q32" s="51" t="b">
        <f t="shared" si="1"/>
        <v>1</v>
      </c>
      <c r="R32" s="50">
        <f t="shared" si="2"/>
        <v>0</v>
      </c>
    </row>
    <row r="33" spans="1:18" ht="12" customHeight="1" x14ac:dyDescent="0.2">
      <c r="A33" s="52">
        <v>25</v>
      </c>
      <c r="B33" s="176"/>
      <c r="C33" s="194"/>
      <c r="D33" s="194"/>
      <c r="E33" s="195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0">
        <f t="shared" si="0"/>
        <v>0</v>
      </c>
      <c r="Q33" s="51" t="b">
        <f t="shared" si="1"/>
        <v>1</v>
      </c>
      <c r="R33" s="50">
        <f t="shared" si="2"/>
        <v>0</v>
      </c>
    </row>
    <row r="34" spans="1:18" ht="12" customHeight="1" x14ac:dyDescent="0.2">
      <c r="A34" s="54"/>
      <c r="B34" s="55" t="s">
        <v>40</v>
      </c>
      <c r="C34" s="55"/>
      <c r="D34" s="55"/>
      <c r="E34" s="56"/>
      <c r="F34" s="57">
        <f>SUM(F9:F33)</f>
        <v>8432974.0000000391</v>
      </c>
      <c r="G34" s="57">
        <f t="shared" ref="G34:O34" si="3">SUM(G9:G33)</f>
        <v>2573032.0001566513</v>
      </c>
      <c r="H34" s="57">
        <f t="shared" si="3"/>
        <v>1358863.9999340591</v>
      </c>
      <c r="I34" s="57">
        <f t="shared" si="3"/>
        <v>0</v>
      </c>
      <c r="J34" s="57">
        <f t="shared" si="3"/>
        <v>3233765.9999198006</v>
      </c>
      <c r="K34" s="57">
        <f t="shared" si="3"/>
        <v>0</v>
      </c>
      <c r="L34" s="57">
        <f t="shared" si="3"/>
        <v>51044.999999566819</v>
      </c>
      <c r="M34" s="57">
        <f t="shared" si="3"/>
        <v>1216266.9999899622</v>
      </c>
      <c r="N34" s="57">
        <f t="shared" si="3"/>
        <v>0</v>
      </c>
      <c r="O34" s="57">
        <f t="shared" si="3"/>
        <v>0</v>
      </c>
      <c r="P34" s="50">
        <f t="shared" si="0"/>
        <v>8432974.000000041</v>
      </c>
      <c r="Q34" s="51" t="b">
        <f t="shared" si="1"/>
        <v>1</v>
      </c>
      <c r="R34" s="50">
        <f t="shared" si="2"/>
        <v>8432974.0000000391</v>
      </c>
    </row>
    <row r="35" spans="1:18" ht="20.25" customHeight="1" x14ac:dyDescent="0.25">
      <c r="A35" s="58" t="s">
        <v>97</v>
      </c>
      <c r="B35" s="59"/>
      <c r="C35" s="59"/>
      <c r="D35" s="59"/>
      <c r="E35" s="60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50">
        <f t="shared" si="0"/>
        <v>0</v>
      </c>
      <c r="Q35" s="51" t="b">
        <f t="shared" si="1"/>
        <v>1</v>
      </c>
      <c r="R35" s="50">
        <f t="shared" si="2"/>
        <v>0</v>
      </c>
    </row>
    <row r="36" spans="1:18" ht="12" customHeight="1" x14ac:dyDescent="0.25">
      <c r="A36" s="61"/>
      <c r="B36" s="62" t="s">
        <v>98</v>
      </c>
      <c r="C36" s="62"/>
      <c r="D36" s="62"/>
      <c r="E36" s="6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0">
        <f t="shared" si="0"/>
        <v>0</v>
      </c>
      <c r="Q36" s="51" t="b">
        <f t="shared" si="1"/>
        <v>1</v>
      </c>
      <c r="R36" s="50">
        <f t="shared" si="2"/>
        <v>0</v>
      </c>
    </row>
    <row r="37" spans="1:18" ht="12" customHeight="1" x14ac:dyDescent="0.2">
      <c r="A37" s="52"/>
      <c r="B37" s="62"/>
      <c r="C37" s="62" t="s">
        <v>38</v>
      </c>
      <c r="D37" s="62"/>
      <c r="E37" s="6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0">
        <f t="shared" si="0"/>
        <v>0</v>
      </c>
      <c r="Q37" s="51" t="b">
        <f t="shared" si="1"/>
        <v>1</v>
      </c>
      <c r="R37" s="50">
        <f t="shared" si="2"/>
        <v>0</v>
      </c>
    </row>
    <row r="38" spans="1:18" ht="12" customHeight="1" x14ac:dyDescent="0.2">
      <c r="A38" s="52"/>
      <c r="B38" s="64"/>
      <c r="C38" s="62" t="s">
        <v>73</v>
      </c>
      <c r="D38" s="62"/>
      <c r="E38" s="6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0">
        <f t="shared" si="0"/>
        <v>0</v>
      </c>
      <c r="Q38" s="51" t="b">
        <f t="shared" si="1"/>
        <v>1</v>
      </c>
      <c r="R38" s="50">
        <f t="shared" si="2"/>
        <v>0</v>
      </c>
    </row>
    <row r="39" spans="1:18" ht="12" customHeight="1" x14ac:dyDescent="0.2">
      <c r="A39" s="52"/>
      <c r="B39" s="62"/>
      <c r="C39" s="62" t="s">
        <v>41</v>
      </c>
      <c r="D39" s="62"/>
      <c r="E39" s="6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0">
        <f t="shared" si="0"/>
        <v>0</v>
      </c>
      <c r="Q39" s="51" t="b">
        <f t="shared" si="1"/>
        <v>1</v>
      </c>
      <c r="R39" s="50">
        <f t="shared" si="2"/>
        <v>0</v>
      </c>
    </row>
    <row r="40" spans="1:18" ht="12" customHeight="1" x14ac:dyDescent="0.2">
      <c r="A40" s="52"/>
      <c r="B40" s="62"/>
      <c r="C40" s="64" t="s">
        <v>99</v>
      </c>
      <c r="D40" s="62"/>
      <c r="E40" s="63"/>
      <c r="F40" s="53">
        <f t="shared" ref="F40:O40" si="4">SUM(F37:F39)</f>
        <v>0</v>
      </c>
      <c r="G40" s="53">
        <f t="shared" si="4"/>
        <v>0</v>
      </c>
      <c r="H40" s="53">
        <f t="shared" si="4"/>
        <v>0</v>
      </c>
      <c r="I40" s="53">
        <f t="shared" si="4"/>
        <v>0</v>
      </c>
      <c r="J40" s="53">
        <f t="shared" si="4"/>
        <v>0</v>
      </c>
      <c r="K40" s="53">
        <f t="shared" si="4"/>
        <v>0</v>
      </c>
      <c r="L40" s="53">
        <f t="shared" si="4"/>
        <v>0</v>
      </c>
      <c r="M40" s="53">
        <f t="shared" si="4"/>
        <v>0</v>
      </c>
      <c r="N40" s="53">
        <f t="shared" si="4"/>
        <v>0</v>
      </c>
      <c r="O40" s="53">
        <f t="shared" si="4"/>
        <v>0</v>
      </c>
      <c r="P40" s="50">
        <f t="shared" si="0"/>
        <v>0</v>
      </c>
      <c r="Q40" s="51" t="b">
        <f t="shared" si="1"/>
        <v>1</v>
      </c>
      <c r="R40" s="50">
        <f t="shared" si="2"/>
        <v>0</v>
      </c>
    </row>
    <row r="41" spans="1:18" ht="12" customHeight="1" x14ac:dyDescent="0.25">
      <c r="A41" s="61"/>
      <c r="B41" s="62" t="s">
        <v>72</v>
      </c>
      <c r="C41" s="62"/>
      <c r="D41" s="62"/>
      <c r="E41" s="6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0">
        <f t="shared" si="0"/>
        <v>0</v>
      </c>
      <c r="Q41" s="51" t="b">
        <f t="shared" si="1"/>
        <v>1</v>
      </c>
      <c r="R41" s="50">
        <f t="shared" si="2"/>
        <v>0</v>
      </c>
    </row>
    <row r="42" spans="1:18" ht="12" customHeight="1" x14ac:dyDescent="0.2">
      <c r="A42" s="52"/>
      <c r="B42" s="62"/>
      <c r="C42" s="62" t="s">
        <v>38</v>
      </c>
      <c r="D42" s="62"/>
      <c r="E42" s="6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0">
        <f t="shared" si="0"/>
        <v>0</v>
      </c>
      <c r="Q42" s="51" t="b">
        <f t="shared" si="1"/>
        <v>1</v>
      </c>
      <c r="R42" s="50">
        <f t="shared" si="2"/>
        <v>0</v>
      </c>
    </row>
    <row r="43" spans="1:18" ht="12" customHeight="1" x14ac:dyDescent="0.2">
      <c r="A43" s="52"/>
      <c r="B43" s="64"/>
      <c r="C43" s="62" t="s">
        <v>73</v>
      </c>
      <c r="D43" s="62"/>
      <c r="E43" s="6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0">
        <f t="shared" si="0"/>
        <v>0</v>
      </c>
      <c r="Q43" s="51" t="b">
        <f t="shared" si="1"/>
        <v>1</v>
      </c>
      <c r="R43" s="50">
        <f t="shared" si="2"/>
        <v>0</v>
      </c>
    </row>
    <row r="44" spans="1:18" ht="12" customHeight="1" x14ac:dyDescent="0.2">
      <c r="A44" s="52"/>
      <c r="B44" s="62"/>
      <c r="C44" s="62" t="s">
        <v>41</v>
      </c>
      <c r="D44" s="62"/>
      <c r="E44" s="6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0">
        <f t="shared" si="0"/>
        <v>0</v>
      </c>
      <c r="Q44" s="51" t="b">
        <f t="shared" si="1"/>
        <v>1</v>
      </c>
      <c r="R44" s="50">
        <f t="shared" si="2"/>
        <v>0</v>
      </c>
    </row>
    <row r="45" spans="1:18" ht="12" customHeight="1" x14ac:dyDescent="0.2">
      <c r="A45" s="52"/>
      <c r="B45" s="62"/>
      <c r="C45" s="64" t="s">
        <v>80</v>
      </c>
      <c r="D45" s="62"/>
      <c r="E45" s="63"/>
      <c r="F45" s="53">
        <f>SUM(F42:F44)</f>
        <v>0</v>
      </c>
      <c r="G45" s="53">
        <f t="shared" ref="G45:O45" si="5">SUM(G42:G44)</f>
        <v>0</v>
      </c>
      <c r="H45" s="53">
        <f t="shared" si="5"/>
        <v>0</v>
      </c>
      <c r="I45" s="53">
        <f t="shared" si="5"/>
        <v>0</v>
      </c>
      <c r="J45" s="53">
        <f t="shared" si="5"/>
        <v>0</v>
      </c>
      <c r="K45" s="53">
        <f t="shared" si="5"/>
        <v>0</v>
      </c>
      <c r="L45" s="53">
        <f t="shared" si="5"/>
        <v>0</v>
      </c>
      <c r="M45" s="53">
        <f t="shared" si="5"/>
        <v>0</v>
      </c>
      <c r="N45" s="53">
        <f t="shared" si="5"/>
        <v>0</v>
      </c>
      <c r="O45" s="53">
        <f t="shared" si="5"/>
        <v>0</v>
      </c>
      <c r="P45" s="50">
        <f t="shared" si="0"/>
        <v>0</v>
      </c>
      <c r="Q45" s="51" t="b">
        <f t="shared" si="1"/>
        <v>1</v>
      </c>
      <c r="R45" s="50">
        <f t="shared" si="2"/>
        <v>0</v>
      </c>
    </row>
    <row r="46" spans="1:18" ht="12" customHeight="1" x14ac:dyDescent="0.2">
      <c r="A46" s="52"/>
      <c r="B46" s="62" t="s">
        <v>74</v>
      </c>
      <c r="C46" s="64"/>
      <c r="D46" s="62"/>
      <c r="E46" s="6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0">
        <f t="shared" si="0"/>
        <v>0</v>
      </c>
      <c r="Q46" s="51" t="b">
        <f t="shared" si="1"/>
        <v>1</v>
      </c>
      <c r="R46" s="50">
        <f t="shared" si="2"/>
        <v>0</v>
      </c>
    </row>
    <row r="47" spans="1:18" ht="12" customHeight="1" x14ac:dyDescent="0.2">
      <c r="A47" s="52"/>
      <c r="B47" s="62"/>
      <c r="C47" s="62" t="s">
        <v>38</v>
      </c>
      <c r="D47" s="62"/>
      <c r="E47" s="63"/>
      <c r="F47" s="53">
        <f>Worksheet!I23</f>
        <v>365339</v>
      </c>
      <c r="G47" s="53">
        <f>F47-H47-J47-O47</f>
        <v>115987</v>
      </c>
      <c r="H47" s="53"/>
      <c r="I47" s="53"/>
      <c r="J47" s="53">
        <f>Worksheet!N23</f>
        <v>249352</v>
      </c>
      <c r="K47" s="53"/>
      <c r="L47" s="53"/>
      <c r="M47" s="53"/>
      <c r="N47" s="53"/>
      <c r="O47" s="53"/>
      <c r="P47" s="50">
        <f t="shared" si="0"/>
        <v>365339</v>
      </c>
      <c r="Q47" s="51" t="b">
        <f t="shared" si="1"/>
        <v>1</v>
      </c>
      <c r="R47" s="50">
        <f t="shared" si="2"/>
        <v>365339</v>
      </c>
    </row>
    <row r="48" spans="1:18" ht="12" customHeight="1" x14ac:dyDescent="0.2">
      <c r="A48" s="52"/>
      <c r="B48" s="62"/>
      <c r="C48" s="62" t="s">
        <v>41</v>
      </c>
      <c r="D48" s="62"/>
      <c r="E48" s="63"/>
      <c r="F48" s="53">
        <f>Worksheet!J23+Worksheet!J24</f>
        <v>54829</v>
      </c>
      <c r="G48" s="53">
        <f>F48-H48-J48-O48</f>
        <v>54829</v>
      </c>
      <c r="H48" s="53"/>
      <c r="I48" s="53"/>
      <c r="J48" s="53"/>
      <c r="K48" s="53"/>
      <c r="L48" s="53"/>
      <c r="M48" s="53"/>
      <c r="N48" s="53"/>
      <c r="O48" s="53"/>
      <c r="P48" s="50">
        <f t="shared" si="0"/>
        <v>54829</v>
      </c>
      <c r="Q48" s="51" t="b">
        <f t="shared" si="1"/>
        <v>1</v>
      </c>
      <c r="R48" s="50">
        <f t="shared" si="2"/>
        <v>54829</v>
      </c>
    </row>
    <row r="49" spans="1:18" ht="12" customHeight="1" x14ac:dyDescent="0.2">
      <c r="A49" s="52"/>
      <c r="B49" s="64"/>
      <c r="C49" s="62" t="s">
        <v>43</v>
      </c>
      <c r="D49" s="62"/>
      <c r="E49" s="63"/>
      <c r="F49" s="53"/>
      <c r="G49" s="53">
        <f>F49-J49</f>
        <v>0</v>
      </c>
      <c r="H49" s="53"/>
      <c r="I49" s="53"/>
      <c r="J49" s="53"/>
      <c r="K49" s="53"/>
      <c r="L49" s="53"/>
      <c r="M49" s="53"/>
      <c r="N49" s="53"/>
      <c r="O49" s="53"/>
      <c r="P49" s="50">
        <f t="shared" si="0"/>
        <v>0</v>
      </c>
      <c r="Q49" s="51" t="b">
        <f t="shared" si="1"/>
        <v>1</v>
      </c>
      <c r="R49" s="50">
        <f t="shared" si="2"/>
        <v>0</v>
      </c>
    </row>
    <row r="50" spans="1:18" ht="12" customHeight="1" x14ac:dyDescent="0.2">
      <c r="A50" s="52"/>
      <c r="B50" s="64"/>
      <c r="C50" s="62" t="s">
        <v>274</v>
      </c>
      <c r="D50" s="62"/>
      <c r="E50" s="6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0">
        <f t="shared" si="0"/>
        <v>0</v>
      </c>
      <c r="Q50" s="51" t="b">
        <f t="shared" si="1"/>
        <v>1</v>
      </c>
      <c r="R50" s="50">
        <f t="shared" si="2"/>
        <v>0</v>
      </c>
    </row>
    <row r="51" spans="1:18" ht="12" customHeight="1" x14ac:dyDescent="0.2">
      <c r="A51" s="52"/>
      <c r="B51" s="64"/>
      <c r="C51" s="62" t="s">
        <v>275</v>
      </c>
      <c r="D51" s="62"/>
      <c r="E51" s="6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0">
        <f t="shared" si="0"/>
        <v>0</v>
      </c>
      <c r="Q51" s="51" t="b">
        <f t="shared" si="1"/>
        <v>1</v>
      </c>
      <c r="R51" s="50">
        <f t="shared" si="2"/>
        <v>0</v>
      </c>
    </row>
    <row r="52" spans="1:18" ht="12" customHeight="1" x14ac:dyDescent="0.2">
      <c r="A52" s="52"/>
      <c r="B52" s="64"/>
      <c r="C52" s="62" t="s">
        <v>44</v>
      </c>
      <c r="D52" s="62"/>
      <c r="E52" s="63"/>
      <c r="F52" s="53">
        <f>SUM(F47:F51)</f>
        <v>420168</v>
      </c>
      <c r="G52" s="53">
        <f t="shared" ref="G52:O52" si="6">SUM(G47:G51)</f>
        <v>170816</v>
      </c>
      <c r="H52" s="53">
        <f t="shared" si="6"/>
        <v>0</v>
      </c>
      <c r="I52" s="53">
        <f t="shared" si="6"/>
        <v>0</v>
      </c>
      <c r="J52" s="53">
        <f t="shared" si="6"/>
        <v>249352</v>
      </c>
      <c r="K52" s="53">
        <f t="shared" si="6"/>
        <v>0</v>
      </c>
      <c r="L52" s="53">
        <f t="shared" si="6"/>
        <v>0</v>
      </c>
      <c r="M52" s="53">
        <f t="shared" si="6"/>
        <v>0</v>
      </c>
      <c r="N52" s="53">
        <f t="shared" si="6"/>
        <v>0</v>
      </c>
      <c r="O52" s="53">
        <f t="shared" si="6"/>
        <v>0</v>
      </c>
      <c r="P52" s="50">
        <f t="shared" si="0"/>
        <v>420168</v>
      </c>
      <c r="Q52" s="51" t="b">
        <f t="shared" si="1"/>
        <v>1</v>
      </c>
      <c r="R52" s="50">
        <f t="shared" si="2"/>
        <v>420168</v>
      </c>
    </row>
    <row r="53" spans="1:18" ht="12" customHeight="1" x14ac:dyDescent="0.2">
      <c r="A53" s="52"/>
      <c r="B53" s="64" t="s">
        <v>100</v>
      </c>
      <c r="C53" s="62"/>
      <c r="D53" s="62"/>
      <c r="E53" s="63"/>
      <c r="F53" s="53">
        <f>F40+F45+F52</f>
        <v>420168</v>
      </c>
      <c r="G53" s="53">
        <f t="shared" ref="G53:O53" si="7">G40+G45+G52</f>
        <v>170816</v>
      </c>
      <c r="H53" s="53">
        <f t="shared" si="7"/>
        <v>0</v>
      </c>
      <c r="I53" s="53">
        <f t="shared" si="7"/>
        <v>0</v>
      </c>
      <c r="J53" s="53">
        <f t="shared" si="7"/>
        <v>249352</v>
      </c>
      <c r="K53" s="53">
        <f t="shared" si="7"/>
        <v>0</v>
      </c>
      <c r="L53" s="53">
        <f t="shared" si="7"/>
        <v>0</v>
      </c>
      <c r="M53" s="53">
        <f t="shared" si="7"/>
        <v>0</v>
      </c>
      <c r="N53" s="53">
        <f t="shared" si="7"/>
        <v>0</v>
      </c>
      <c r="O53" s="53">
        <f t="shared" si="7"/>
        <v>0</v>
      </c>
      <c r="P53" s="50">
        <f t="shared" si="0"/>
        <v>420168</v>
      </c>
      <c r="Q53" s="51" t="b">
        <f t="shared" si="1"/>
        <v>1</v>
      </c>
      <c r="R53" s="50">
        <f t="shared" si="2"/>
        <v>420168</v>
      </c>
    </row>
    <row r="54" spans="1:18" ht="21" customHeight="1" x14ac:dyDescent="0.25">
      <c r="A54" s="65" t="s">
        <v>42</v>
      </c>
      <c r="B54" s="66"/>
      <c r="C54" s="66"/>
      <c r="D54" s="66"/>
      <c r="E54" s="67"/>
      <c r="F54" s="68">
        <f>F53+F34</f>
        <v>8853142.0000000391</v>
      </c>
      <c r="G54" s="68">
        <f t="shared" ref="G54:O54" si="8">G53+G34</f>
        <v>2743848.0001566513</v>
      </c>
      <c r="H54" s="68">
        <f t="shared" si="8"/>
        <v>1358863.9999340591</v>
      </c>
      <c r="I54" s="68">
        <f t="shared" si="8"/>
        <v>0</v>
      </c>
      <c r="J54" s="68">
        <f t="shared" si="8"/>
        <v>3483117.9999198006</v>
      </c>
      <c r="K54" s="68">
        <f t="shared" si="8"/>
        <v>0</v>
      </c>
      <c r="L54" s="68">
        <f t="shared" si="8"/>
        <v>51044.999999566819</v>
      </c>
      <c r="M54" s="68">
        <f t="shared" si="8"/>
        <v>1216266.9999899622</v>
      </c>
      <c r="N54" s="68">
        <f t="shared" si="8"/>
        <v>0</v>
      </c>
      <c r="O54" s="68">
        <f t="shared" si="8"/>
        <v>0</v>
      </c>
      <c r="P54" s="50">
        <f t="shared" si="0"/>
        <v>8853142.000000041</v>
      </c>
      <c r="Q54" s="51" t="b">
        <f t="shared" si="1"/>
        <v>1</v>
      </c>
      <c r="R54" s="50">
        <f t="shared" si="2"/>
        <v>8853142.0000000391</v>
      </c>
    </row>
    <row r="55" spans="1:18" s="81" customFormat="1" ht="17.25" customHeight="1" x14ac:dyDescent="0.2">
      <c r="A55" s="40" t="s">
        <v>46</v>
      </c>
      <c r="B55" s="40"/>
      <c r="C55" s="40"/>
      <c r="D55" s="40"/>
      <c r="E55" s="40"/>
      <c r="F55" s="40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77"/>
      <c r="R55" s="76"/>
    </row>
    <row r="56" spans="1:18" s="81" customFormat="1" ht="13.5" customHeight="1" x14ac:dyDescent="0.2">
      <c r="A56" s="40" t="s">
        <v>47</v>
      </c>
      <c r="B56" s="40"/>
      <c r="C56" s="40"/>
      <c r="D56" s="40"/>
      <c r="E56" s="40"/>
      <c r="F56" s="40"/>
      <c r="G56" s="40"/>
      <c r="H56" s="75"/>
      <c r="I56" s="75"/>
      <c r="J56" s="75"/>
      <c r="K56" s="75"/>
      <c r="L56" s="75"/>
      <c r="M56" s="75"/>
      <c r="N56" s="75"/>
      <c r="O56" s="75"/>
      <c r="P56" s="76"/>
      <c r="Q56" s="77"/>
      <c r="R56" s="76"/>
    </row>
    <row r="57" spans="1:18" hidden="1" x14ac:dyDescent="0.2">
      <c r="P57" s="69"/>
      <c r="Q57" s="70"/>
      <c r="R57" s="69"/>
    </row>
    <row r="58" spans="1:18" hidden="1" x14ac:dyDescent="0.2">
      <c r="G58" s="71">
        <f>Worksheet!L25</f>
        <v>2743848</v>
      </c>
      <c r="P58" s="69"/>
      <c r="Q58" s="70"/>
      <c r="R58" s="69"/>
    </row>
    <row r="59" spans="1:18" hidden="1" x14ac:dyDescent="0.2">
      <c r="G59" s="71">
        <f>G54-G58</f>
        <v>1.5665125101804733E-4</v>
      </c>
      <c r="P59" s="69"/>
      <c r="Q59" s="70"/>
      <c r="R59" s="69"/>
    </row>
    <row r="60" spans="1:18" hidden="1" x14ac:dyDescent="0.2">
      <c r="P60" s="69"/>
      <c r="Q60" s="70"/>
      <c r="R60" s="69"/>
    </row>
    <row r="61" spans="1:18" hidden="1" x14ac:dyDescent="0.2">
      <c r="P61" s="69"/>
      <c r="Q61" s="70"/>
      <c r="R61" s="69"/>
    </row>
    <row r="62" spans="1:18" hidden="1" x14ac:dyDescent="0.2">
      <c r="P62" s="72"/>
      <c r="Q62" s="70"/>
      <c r="R62" s="72"/>
    </row>
    <row r="63" spans="1:18" hidden="1" x14ac:dyDescent="0.2">
      <c r="P63" s="72"/>
      <c r="Q63" s="70"/>
      <c r="R63" s="72"/>
    </row>
    <row r="64" spans="1:18" hidden="1" x14ac:dyDescent="0.2">
      <c r="P64" s="72"/>
      <c r="Q64" s="70"/>
      <c r="R64" s="72"/>
    </row>
    <row r="65" spans="16:18" hidden="1" x14ac:dyDescent="0.2">
      <c r="P65" s="72"/>
      <c r="Q65" s="70"/>
      <c r="R65" s="72"/>
    </row>
    <row r="66" spans="16:18" hidden="1" x14ac:dyDescent="0.2">
      <c r="P66" s="72"/>
      <c r="Q66" s="70"/>
      <c r="R66" s="72"/>
    </row>
    <row r="67" spans="16:18" hidden="1" x14ac:dyDescent="0.2">
      <c r="P67" s="72"/>
      <c r="Q67" s="70"/>
      <c r="R67" s="72"/>
    </row>
    <row r="68" spans="16:18" hidden="1" x14ac:dyDescent="0.2">
      <c r="P68" s="72"/>
      <c r="Q68" s="70"/>
      <c r="R68" s="72"/>
    </row>
    <row r="69" spans="16:18" hidden="1" x14ac:dyDescent="0.2">
      <c r="P69" s="72"/>
      <c r="Q69" s="70"/>
      <c r="R69" s="72"/>
    </row>
    <row r="70" spans="16:18" hidden="1" x14ac:dyDescent="0.2">
      <c r="P70" s="72"/>
      <c r="Q70" s="70"/>
      <c r="R70" s="72"/>
    </row>
    <row r="71" spans="16:18" hidden="1" x14ac:dyDescent="0.2">
      <c r="P71" s="72"/>
      <c r="Q71" s="70"/>
      <c r="R71" s="72"/>
    </row>
    <row r="72" spans="16:18" hidden="1" x14ac:dyDescent="0.2">
      <c r="P72" s="72"/>
      <c r="Q72" s="70"/>
      <c r="R72" s="72"/>
    </row>
    <row r="73" spans="16:18" hidden="1" x14ac:dyDescent="0.2">
      <c r="P73" s="72"/>
      <c r="Q73" s="70"/>
      <c r="R73" s="72"/>
    </row>
  </sheetData>
  <sheetProtection sheet="1" objects="1" scenarios="1" selectLockedCells="1"/>
  <mergeCells count="32">
    <mergeCell ref="B31:E31"/>
    <mergeCell ref="B32:E32"/>
    <mergeCell ref="B33:E33"/>
    <mergeCell ref="A8:E8"/>
    <mergeCell ref="B27:E27"/>
    <mergeCell ref="B28:E28"/>
    <mergeCell ref="B29:E29"/>
    <mergeCell ref="B30:E30"/>
    <mergeCell ref="B23:E23"/>
    <mergeCell ref="B24:E24"/>
    <mergeCell ref="B16:E16"/>
    <mergeCell ref="B17:E17"/>
    <mergeCell ref="B18:E18"/>
    <mergeCell ref="B25:E25"/>
    <mergeCell ref="B26:E26"/>
    <mergeCell ref="B19:E19"/>
    <mergeCell ref="B20:E20"/>
    <mergeCell ref="B21:E21"/>
    <mergeCell ref="B22:E22"/>
    <mergeCell ref="B11:E11"/>
    <mergeCell ref="B12:E12"/>
    <mergeCell ref="B13:E13"/>
    <mergeCell ref="B14:E14"/>
    <mergeCell ref="B15:E15"/>
    <mergeCell ref="B10:E10"/>
    <mergeCell ref="G6:O6"/>
    <mergeCell ref="A1:O1"/>
    <mergeCell ref="A5:E7"/>
    <mergeCell ref="B9:E9"/>
    <mergeCell ref="F6:F7"/>
    <mergeCell ref="D3:E3"/>
    <mergeCell ref="D2:E2"/>
  </mergeCells>
  <phoneticPr fontId="0" type="noConversion"/>
  <printOptions horizontalCentered="1"/>
  <pageMargins left="0.25" right="0.25" top="0.75" bottom="0.25" header="0.5" footer="0.5"/>
  <pageSetup scale="70" orientation="landscape" r:id="rId1"/>
  <headerFooter alignWithMargins="0">
    <oddHeader>&amp;REnclosure 2</oddHeader>
    <oddFooter>&amp;LPage 17&amp;Rver 3 (12/2007)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/>
  <dimension ref="A1:R73"/>
  <sheetViews>
    <sheetView zoomScale="80" zoomScaleNormal="80" workbookViewId="0">
      <selection activeCell="A2" sqref="A2"/>
    </sheetView>
  </sheetViews>
  <sheetFormatPr defaultColWidth="0" defaultRowHeight="15" zeroHeight="1" x14ac:dyDescent="0.2"/>
  <cols>
    <col min="1" max="4" width="3.7109375" style="40" customWidth="1"/>
    <col min="5" max="5" width="25.28515625" style="40" customWidth="1"/>
    <col min="6" max="6" width="17.7109375" style="40" customWidth="1"/>
    <col min="7" max="7" width="12.7109375" style="40" customWidth="1"/>
    <col min="8" max="8" width="16.140625" style="40" customWidth="1"/>
    <col min="9" max="9" width="16.85546875" style="40" customWidth="1"/>
    <col min="10" max="11" width="12.7109375" style="40" customWidth="1"/>
    <col min="12" max="12" width="15.85546875" style="40" customWidth="1"/>
    <col min="13" max="13" width="15.28515625" style="40" customWidth="1"/>
    <col min="14" max="16" width="12.7109375" style="40" customWidth="1"/>
    <col min="17" max="17" width="12.7109375" style="41" customWidth="1"/>
    <col min="18" max="18" width="12.7109375" style="40" customWidth="1"/>
    <col min="19" max="16384" width="9.140625" hidden="1"/>
  </cols>
  <sheetData>
    <row r="1" spans="1:18" ht="47.25" customHeight="1" x14ac:dyDescent="0.2">
      <c r="A1" s="181" t="s">
        <v>129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75"/>
      <c r="Q1" s="78"/>
      <c r="R1" s="75"/>
    </row>
    <row r="2" spans="1:18" ht="26.25" customHeight="1" x14ac:dyDescent="0.25">
      <c r="A2" s="42" t="s">
        <v>28</v>
      </c>
      <c r="B2" s="42"/>
      <c r="C2" s="42"/>
      <c r="D2" s="189" t="str">
        <f>'CSS Pgm 1'!E2:E2</f>
        <v>Santa Cruz</v>
      </c>
      <c r="E2" s="189"/>
      <c r="F2" s="75"/>
      <c r="G2" s="75"/>
      <c r="H2" s="75"/>
      <c r="I2" s="75"/>
      <c r="J2" s="75"/>
      <c r="K2" s="75"/>
      <c r="L2" s="75"/>
      <c r="M2" s="75"/>
      <c r="N2" s="43" t="s">
        <v>29</v>
      </c>
      <c r="O2" s="44" t="str">
        <f>Worksheet!$N$2</f>
        <v>6/12/08</v>
      </c>
      <c r="P2" s="75"/>
      <c r="Q2" s="78"/>
      <c r="R2" s="75"/>
    </row>
    <row r="3" spans="1:18" ht="12" customHeight="1" x14ac:dyDescent="0.25">
      <c r="A3" s="80"/>
      <c r="B3" s="80"/>
      <c r="C3" s="80"/>
      <c r="D3" s="193"/>
      <c r="E3" s="193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8"/>
      <c r="R3" s="75"/>
    </row>
    <row r="4" spans="1:18" ht="12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8"/>
      <c r="R4" s="75"/>
    </row>
    <row r="5" spans="1:18" s="3" customFormat="1" ht="15" customHeight="1" x14ac:dyDescent="0.25">
      <c r="A5" s="201" t="s">
        <v>30</v>
      </c>
      <c r="B5" s="202"/>
      <c r="C5" s="202"/>
      <c r="D5" s="202"/>
      <c r="E5" s="203"/>
      <c r="F5" s="45" t="s">
        <v>19</v>
      </c>
      <c r="G5" s="46" t="s">
        <v>20</v>
      </c>
      <c r="H5" s="46" t="s">
        <v>27</v>
      </c>
      <c r="I5" s="46" t="s">
        <v>21</v>
      </c>
      <c r="J5" s="46" t="s">
        <v>22</v>
      </c>
      <c r="K5" s="46" t="s">
        <v>23</v>
      </c>
      <c r="L5" s="46" t="s">
        <v>24</v>
      </c>
      <c r="M5" s="46" t="s">
        <v>25</v>
      </c>
      <c r="N5" s="46" t="s">
        <v>26</v>
      </c>
      <c r="O5" s="46" t="s">
        <v>76</v>
      </c>
      <c r="P5" s="79"/>
      <c r="Q5" s="79"/>
      <c r="R5" s="79"/>
    </row>
    <row r="6" spans="1:18" s="3" customFormat="1" ht="15" customHeight="1" x14ac:dyDescent="0.25">
      <c r="A6" s="204"/>
      <c r="B6" s="205"/>
      <c r="C6" s="205"/>
      <c r="D6" s="205"/>
      <c r="E6" s="206"/>
      <c r="F6" s="191" t="s">
        <v>6</v>
      </c>
      <c r="G6" s="178" t="s">
        <v>37</v>
      </c>
      <c r="H6" s="179"/>
      <c r="I6" s="179"/>
      <c r="J6" s="179"/>
      <c r="K6" s="179"/>
      <c r="L6" s="179"/>
      <c r="M6" s="179"/>
      <c r="N6" s="179"/>
      <c r="O6" s="180"/>
      <c r="P6" s="79"/>
      <c r="Q6" s="79"/>
      <c r="R6" s="79"/>
    </row>
    <row r="7" spans="1:18" s="1" customFormat="1" ht="42" customHeight="1" x14ac:dyDescent="0.2">
      <c r="A7" s="207"/>
      <c r="B7" s="208"/>
      <c r="C7" s="208"/>
      <c r="D7" s="208"/>
      <c r="E7" s="209"/>
      <c r="F7" s="192"/>
      <c r="G7" s="73" t="s">
        <v>0</v>
      </c>
      <c r="H7" s="73" t="s">
        <v>36</v>
      </c>
      <c r="I7" s="73" t="s">
        <v>18</v>
      </c>
      <c r="J7" s="73" t="s">
        <v>1</v>
      </c>
      <c r="K7" s="73" t="s">
        <v>15</v>
      </c>
      <c r="L7" s="73" t="s">
        <v>16</v>
      </c>
      <c r="M7" s="73" t="s">
        <v>2</v>
      </c>
      <c r="N7" s="73" t="s">
        <v>17</v>
      </c>
      <c r="O7" s="73" t="s">
        <v>75</v>
      </c>
      <c r="P7" s="74" t="s">
        <v>271</v>
      </c>
      <c r="Q7" s="74" t="s">
        <v>272</v>
      </c>
      <c r="R7" s="74" t="s">
        <v>141</v>
      </c>
    </row>
    <row r="8" spans="1:18" ht="17.25" customHeight="1" x14ac:dyDescent="0.25">
      <c r="A8" s="58" t="s">
        <v>39</v>
      </c>
      <c r="B8" s="59"/>
      <c r="C8" s="59"/>
      <c r="D8" s="59"/>
      <c r="E8" s="60"/>
      <c r="F8" s="49"/>
      <c r="G8" s="49"/>
      <c r="H8" s="49"/>
      <c r="I8" s="49"/>
      <c r="J8" s="49"/>
      <c r="K8" s="49"/>
      <c r="L8" s="49"/>
      <c r="M8" s="49"/>
      <c r="N8" s="49"/>
      <c r="O8" s="49"/>
      <c r="P8" s="50">
        <f>SUM(G8:O8)</f>
        <v>0</v>
      </c>
      <c r="Q8" s="51" t="b">
        <f>EXACT(P8,R8)</f>
        <v>1</v>
      </c>
      <c r="R8" s="50">
        <f>F8</f>
        <v>0</v>
      </c>
    </row>
    <row r="9" spans="1:18" ht="18.75" customHeight="1" x14ac:dyDescent="0.2">
      <c r="A9" s="52"/>
      <c r="B9" s="210" t="s">
        <v>105</v>
      </c>
      <c r="C9" s="210"/>
      <c r="D9" s="210"/>
      <c r="E9" s="211"/>
      <c r="F9" s="53"/>
      <c r="G9" s="53"/>
      <c r="H9" s="53"/>
      <c r="I9" s="53"/>
      <c r="J9" s="53"/>
      <c r="K9" s="53"/>
      <c r="L9" s="53"/>
      <c r="M9" s="53"/>
      <c r="N9" s="53"/>
      <c r="O9" s="53"/>
      <c r="P9" s="50">
        <f t="shared" ref="P9:P54" si="0">SUM(G9:O9)</f>
        <v>0</v>
      </c>
      <c r="Q9" s="51" t="b">
        <f t="shared" ref="Q9:Q59" si="1">EXACT(P9,R9)</f>
        <v>1</v>
      </c>
      <c r="R9" s="50">
        <f t="shared" ref="R9:R54" si="2">F9</f>
        <v>0</v>
      </c>
    </row>
    <row r="10" spans="1:18" ht="12" customHeight="1" x14ac:dyDescent="0.2">
      <c r="A10" s="52"/>
      <c r="B10" s="62"/>
      <c r="C10" s="62" t="s">
        <v>3</v>
      </c>
      <c r="D10" s="62"/>
      <c r="E10" s="6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0">
        <f t="shared" si="0"/>
        <v>0</v>
      </c>
      <c r="Q10" s="51" t="b">
        <f t="shared" si="1"/>
        <v>1</v>
      </c>
      <c r="R10" s="50">
        <f t="shared" si="2"/>
        <v>0</v>
      </c>
    </row>
    <row r="11" spans="1:18" ht="12" customHeight="1" x14ac:dyDescent="0.2">
      <c r="A11" s="52"/>
      <c r="B11" s="62"/>
      <c r="C11" s="62"/>
      <c r="D11" s="62" t="s">
        <v>10</v>
      </c>
      <c r="E11" s="63"/>
      <c r="F11" s="53">
        <f>SUM('CSS Pgm 1:CSS Pgm 15'!G11)</f>
        <v>0</v>
      </c>
      <c r="G11" s="53">
        <f>SUM('CSS Pgm 1:CSS Pgm 15'!H11)</f>
        <v>0</v>
      </c>
      <c r="H11" s="53">
        <f>SUM('CSS Pgm 1:CSS Pgm 15'!I11)</f>
        <v>0</v>
      </c>
      <c r="I11" s="53">
        <f>SUM('CSS Pgm 1:CSS Pgm 15'!J11)</f>
        <v>0</v>
      </c>
      <c r="J11" s="53">
        <f>SUM('CSS Pgm 1:CSS Pgm 15'!K11)</f>
        <v>0</v>
      </c>
      <c r="K11" s="53">
        <f>SUM('CSS Pgm 1:CSS Pgm 15'!L11)</f>
        <v>0</v>
      </c>
      <c r="L11" s="53">
        <f>SUM('CSS Pgm 1:CSS Pgm 15'!M11)</f>
        <v>0</v>
      </c>
      <c r="M11" s="53">
        <f>SUM('CSS Pgm 1:CSS Pgm 15'!N11)</f>
        <v>0</v>
      </c>
      <c r="N11" s="53">
        <f>SUM('CSS Pgm 1:CSS Pgm 15'!O11)</f>
        <v>0</v>
      </c>
      <c r="O11" s="53">
        <f>SUM('CSS Pgm 1:CSS Pgm 15'!P11)</f>
        <v>0</v>
      </c>
      <c r="P11" s="50">
        <f t="shared" si="0"/>
        <v>0</v>
      </c>
      <c r="Q11" s="51" t="b">
        <f t="shared" si="1"/>
        <v>1</v>
      </c>
      <c r="R11" s="50">
        <f t="shared" si="2"/>
        <v>0</v>
      </c>
    </row>
    <row r="12" spans="1:18" ht="12" customHeight="1" x14ac:dyDescent="0.2">
      <c r="A12" s="52"/>
      <c r="B12" s="62"/>
      <c r="C12" s="62"/>
      <c r="D12" s="62" t="s">
        <v>11</v>
      </c>
      <c r="E12" s="63"/>
      <c r="F12" s="53">
        <f>SUM('CSS Pgm 1:CSS Pgm 15'!G12)</f>
        <v>0</v>
      </c>
      <c r="G12" s="53">
        <f>SUM('CSS Pgm 1:CSS Pgm 15'!H12)</f>
        <v>0</v>
      </c>
      <c r="H12" s="53">
        <f>SUM('CSS Pgm 1:CSS Pgm 15'!I12)</f>
        <v>0</v>
      </c>
      <c r="I12" s="53">
        <f>SUM('CSS Pgm 1:CSS Pgm 15'!J12)</f>
        <v>0</v>
      </c>
      <c r="J12" s="53">
        <f>SUM('CSS Pgm 1:CSS Pgm 15'!K12)</f>
        <v>0</v>
      </c>
      <c r="K12" s="53">
        <f>SUM('CSS Pgm 1:CSS Pgm 15'!L12)</f>
        <v>0</v>
      </c>
      <c r="L12" s="53">
        <f>SUM('CSS Pgm 1:CSS Pgm 15'!M12)</f>
        <v>0</v>
      </c>
      <c r="M12" s="53">
        <f>SUM('CSS Pgm 1:CSS Pgm 15'!N12)</f>
        <v>0</v>
      </c>
      <c r="N12" s="53">
        <f>SUM('CSS Pgm 1:CSS Pgm 15'!O12)</f>
        <v>0</v>
      </c>
      <c r="O12" s="53">
        <f>SUM('CSS Pgm 1:CSS Pgm 15'!P12)</f>
        <v>0</v>
      </c>
      <c r="P12" s="50">
        <f t="shared" si="0"/>
        <v>0</v>
      </c>
      <c r="Q12" s="51" t="b">
        <f t="shared" si="1"/>
        <v>1</v>
      </c>
      <c r="R12" s="50">
        <f t="shared" si="2"/>
        <v>0</v>
      </c>
    </row>
    <row r="13" spans="1:18" ht="12" customHeight="1" x14ac:dyDescent="0.2">
      <c r="A13" s="52"/>
      <c r="B13" s="62"/>
      <c r="C13" s="62"/>
      <c r="D13" s="62" t="s">
        <v>38</v>
      </c>
      <c r="E13" s="63"/>
      <c r="F13" s="53">
        <f>SUM('CSS Pgm 1:CSS Pgm 15'!G13)</f>
        <v>863315.30445402639</v>
      </c>
      <c r="G13" s="53">
        <f>SUM('CSS Pgm 1:CSS Pgm 15'!H13)</f>
        <v>574316.69008860411</v>
      </c>
      <c r="H13" s="53">
        <f>SUM('CSS Pgm 1:CSS Pgm 15'!I13)</f>
        <v>0</v>
      </c>
      <c r="I13" s="53">
        <f>SUM('CSS Pgm 1:CSS Pgm 15'!J13)</f>
        <v>0</v>
      </c>
      <c r="J13" s="53">
        <f>SUM('CSS Pgm 1:CSS Pgm 15'!K13)</f>
        <v>288998.61436542234</v>
      </c>
      <c r="K13" s="53">
        <f>SUM('CSS Pgm 1:CSS Pgm 15'!L13)</f>
        <v>0</v>
      </c>
      <c r="L13" s="53">
        <f>SUM('CSS Pgm 1:CSS Pgm 15'!M13)</f>
        <v>0</v>
      </c>
      <c r="M13" s="53">
        <f>SUM('CSS Pgm 1:CSS Pgm 15'!N13)</f>
        <v>0</v>
      </c>
      <c r="N13" s="53">
        <f>SUM('CSS Pgm 1:CSS Pgm 15'!O13)</f>
        <v>0</v>
      </c>
      <c r="O13" s="53">
        <f>SUM('CSS Pgm 1:CSS Pgm 15'!P13)</f>
        <v>0</v>
      </c>
      <c r="P13" s="50">
        <f t="shared" si="0"/>
        <v>863315.30445402651</v>
      </c>
      <c r="Q13" s="51" t="b">
        <f t="shared" si="1"/>
        <v>0</v>
      </c>
      <c r="R13" s="50">
        <f t="shared" si="2"/>
        <v>863315.30445402639</v>
      </c>
    </row>
    <row r="14" spans="1:18" ht="12" customHeight="1" x14ac:dyDescent="0.2">
      <c r="A14" s="52"/>
      <c r="B14" s="62"/>
      <c r="C14" s="62"/>
      <c r="D14" s="62" t="s">
        <v>4</v>
      </c>
      <c r="E14" s="63"/>
      <c r="F14" s="53">
        <f>SUM('CSS Pgm 1:CSS Pgm 15'!G14)</f>
        <v>348011.18241749809</v>
      </c>
      <c r="G14" s="53">
        <f>SUM('CSS Pgm 1:CSS Pgm 15'!H14)</f>
        <v>231512.9007544223</v>
      </c>
      <c r="H14" s="53">
        <f>SUM('CSS Pgm 1:CSS Pgm 15'!I14)</f>
        <v>0</v>
      </c>
      <c r="I14" s="53">
        <f>SUM('CSS Pgm 1:CSS Pgm 15'!J14)</f>
        <v>0</v>
      </c>
      <c r="J14" s="53">
        <f>SUM('CSS Pgm 1:CSS Pgm 15'!K14)</f>
        <v>116498.28166307577</v>
      </c>
      <c r="K14" s="53">
        <f>SUM('CSS Pgm 1:CSS Pgm 15'!L14)</f>
        <v>0</v>
      </c>
      <c r="L14" s="53">
        <f>SUM('CSS Pgm 1:CSS Pgm 15'!M14)</f>
        <v>0</v>
      </c>
      <c r="M14" s="53">
        <f>SUM('CSS Pgm 1:CSS Pgm 15'!N14)</f>
        <v>0</v>
      </c>
      <c r="N14" s="53">
        <f>SUM('CSS Pgm 1:CSS Pgm 15'!O14)</f>
        <v>0</v>
      </c>
      <c r="O14" s="53">
        <f>SUM('CSS Pgm 1:CSS Pgm 15'!P14)</f>
        <v>0</v>
      </c>
      <c r="P14" s="50">
        <f t="shared" si="0"/>
        <v>348011.18241749809</v>
      </c>
      <c r="Q14" s="51" t="b">
        <f t="shared" si="1"/>
        <v>1</v>
      </c>
      <c r="R14" s="50">
        <f t="shared" si="2"/>
        <v>348011.18241749809</v>
      </c>
    </row>
    <row r="15" spans="1:18" ht="12" customHeight="1" x14ac:dyDescent="0.2">
      <c r="A15" s="52"/>
      <c r="B15" s="62"/>
      <c r="C15" s="62" t="s">
        <v>7</v>
      </c>
      <c r="D15" s="62"/>
      <c r="E15" s="63"/>
      <c r="F15" s="82">
        <f t="shared" ref="F15:O15" si="3">SUM(F11:F14)</f>
        <v>1211326.4868715245</v>
      </c>
      <c r="G15" s="82">
        <f t="shared" si="3"/>
        <v>805829.59084302641</v>
      </c>
      <c r="H15" s="82">
        <f t="shared" si="3"/>
        <v>0</v>
      </c>
      <c r="I15" s="82">
        <f t="shared" si="3"/>
        <v>0</v>
      </c>
      <c r="J15" s="82">
        <f t="shared" si="3"/>
        <v>405496.89602849813</v>
      </c>
      <c r="K15" s="82">
        <f t="shared" si="3"/>
        <v>0</v>
      </c>
      <c r="L15" s="82">
        <f t="shared" si="3"/>
        <v>0</v>
      </c>
      <c r="M15" s="82">
        <f t="shared" si="3"/>
        <v>0</v>
      </c>
      <c r="N15" s="82">
        <f t="shared" si="3"/>
        <v>0</v>
      </c>
      <c r="O15" s="82">
        <f t="shared" si="3"/>
        <v>0</v>
      </c>
      <c r="P15" s="50">
        <f t="shared" si="0"/>
        <v>1211326.4868715245</v>
      </c>
      <c r="Q15" s="51" t="b">
        <f t="shared" si="1"/>
        <v>1</v>
      </c>
      <c r="R15" s="50">
        <f t="shared" si="2"/>
        <v>1211326.4868715245</v>
      </c>
    </row>
    <row r="16" spans="1:18" ht="12" customHeight="1" x14ac:dyDescent="0.2">
      <c r="A16" s="52"/>
      <c r="B16" s="62"/>
      <c r="C16" s="62" t="s">
        <v>5</v>
      </c>
      <c r="D16" s="62"/>
      <c r="E16" s="6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0">
        <f t="shared" si="0"/>
        <v>0</v>
      </c>
      <c r="Q16" s="51" t="b">
        <f t="shared" si="1"/>
        <v>1</v>
      </c>
      <c r="R16" s="50">
        <f t="shared" si="2"/>
        <v>0</v>
      </c>
    </row>
    <row r="17" spans="1:18" ht="12" customHeight="1" x14ac:dyDescent="0.2">
      <c r="A17" s="52"/>
      <c r="B17" s="62"/>
      <c r="C17" s="62"/>
      <c r="D17" s="62" t="s">
        <v>10</v>
      </c>
      <c r="E17" s="63"/>
      <c r="F17" s="53">
        <f>SUM('CSS Pgm 1:CSS Pgm 15'!G17)</f>
        <v>0</v>
      </c>
      <c r="G17" s="53">
        <f>SUM('CSS Pgm 1:CSS Pgm 15'!H17)</f>
        <v>0</v>
      </c>
      <c r="H17" s="53">
        <f>SUM('CSS Pgm 1:CSS Pgm 15'!I17)</f>
        <v>0</v>
      </c>
      <c r="I17" s="53">
        <f>SUM('CSS Pgm 1:CSS Pgm 15'!J17)</f>
        <v>0</v>
      </c>
      <c r="J17" s="53">
        <f>SUM('CSS Pgm 1:CSS Pgm 15'!K17)</f>
        <v>0</v>
      </c>
      <c r="K17" s="53">
        <f>SUM('CSS Pgm 1:CSS Pgm 15'!L17)</f>
        <v>0</v>
      </c>
      <c r="L17" s="53">
        <f>SUM('CSS Pgm 1:CSS Pgm 15'!M17)</f>
        <v>0</v>
      </c>
      <c r="M17" s="53">
        <f>SUM('CSS Pgm 1:CSS Pgm 15'!N17)</f>
        <v>0</v>
      </c>
      <c r="N17" s="53">
        <f>SUM('CSS Pgm 1:CSS Pgm 15'!O17)</f>
        <v>0</v>
      </c>
      <c r="O17" s="53">
        <f>SUM('CSS Pgm 1:CSS Pgm 15'!P17)</f>
        <v>0</v>
      </c>
      <c r="P17" s="50">
        <f t="shared" si="0"/>
        <v>0</v>
      </c>
      <c r="Q17" s="51" t="b">
        <f t="shared" si="1"/>
        <v>1</v>
      </c>
      <c r="R17" s="50">
        <f t="shared" si="2"/>
        <v>0</v>
      </c>
    </row>
    <row r="18" spans="1:18" ht="12" customHeight="1" x14ac:dyDescent="0.2">
      <c r="A18" s="52"/>
      <c r="B18" s="62"/>
      <c r="C18" s="62"/>
      <c r="D18" s="62" t="s">
        <v>11</v>
      </c>
      <c r="E18" s="63"/>
      <c r="F18" s="53">
        <f>SUM('CSS Pgm 1:CSS Pgm 15'!G18)</f>
        <v>0</v>
      </c>
      <c r="G18" s="53">
        <f>SUM('CSS Pgm 1:CSS Pgm 15'!H18)</f>
        <v>0</v>
      </c>
      <c r="H18" s="53">
        <f>SUM('CSS Pgm 1:CSS Pgm 15'!I18)</f>
        <v>0</v>
      </c>
      <c r="I18" s="53">
        <f>SUM('CSS Pgm 1:CSS Pgm 15'!J18)</f>
        <v>0</v>
      </c>
      <c r="J18" s="53">
        <f>SUM('CSS Pgm 1:CSS Pgm 15'!K18)</f>
        <v>0</v>
      </c>
      <c r="K18" s="53">
        <f>SUM('CSS Pgm 1:CSS Pgm 15'!L18)</f>
        <v>0</v>
      </c>
      <c r="L18" s="53">
        <f>SUM('CSS Pgm 1:CSS Pgm 15'!M18)</f>
        <v>0</v>
      </c>
      <c r="M18" s="53">
        <f>SUM('CSS Pgm 1:CSS Pgm 15'!N18)</f>
        <v>0</v>
      </c>
      <c r="N18" s="53">
        <f>SUM('CSS Pgm 1:CSS Pgm 15'!O18)</f>
        <v>0</v>
      </c>
      <c r="O18" s="53">
        <f>SUM('CSS Pgm 1:CSS Pgm 15'!P18)</f>
        <v>0</v>
      </c>
      <c r="P18" s="50">
        <f t="shared" si="0"/>
        <v>0</v>
      </c>
      <c r="Q18" s="51" t="b">
        <f t="shared" si="1"/>
        <v>1</v>
      </c>
      <c r="R18" s="50">
        <f t="shared" si="2"/>
        <v>0</v>
      </c>
    </row>
    <row r="19" spans="1:18" ht="12" customHeight="1" x14ac:dyDescent="0.2">
      <c r="A19" s="52"/>
      <c r="B19" s="62"/>
      <c r="C19" s="62"/>
      <c r="D19" s="62" t="s">
        <v>38</v>
      </c>
      <c r="E19" s="63"/>
      <c r="F19" s="53">
        <f>SUM('CSS Pgm 1:CSS Pgm 15'!G19)</f>
        <v>0</v>
      </c>
      <c r="G19" s="53">
        <f>SUM('CSS Pgm 1:CSS Pgm 15'!H19)</f>
        <v>0</v>
      </c>
      <c r="H19" s="53">
        <f>SUM('CSS Pgm 1:CSS Pgm 15'!I19)</f>
        <v>0</v>
      </c>
      <c r="I19" s="53">
        <f>SUM('CSS Pgm 1:CSS Pgm 15'!J19)</f>
        <v>0</v>
      </c>
      <c r="J19" s="53">
        <f>SUM('CSS Pgm 1:CSS Pgm 15'!K19)</f>
        <v>0</v>
      </c>
      <c r="K19" s="53">
        <f>SUM('CSS Pgm 1:CSS Pgm 15'!L19)</f>
        <v>0</v>
      </c>
      <c r="L19" s="53">
        <f>SUM('CSS Pgm 1:CSS Pgm 15'!M19)</f>
        <v>0</v>
      </c>
      <c r="M19" s="53">
        <f>SUM('CSS Pgm 1:CSS Pgm 15'!N19)</f>
        <v>0</v>
      </c>
      <c r="N19" s="53">
        <f>SUM('CSS Pgm 1:CSS Pgm 15'!O19)</f>
        <v>0</v>
      </c>
      <c r="O19" s="53">
        <f>SUM('CSS Pgm 1:CSS Pgm 15'!P19)</f>
        <v>0</v>
      </c>
      <c r="P19" s="50">
        <f t="shared" si="0"/>
        <v>0</v>
      </c>
      <c r="Q19" s="51" t="b">
        <f t="shared" si="1"/>
        <v>1</v>
      </c>
      <c r="R19" s="50">
        <f t="shared" si="2"/>
        <v>0</v>
      </c>
    </row>
    <row r="20" spans="1:18" ht="12" customHeight="1" x14ac:dyDescent="0.2">
      <c r="A20" s="52"/>
      <c r="B20" s="62"/>
      <c r="C20" s="62"/>
      <c r="D20" s="62" t="s">
        <v>4</v>
      </c>
      <c r="E20" s="63"/>
      <c r="F20" s="53">
        <f>SUM('CSS Pgm 1:CSS Pgm 15'!G20)</f>
        <v>2095463.4062534957</v>
      </c>
      <c r="G20" s="53">
        <f>SUM('CSS Pgm 1:CSS Pgm 15'!H20)</f>
        <v>647806.30392366776</v>
      </c>
      <c r="H20" s="53">
        <f>SUM('CSS Pgm 1:CSS Pgm 15'!I20)</f>
        <v>0</v>
      </c>
      <c r="I20" s="53">
        <f>SUM('CSS Pgm 1:CSS Pgm 15'!J20)</f>
        <v>0</v>
      </c>
      <c r="J20" s="53">
        <f>SUM('CSS Pgm 1:CSS Pgm 15'!K20)</f>
        <v>815538.07195453264</v>
      </c>
      <c r="K20" s="53">
        <f>SUM('CSS Pgm 1:CSS Pgm 15'!L20)</f>
        <v>0</v>
      </c>
      <c r="L20" s="53">
        <f>SUM('CSS Pgm 1:CSS Pgm 15'!M20)</f>
        <v>12761.249999891705</v>
      </c>
      <c r="M20" s="53">
        <f>SUM('CSS Pgm 1:CSS Pgm 15'!N20)</f>
        <v>619357.78037540358</v>
      </c>
      <c r="N20" s="53">
        <f>SUM('CSS Pgm 1:CSS Pgm 15'!O20)</f>
        <v>0</v>
      </c>
      <c r="O20" s="53">
        <f>SUM('CSS Pgm 1:CSS Pgm 15'!P20)</f>
        <v>0</v>
      </c>
      <c r="P20" s="50">
        <f t="shared" si="0"/>
        <v>2095463.4062534957</v>
      </c>
      <c r="Q20" s="51" t="b">
        <f t="shared" si="1"/>
        <v>1</v>
      </c>
      <c r="R20" s="50">
        <f t="shared" si="2"/>
        <v>2095463.4062534957</v>
      </c>
    </row>
    <row r="21" spans="1:18" ht="12" customHeight="1" x14ac:dyDescent="0.2">
      <c r="A21" s="52"/>
      <c r="B21" s="62"/>
      <c r="C21" s="62" t="s">
        <v>8</v>
      </c>
      <c r="D21" s="62"/>
      <c r="E21" s="63"/>
      <c r="F21" s="82">
        <f t="shared" ref="F21:O21" si="4">SUM(F17:F20)</f>
        <v>2095463.4062534957</v>
      </c>
      <c r="G21" s="82">
        <f t="shared" si="4"/>
        <v>647806.30392366776</v>
      </c>
      <c r="H21" s="82">
        <f t="shared" si="4"/>
        <v>0</v>
      </c>
      <c r="I21" s="82">
        <f t="shared" si="4"/>
        <v>0</v>
      </c>
      <c r="J21" s="82">
        <f t="shared" si="4"/>
        <v>815538.07195453264</v>
      </c>
      <c r="K21" s="82">
        <f t="shared" si="4"/>
        <v>0</v>
      </c>
      <c r="L21" s="82">
        <f t="shared" si="4"/>
        <v>12761.249999891705</v>
      </c>
      <c r="M21" s="82">
        <f t="shared" si="4"/>
        <v>619357.78037540358</v>
      </c>
      <c r="N21" s="82">
        <f t="shared" si="4"/>
        <v>0</v>
      </c>
      <c r="O21" s="82">
        <f t="shared" si="4"/>
        <v>0</v>
      </c>
      <c r="P21" s="50">
        <f t="shared" si="0"/>
        <v>2095463.4062534957</v>
      </c>
      <c r="Q21" s="51" t="b">
        <f t="shared" si="1"/>
        <v>1</v>
      </c>
      <c r="R21" s="50">
        <f t="shared" si="2"/>
        <v>2095463.4062534957</v>
      </c>
    </row>
    <row r="22" spans="1:18" ht="12" customHeight="1" x14ac:dyDescent="0.2">
      <c r="A22" s="54"/>
      <c r="B22" s="55" t="s">
        <v>9</v>
      </c>
      <c r="C22" s="55"/>
      <c r="D22" s="55"/>
      <c r="E22" s="56"/>
      <c r="F22" s="83">
        <f t="shared" ref="F22:O22" si="5">F15+F21</f>
        <v>3306789.89312502</v>
      </c>
      <c r="G22" s="83">
        <f t="shared" si="5"/>
        <v>1453635.8947666942</v>
      </c>
      <c r="H22" s="83">
        <f t="shared" si="5"/>
        <v>0</v>
      </c>
      <c r="I22" s="83">
        <f t="shared" si="5"/>
        <v>0</v>
      </c>
      <c r="J22" s="83">
        <f t="shared" si="5"/>
        <v>1221034.9679830307</v>
      </c>
      <c r="K22" s="83">
        <f t="shared" si="5"/>
        <v>0</v>
      </c>
      <c r="L22" s="83">
        <f t="shared" si="5"/>
        <v>12761.249999891705</v>
      </c>
      <c r="M22" s="83">
        <f t="shared" si="5"/>
        <v>619357.78037540358</v>
      </c>
      <c r="N22" s="83">
        <f t="shared" si="5"/>
        <v>0</v>
      </c>
      <c r="O22" s="83">
        <f t="shared" si="5"/>
        <v>0</v>
      </c>
      <c r="P22" s="50">
        <f t="shared" si="0"/>
        <v>3306789.89312502</v>
      </c>
      <c r="Q22" s="51" t="b">
        <f t="shared" si="1"/>
        <v>1</v>
      </c>
      <c r="R22" s="50">
        <f t="shared" si="2"/>
        <v>3306789.89312502</v>
      </c>
    </row>
    <row r="23" spans="1:18" ht="12" customHeight="1" x14ac:dyDescent="0.2">
      <c r="A23" s="52"/>
      <c r="B23" s="212" t="s">
        <v>95</v>
      </c>
      <c r="C23" s="212"/>
      <c r="D23" s="212"/>
      <c r="E23" s="21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0">
        <f t="shared" si="0"/>
        <v>0</v>
      </c>
      <c r="Q23" s="51" t="b">
        <f t="shared" si="1"/>
        <v>1</v>
      </c>
      <c r="R23" s="50">
        <f t="shared" si="2"/>
        <v>0</v>
      </c>
    </row>
    <row r="24" spans="1:18" ht="12" customHeight="1" x14ac:dyDescent="0.2">
      <c r="A24" s="52"/>
      <c r="B24" s="62"/>
      <c r="C24" s="62" t="s">
        <v>31</v>
      </c>
      <c r="D24" s="62"/>
      <c r="E24" s="6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0">
        <f t="shared" si="0"/>
        <v>0</v>
      </c>
      <c r="Q24" s="51" t="b">
        <f t="shared" si="1"/>
        <v>1</v>
      </c>
      <c r="R24" s="50">
        <f t="shared" si="2"/>
        <v>0</v>
      </c>
    </row>
    <row r="25" spans="1:18" ht="12" customHeight="1" x14ac:dyDescent="0.2">
      <c r="A25" s="52"/>
      <c r="B25" s="62"/>
      <c r="C25" s="62"/>
      <c r="D25" s="62" t="s">
        <v>3</v>
      </c>
      <c r="E25" s="6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0">
        <f t="shared" si="0"/>
        <v>0</v>
      </c>
      <c r="Q25" s="51" t="b">
        <f t="shared" si="1"/>
        <v>1</v>
      </c>
      <c r="R25" s="50">
        <f t="shared" si="2"/>
        <v>0</v>
      </c>
    </row>
    <row r="26" spans="1:18" ht="12" customHeight="1" x14ac:dyDescent="0.2">
      <c r="A26" s="52"/>
      <c r="B26" s="62"/>
      <c r="C26" s="62"/>
      <c r="D26" s="62"/>
      <c r="E26" s="63" t="s">
        <v>38</v>
      </c>
      <c r="F26" s="53">
        <f>SUM('CSS Pgm 1:CSS Pgm 15'!G26)</f>
        <v>415814.65198275261</v>
      </c>
      <c r="G26" s="53">
        <f>SUM('CSS Pgm 1:CSS Pgm 15'!H26)</f>
        <v>102882.56126569342</v>
      </c>
      <c r="H26" s="53">
        <f>SUM('CSS Pgm 1:CSS Pgm 15'!I26)</f>
        <v>136062.4615636291</v>
      </c>
      <c r="I26" s="53">
        <f>SUM('CSS Pgm 1:CSS Pgm 15'!J26)</f>
        <v>0</v>
      </c>
      <c r="J26" s="53">
        <f>SUM('CSS Pgm 1:CSS Pgm 15'!K26)</f>
        <v>176869.62915343</v>
      </c>
      <c r="K26" s="53">
        <f>SUM('CSS Pgm 1:CSS Pgm 15'!L26)</f>
        <v>0</v>
      </c>
      <c r="L26" s="53">
        <f>SUM('CSS Pgm 1:CSS Pgm 15'!M26)</f>
        <v>0</v>
      </c>
      <c r="M26" s="53">
        <f>SUM('CSS Pgm 1:CSS Pgm 15'!N26)</f>
        <v>0</v>
      </c>
      <c r="N26" s="53">
        <f>SUM('CSS Pgm 1:CSS Pgm 15'!O26)</f>
        <v>0</v>
      </c>
      <c r="O26" s="53">
        <f>SUM('CSS Pgm 1:CSS Pgm 15'!P26)</f>
        <v>0</v>
      </c>
      <c r="P26" s="50">
        <f t="shared" si="0"/>
        <v>415814.65198275249</v>
      </c>
      <c r="Q26" s="51" t="b">
        <f t="shared" si="1"/>
        <v>0</v>
      </c>
      <c r="R26" s="50">
        <f t="shared" si="2"/>
        <v>415814.65198275261</v>
      </c>
    </row>
    <row r="27" spans="1:18" ht="12" customHeight="1" x14ac:dyDescent="0.2">
      <c r="A27" s="52"/>
      <c r="B27" s="62"/>
      <c r="C27" s="62"/>
      <c r="D27" s="62"/>
      <c r="E27" s="63" t="s">
        <v>4</v>
      </c>
      <c r="F27" s="53">
        <f>SUM('CSS Pgm 1:CSS Pgm 15'!G27)</f>
        <v>97711.571648503421</v>
      </c>
      <c r="G27" s="53">
        <f>SUM('CSS Pgm 1:CSS Pgm 15'!H27)</f>
        <v>44384.42523785388</v>
      </c>
      <c r="H27" s="53">
        <f>SUM('CSS Pgm 1:CSS Pgm 15'!I27)</f>
        <v>20355.038429121701</v>
      </c>
      <c r="I27" s="53">
        <f>SUM('CSS Pgm 1:CSS Pgm 15'!J27)</f>
        <v>0</v>
      </c>
      <c r="J27" s="53">
        <f>SUM('CSS Pgm 1:CSS Pgm 15'!K27)</f>
        <v>32972.107981527843</v>
      </c>
      <c r="K27" s="53">
        <f>SUM('CSS Pgm 1:CSS Pgm 15'!L27)</f>
        <v>0</v>
      </c>
      <c r="L27" s="53">
        <f>SUM('CSS Pgm 1:CSS Pgm 15'!M27)</f>
        <v>0</v>
      </c>
      <c r="M27" s="53">
        <f>SUM('CSS Pgm 1:CSS Pgm 15'!N27)</f>
        <v>0</v>
      </c>
      <c r="N27" s="53">
        <f>SUM('CSS Pgm 1:CSS Pgm 15'!O27)</f>
        <v>0</v>
      </c>
      <c r="O27" s="53">
        <f>SUM('CSS Pgm 1:CSS Pgm 15'!P27)</f>
        <v>0</v>
      </c>
      <c r="P27" s="50">
        <f t="shared" si="0"/>
        <v>97711.571648503421</v>
      </c>
      <c r="Q27" s="51" t="b">
        <f t="shared" si="1"/>
        <v>1</v>
      </c>
      <c r="R27" s="50">
        <f t="shared" si="2"/>
        <v>97711.571648503421</v>
      </c>
    </row>
    <row r="28" spans="1:18" ht="12" customHeight="1" x14ac:dyDescent="0.2">
      <c r="A28" s="52"/>
      <c r="B28" s="62"/>
      <c r="C28" s="62"/>
      <c r="D28" s="62" t="s">
        <v>7</v>
      </c>
      <c r="E28" s="63"/>
      <c r="F28" s="82">
        <f t="shared" ref="F28:O28" si="6">SUM(F26:F27)</f>
        <v>513526.22363125603</v>
      </c>
      <c r="G28" s="82">
        <f t="shared" si="6"/>
        <v>147266.98650354729</v>
      </c>
      <c r="H28" s="82">
        <f t="shared" si="6"/>
        <v>156417.49999275079</v>
      </c>
      <c r="I28" s="82">
        <f t="shared" si="6"/>
        <v>0</v>
      </c>
      <c r="J28" s="82">
        <f t="shared" si="6"/>
        <v>209841.73713495783</v>
      </c>
      <c r="K28" s="82">
        <f t="shared" si="6"/>
        <v>0</v>
      </c>
      <c r="L28" s="82">
        <f t="shared" si="6"/>
        <v>0</v>
      </c>
      <c r="M28" s="82">
        <f t="shared" si="6"/>
        <v>0</v>
      </c>
      <c r="N28" s="82">
        <f t="shared" si="6"/>
        <v>0</v>
      </c>
      <c r="O28" s="82">
        <f t="shared" si="6"/>
        <v>0</v>
      </c>
      <c r="P28" s="50">
        <f t="shared" si="0"/>
        <v>513526.22363125591</v>
      </c>
      <c r="Q28" s="51" t="b">
        <f t="shared" si="1"/>
        <v>1</v>
      </c>
      <c r="R28" s="50">
        <f t="shared" si="2"/>
        <v>513526.22363125603</v>
      </c>
    </row>
    <row r="29" spans="1:18" ht="12" customHeight="1" x14ac:dyDescent="0.2">
      <c r="A29" s="52"/>
      <c r="B29" s="62"/>
      <c r="C29" s="62"/>
      <c r="D29" s="62" t="s">
        <v>5</v>
      </c>
      <c r="E29" s="6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0">
        <f t="shared" si="0"/>
        <v>0</v>
      </c>
      <c r="Q29" s="51" t="b">
        <f t="shared" si="1"/>
        <v>1</v>
      </c>
      <c r="R29" s="50">
        <f t="shared" si="2"/>
        <v>0</v>
      </c>
    </row>
    <row r="30" spans="1:18" ht="12" customHeight="1" x14ac:dyDescent="0.2">
      <c r="A30" s="52"/>
      <c r="B30" s="62"/>
      <c r="C30" s="62"/>
      <c r="D30" s="62"/>
      <c r="E30" s="63" t="s">
        <v>38</v>
      </c>
      <c r="F30" s="53">
        <f>SUM('CSS Pgm 1:CSS Pgm 15'!G30)</f>
        <v>0</v>
      </c>
      <c r="G30" s="53">
        <f>SUM('CSS Pgm 1:CSS Pgm 15'!H30)</f>
        <v>0</v>
      </c>
      <c r="H30" s="53">
        <f>SUM('CSS Pgm 1:CSS Pgm 15'!I30)</f>
        <v>0</v>
      </c>
      <c r="I30" s="53">
        <f>SUM('CSS Pgm 1:CSS Pgm 15'!J30)</f>
        <v>0</v>
      </c>
      <c r="J30" s="53">
        <f>SUM('CSS Pgm 1:CSS Pgm 15'!K30)</f>
        <v>0</v>
      </c>
      <c r="K30" s="53">
        <f>SUM('CSS Pgm 1:CSS Pgm 15'!L30)</f>
        <v>0</v>
      </c>
      <c r="L30" s="53">
        <f>SUM('CSS Pgm 1:CSS Pgm 15'!M30)</f>
        <v>0</v>
      </c>
      <c r="M30" s="53">
        <f>SUM('CSS Pgm 1:CSS Pgm 15'!N30)</f>
        <v>0</v>
      </c>
      <c r="N30" s="53">
        <f>SUM('CSS Pgm 1:CSS Pgm 15'!O30)</f>
        <v>0</v>
      </c>
      <c r="O30" s="53">
        <f>SUM('CSS Pgm 1:CSS Pgm 15'!P30)</f>
        <v>0</v>
      </c>
      <c r="P30" s="50">
        <f t="shared" si="0"/>
        <v>0</v>
      </c>
      <c r="Q30" s="51" t="b">
        <f t="shared" si="1"/>
        <v>1</v>
      </c>
      <c r="R30" s="50">
        <f t="shared" si="2"/>
        <v>0</v>
      </c>
    </row>
    <row r="31" spans="1:18" ht="12" customHeight="1" x14ac:dyDescent="0.2">
      <c r="A31" s="52"/>
      <c r="B31" s="62"/>
      <c r="C31" s="62"/>
      <c r="D31" s="62"/>
      <c r="E31" s="63" t="s">
        <v>4</v>
      </c>
      <c r="F31" s="53">
        <f>SUM('CSS Pgm 1:CSS Pgm 15'!G31)</f>
        <v>4293335.0436657006</v>
      </c>
      <c r="G31" s="53">
        <f>SUM('CSS Pgm 1:CSS Pgm 15'!H31)</f>
        <v>889133.98973606422</v>
      </c>
      <c r="H31" s="53">
        <f>SUM('CSS Pgm 1:CSS Pgm 15'!I31)</f>
        <v>1128293.2996965633</v>
      </c>
      <c r="I31" s="53">
        <f>SUM('CSS Pgm 1:CSS Pgm 15'!J31)</f>
        <v>0</v>
      </c>
      <c r="J31" s="53">
        <f>SUM('CSS Pgm 1:CSS Pgm 15'!K31)</f>
        <v>1688211.1655286183</v>
      </c>
      <c r="K31" s="53">
        <f>SUM('CSS Pgm 1:CSS Pgm 15'!L31)</f>
        <v>0</v>
      </c>
      <c r="L31" s="53">
        <f>SUM('CSS Pgm 1:CSS Pgm 15'!M31)</f>
        <v>35731.499999696767</v>
      </c>
      <c r="M31" s="53">
        <f>SUM('CSS Pgm 1:CSS Pgm 15'!N31)</f>
        <v>551965.08870475879</v>
      </c>
      <c r="N31" s="53">
        <f>SUM('CSS Pgm 1:CSS Pgm 15'!O31)</f>
        <v>0</v>
      </c>
      <c r="O31" s="53">
        <f>SUM('CSS Pgm 1:CSS Pgm 15'!P31)</f>
        <v>0</v>
      </c>
      <c r="P31" s="50">
        <f t="shared" si="0"/>
        <v>4293335.0436657015</v>
      </c>
      <c r="Q31" s="51" t="b">
        <f t="shared" si="1"/>
        <v>1</v>
      </c>
      <c r="R31" s="50">
        <f t="shared" si="2"/>
        <v>4293335.0436657006</v>
      </c>
    </row>
    <row r="32" spans="1:18" ht="12" customHeight="1" x14ac:dyDescent="0.2">
      <c r="A32" s="52"/>
      <c r="B32" s="62"/>
      <c r="C32" s="62"/>
      <c r="D32" s="62" t="s">
        <v>8</v>
      </c>
      <c r="E32" s="63"/>
      <c r="F32" s="82">
        <f t="shared" ref="F32:O32" si="7">SUM(F30:F31)</f>
        <v>4293335.0436657006</v>
      </c>
      <c r="G32" s="82">
        <f t="shared" si="7"/>
        <v>889133.98973606422</v>
      </c>
      <c r="H32" s="82">
        <f t="shared" si="7"/>
        <v>1128293.2996965633</v>
      </c>
      <c r="I32" s="82">
        <f t="shared" si="7"/>
        <v>0</v>
      </c>
      <c r="J32" s="82">
        <f t="shared" si="7"/>
        <v>1688211.1655286183</v>
      </c>
      <c r="K32" s="82">
        <f t="shared" si="7"/>
        <v>0</v>
      </c>
      <c r="L32" s="82">
        <f t="shared" si="7"/>
        <v>35731.499999696767</v>
      </c>
      <c r="M32" s="82">
        <f t="shared" si="7"/>
        <v>551965.08870475879</v>
      </c>
      <c r="N32" s="82">
        <f t="shared" si="7"/>
        <v>0</v>
      </c>
      <c r="O32" s="82">
        <f t="shared" si="7"/>
        <v>0</v>
      </c>
      <c r="P32" s="50">
        <f t="shared" si="0"/>
        <v>4293335.0436657015</v>
      </c>
      <c r="Q32" s="51" t="b">
        <f t="shared" si="1"/>
        <v>1</v>
      </c>
      <c r="R32" s="50">
        <f t="shared" si="2"/>
        <v>4293335.0436657006</v>
      </c>
    </row>
    <row r="33" spans="1:18" ht="12" customHeight="1" x14ac:dyDescent="0.2">
      <c r="A33" s="52"/>
      <c r="B33" s="62"/>
      <c r="C33" s="62" t="s">
        <v>32</v>
      </c>
      <c r="D33" s="62"/>
      <c r="E33" s="63"/>
      <c r="F33" s="82">
        <f t="shared" ref="F33:O33" si="8">F28+F32</f>
        <v>4806861.2672969569</v>
      </c>
      <c r="G33" s="82">
        <f t="shared" si="8"/>
        <v>1036400.9762396115</v>
      </c>
      <c r="H33" s="82">
        <f t="shared" si="8"/>
        <v>1284710.7996893141</v>
      </c>
      <c r="I33" s="82">
        <f t="shared" si="8"/>
        <v>0</v>
      </c>
      <c r="J33" s="82">
        <f t="shared" si="8"/>
        <v>1898052.9026635762</v>
      </c>
      <c r="K33" s="82">
        <f t="shared" si="8"/>
        <v>0</v>
      </c>
      <c r="L33" s="82">
        <f t="shared" si="8"/>
        <v>35731.499999696767</v>
      </c>
      <c r="M33" s="82">
        <f t="shared" si="8"/>
        <v>551965.08870475879</v>
      </c>
      <c r="N33" s="82">
        <f t="shared" si="8"/>
        <v>0</v>
      </c>
      <c r="O33" s="82">
        <f t="shared" si="8"/>
        <v>0</v>
      </c>
      <c r="P33" s="50">
        <f t="shared" si="0"/>
        <v>4806861.2672969569</v>
      </c>
      <c r="Q33" s="51" t="b">
        <f t="shared" si="1"/>
        <v>1</v>
      </c>
      <c r="R33" s="50">
        <f t="shared" si="2"/>
        <v>4806861.2672969569</v>
      </c>
    </row>
    <row r="34" spans="1:18" ht="12" customHeight="1" x14ac:dyDescent="0.2">
      <c r="A34" s="52"/>
      <c r="B34" s="62"/>
      <c r="C34" s="62" t="s">
        <v>33</v>
      </c>
      <c r="D34" s="62"/>
      <c r="E34" s="6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0">
        <f t="shared" si="0"/>
        <v>0</v>
      </c>
      <c r="Q34" s="51" t="b">
        <f t="shared" si="1"/>
        <v>1</v>
      </c>
      <c r="R34" s="50">
        <f t="shared" si="2"/>
        <v>0</v>
      </c>
    </row>
    <row r="35" spans="1:18" ht="12" customHeight="1" x14ac:dyDescent="0.2">
      <c r="A35" s="52"/>
      <c r="B35" s="62"/>
      <c r="C35" s="62"/>
      <c r="D35" s="62" t="s">
        <v>3</v>
      </c>
      <c r="E35" s="6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0">
        <f t="shared" si="0"/>
        <v>0</v>
      </c>
      <c r="Q35" s="51" t="b">
        <f t="shared" si="1"/>
        <v>1</v>
      </c>
      <c r="R35" s="50">
        <f t="shared" si="2"/>
        <v>0</v>
      </c>
    </row>
    <row r="36" spans="1:18" ht="12" customHeight="1" x14ac:dyDescent="0.2">
      <c r="A36" s="52"/>
      <c r="B36" s="62"/>
      <c r="C36" s="62"/>
      <c r="D36" s="62"/>
      <c r="E36" s="63" t="s">
        <v>38</v>
      </c>
      <c r="F36" s="53">
        <f>SUM('CSS Pgm 1:CSS Pgm 15'!G36)</f>
        <v>0</v>
      </c>
      <c r="G36" s="53">
        <f>SUM('CSS Pgm 1:CSS Pgm 15'!H36)</f>
        <v>0</v>
      </c>
      <c r="H36" s="53">
        <f>SUM('CSS Pgm 1:CSS Pgm 15'!I36)</f>
        <v>0</v>
      </c>
      <c r="I36" s="53">
        <f>SUM('CSS Pgm 1:CSS Pgm 15'!J36)</f>
        <v>0</v>
      </c>
      <c r="J36" s="53">
        <f>SUM('CSS Pgm 1:CSS Pgm 15'!K36)</f>
        <v>0</v>
      </c>
      <c r="K36" s="53">
        <f>SUM('CSS Pgm 1:CSS Pgm 15'!L36)</f>
        <v>0</v>
      </c>
      <c r="L36" s="53">
        <f>SUM('CSS Pgm 1:CSS Pgm 15'!M36)</f>
        <v>0</v>
      </c>
      <c r="M36" s="53">
        <f>SUM('CSS Pgm 1:CSS Pgm 15'!N36)</f>
        <v>0</v>
      </c>
      <c r="N36" s="53">
        <f>SUM('CSS Pgm 1:CSS Pgm 15'!O36)</f>
        <v>0</v>
      </c>
      <c r="O36" s="53">
        <f>SUM('CSS Pgm 1:CSS Pgm 15'!P36)</f>
        <v>0</v>
      </c>
      <c r="P36" s="50">
        <f t="shared" si="0"/>
        <v>0</v>
      </c>
      <c r="Q36" s="51" t="b">
        <f t="shared" si="1"/>
        <v>1</v>
      </c>
      <c r="R36" s="50">
        <f t="shared" si="2"/>
        <v>0</v>
      </c>
    </row>
    <row r="37" spans="1:18" ht="12" customHeight="1" x14ac:dyDescent="0.2">
      <c r="A37" s="52"/>
      <c r="B37" s="62"/>
      <c r="C37" s="62"/>
      <c r="D37" s="62"/>
      <c r="E37" s="63" t="s">
        <v>4</v>
      </c>
      <c r="F37" s="53">
        <f>SUM('CSS Pgm 1:CSS Pgm 15'!G37)</f>
        <v>0</v>
      </c>
      <c r="G37" s="53">
        <f>SUM('CSS Pgm 1:CSS Pgm 15'!H37)</f>
        <v>0</v>
      </c>
      <c r="H37" s="53">
        <f>SUM('CSS Pgm 1:CSS Pgm 15'!I37)</f>
        <v>0</v>
      </c>
      <c r="I37" s="53">
        <f>SUM('CSS Pgm 1:CSS Pgm 15'!J37)</f>
        <v>0</v>
      </c>
      <c r="J37" s="53">
        <f>SUM('CSS Pgm 1:CSS Pgm 15'!K37)</f>
        <v>0</v>
      </c>
      <c r="K37" s="53">
        <f>SUM('CSS Pgm 1:CSS Pgm 15'!L37)</f>
        <v>0</v>
      </c>
      <c r="L37" s="53">
        <f>SUM('CSS Pgm 1:CSS Pgm 15'!M37)</f>
        <v>0</v>
      </c>
      <c r="M37" s="53">
        <f>SUM('CSS Pgm 1:CSS Pgm 15'!N37)</f>
        <v>0</v>
      </c>
      <c r="N37" s="53">
        <f>SUM('CSS Pgm 1:CSS Pgm 15'!O37)</f>
        <v>0</v>
      </c>
      <c r="O37" s="53">
        <f>SUM('CSS Pgm 1:CSS Pgm 15'!P37)</f>
        <v>0</v>
      </c>
      <c r="P37" s="50">
        <f t="shared" si="0"/>
        <v>0</v>
      </c>
      <c r="Q37" s="51" t="b">
        <f t="shared" si="1"/>
        <v>1</v>
      </c>
      <c r="R37" s="50">
        <f t="shared" si="2"/>
        <v>0</v>
      </c>
    </row>
    <row r="38" spans="1:18" ht="12" customHeight="1" x14ac:dyDescent="0.2">
      <c r="A38" s="52"/>
      <c r="B38" s="62"/>
      <c r="C38" s="62"/>
      <c r="D38" s="62" t="s">
        <v>7</v>
      </c>
      <c r="E38" s="63"/>
      <c r="F38" s="82">
        <f t="shared" ref="F38:O38" si="9">SUM(F36:F37)</f>
        <v>0</v>
      </c>
      <c r="G38" s="82">
        <f t="shared" si="9"/>
        <v>0</v>
      </c>
      <c r="H38" s="82">
        <f t="shared" si="9"/>
        <v>0</v>
      </c>
      <c r="I38" s="82">
        <f t="shared" si="9"/>
        <v>0</v>
      </c>
      <c r="J38" s="82">
        <f t="shared" si="9"/>
        <v>0</v>
      </c>
      <c r="K38" s="82">
        <f t="shared" si="9"/>
        <v>0</v>
      </c>
      <c r="L38" s="82">
        <f t="shared" si="9"/>
        <v>0</v>
      </c>
      <c r="M38" s="82">
        <f t="shared" si="9"/>
        <v>0</v>
      </c>
      <c r="N38" s="82">
        <f t="shared" si="9"/>
        <v>0</v>
      </c>
      <c r="O38" s="82">
        <f t="shared" si="9"/>
        <v>0</v>
      </c>
      <c r="P38" s="50">
        <f t="shared" si="0"/>
        <v>0</v>
      </c>
      <c r="Q38" s="51" t="b">
        <f t="shared" si="1"/>
        <v>1</v>
      </c>
      <c r="R38" s="50">
        <f t="shared" si="2"/>
        <v>0</v>
      </c>
    </row>
    <row r="39" spans="1:18" ht="12" customHeight="1" x14ac:dyDescent="0.2">
      <c r="A39" s="52"/>
      <c r="B39" s="62"/>
      <c r="C39" s="62"/>
      <c r="D39" s="62" t="s">
        <v>5</v>
      </c>
      <c r="E39" s="6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0">
        <f t="shared" si="0"/>
        <v>0</v>
      </c>
      <c r="Q39" s="51" t="b">
        <f t="shared" si="1"/>
        <v>1</v>
      </c>
      <c r="R39" s="50">
        <f t="shared" si="2"/>
        <v>0</v>
      </c>
    </row>
    <row r="40" spans="1:18" ht="12" customHeight="1" x14ac:dyDescent="0.2">
      <c r="A40" s="52"/>
      <c r="B40" s="62"/>
      <c r="C40" s="62"/>
      <c r="D40" s="62"/>
      <c r="E40" s="63" t="s">
        <v>38</v>
      </c>
      <c r="F40" s="53">
        <f>SUM('CSS Pgm 1:CSS Pgm 15'!G40)</f>
        <v>0</v>
      </c>
      <c r="G40" s="53">
        <f>SUM('CSS Pgm 1:CSS Pgm 15'!H40)</f>
        <v>0</v>
      </c>
      <c r="H40" s="53">
        <f>SUM('CSS Pgm 1:CSS Pgm 15'!I40)</f>
        <v>0</v>
      </c>
      <c r="I40" s="53">
        <f>SUM('CSS Pgm 1:CSS Pgm 15'!J40)</f>
        <v>0</v>
      </c>
      <c r="J40" s="53">
        <f>SUM('CSS Pgm 1:CSS Pgm 15'!K40)</f>
        <v>0</v>
      </c>
      <c r="K40" s="53">
        <f>SUM('CSS Pgm 1:CSS Pgm 15'!L40)</f>
        <v>0</v>
      </c>
      <c r="L40" s="53">
        <f>SUM('CSS Pgm 1:CSS Pgm 15'!M40)</f>
        <v>0</v>
      </c>
      <c r="M40" s="53">
        <f>SUM('CSS Pgm 1:CSS Pgm 15'!N40)</f>
        <v>0</v>
      </c>
      <c r="N40" s="53">
        <f>SUM('CSS Pgm 1:CSS Pgm 15'!O40)</f>
        <v>0</v>
      </c>
      <c r="O40" s="53">
        <f>SUM('CSS Pgm 1:CSS Pgm 15'!P40)</f>
        <v>0</v>
      </c>
      <c r="P40" s="50">
        <f t="shared" si="0"/>
        <v>0</v>
      </c>
      <c r="Q40" s="51" t="b">
        <f t="shared" si="1"/>
        <v>1</v>
      </c>
      <c r="R40" s="50">
        <f t="shared" si="2"/>
        <v>0</v>
      </c>
    </row>
    <row r="41" spans="1:18" ht="12" customHeight="1" x14ac:dyDescent="0.2">
      <c r="A41" s="52"/>
      <c r="B41" s="62"/>
      <c r="C41" s="62"/>
      <c r="D41" s="62"/>
      <c r="E41" s="63" t="s">
        <v>4</v>
      </c>
      <c r="F41" s="53">
        <f>SUM('CSS Pgm 1:CSS Pgm 15'!G41)</f>
        <v>0</v>
      </c>
      <c r="G41" s="53">
        <f>SUM('CSS Pgm 1:CSS Pgm 15'!H41)</f>
        <v>0</v>
      </c>
      <c r="H41" s="53">
        <f>SUM('CSS Pgm 1:CSS Pgm 15'!I41)</f>
        <v>0</v>
      </c>
      <c r="I41" s="53">
        <f>SUM('CSS Pgm 1:CSS Pgm 15'!J41)</f>
        <v>0</v>
      </c>
      <c r="J41" s="53">
        <f>SUM('CSS Pgm 1:CSS Pgm 15'!K41)</f>
        <v>0</v>
      </c>
      <c r="K41" s="53">
        <f>SUM('CSS Pgm 1:CSS Pgm 15'!L41)</f>
        <v>0</v>
      </c>
      <c r="L41" s="53">
        <f>SUM('CSS Pgm 1:CSS Pgm 15'!M41)</f>
        <v>0</v>
      </c>
      <c r="M41" s="53">
        <f>SUM('CSS Pgm 1:CSS Pgm 15'!N41)</f>
        <v>0</v>
      </c>
      <c r="N41" s="53">
        <f>SUM('CSS Pgm 1:CSS Pgm 15'!O41)</f>
        <v>0</v>
      </c>
      <c r="O41" s="53">
        <f>SUM('CSS Pgm 1:CSS Pgm 15'!P41)</f>
        <v>0</v>
      </c>
      <c r="P41" s="50">
        <f t="shared" si="0"/>
        <v>0</v>
      </c>
      <c r="Q41" s="51" t="b">
        <f t="shared" si="1"/>
        <v>1</v>
      </c>
      <c r="R41" s="50">
        <f t="shared" si="2"/>
        <v>0</v>
      </c>
    </row>
    <row r="42" spans="1:18" ht="12" customHeight="1" x14ac:dyDescent="0.2">
      <c r="A42" s="52"/>
      <c r="B42" s="62"/>
      <c r="C42" s="62"/>
      <c r="D42" s="62" t="s">
        <v>8</v>
      </c>
      <c r="E42" s="63"/>
      <c r="F42" s="82">
        <f t="shared" ref="F42:O42" si="10">SUM(F40:F41)</f>
        <v>0</v>
      </c>
      <c r="G42" s="82">
        <f t="shared" si="10"/>
        <v>0</v>
      </c>
      <c r="H42" s="82">
        <f t="shared" si="10"/>
        <v>0</v>
      </c>
      <c r="I42" s="82">
        <f t="shared" si="10"/>
        <v>0</v>
      </c>
      <c r="J42" s="82">
        <f t="shared" si="10"/>
        <v>0</v>
      </c>
      <c r="K42" s="82">
        <f t="shared" si="10"/>
        <v>0</v>
      </c>
      <c r="L42" s="82">
        <f t="shared" si="10"/>
        <v>0</v>
      </c>
      <c r="M42" s="82">
        <f t="shared" si="10"/>
        <v>0</v>
      </c>
      <c r="N42" s="82">
        <f t="shared" si="10"/>
        <v>0</v>
      </c>
      <c r="O42" s="82">
        <f t="shared" si="10"/>
        <v>0</v>
      </c>
      <c r="P42" s="50">
        <f t="shared" si="0"/>
        <v>0</v>
      </c>
      <c r="Q42" s="51" t="b">
        <f t="shared" si="1"/>
        <v>1</v>
      </c>
      <c r="R42" s="50">
        <f t="shared" si="2"/>
        <v>0</v>
      </c>
    </row>
    <row r="43" spans="1:18" ht="12" customHeight="1" x14ac:dyDescent="0.2">
      <c r="A43" s="52"/>
      <c r="B43" s="62"/>
      <c r="C43" s="62" t="s">
        <v>34</v>
      </c>
      <c r="D43" s="62"/>
      <c r="E43" s="63"/>
      <c r="F43" s="82">
        <f t="shared" ref="F43:O43" si="11">F38+F42</f>
        <v>0</v>
      </c>
      <c r="G43" s="82">
        <f t="shared" si="11"/>
        <v>0</v>
      </c>
      <c r="H43" s="82">
        <f t="shared" si="11"/>
        <v>0</v>
      </c>
      <c r="I43" s="82">
        <f t="shared" si="11"/>
        <v>0</v>
      </c>
      <c r="J43" s="82">
        <f t="shared" si="11"/>
        <v>0</v>
      </c>
      <c r="K43" s="82">
        <f t="shared" si="11"/>
        <v>0</v>
      </c>
      <c r="L43" s="82">
        <f t="shared" si="11"/>
        <v>0</v>
      </c>
      <c r="M43" s="82">
        <f t="shared" si="11"/>
        <v>0</v>
      </c>
      <c r="N43" s="82">
        <f t="shared" si="11"/>
        <v>0</v>
      </c>
      <c r="O43" s="82">
        <f t="shared" si="11"/>
        <v>0</v>
      </c>
      <c r="P43" s="50">
        <f t="shared" si="0"/>
        <v>0</v>
      </c>
      <c r="Q43" s="51" t="b">
        <f t="shared" si="1"/>
        <v>1</v>
      </c>
      <c r="R43" s="50">
        <f t="shared" si="2"/>
        <v>0</v>
      </c>
    </row>
    <row r="44" spans="1:18" ht="12" customHeight="1" x14ac:dyDescent="0.2">
      <c r="A44" s="54"/>
      <c r="B44" s="55" t="s">
        <v>96</v>
      </c>
      <c r="C44" s="55"/>
      <c r="D44" s="55"/>
      <c r="E44" s="56"/>
      <c r="F44" s="83">
        <f t="shared" ref="F44:O44" si="12">F33+F43</f>
        <v>4806861.2672969569</v>
      </c>
      <c r="G44" s="83">
        <f t="shared" si="12"/>
        <v>1036400.9762396115</v>
      </c>
      <c r="H44" s="83">
        <f t="shared" si="12"/>
        <v>1284710.7996893141</v>
      </c>
      <c r="I44" s="83">
        <f t="shared" si="12"/>
        <v>0</v>
      </c>
      <c r="J44" s="83">
        <f t="shared" si="12"/>
        <v>1898052.9026635762</v>
      </c>
      <c r="K44" s="83">
        <f t="shared" si="12"/>
        <v>0</v>
      </c>
      <c r="L44" s="83">
        <f t="shared" si="12"/>
        <v>35731.499999696767</v>
      </c>
      <c r="M44" s="83">
        <f t="shared" si="12"/>
        <v>551965.08870475879</v>
      </c>
      <c r="N44" s="83">
        <f t="shared" si="12"/>
        <v>0</v>
      </c>
      <c r="O44" s="83">
        <f t="shared" si="12"/>
        <v>0</v>
      </c>
      <c r="P44" s="50">
        <f t="shared" si="0"/>
        <v>4806861.2672969569</v>
      </c>
      <c r="Q44" s="51" t="b">
        <f t="shared" si="1"/>
        <v>1</v>
      </c>
      <c r="R44" s="50">
        <f t="shared" si="2"/>
        <v>4806861.2672969569</v>
      </c>
    </row>
    <row r="45" spans="1:18" ht="12" customHeight="1" x14ac:dyDescent="0.2">
      <c r="A45" s="52"/>
      <c r="B45" s="199" t="s">
        <v>12</v>
      </c>
      <c r="C45" s="199"/>
      <c r="D45" s="199"/>
      <c r="E45" s="200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0">
        <f t="shared" si="0"/>
        <v>0</v>
      </c>
      <c r="Q45" s="51" t="b">
        <f t="shared" si="1"/>
        <v>1</v>
      </c>
      <c r="R45" s="50">
        <f t="shared" si="2"/>
        <v>0</v>
      </c>
    </row>
    <row r="46" spans="1:18" ht="12" customHeight="1" x14ac:dyDescent="0.2">
      <c r="A46" s="52"/>
      <c r="B46" s="62"/>
      <c r="C46" s="62" t="s">
        <v>3</v>
      </c>
      <c r="D46" s="62"/>
      <c r="E46" s="6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0">
        <f t="shared" si="0"/>
        <v>0</v>
      </c>
      <c r="Q46" s="51" t="b">
        <f t="shared" si="1"/>
        <v>1</v>
      </c>
      <c r="R46" s="50">
        <f t="shared" si="2"/>
        <v>0</v>
      </c>
    </row>
    <row r="47" spans="1:18" ht="12" customHeight="1" x14ac:dyDescent="0.2">
      <c r="A47" s="52"/>
      <c r="B47" s="62"/>
      <c r="C47" s="62"/>
      <c r="D47" s="62" t="s">
        <v>10</v>
      </c>
      <c r="E47" s="63"/>
      <c r="F47" s="53">
        <f>SUM('CSS Pgm 1:CSS Pgm 15'!G47)</f>
        <v>0</v>
      </c>
      <c r="G47" s="53">
        <f>SUM('CSS Pgm 1:CSS Pgm 15'!H47)</f>
        <v>0</v>
      </c>
      <c r="H47" s="53">
        <f>SUM('CSS Pgm 1:CSS Pgm 15'!I47)</f>
        <v>0</v>
      </c>
      <c r="I47" s="53">
        <f>SUM('CSS Pgm 1:CSS Pgm 15'!J47)</f>
        <v>0</v>
      </c>
      <c r="J47" s="53">
        <f>SUM('CSS Pgm 1:CSS Pgm 15'!K47)</f>
        <v>0</v>
      </c>
      <c r="K47" s="53">
        <f>SUM('CSS Pgm 1:CSS Pgm 15'!L47)</f>
        <v>0</v>
      </c>
      <c r="L47" s="53">
        <f>SUM('CSS Pgm 1:CSS Pgm 15'!M47)</f>
        <v>0</v>
      </c>
      <c r="M47" s="53">
        <f>SUM('CSS Pgm 1:CSS Pgm 15'!N47)</f>
        <v>0</v>
      </c>
      <c r="N47" s="53">
        <f>SUM('CSS Pgm 1:CSS Pgm 15'!O47)</f>
        <v>0</v>
      </c>
      <c r="O47" s="53">
        <f>SUM('CSS Pgm 1:CSS Pgm 15'!P47)</f>
        <v>0</v>
      </c>
      <c r="P47" s="50">
        <f t="shared" si="0"/>
        <v>0</v>
      </c>
      <c r="Q47" s="51" t="b">
        <f t="shared" si="1"/>
        <v>1</v>
      </c>
      <c r="R47" s="50">
        <f t="shared" si="2"/>
        <v>0</v>
      </c>
    </row>
    <row r="48" spans="1:18" ht="12" customHeight="1" x14ac:dyDescent="0.2">
      <c r="A48" s="52"/>
      <c r="B48" s="62"/>
      <c r="C48" s="62"/>
      <c r="D48" s="62" t="s">
        <v>11</v>
      </c>
      <c r="E48" s="63"/>
      <c r="F48" s="53">
        <f>SUM('CSS Pgm 1:CSS Pgm 15'!G48)</f>
        <v>0</v>
      </c>
      <c r="G48" s="53">
        <f>SUM('CSS Pgm 1:CSS Pgm 15'!H48)</f>
        <v>0</v>
      </c>
      <c r="H48" s="53">
        <f>SUM('CSS Pgm 1:CSS Pgm 15'!I48)</f>
        <v>0</v>
      </c>
      <c r="I48" s="53">
        <f>SUM('CSS Pgm 1:CSS Pgm 15'!J48)</f>
        <v>0</v>
      </c>
      <c r="J48" s="53">
        <f>SUM('CSS Pgm 1:CSS Pgm 15'!K48)</f>
        <v>0</v>
      </c>
      <c r="K48" s="53">
        <f>SUM('CSS Pgm 1:CSS Pgm 15'!L48)</f>
        <v>0</v>
      </c>
      <c r="L48" s="53">
        <f>SUM('CSS Pgm 1:CSS Pgm 15'!M48)</f>
        <v>0</v>
      </c>
      <c r="M48" s="53">
        <f>SUM('CSS Pgm 1:CSS Pgm 15'!N48)</f>
        <v>0</v>
      </c>
      <c r="N48" s="53">
        <f>SUM('CSS Pgm 1:CSS Pgm 15'!O48)</f>
        <v>0</v>
      </c>
      <c r="O48" s="53">
        <f>SUM('CSS Pgm 1:CSS Pgm 15'!P48)</f>
        <v>0</v>
      </c>
      <c r="P48" s="50">
        <f t="shared" si="0"/>
        <v>0</v>
      </c>
      <c r="Q48" s="51" t="b">
        <f t="shared" si="1"/>
        <v>1</v>
      </c>
      <c r="R48" s="50">
        <f t="shared" si="2"/>
        <v>0</v>
      </c>
    </row>
    <row r="49" spans="1:18" ht="12" customHeight="1" x14ac:dyDescent="0.2">
      <c r="A49" s="52"/>
      <c r="B49" s="62"/>
      <c r="C49" s="62"/>
      <c r="D49" s="62" t="s">
        <v>38</v>
      </c>
      <c r="E49" s="63"/>
      <c r="F49" s="53">
        <f>SUM('CSS Pgm 1:CSS Pgm 15'!G49)</f>
        <v>37031.04356323104</v>
      </c>
      <c r="G49" s="53">
        <f>SUM('CSS Pgm 1:CSS Pgm 15'!H49)</f>
        <v>15490.722359528356</v>
      </c>
      <c r="H49" s="53">
        <f>SUM('CSS Pgm 1:CSS Pgm 15'!I49)</f>
        <v>7161.1821875594223</v>
      </c>
      <c r="I49" s="53">
        <f>SUM('CSS Pgm 1:CSS Pgm 15'!J49)</f>
        <v>0</v>
      </c>
      <c r="J49" s="53">
        <f>SUM('CSS Pgm 1:CSS Pgm 15'!K49)</f>
        <v>14379.139016143265</v>
      </c>
      <c r="K49" s="53">
        <f>SUM('CSS Pgm 1:CSS Pgm 15'!L49)</f>
        <v>0</v>
      </c>
      <c r="L49" s="53">
        <f>SUM('CSS Pgm 1:CSS Pgm 15'!M49)</f>
        <v>0</v>
      </c>
      <c r="M49" s="53">
        <f>SUM('CSS Pgm 1:CSS Pgm 15'!N49)</f>
        <v>0</v>
      </c>
      <c r="N49" s="53">
        <f>SUM('CSS Pgm 1:CSS Pgm 15'!O49)</f>
        <v>0</v>
      </c>
      <c r="O49" s="53">
        <f>SUM('CSS Pgm 1:CSS Pgm 15'!P49)</f>
        <v>0</v>
      </c>
      <c r="P49" s="50">
        <f t="shared" si="0"/>
        <v>37031.04356323104</v>
      </c>
      <c r="Q49" s="51" t="b">
        <f t="shared" si="1"/>
        <v>1</v>
      </c>
      <c r="R49" s="50">
        <f t="shared" si="2"/>
        <v>37031.04356323104</v>
      </c>
    </row>
    <row r="50" spans="1:18" ht="12" customHeight="1" x14ac:dyDescent="0.2">
      <c r="A50" s="52"/>
      <c r="B50" s="62"/>
      <c r="C50" s="62"/>
      <c r="D50" s="62" t="s">
        <v>4</v>
      </c>
      <c r="E50" s="63"/>
      <c r="F50" s="53">
        <f>SUM('CSS Pgm 1:CSS Pgm 15'!G50)</f>
        <v>11248.24593400849</v>
      </c>
      <c r="G50" s="53">
        <f>SUM('CSS Pgm 1:CSS Pgm 15'!H50)</f>
        <v>6397.700313374894</v>
      </c>
      <c r="H50" s="53">
        <f>SUM('CSS Pgm 1:CSS Pgm 15'!I50)</f>
        <v>1071.3178120590364</v>
      </c>
      <c r="I50" s="53">
        <f>SUM('CSS Pgm 1:CSS Pgm 15'!J50)</f>
        <v>0</v>
      </c>
      <c r="J50" s="53">
        <f>SUM('CSS Pgm 1:CSS Pgm 15'!K50)</f>
        <v>3779.2278085745584</v>
      </c>
      <c r="K50" s="53">
        <f>SUM('CSS Pgm 1:CSS Pgm 15'!L50)</f>
        <v>0</v>
      </c>
      <c r="L50" s="53">
        <f>SUM('CSS Pgm 1:CSS Pgm 15'!M50)</f>
        <v>0</v>
      </c>
      <c r="M50" s="53">
        <f>SUM('CSS Pgm 1:CSS Pgm 15'!N50)</f>
        <v>0</v>
      </c>
      <c r="N50" s="53">
        <f>SUM('CSS Pgm 1:CSS Pgm 15'!O50)</f>
        <v>0</v>
      </c>
      <c r="O50" s="53">
        <f>SUM('CSS Pgm 1:CSS Pgm 15'!P50)</f>
        <v>0</v>
      </c>
      <c r="P50" s="50">
        <f t="shared" si="0"/>
        <v>11248.24593400849</v>
      </c>
      <c r="Q50" s="51" t="b">
        <f t="shared" si="1"/>
        <v>1</v>
      </c>
      <c r="R50" s="50">
        <f t="shared" si="2"/>
        <v>11248.24593400849</v>
      </c>
    </row>
    <row r="51" spans="1:18" ht="12" customHeight="1" x14ac:dyDescent="0.2">
      <c r="A51" s="52"/>
      <c r="B51" s="62"/>
      <c r="C51" s="62" t="s">
        <v>7</v>
      </c>
      <c r="D51" s="62"/>
      <c r="E51" s="63"/>
      <c r="F51" s="82">
        <f t="shared" ref="F51:O51" si="13">SUM(F47:F50)</f>
        <v>48279.28949723953</v>
      </c>
      <c r="G51" s="82">
        <f t="shared" si="13"/>
        <v>21888.422672903249</v>
      </c>
      <c r="H51" s="82">
        <f t="shared" si="13"/>
        <v>8232.4999996184597</v>
      </c>
      <c r="I51" s="82">
        <f t="shared" si="13"/>
        <v>0</v>
      </c>
      <c r="J51" s="82">
        <f t="shared" si="13"/>
        <v>18158.366824717821</v>
      </c>
      <c r="K51" s="82">
        <f t="shared" si="13"/>
        <v>0</v>
      </c>
      <c r="L51" s="82">
        <f t="shared" si="13"/>
        <v>0</v>
      </c>
      <c r="M51" s="82">
        <f t="shared" si="13"/>
        <v>0</v>
      </c>
      <c r="N51" s="82">
        <f t="shared" si="13"/>
        <v>0</v>
      </c>
      <c r="O51" s="82">
        <f t="shared" si="13"/>
        <v>0</v>
      </c>
      <c r="P51" s="50">
        <f t="shared" si="0"/>
        <v>48279.28949723953</v>
      </c>
      <c r="Q51" s="51" t="b">
        <f t="shared" si="1"/>
        <v>1</v>
      </c>
      <c r="R51" s="50">
        <f t="shared" si="2"/>
        <v>48279.28949723953</v>
      </c>
    </row>
    <row r="52" spans="1:18" ht="12" customHeight="1" x14ac:dyDescent="0.2">
      <c r="A52" s="52"/>
      <c r="B52" s="62"/>
      <c r="C52" s="62" t="s">
        <v>5</v>
      </c>
      <c r="D52" s="62"/>
      <c r="E52" s="6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0">
        <f t="shared" si="0"/>
        <v>0</v>
      </c>
      <c r="Q52" s="51" t="b">
        <f t="shared" si="1"/>
        <v>1</v>
      </c>
      <c r="R52" s="50">
        <f t="shared" si="2"/>
        <v>0</v>
      </c>
    </row>
    <row r="53" spans="1:18" ht="12" customHeight="1" x14ac:dyDescent="0.2">
      <c r="A53" s="52"/>
      <c r="B53" s="62"/>
      <c r="C53" s="62"/>
      <c r="D53" s="62" t="s">
        <v>10</v>
      </c>
      <c r="E53" s="63"/>
      <c r="F53" s="53">
        <f>SUM('CSS Pgm 1:CSS Pgm 15'!G53)</f>
        <v>0</v>
      </c>
      <c r="G53" s="53">
        <f>SUM('CSS Pgm 1:CSS Pgm 15'!H53)</f>
        <v>0</v>
      </c>
      <c r="H53" s="53">
        <f>SUM('CSS Pgm 1:CSS Pgm 15'!I53)</f>
        <v>0</v>
      </c>
      <c r="I53" s="53">
        <f>SUM('CSS Pgm 1:CSS Pgm 15'!J53)</f>
        <v>0</v>
      </c>
      <c r="J53" s="53">
        <f>SUM('CSS Pgm 1:CSS Pgm 15'!K53)</f>
        <v>0</v>
      </c>
      <c r="K53" s="53">
        <f>SUM('CSS Pgm 1:CSS Pgm 15'!L53)</f>
        <v>0</v>
      </c>
      <c r="L53" s="53">
        <f>SUM('CSS Pgm 1:CSS Pgm 15'!M53)</f>
        <v>0</v>
      </c>
      <c r="M53" s="53">
        <f>SUM('CSS Pgm 1:CSS Pgm 15'!N53)</f>
        <v>0</v>
      </c>
      <c r="N53" s="53">
        <f>SUM('CSS Pgm 1:CSS Pgm 15'!O53)</f>
        <v>0</v>
      </c>
      <c r="O53" s="53">
        <f>SUM('CSS Pgm 1:CSS Pgm 15'!P53)</f>
        <v>0</v>
      </c>
      <c r="P53" s="50">
        <f t="shared" si="0"/>
        <v>0</v>
      </c>
      <c r="Q53" s="51" t="b">
        <f t="shared" si="1"/>
        <v>1</v>
      </c>
      <c r="R53" s="50">
        <f t="shared" si="2"/>
        <v>0</v>
      </c>
    </row>
    <row r="54" spans="1:18" ht="12" customHeight="1" x14ac:dyDescent="0.2">
      <c r="A54" s="52"/>
      <c r="B54" s="62"/>
      <c r="C54" s="62"/>
      <c r="D54" s="62" t="s">
        <v>11</v>
      </c>
      <c r="E54" s="63"/>
      <c r="F54" s="53">
        <f>SUM('CSS Pgm 1:CSS Pgm 15'!G54)</f>
        <v>0</v>
      </c>
      <c r="G54" s="53">
        <f>SUM('CSS Pgm 1:CSS Pgm 15'!H54)</f>
        <v>0</v>
      </c>
      <c r="H54" s="53">
        <f>SUM('CSS Pgm 1:CSS Pgm 15'!I54)</f>
        <v>0</v>
      </c>
      <c r="I54" s="53">
        <f>SUM('CSS Pgm 1:CSS Pgm 15'!J54)</f>
        <v>0</v>
      </c>
      <c r="J54" s="53">
        <f>SUM('CSS Pgm 1:CSS Pgm 15'!K54)</f>
        <v>0</v>
      </c>
      <c r="K54" s="53">
        <f>SUM('CSS Pgm 1:CSS Pgm 15'!L54)</f>
        <v>0</v>
      </c>
      <c r="L54" s="53">
        <f>SUM('CSS Pgm 1:CSS Pgm 15'!M54)</f>
        <v>0</v>
      </c>
      <c r="M54" s="53">
        <f>SUM('CSS Pgm 1:CSS Pgm 15'!N54)</f>
        <v>0</v>
      </c>
      <c r="N54" s="53">
        <f>SUM('CSS Pgm 1:CSS Pgm 15'!O54)</f>
        <v>0</v>
      </c>
      <c r="O54" s="53">
        <f>SUM('CSS Pgm 1:CSS Pgm 15'!P54)</f>
        <v>0</v>
      </c>
      <c r="P54" s="50">
        <f t="shared" si="0"/>
        <v>0</v>
      </c>
      <c r="Q54" s="51" t="b">
        <f t="shared" si="1"/>
        <v>1</v>
      </c>
      <c r="R54" s="50">
        <f t="shared" si="2"/>
        <v>0</v>
      </c>
    </row>
    <row r="55" spans="1:18" ht="12" customHeight="1" x14ac:dyDescent="0.2">
      <c r="A55" s="52"/>
      <c r="B55" s="62"/>
      <c r="C55" s="62"/>
      <c r="D55" s="62" t="s">
        <v>38</v>
      </c>
      <c r="E55" s="63"/>
      <c r="F55" s="53">
        <f>SUM('CSS Pgm 1:CSS Pgm 15'!G55)</f>
        <v>1E-8</v>
      </c>
      <c r="G55" s="53">
        <f>SUM('CSS Pgm 1:CSS Pgm 15'!H55)</f>
        <v>1E-8</v>
      </c>
      <c r="H55" s="53">
        <f>SUM('CSS Pgm 1:CSS Pgm 15'!I55)</f>
        <v>0</v>
      </c>
      <c r="I55" s="53">
        <f>SUM('CSS Pgm 1:CSS Pgm 15'!J55)</f>
        <v>0</v>
      </c>
      <c r="J55" s="53">
        <f>SUM('CSS Pgm 1:CSS Pgm 15'!K55)</f>
        <v>0</v>
      </c>
      <c r="K55" s="53">
        <f>SUM('CSS Pgm 1:CSS Pgm 15'!L55)</f>
        <v>0</v>
      </c>
      <c r="L55" s="53">
        <f>SUM('CSS Pgm 1:CSS Pgm 15'!M55)</f>
        <v>0</v>
      </c>
      <c r="M55" s="53">
        <f>SUM('CSS Pgm 1:CSS Pgm 15'!N55)</f>
        <v>0</v>
      </c>
      <c r="N55" s="53">
        <f>SUM('CSS Pgm 1:CSS Pgm 15'!O55)</f>
        <v>0</v>
      </c>
      <c r="O55" s="53">
        <f>SUM('CSS Pgm 1:CSS Pgm 15'!P55)</f>
        <v>0</v>
      </c>
      <c r="P55" s="50">
        <f>SUM(G55:O55)</f>
        <v>1E-8</v>
      </c>
      <c r="Q55" s="51" t="b">
        <f t="shared" si="1"/>
        <v>1</v>
      </c>
      <c r="R55" s="50">
        <f>F55</f>
        <v>1E-8</v>
      </c>
    </row>
    <row r="56" spans="1:18" ht="12" customHeight="1" x14ac:dyDescent="0.2">
      <c r="A56" s="52"/>
      <c r="B56" s="62"/>
      <c r="C56" s="62"/>
      <c r="D56" s="62" t="s">
        <v>4</v>
      </c>
      <c r="E56" s="63"/>
      <c r="F56" s="53">
        <f>SUM('CSS Pgm 1:CSS Pgm 15'!G56)</f>
        <v>271043.550080813</v>
      </c>
      <c r="G56" s="53">
        <f>SUM('CSS Pgm 1:CSS Pgm 15'!H56)</f>
        <v>61106.706477432082</v>
      </c>
      <c r="H56" s="53">
        <f>SUM('CSS Pgm 1:CSS Pgm 15'!I56)</f>
        <v>65920.700245126602</v>
      </c>
      <c r="I56" s="53">
        <f>SUM('CSS Pgm 1:CSS Pgm 15'!J56)</f>
        <v>0</v>
      </c>
      <c r="J56" s="53">
        <f>SUM('CSS Pgm 1:CSS Pgm 15'!K56)</f>
        <v>96519.762448476205</v>
      </c>
      <c r="K56" s="53">
        <f>SUM('CSS Pgm 1:CSS Pgm 15'!L56)</f>
        <v>0</v>
      </c>
      <c r="L56" s="53">
        <f>SUM('CSS Pgm 1:CSS Pgm 15'!M56)</f>
        <v>2552.249999978344</v>
      </c>
      <c r="M56" s="53">
        <f>SUM('CSS Pgm 1:CSS Pgm 15'!N56)</f>
        <v>44944.130909799773</v>
      </c>
      <c r="N56" s="53">
        <f>SUM('CSS Pgm 1:CSS Pgm 15'!O56)</f>
        <v>0</v>
      </c>
      <c r="O56" s="53">
        <f>SUM('CSS Pgm 1:CSS Pgm 15'!P56)</f>
        <v>0</v>
      </c>
      <c r="P56" s="50">
        <f>SUM(G56:O56)</f>
        <v>271043.550080813</v>
      </c>
      <c r="Q56" s="51" t="b">
        <f t="shared" si="1"/>
        <v>1</v>
      </c>
      <c r="R56" s="50">
        <f>F56</f>
        <v>271043.550080813</v>
      </c>
    </row>
    <row r="57" spans="1:18" ht="12" customHeight="1" x14ac:dyDescent="0.2">
      <c r="A57" s="52"/>
      <c r="B57" s="62"/>
      <c r="C57" s="62" t="s">
        <v>8</v>
      </c>
      <c r="D57" s="62"/>
      <c r="E57" s="63"/>
      <c r="F57" s="82">
        <f t="shared" ref="F57:O57" si="14">SUM(F53:F56)</f>
        <v>271043.55008082301</v>
      </c>
      <c r="G57" s="82">
        <f t="shared" si="14"/>
        <v>61106.70647744208</v>
      </c>
      <c r="H57" s="82">
        <f t="shared" si="14"/>
        <v>65920.700245126602</v>
      </c>
      <c r="I57" s="82">
        <f t="shared" si="14"/>
        <v>0</v>
      </c>
      <c r="J57" s="82">
        <f t="shared" si="14"/>
        <v>96519.762448476205</v>
      </c>
      <c r="K57" s="82">
        <f t="shared" si="14"/>
        <v>0</v>
      </c>
      <c r="L57" s="82">
        <f t="shared" si="14"/>
        <v>2552.249999978344</v>
      </c>
      <c r="M57" s="82">
        <f t="shared" si="14"/>
        <v>44944.130909799773</v>
      </c>
      <c r="N57" s="82">
        <f t="shared" si="14"/>
        <v>0</v>
      </c>
      <c r="O57" s="82">
        <f t="shared" si="14"/>
        <v>0</v>
      </c>
      <c r="P57" s="50">
        <f>SUM(G57:O57)</f>
        <v>271043.55008082301</v>
      </c>
      <c r="Q57" s="51" t="b">
        <f t="shared" si="1"/>
        <v>1</v>
      </c>
      <c r="R57" s="50">
        <f>F57</f>
        <v>271043.55008082301</v>
      </c>
    </row>
    <row r="58" spans="1:18" ht="14.25" customHeight="1" x14ac:dyDescent="0.2">
      <c r="A58" s="54"/>
      <c r="B58" s="55" t="s">
        <v>13</v>
      </c>
      <c r="C58" s="55"/>
      <c r="D58" s="55"/>
      <c r="E58" s="56"/>
      <c r="F58" s="83">
        <f t="shared" ref="F58:O58" si="15">F57+F51</f>
        <v>319322.83957806253</v>
      </c>
      <c r="G58" s="83">
        <f t="shared" si="15"/>
        <v>82995.129150345325</v>
      </c>
      <c r="H58" s="83">
        <f t="shared" si="15"/>
        <v>74153.200244745065</v>
      </c>
      <c r="I58" s="83">
        <f t="shared" si="15"/>
        <v>0</v>
      </c>
      <c r="J58" s="83">
        <f t="shared" si="15"/>
        <v>114678.12927319403</v>
      </c>
      <c r="K58" s="83">
        <f t="shared" si="15"/>
        <v>0</v>
      </c>
      <c r="L58" s="83">
        <f t="shared" si="15"/>
        <v>2552.249999978344</v>
      </c>
      <c r="M58" s="83">
        <f t="shared" si="15"/>
        <v>44944.130909799773</v>
      </c>
      <c r="N58" s="83">
        <f t="shared" si="15"/>
        <v>0</v>
      </c>
      <c r="O58" s="83">
        <f t="shared" si="15"/>
        <v>0</v>
      </c>
      <c r="P58" s="50">
        <f>SUM(G58:O58)</f>
        <v>319322.83957806259</v>
      </c>
      <c r="Q58" s="51" t="b">
        <f t="shared" si="1"/>
        <v>1</v>
      </c>
      <c r="R58" s="50">
        <f>F58</f>
        <v>319322.83957806253</v>
      </c>
    </row>
    <row r="59" spans="1:18" ht="16.5" customHeight="1" x14ac:dyDescent="0.25">
      <c r="A59" s="84" t="s">
        <v>40</v>
      </c>
      <c r="B59" s="85"/>
      <c r="C59" s="85"/>
      <c r="D59" s="85"/>
      <c r="E59" s="86"/>
      <c r="F59" s="87">
        <f t="shared" ref="F59:O59" si="16">F22+F44+F58</f>
        <v>8432974.0000000391</v>
      </c>
      <c r="G59" s="87">
        <f t="shared" si="16"/>
        <v>2573032.0001566513</v>
      </c>
      <c r="H59" s="87">
        <f t="shared" si="16"/>
        <v>1358863.9999340591</v>
      </c>
      <c r="I59" s="87">
        <f t="shared" si="16"/>
        <v>0</v>
      </c>
      <c r="J59" s="87">
        <f t="shared" si="16"/>
        <v>3233765.999919801</v>
      </c>
      <c r="K59" s="87">
        <f t="shared" si="16"/>
        <v>0</v>
      </c>
      <c r="L59" s="87">
        <f t="shared" si="16"/>
        <v>51044.999999566819</v>
      </c>
      <c r="M59" s="87">
        <f t="shared" si="16"/>
        <v>1216266.9999899622</v>
      </c>
      <c r="N59" s="87">
        <f t="shared" si="16"/>
        <v>0</v>
      </c>
      <c r="O59" s="87">
        <f t="shared" si="16"/>
        <v>0</v>
      </c>
      <c r="P59" s="50">
        <f>SUM(G59:O59)</f>
        <v>8432974.000000041</v>
      </c>
      <c r="Q59" s="51" t="b">
        <f t="shared" si="1"/>
        <v>1</v>
      </c>
      <c r="R59" s="50">
        <f>F59</f>
        <v>8432974.0000000391</v>
      </c>
    </row>
    <row r="60" spans="1:18" hidden="1" x14ac:dyDescent="0.2">
      <c r="P60" s="69"/>
      <c r="Q60" s="70"/>
      <c r="R60" s="69"/>
    </row>
    <row r="61" spans="1:18" hidden="1" x14ac:dyDescent="0.2">
      <c r="F61" s="71"/>
      <c r="G61" s="71"/>
      <c r="P61" s="69"/>
      <c r="Q61" s="70"/>
      <c r="R61" s="69"/>
    </row>
    <row r="62" spans="1:18" hidden="1" x14ac:dyDescent="0.2">
      <c r="F62" s="71"/>
      <c r="P62" s="72"/>
      <c r="Q62" s="70"/>
      <c r="R62" s="72"/>
    </row>
    <row r="63" spans="1:18" hidden="1" x14ac:dyDescent="0.2">
      <c r="P63" s="72"/>
      <c r="Q63" s="70"/>
      <c r="R63" s="72"/>
    </row>
    <row r="64" spans="1:18" hidden="1" x14ac:dyDescent="0.2">
      <c r="P64" s="72"/>
      <c r="Q64" s="70"/>
      <c r="R64" s="72"/>
    </row>
    <row r="65" spans="16:18" hidden="1" x14ac:dyDescent="0.2">
      <c r="P65" s="72"/>
      <c r="Q65" s="70"/>
      <c r="R65" s="72"/>
    </row>
    <row r="66" spans="16:18" hidden="1" x14ac:dyDescent="0.2">
      <c r="P66" s="72"/>
      <c r="Q66" s="70"/>
      <c r="R66" s="72"/>
    </row>
    <row r="67" spans="16:18" hidden="1" x14ac:dyDescent="0.2">
      <c r="P67" s="72"/>
      <c r="Q67" s="70"/>
      <c r="R67" s="72"/>
    </row>
    <row r="68" spans="16:18" hidden="1" x14ac:dyDescent="0.2">
      <c r="P68" s="72"/>
      <c r="Q68" s="70"/>
      <c r="R68" s="72"/>
    </row>
    <row r="69" spans="16:18" hidden="1" x14ac:dyDescent="0.2">
      <c r="P69" s="72"/>
      <c r="Q69" s="70"/>
      <c r="R69" s="72"/>
    </row>
    <row r="70" spans="16:18" hidden="1" x14ac:dyDescent="0.2">
      <c r="P70" s="72"/>
      <c r="Q70" s="70"/>
      <c r="R70" s="72"/>
    </row>
    <row r="71" spans="16:18" hidden="1" x14ac:dyDescent="0.2">
      <c r="P71" s="72"/>
      <c r="Q71" s="70"/>
      <c r="R71" s="72"/>
    </row>
    <row r="72" spans="16:18" hidden="1" x14ac:dyDescent="0.2">
      <c r="P72" s="72"/>
      <c r="Q72" s="70"/>
      <c r="R72" s="72"/>
    </row>
    <row r="73" spans="16:18" hidden="1" x14ac:dyDescent="0.2">
      <c r="P73" s="72"/>
      <c r="Q73" s="70"/>
      <c r="R73" s="72"/>
    </row>
  </sheetData>
  <sheetProtection sheet="1" objects="1" scenarios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0" type="noConversion"/>
  <printOptions horizontalCentered="1"/>
  <pageMargins left="0.25" right="0.25" top="0.75" bottom="0.25" header="0.5" footer="0.5"/>
  <pageSetup scale="70" orientation="landscape" r:id="rId1"/>
  <headerFooter alignWithMargins="0">
    <oddHeader>&amp;REnclosure 2</oddHeader>
    <oddFooter>&amp;LPage 16&amp;Rver 3 (12/2007)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0">
    <pageSetUpPr fitToPage="1"/>
  </sheetPr>
  <dimension ref="A1:R73"/>
  <sheetViews>
    <sheetView zoomScale="80" zoomScaleNormal="80" workbookViewId="0">
      <selection activeCell="A2" sqref="A2"/>
    </sheetView>
  </sheetViews>
  <sheetFormatPr defaultColWidth="0" defaultRowHeight="12.75" zeroHeight="1" x14ac:dyDescent="0.2"/>
  <cols>
    <col min="1" max="4" width="3.7109375" style="81" customWidth="1"/>
    <col min="5" max="5" width="34.42578125" style="81" customWidth="1"/>
    <col min="6" max="6" width="14.28515625" style="81" customWidth="1"/>
    <col min="7" max="7" width="12.7109375" style="81" customWidth="1"/>
    <col min="8" max="8" width="13.5703125" style="81" customWidth="1"/>
    <col min="9" max="15" width="12.7109375" style="81" customWidth="1"/>
    <col min="16" max="16" width="12.7109375" style="93" customWidth="1"/>
    <col min="17" max="17" width="12.7109375" style="94" customWidth="1"/>
    <col min="18" max="18" width="12.7109375" style="93" customWidth="1"/>
    <col min="19" max="16384" width="9.140625" hidden="1"/>
  </cols>
  <sheetData>
    <row r="1" spans="1:18" ht="41.25" customHeight="1" x14ac:dyDescent="0.2">
      <c r="A1" s="181" t="s">
        <v>134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81"/>
      <c r="Q1" s="91"/>
      <c r="R1" s="81"/>
    </row>
    <row r="2" spans="1:18" ht="20.100000000000001" customHeight="1" x14ac:dyDescent="0.2">
      <c r="A2" s="95" t="s">
        <v>28</v>
      </c>
      <c r="B2" s="125"/>
      <c r="C2" s="125"/>
      <c r="D2" s="229" t="str">
        <f>'CSS Pgm 1'!E2</f>
        <v>Santa Cruz</v>
      </c>
      <c r="E2" s="229"/>
      <c r="N2" s="96" t="s">
        <v>29</v>
      </c>
      <c r="O2" s="97" t="str">
        <f>Worksheet!$N$2</f>
        <v>6/12/08</v>
      </c>
      <c r="P2" s="81"/>
      <c r="Q2" s="91"/>
      <c r="R2" s="81"/>
    </row>
    <row r="3" spans="1:18" ht="15" customHeight="1" x14ac:dyDescent="0.2">
      <c r="A3" s="126"/>
      <c r="B3" s="126"/>
      <c r="C3" s="126"/>
      <c r="D3" s="233"/>
      <c r="E3" s="233"/>
      <c r="P3" s="81"/>
      <c r="Q3" s="91"/>
      <c r="R3" s="81"/>
    </row>
    <row r="4" spans="1:18" x14ac:dyDescent="0.2">
      <c r="P4" s="81"/>
      <c r="Q4" s="91"/>
      <c r="R4" s="81"/>
    </row>
    <row r="5" spans="1:18" s="3" customFormat="1" ht="15" customHeight="1" x14ac:dyDescent="0.2">
      <c r="A5" s="222"/>
      <c r="B5" s="223"/>
      <c r="C5" s="223"/>
      <c r="D5" s="223"/>
      <c r="E5" s="224"/>
      <c r="F5" s="98" t="s">
        <v>19</v>
      </c>
      <c r="G5" s="99" t="s">
        <v>20</v>
      </c>
      <c r="H5" s="99" t="s">
        <v>27</v>
      </c>
      <c r="I5" s="99" t="s">
        <v>21</v>
      </c>
      <c r="J5" s="99" t="s">
        <v>22</v>
      </c>
      <c r="K5" s="99" t="s">
        <v>23</v>
      </c>
      <c r="L5" s="99" t="s">
        <v>24</v>
      </c>
      <c r="M5" s="99" t="s">
        <v>25</v>
      </c>
      <c r="N5" s="99" t="s">
        <v>26</v>
      </c>
      <c r="O5" s="99" t="s">
        <v>76</v>
      </c>
      <c r="P5" s="92"/>
      <c r="Q5" s="92"/>
      <c r="R5" s="92"/>
    </row>
    <row r="6" spans="1:18" s="3" customFormat="1" ht="15" customHeight="1" x14ac:dyDescent="0.2">
      <c r="A6" s="225"/>
      <c r="B6" s="226"/>
      <c r="C6" s="226"/>
      <c r="D6" s="226"/>
      <c r="E6" s="227"/>
      <c r="F6" s="231" t="s">
        <v>6</v>
      </c>
      <c r="G6" s="219" t="s">
        <v>37</v>
      </c>
      <c r="H6" s="220"/>
      <c r="I6" s="220"/>
      <c r="J6" s="220"/>
      <c r="K6" s="220"/>
      <c r="L6" s="220"/>
      <c r="M6" s="220"/>
      <c r="N6" s="220"/>
      <c r="O6" s="221"/>
      <c r="P6" s="92"/>
      <c r="Q6" s="92"/>
      <c r="R6" s="92"/>
    </row>
    <row r="7" spans="1:18" s="1" customFormat="1" ht="42" customHeight="1" x14ac:dyDescent="0.2">
      <c r="A7" s="228"/>
      <c r="B7" s="229"/>
      <c r="C7" s="229"/>
      <c r="D7" s="229"/>
      <c r="E7" s="230"/>
      <c r="F7" s="232"/>
      <c r="G7" s="127" t="s">
        <v>0</v>
      </c>
      <c r="H7" s="127" t="s">
        <v>36</v>
      </c>
      <c r="I7" s="127" t="s">
        <v>18</v>
      </c>
      <c r="J7" s="127" t="s">
        <v>1</v>
      </c>
      <c r="K7" s="127" t="s">
        <v>15</v>
      </c>
      <c r="L7" s="127" t="s">
        <v>16</v>
      </c>
      <c r="M7" s="127" t="s">
        <v>2</v>
      </c>
      <c r="N7" s="127" t="s">
        <v>17</v>
      </c>
      <c r="O7" s="127" t="s">
        <v>75</v>
      </c>
      <c r="P7" s="128" t="s">
        <v>271</v>
      </c>
      <c r="Q7" s="128" t="s">
        <v>272</v>
      </c>
      <c r="R7" s="128" t="s">
        <v>141</v>
      </c>
    </row>
    <row r="8" spans="1:18" ht="24.95" customHeight="1" x14ac:dyDescent="0.2">
      <c r="A8" s="214" t="s">
        <v>81</v>
      </c>
      <c r="B8" s="215"/>
      <c r="C8" s="215"/>
      <c r="D8" s="215"/>
      <c r="E8" s="216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>
        <f>SUM(G8:O8)</f>
        <v>0</v>
      </c>
      <c r="Q8" s="102" t="b">
        <f>EXACT(P8,R8)</f>
        <v>1</v>
      </c>
      <c r="R8" s="101">
        <f>F8</f>
        <v>0</v>
      </c>
    </row>
    <row r="9" spans="1:18" ht="24.95" customHeight="1" x14ac:dyDescent="0.2">
      <c r="A9" s="103">
        <v>1</v>
      </c>
      <c r="B9" s="104" t="s">
        <v>70</v>
      </c>
      <c r="C9" s="104"/>
      <c r="D9" s="104"/>
      <c r="E9" s="105"/>
      <c r="F9" s="106">
        <f>CPP!F11</f>
        <v>0</v>
      </c>
      <c r="G9" s="106">
        <f>CPP!G11</f>
        <v>0</v>
      </c>
      <c r="H9" s="106">
        <f>CPP!H11</f>
        <v>0</v>
      </c>
      <c r="I9" s="106">
        <f>CPP!I11</f>
        <v>0</v>
      </c>
      <c r="J9" s="106">
        <f>CPP!J11</f>
        <v>0</v>
      </c>
      <c r="K9" s="106">
        <f>CPP!K11</f>
        <v>0</v>
      </c>
      <c r="L9" s="106">
        <f>CPP!L11</f>
        <v>0</v>
      </c>
      <c r="M9" s="106">
        <f>CPP!M11</f>
        <v>0</v>
      </c>
      <c r="N9" s="106">
        <f>CPP!N11</f>
        <v>0</v>
      </c>
      <c r="O9" s="106">
        <f>CPP!O11</f>
        <v>0</v>
      </c>
      <c r="P9" s="101">
        <f t="shared" ref="P9:P59" si="0">SUM(G9:O9)</f>
        <v>0</v>
      </c>
      <c r="Q9" s="102" t="b">
        <f t="shared" ref="Q9:Q59" si="1">EXACT(P9,R9)</f>
        <v>1</v>
      </c>
      <c r="R9" s="101">
        <f t="shared" ref="R9:R59" si="2">F9</f>
        <v>0</v>
      </c>
    </row>
    <row r="10" spans="1:18" ht="24.95" customHeight="1" x14ac:dyDescent="0.2">
      <c r="A10" s="103">
        <v>2</v>
      </c>
      <c r="B10" s="217" t="s">
        <v>64</v>
      </c>
      <c r="C10" s="217"/>
      <c r="D10" s="217"/>
      <c r="E10" s="218"/>
      <c r="F10" s="106">
        <f>'CSS Summary'!F54</f>
        <v>8853142.0000000391</v>
      </c>
      <c r="G10" s="106">
        <f>'CSS Summary'!G54</f>
        <v>2743848.0001566513</v>
      </c>
      <c r="H10" s="106">
        <f>'CSS Summary'!H54</f>
        <v>1358863.9999340591</v>
      </c>
      <c r="I10" s="106">
        <f>'CSS Summary'!I54</f>
        <v>0</v>
      </c>
      <c r="J10" s="106">
        <f>'CSS Summary'!J54</f>
        <v>3483117.9999198006</v>
      </c>
      <c r="K10" s="106">
        <f>'CSS Summary'!K54</f>
        <v>0</v>
      </c>
      <c r="L10" s="106">
        <f>'CSS Summary'!L54</f>
        <v>51044.999999566819</v>
      </c>
      <c r="M10" s="106">
        <f>'CSS Summary'!M54</f>
        <v>1216266.9999899622</v>
      </c>
      <c r="N10" s="106">
        <f>'CSS Summary'!N54</f>
        <v>0</v>
      </c>
      <c r="O10" s="106">
        <f>'CSS Summary'!O54</f>
        <v>0</v>
      </c>
      <c r="P10" s="101">
        <f t="shared" si="0"/>
        <v>8853142.000000041</v>
      </c>
      <c r="Q10" s="102" t="b">
        <f t="shared" si="1"/>
        <v>1</v>
      </c>
      <c r="R10" s="101">
        <f t="shared" si="2"/>
        <v>8853142.0000000391</v>
      </c>
    </row>
    <row r="11" spans="1:18" ht="24.95" customHeight="1" x14ac:dyDescent="0.2">
      <c r="A11" s="103">
        <v>3</v>
      </c>
      <c r="B11" s="217" t="s">
        <v>65</v>
      </c>
      <c r="C11" s="217"/>
      <c r="D11" s="217"/>
      <c r="E11" s="218"/>
      <c r="F11" s="106">
        <f>'WET Planning'!F13</f>
        <v>0</v>
      </c>
      <c r="G11" s="106">
        <f>'WET Planning'!G13</f>
        <v>0</v>
      </c>
      <c r="H11" s="106">
        <f>'WET Planning'!H13</f>
        <v>0</v>
      </c>
      <c r="I11" s="106">
        <f>'WET Planning'!I13</f>
        <v>0</v>
      </c>
      <c r="J11" s="106">
        <f>'WET Planning'!J13</f>
        <v>0</v>
      </c>
      <c r="K11" s="106">
        <f>'WET Planning'!K13</f>
        <v>0</v>
      </c>
      <c r="L11" s="106">
        <f>'WET Planning'!L13</f>
        <v>0</v>
      </c>
      <c r="M11" s="106">
        <f>'WET Planning'!M13</f>
        <v>0</v>
      </c>
      <c r="N11" s="106">
        <f>'WET Planning'!N13</f>
        <v>0</v>
      </c>
      <c r="O11" s="106">
        <f>'WET Planning'!O13</f>
        <v>0</v>
      </c>
      <c r="P11" s="101">
        <f t="shared" si="0"/>
        <v>0</v>
      </c>
      <c r="Q11" s="102" t="b">
        <f t="shared" si="1"/>
        <v>1</v>
      </c>
      <c r="R11" s="101">
        <f t="shared" si="2"/>
        <v>0</v>
      </c>
    </row>
    <row r="12" spans="1:18" ht="24.95" customHeight="1" x14ac:dyDescent="0.2">
      <c r="A12" s="103">
        <v>4</v>
      </c>
      <c r="B12" s="217" t="s">
        <v>67</v>
      </c>
      <c r="C12" s="217"/>
      <c r="D12" s="217"/>
      <c r="E12" s="218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1">
        <f t="shared" si="0"/>
        <v>0</v>
      </c>
      <c r="Q12" s="102" t="b">
        <f t="shared" si="1"/>
        <v>1</v>
      </c>
      <c r="R12" s="101">
        <f t="shared" si="2"/>
        <v>0</v>
      </c>
    </row>
    <row r="13" spans="1:18" ht="24.95" customHeight="1" x14ac:dyDescent="0.2">
      <c r="A13" s="103">
        <v>5</v>
      </c>
      <c r="B13" s="217" t="s">
        <v>66</v>
      </c>
      <c r="C13" s="217"/>
      <c r="D13" s="217"/>
      <c r="E13" s="218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1">
        <f t="shared" si="0"/>
        <v>0</v>
      </c>
      <c r="Q13" s="102" t="b">
        <f t="shared" si="1"/>
        <v>1</v>
      </c>
      <c r="R13" s="101">
        <f t="shared" si="2"/>
        <v>0</v>
      </c>
    </row>
    <row r="14" spans="1:18" ht="24.95" customHeight="1" x14ac:dyDescent="0.2">
      <c r="A14" s="108"/>
      <c r="B14" s="109" t="s">
        <v>82</v>
      </c>
      <c r="C14" s="109"/>
      <c r="D14" s="109"/>
      <c r="E14" s="110"/>
      <c r="F14" s="111">
        <f>SUM(F10:F13)</f>
        <v>8853142.0000000391</v>
      </c>
      <c r="G14" s="111">
        <f t="shared" ref="G14:O14" si="3">SUM(G10:G13)</f>
        <v>2743848.0001566513</v>
      </c>
      <c r="H14" s="111">
        <f t="shared" si="3"/>
        <v>1358863.9999340591</v>
      </c>
      <c r="I14" s="111">
        <f t="shared" si="3"/>
        <v>0</v>
      </c>
      <c r="J14" s="111">
        <f t="shared" si="3"/>
        <v>3483117.9999198006</v>
      </c>
      <c r="K14" s="111">
        <f t="shared" si="3"/>
        <v>0</v>
      </c>
      <c r="L14" s="111">
        <f t="shared" si="3"/>
        <v>51044.999999566819</v>
      </c>
      <c r="M14" s="111">
        <f t="shared" si="3"/>
        <v>1216266.9999899622</v>
      </c>
      <c r="N14" s="111">
        <f t="shared" si="3"/>
        <v>0</v>
      </c>
      <c r="O14" s="111">
        <f t="shared" si="3"/>
        <v>0</v>
      </c>
      <c r="P14" s="101">
        <f t="shared" si="0"/>
        <v>8853142.000000041</v>
      </c>
      <c r="Q14" s="102" t="b">
        <f t="shared" si="1"/>
        <v>1</v>
      </c>
      <c r="R14" s="101">
        <f t="shared" si="2"/>
        <v>8853142.0000000391</v>
      </c>
    </row>
    <row r="15" spans="1:18" ht="24.95" customHeight="1" x14ac:dyDescent="0.2">
      <c r="A15" s="112" t="s">
        <v>84</v>
      </c>
      <c r="B15" s="113"/>
      <c r="C15" s="113"/>
      <c r="D15" s="113"/>
      <c r="E15" s="114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1">
        <f t="shared" si="0"/>
        <v>0</v>
      </c>
      <c r="Q15" s="102" t="b">
        <f t="shared" si="1"/>
        <v>1</v>
      </c>
      <c r="R15" s="101">
        <f t="shared" si="2"/>
        <v>0</v>
      </c>
    </row>
    <row r="16" spans="1:18" ht="24.95" customHeight="1" x14ac:dyDescent="0.2">
      <c r="A16" s="115"/>
      <c r="B16" s="116" t="s">
        <v>89</v>
      </c>
      <c r="C16" s="116"/>
      <c r="D16" s="116"/>
      <c r="E16" s="117"/>
      <c r="F16" s="106"/>
      <c r="G16" s="107"/>
      <c r="H16" s="106"/>
      <c r="I16" s="106"/>
      <c r="J16" s="106"/>
      <c r="K16" s="106"/>
      <c r="L16" s="106"/>
      <c r="M16" s="106"/>
      <c r="N16" s="106"/>
      <c r="O16" s="106"/>
      <c r="P16" s="101">
        <f t="shared" si="0"/>
        <v>0</v>
      </c>
      <c r="Q16" s="102" t="b">
        <f t="shared" si="1"/>
        <v>1</v>
      </c>
      <c r="R16" s="101">
        <f t="shared" si="2"/>
        <v>0</v>
      </c>
    </row>
    <row r="17" spans="1:18" ht="24.95" customHeight="1" x14ac:dyDescent="0.2">
      <c r="A17" s="118" t="s">
        <v>83</v>
      </c>
      <c r="B17" s="119"/>
      <c r="C17" s="119"/>
      <c r="D17" s="119"/>
      <c r="E17" s="120"/>
      <c r="F17" s="121">
        <f>F14+F16</f>
        <v>8853142.0000000391</v>
      </c>
      <c r="G17" s="121">
        <f t="shared" ref="G17:O17" si="4">G14+G16</f>
        <v>2743848.0001566513</v>
      </c>
      <c r="H17" s="121">
        <f t="shared" si="4"/>
        <v>1358863.9999340591</v>
      </c>
      <c r="I17" s="121">
        <f t="shared" si="4"/>
        <v>0</v>
      </c>
      <c r="J17" s="121">
        <f t="shared" si="4"/>
        <v>3483117.9999198006</v>
      </c>
      <c r="K17" s="121">
        <f t="shared" si="4"/>
        <v>0</v>
      </c>
      <c r="L17" s="121">
        <f t="shared" si="4"/>
        <v>51044.999999566819</v>
      </c>
      <c r="M17" s="121">
        <f t="shared" si="4"/>
        <v>1216266.9999899622</v>
      </c>
      <c r="N17" s="121">
        <f t="shared" si="4"/>
        <v>0</v>
      </c>
      <c r="O17" s="121">
        <f t="shared" si="4"/>
        <v>0</v>
      </c>
      <c r="P17" s="101">
        <f t="shared" si="0"/>
        <v>8853142.000000041</v>
      </c>
      <c r="Q17" s="102" t="b">
        <f t="shared" si="1"/>
        <v>1</v>
      </c>
      <c r="R17" s="101">
        <f t="shared" si="2"/>
        <v>8853142.0000000391</v>
      </c>
    </row>
    <row r="18" spans="1:18" x14ac:dyDescent="0.2">
      <c r="P18" s="101">
        <f t="shared" si="0"/>
        <v>0</v>
      </c>
      <c r="Q18" s="102" t="b">
        <f t="shared" si="1"/>
        <v>1</v>
      </c>
      <c r="R18" s="101">
        <f t="shared" si="2"/>
        <v>0</v>
      </c>
    </row>
    <row r="19" spans="1:18" x14ac:dyDescent="0.2">
      <c r="P19" s="101">
        <f t="shared" si="0"/>
        <v>0</v>
      </c>
      <c r="Q19" s="102" t="b">
        <f t="shared" si="1"/>
        <v>1</v>
      </c>
      <c r="R19" s="101">
        <f t="shared" si="2"/>
        <v>0</v>
      </c>
    </row>
    <row r="20" spans="1:18" x14ac:dyDescent="0.2">
      <c r="P20" s="101">
        <f t="shared" si="0"/>
        <v>0</v>
      </c>
      <c r="Q20" s="102" t="b">
        <f t="shared" si="1"/>
        <v>1</v>
      </c>
      <c r="R20" s="101">
        <f t="shared" si="2"/>
        <v>0</v>
      </c>
    </row>
    <row r="21" spans="1:18" x14ac:dyDescent="0.2">
      <c r="P21" s="101">
        <f t="shared" si="0"/>
        <v>0</v>
      </c>
      <c r="Q21" s="102" t="b">
        <f t="shared" si="1"/>
        <v>1</v>
      </c>
      <c r="R21" s="101">
        <f t="shared" si="2"/>
        <v>0</v>
      </c>
    </row>
    <row r="22" spans="1:18" x14ac:dyDescent="0.2">
      <c r="P22" s="101">
        <f t="shared" si="0"/>
        <v>0</v>
      </c>
      <c r="Q22" s="102" t="b">
        <f t="shared" si="1"/>
        <v>1</v>
      </c>
      <c r="R22" s="101">
        <f t="shared" si="2"/>
        <v>0</v>
      </c>
    </row>
    <row r="23" spans="1:18" x14ac:dyDescent="0.2">
      <c r="P23" s="101">
        <f t="shared" si="0"/>
        <v>0</v>
      </c>
      <c r="Q23" s="102" t="b">
        <f t="shared" si="1"/>
        <v>1</v>
      </c>
      <c r="R23" s="101">
        <f t="shared" si="2"/>
        <v>0</v>
      </c>
    </row>
    <row r="24" spans="1:18" x14ac:dyDescent="0.2">
      <c r="P24" s="101">
        <f t="shared" si="0"/>
        <v>0</v>
      </c>
      <c r="Q24" s="102" t="b">
        <f t="shared" si="1"/>
        <v>1</v>
      </c>
      <c r="R24" s="101">
        <f t="shared" si="2"/>
        <v>0</v>
      </c>
    </row>
    <row r="25" spans="1:18" x14ac:dyDescent="0.2">
      <c r="P25" s="101">
        <f t="shared" si="0"/>
        <v>0</v>
      </c>
      <c r="Q25" s="102" t="b">
        <f t="shared" si="1"/>
        <v>1</v>
      </c>
      <c r="R25" s="101">
        <f t="shared" si="2"/>
        <v>0</v>
      </c>
    </row>
    <row r="26" spans="1:18" x14ac:dyDescent="0.2">
      <c r="P26" s="101">
        <f t="shared" si="0"/>
        <v>0</v>
      </c>
      <c r="Q26" s="102" t="b">
        <f t="shared" si="1"/>
        <v>1</v>
      </c>
      <c r="R26" s="101">
        <f t="shared" si="2"/>
        <v>0</v>
      </c>
    </row>
    <row r="27" spans="1:18" x14ac:dyDescent="0.2">
      <c r="P27" s="101">
        <f t="shared" si="0"/>
        <v>0</v>
      </c>
      <c r="Q27" s="102" t="b">
        <f t="shared" si="1"/>
        <v>1</v>
      </c>
      <c r="R27" s="101">
        <f t="shared" si="2"/>
        <v>0</v>
      </c>
    </row>
    <row r="28" spans="1:18" x14ac:dyDescent="0.2">
      <c r="P28" s="101">
        <f t="shared" si="0"/>
        <v>0</v>
      </c>
      <c r="Q28" s="102" t="b">
        <f t="shared" si="1"/>
        <v>1</v>
      </c>
      <c r="R28" s="101">
        <f t="shared" si="2"/>
        <v>0</v>
      </c>
    </row>
    <row r="29" spans="1:18" x14ac:dyDescent="0.2">
      <c r="P29" s="101">
        <f t="shared" si="0"/>
        <v>0</v>
      </c>
      <c r="Q29" s="102" t="b">
        <f t="shared" si="1"/>
        <v>1</v>
      </c>
      <c r="R29" s="101">
        <f t="shared" si="2"/>
        <v>0</v>
      </c>
    </row>
    <row r="30" spans="1:18" x14ac:dyDescent="0.2">
      <c r="P30" s="101">
        <f t="shared" si="0"/>
        <v>0</v>
      </c>
      <c r="Q30" s="102" t="b">
        <f t="shared" si="1"/>
        <v>1</v>
      </c>
      <c r="R30" s="101">
        <f t="shared" si="2"/>
        <v>0</v>
      </c>
    </row>
    <row r="31" spans="1:18" x14ac:dyDescent="0.2">
      <c r="P31" s="101">
        <f t="shared" si="0"/>
        <v>0</v>
      </c>
      <c r="Q31" s="102" t="b">
        <f t="shared" si="1"/>
        <v>1</v>
      </c>
      <c r="R31" s="101">
        <f t="shared" si="2"/>
        <v>0</v>
      </c>
    </row>
    <row r="32" spans="1:18" x14ac:dyDescent="0.2">
      <c r="P32" s="101">
        <f t="shared" si="0"/>
        <v>0</v>
      </c>
      <c r="Q32" s="102" t="b">
        <f t="shared" si="1"/>
        <v>1</v>
      </c>
      <c r="R32" s="101">
        <f t="shared" si="2"/>
        <v>0</v>
      </c>
    </row>
    <row r="33" spans="16:18" x14ac:dyDescent="0.2">
      <c r="P33" s="101">
        <f t="shared" si="0"/>
        <v>0</v>
      </c>
      <c r="Q33" s="102" t="b">
        <f t="shared" si="1"/>
        <v>1</v>
      </c>
      <c r="R33" s="101">
        <f t="shared" si="2"/>
        <v>0</v>
      </c>
    </row>
    <row r="34" spans="16:18" x14ac:dyDescent="0.2">
      <c r="P34" s="101">
        <f t="shared" si="0"/>
        <v>0</v>
      </c>
      <c r="Q34" s="102" t="b">
        <f t="shared" si="1"/>
        <v>1</v>
      </c>
      <c r="R34" s="101">
        <f t="shared" si="2"/>
        <v>0</v>
      </c>
    </row>
    <row r="35" spans="16:18" x14ac:dyDescent="0.2">
      <c r="P35" s="101">
        <f t="shared" si="0"/>
        <v>0</v>
      </c>
      <c r="Q35" s="102" t="b">
        <f t="shared" si="1"/>
        <v>1</v>
      </c>
      <c r="R35" s="101">
        <f t="shared" si="2"/>
        <v>0</v>
      </c>
    </row>
    <row r="36" spans="16:18" x14ac:dyDescent="0.2">
      <c r="P36" s="101">
        <f t="shared" si="0"/>
        <v>0</v>
      </c>
      <c r="Q36" s="102" t="b">
        <f t="shared" si="1"/>
        <v>1</v>
      </c>
      <c r="R36" s="101">
        <f t="shared" si="2"/>
        <v>0</v>
      </c>
    </row>
    <row r="37" spans="16:18" x14ac:dyDescent="0.2">
      <c r="P37" s="101">
        <f t="shared" si="0"/>
        <v>0</v>
      </c>
      <c r="Q37" s="102" t="b">
        <f t="shared" si="1"/>
        <v>1</v>
      </c>
      <c r="R37" s="101">
        <f t="shared" si="2"/>
        <v>0</v>
      </c>
    </row>
    <row r="38" spans="16:18" x14ac:dyDescent="0.2">
      <c r="P38" s="101">
        <f t="shared" si="0"/>
        <v>0</v>
      </c>
      <c r="Q38" s="102" t="b">
        <f t="shared" si="1"/>
        <v>1</v>
      </c>
      <c r="R38" s="101">
        <f t="shared" si="2"/>
        <v>0</v>
      </c>
    </row>
    <row r="39" spans="16:18" x14ac:dyDescent="0.2">
      <c r="P39" s="101">
        <f t="shared" si="0"/>
        <v>0</v>
      </c>
      <c r="Q39" s="102" t="b">
        <f t="shared" si="1"/>
        <v>1</v>
      </c>
      <c r="R39" s="101">
        <f t="shared" si="2"/>
        <v>0</v>
      </c>
    </row>
    <row r="40" spans="16:18" x14ac:dyDescent="0.2">
      <c r="P40" s="101">
        <f t="shared" si="0"/>
        <v>0</v>
      </c>
      <c r="Q40" s="102" t="b">
        <f t="shared" si="1"/>
        <v>1</v>
      </c>
      <c r="R40" s="101">
        <f t="shared" si="2"/>
        <v>0</v>
      </c>
    </row>
    <row r="41" spans="16:18" x14ac:dyDescent="0.2">
      <c r="P41" s="101">
        <f t="shared" si="0"/>
        <v>0</v>
      </c>
      <c r="Q41" s="102" t="b">
        <f t="shared" si="1"/>
        <v>1</v>
      </c>
      <c r="R41" s="101">
        <f t="shared" si="2"/>
        <v>0</v>
      </c>
    </row>
    <row r="42" spans="16:18" x14ac:dyDescent="0.2">
      <c r="P42" s="101">
        <f t="shared" si="0"/>
        <v>0</v>
      </c>
      <c r="Q42" s="102" t="b">
        <f t="shared" si="1"/>
        <v>1</v>
      </c>
      <c r="R42" s="101">
        <f t="shared" si="2"/>
        <v>0</v>
      </c>
    </row>
    <row r="43" spans="16:18" x14ac:dyDescent="0.2">
      <c r="P43" s="101">
        <f t="shared" si="0"/>
        <v>0</v>
      </c>
      <c r="Q43" s="102" t="b">
        <f t="shared" si="1"/>
        <v>1</v>
      </c>
      <c r="R43" s="101">
        <f t="shared" si="2"/>
        <v>0</v>
      </c>
    </row>
    <row r="44" spans="16:18" x14ac:dyDescent="0.2">
      <c r="P44" s="101">
        <f t="shared" si="0"/>
        <v>0</v>
      </c>
      <c r="Q44" s="102" t="b">
        <f t="shared" si="1"/>
        <v>1</v>
      </c>
      <c r="R44" s="101">
        <f t="shared" si="2"/>
        <v>0</v>
      </c>
    </row>
    <row r="45" spans="16:18" x14ac:dyDescent="0.2">
      <c r="P45" s="101">
        <f t="shared" si="0"/>
        <v>0</v>
      </c>
      <c r="Q45" s="102" t="b">
        <f t="shared" si="1"/>
        <v>1</v>
      </c>
      <c r="R45" s="101">
        <f t="shared" si="2"/>
        <v>0</v>
      </c>
    </row>
    <row r="46" spans="16:18" x14ac:dyDescent="0.2">
      <c r="P46" s="101">
        <f t="shared" si="0"/>
        <v>0</v>
      </c>
      <c r="Q46" s="102" t="b">
        <f t="shared" si="1"/>
        <v>1</v>
      </c>
      <c r="R46" s="101">
        <f t="shared" si="2"/>
        <v>0</v>
      </c>
    </row>
    <row r="47" spans="16:18" x14ac:dyDescent="0.2">
      <c r="P47" s="101">
        <f t="shared" si="0"/>
        <v>0</v>
      </c>
      <c r="Q47" s="102" t="b">
        <f t="shared" si="1"/>
        <v>1</v>
      </c>
      <c r="R47" s="101">
        <f t="shared" si="2"/>
        <v>0</v>
      </c>
    </row>
    <row r="48" spans="16:18" x14ac:dyDescent="0.2">
      <c r="P48" s="101">
        <f t="shared" si="0"/>
        <v>0</v>
      </c>
      <c r="Q48" s="102" t="b">
        <f t="shared" si="1"/>
        <v>1</v>
      </c>
      <c r="R48" s="101">
        <f t="shared" si="2"/>
        <v>0</v>
      </c>
    </row>
    <row r="49" spans="16:18" x14ac:dyDescent="0.2">
      <c r="P49" s="101">
        <f t="shared" si="0"/>
        <v>0</v>
      </c>
      <c r="Q49" s="102" t="b">
        <f t="shared" si="1"/>
        <v>1</v>
      </c>
      <c r="R49" s="101">
        <f t="shared" si="2"/>
        <v>0</v>
      </c>
    </row>
    <row r="50" spans="16:18" x14ac:dyDescent="0.2">
      <c r="P50" s="101">
        <f t="shared" si="0"/>
        <v>0</v>
      </c>
      <c r="Q50" s="102" t="b">
        <f t="shared" si="1"/>
        <v>1</v>
      </c>
      <c r="R50" s="101">
        <f t="shared" si="2"/>
        <v>0</v>
      </c>
    </row>
    <row r="51" spans="16:18" x14ac:dyDescent="0.2">
      <c r="P51" s="101">
        <f t="shared" si="0"/>
        <v>0</v>
      </c>
      <c r="Q51" s="102" t="b">
        <f t="shared" si="1"/>
        <v>1</v>
      </c>
      <c r="R51" s="101">
        <f t="shared" si="2"/>
        <v>0</v>
      </c>
    </row>
    <row r="52" spans="16:18" x14ac:dyDescent="0.2">
      <c r="P52" s="101">
        <f t="shared" si="0"/>
        <v>0</v>
      </c>
      <c r="Q52" s="102" t="b">
        <f t="shared" si="1"/>
        <v>1</v>
      </c>
      <c r="R52" s="101">
        <f t="shared" si="2"/>
        <v>0</v>
      </c>
    </row>
    <row r="53" spans="16:18" x14ac:dyDescent="0.2">
      <c r="P53" s="101">
        <f t="shared" si="0"/>
        <v>0</v>
      </c>
      <c r="Q53" s="102" t="b">
        <f t="shared" si="1"/>
        <v>1</v>
      </c>
      <c r="R53" s="101">
        <f t="shared" si="2"/>
        <v>0</v>
      </c>
    </row>
    <row r="54" spans="16:18" x14ac:dyDescent="0.2">
      <c r="P54" s="101">
        <f t="shared" si="0"/>
        <v>0</v>
      </c>
      <c r="Q54" s="102" t="b">
        <f t="shared" si="1"/>
        <v>1</v>
      </c>
      <c r="R54" s="101">
        <f t="shared" si="2"/>
        <v>0</v>
      </c>
    </row>
    <row r="55" spans="16:18" x14ac:dyDescent="0.2">
      <c r="P55" s="101">
        <f t="shared" si="0"/>
        <v>0</v>
      </c>
      <c r="Q55" s="102" t="b">
        <f t="shared" si="1"/>
        <v>1</v>
      </c>
      <c r="R55" s="101">
        <f t="shared" si="2"/>
        <v>0</v>
      </c>
    </row>
    <row r="56" spans="16:18" x14ac:dyDescent="0.2">
      <c r="P56" s="101">
        <f t="shared" si="0"/>
        <v>0</v>
      </c>
      <c r="Q56" s="102" t="b">
        <f t="shared" si="1"/>
        <v>1</v>
      </c>
      <c r="R56" s="101">
        <f t="shared" si="2"/>
        <v>0</v>
      </c>
    </row>
    <row r="57" spans="16:18" x14ac:dyDescent="0.2">
      <c r="P57" s="101">
        <f t="shared" si="0"/>
        <v>0</v>
      </c>
      <c r="Q57" s="102" t="b">
        <f t="shared" si="1"/>
        <v>1</v>
      </c>
      <c r="R57" s="101">
        <f t="shared" si="2"/>
        <v>0</v>
      </c>
    </row>
    <row r="58" spans="16:18" x14ac:dyDescent="0.2">
      <c r="P58" s="101">
        <f t="shared" si="0"/>
        <v>0</v>
      </c>
      <c r="Q58" s="102" t="b">
        <f t="shared" si="1"/>
        <v>1</v>
      </c>
      <c r="R58" s="101">
        <f t="shared" si="2"/>
        <v>0</v>
      </c>
    </row>
    <row r="59" spans="16:18" x14ac:dyDescent="0.2">
      <c r="P59" s="101">
        <f t="shared" si="0"/>
        <v>0</v>
      </c>
      <c r="Q59" s="102" t="b">
        <f t="shared" si="1"/>
        <v>1</v>
      </c>
      <c r="R59" s="101">
        <f t="shared" si="2"/>
        <v>0</v>
      </c>
    </row>
    <row r="60" spans="16:18" hidden="1" x14ac:dyDescent="0.2">
      <c r="P60" s="122"/>
      <c r="Q60" s="123"/>
      <c r="R60" s="122"/>
    </row>
    <row r="61" spans="16:18" hidden="1" x14ac:dyDescent="0.2">
      <c r="P61" s="122"/>
      <c r="Q61" s="123"/>
      <c r="R61" s="122"/>
    </row>
    <row r="62" spans="16:18" hidden="1" x14ac:dyDescent="0.2">
      <c r="P62" s="124"/>
      <c r="Q62" s="123"/>
      <c r="R62" s="124"/>
    </row>
    <row r="63" spans="16:18" hidden="1" x14ac:dyDescent="0.2">
      <c r="P63" s="124"/>
      <c r="Q63" s="123"/>
      <c r="R63" s="124"/>
    </row>
    <row r="64" spans="16:18" hidden="1" x14ac:dyDescent="0.2">
      <c r="P64" s="124"/>
      <c r="Q64" s="123"/>
      <c r="R64" s="124"/>
    </row>
    <row r="65" spans="16:18" hidden="1" x14ac:dyDescent="0.2">
      <c r="P65" s="124"/>
      <c r="Q65" s="123"/>
      <c r="R65" s="124"/>
    </row>
    <row r="66" spans="16:18" hidden="1" x14ac:dyDescent="0.2">
      <c r="P66" s="124"/>
      <c r="Q66" s="123"/>
      <c r="R66" s="124"/>
    </row>
    <row r="67" spans="16:18" hidden="1" x14ac:dyDescent="0.2">
      <c r="P67" s="124"/>
      <c r="Q67" s="123"/>
      <c r="R67" s="124"/>
    </row>
    <row r="68" spans="16:18" hidden="1" x14ac:dyDescent="0.2">
      <c r="P68" s="124"/>
      <c r="Q68" s="123"/>
      <c r="R68" s="124"/>
    </row>
    <row r="69" spans="16:18" hidden="1" x14ac:dyDescent="0.2">
      <c r="P69" s="124"/>
      <c r="Q69" s="123"/>
      <c r="R69" s="124"/>
    </row>
    <row r="70" spans="16:18" hidden="1" x14ac:dyDescent="0.2">
      <c r="P70" s="124"/>
      <c r="Q70" s="123"/>
      <c r="R70" s="124"/>
    </row>
    <row r="71" spans="16:18" hidden="1" x14ac:dyDescent="0.2">
      <c r="P71" s="124"/>
      <c r="Q71" s="123"/>
      <c r="R71" s="124"/>
    </row>
    <row r="72" spans="16:18" hidden="1" x14ac:dyDescent="0.2">
      <c r="P72" s="124"/>
      <c r="Q72" s="123"/>
      <c r="R72" s="124"/>
    </row>
    <row r="73" spans="16:18" hidden="1" x14ac:dyDescent="0.2">
      <c r="P73" s="124"/>
      <c r="Q73" s="123"/>
      <c r="R73" s="124"/>
    </row>
  </sheetData>
  <sheetProtection sheet="1" objects="1" scenarios="1" selectLockedCells="1"/>
  <mergeCells count="11">
    <mergeCell ref="A1:O1"/>
    <mergeCell ref="A5:E7"/>
    <mergeCell ref="B10:E10"/>
    <mergeCell ref="F6:F7"/>
    <mergeCell ref="D3:E3"/>
    <mergeCell ref="D2:E2"/>
    <mergeCell ref="A8:E8"/>
    <mergeCell ref="B12:E12"/>
    <mergeCell ref="B13:E13"/>
    <mergeCell ref="B11:E11"/>
    <mergeCell ref="G6:O6"/>
  </mergeCells>
  <phoneticPr fontId="0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&amp;LPage 20&amp;Rver 3 (12/2007)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8">
    <pageSetUpPr fitToPage="1"/>
  </sheetPr>
  <dimension ref="A1:R13"/>
  <sheetViews>
    <sheetView zoomScale="80" zoomScaleNormal="80" workbookViewId="0">
      <selection activeCell="A2" sqref="A2"/>
    </sheetView>
  </sheetViews>
  <sheetFormatPr defaultColWidth="0" defaultRowHeight="12.75" zeroHeight="1" x14ac:dyDescent="0.2"/>
  <cols>
    <col min="1" max="4" width="3.7109375" customWidth="1"/>
    <col min="5" max="5" width="28.28515625" customWidth="1"/>
    <col min="6" max="6" width="15.85546875" customWidth="1"/>
    <col min="7" max="7" width="12.7109375" customWidth="1"/>
    <col min="8" max="8" width="17.85546875" customWidth="1"/>
    <col min="9" max="9" width="16.5703125" customWidth="1"/>
    <col min="10" max="11" width="12.7109375" customWidth="1"/>
    <col min="12" max="12" width="15.85546875" customWidth="1"/>
    <col min="13" max="13" width="15.42578125" customWidth="1"/>
    <col min="14" max="15" width="12.7109375" customWidth="1"/>
    <col min="16" max="18" width="12.7109375" hidden="1" customWidth="1"/>
    <col min="19" max="16384" width="9.140625" hidden="1"/>
  </cols>
  <sheetData>
    <row r="1" spans="1:18" ht="38.25" customHeight="1" x14ac:dyDescent="0.2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75"/>
    </row>
    <row r="2" spans="1:18" ht="20.100000000000001" customHeight="1" x14ac:dyDescent="0.25">
      <c r="A2" s="42" t="s">
        <v>28</v>
      </c>
      <c r="B2" s="42"/>
      <c r="C2" s="42"/>
      <c r="D2" s="189" t="str">
        <f>'CSS Pgm 1'!E2</f>
        <v>Santa Cruz</v>
      </c>
      <c r="E2" s="189"/>
      <c r="F2" s="75"/>
      <c r="G2" s="75"/>
      <c r="H2" s="75"/>
      <c r="I2" s="75"/>
      <c r="J2" s="75"/>
      <c r="K2" s="75"/>
      <c r="L2" s="75"/>
      <c r="M2" s="75"/>
      <c r="N2" s="43" t="s">
        <v>29</v>
      </c>
      <c r="O2" s="44" t="str">
        <f>Worksheet!$N$2</f>
        <v>6/12/08</v>
      </c>
    </row>
    <row r="3" spans="1:18" ht="15" customHeight="1" x14ac:dyDescent="0.25">
      <c r="A3" s="80"/>
      <c r="B3" s="80"/>
      <c r="C3" s="80"/>
      <c r="D3" s="193"/>
      <c r="E3" s="193"/>
      <c r="F3" s="75"/>
      <c r="G3" s="75"/>
      <c r="H3" s="75"/>
      <c r="I3" s="75"/>
      <c r="J3" s="75"/>
      <c r="K3" s="75"/>
      <c r="L3" s="75"/>
      <c r="M3" s="75"/>
      <c r="N3" s="75"/>
      <c r="O3" s="40"/>
    </row>
    <row r="4" spans="1:18" ht="15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40"/>
    </row>
    <row r="5" spans="1:18" s="3" customFormat="1" ht="15" customHeight="1" x14ac:dyDescent="0.25">
      <c r="A5" s="201" t="s">
        <v>48</v>
      </c>
      <c r="B5" s="202"/>
      <c r="C5" s="202"/>
      <c r="D5" s="202"/>
      <c r="E5" s="203"/>
      <c r="F5" s="45" t="s">
        <v>19</v>
      </c>
      <c r="G5" s="45" t="s">
        <v>20</v>
      </c>
      <c r="H5" s="45" t="s">
        <v>27</v>
      </c>
      <c r="I5" s="45" t="s">
        <v>21</v>
      </c>
      <c r="J5" s="45" t="s">
        <v>22</v>
      </c>
      <c r="K5" s="45" t="s">
        <v>23</v>
      </c>
      <c r="L5" s="45" t="s">
        <v>24</v>
      </c>
      <c r="M5" s="45" t="s">
        <v>25</v>
      </c>
      <c r="N5" s="45" t="s">
        <v>26</v>
      </c>
      <c r="O5" s="45" t="s">
        <v>76</v>
      </c>
    </row>
    <row r="6" spans="1:18" s="3" customFormat="1" ht="15" customHeight="1" x14ac:dyDescent="0.25">
      <c r="A6" s="204"/>
      <c r="B6" s="205"/>
      <c r="C6" s="205"/>
      <c r="D6" s="205"/>
      <c r="E6" s="206"/>
      <c r="F6" s="191" t="s">
        <v>6</v>
      </c>
      <c r="G6" s="178" t="s">
        <v>37</v>
      </c>
      <c r="H6" s="179"/>
      <c r="I6" s="179"/>
      <c r="J6" s="179"/>
      <c r="K6" s="179"/>
      <c r="L6" s="179"/>
      <c r="M6" s="179"/>
      <c r="N6" s="179"/>
      <c r="O6" s="180"/>
    </row>
    <row r="7" spans="1:18" s="1" customFormat="1" ht="42" customHeight="1" x14ac:dyDescent="0.2">
      <c r="A7" s="207"/>
      <c r="B7" s="208"/>
      <c r="C7" s="208"/>
      <c r="D7" s="208"/>
      <c r="E7" s="209"/>
      <c r="F7" s="192"/>
      <c r="G7" s="73" t="s">
        <v>0</v>
      </c>
      <c r="H7" s="73" t="s">
        <v>36</v>
      </c>
      <c r="I7" s="73" t="s">
        <v>18</v>
      </c>
      <c r="J7" s="73" t="s">
        <v>1</v>
      </c>
      <c r="K7" s="73" t="s">
        <v>15</v>
      </c>
      <c r="L7" s="73" t="s">
        <v>16</v>
      </c>
      <c r="M7" s="73" t="s">
        <v>2</v>
      </c>
      <c r="N7" s="73" t="s">
        <v>17</v>
      </c>
      <c r="O7" s="73" t="s">
        <v>75</v>
      </c>
      <c r="P7" s="2"/>
      <c r="Q7" s="2"/>
      <c r="R7" s="2"/>
    </row>
    <row r="8" spans="1:18" ht="24.95" customHeight="1" x14ac:dyDescent="0.2">
      <c r="A8" s="129" t="s">
        <v>49</v>
      </c>
      <c r="B8" s="59"/>
      <c r="C8" s="59"/>
      <c r="D8" s="59"/>
      <c r="E8" s="60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8" ht="24.95" customHeight="1" x14ac:dyDescent="0.2">
      <c r="A9" s="52" t="s">
        <v>50</v>
      </c>
      <c r="B9" s="62"/>
      <c r="C9" s="62"/>
      <c r="D9" s="62"/>
      <c r="E9" s="6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8" ht="24.95" customHeight="1" x14ac:dyDescent="0.2">
      <c r="A10" s="52" t="s">
        <v>51</v>
      </c>
      <c r="B10" s="62"/>
      <c r="C10" s="62"/>
      <c r="D10" s="62"/>
      <c r="E10" s="6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8" ht="24.95" customHeight="1" x14ac:dyDescent="0.2">
      <c r="A11" s="52" t="s">
        <v>52</v>
      </c>
      <c r="B11" s="62"/>
      <c r="C11" s="62"/>
      <c r="D11" s="62"/>
      <c r="E11" s="6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8" ht="24.95" customHeight="1" x14ac:dyDescent="0.2">
      <c r="A12" s="54" t="s">
        <v>53</v>
      </c>
      <c r="B12" s="55"/>
      <c r="C12" s="55"/>
      <c r="D12" s="55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8" ht="24.95" customHeight="1" x14ac:dyDescent="0.2">
      <c r="A13" s="130" t="s">
        <v>54</v>
      </c>
      <c r="B13" s="85"/>
      <c r="C13" s="85"/>
      <c r="D13" s="85"/>
      <c r="E13" s="86"/>
      <c r="F13" s="131">
        <f>SUM(F8:F12)</f>
        <v>0</v>
      </c>
      <c r="G13" s="131">
        <f t="shared" ref="G13:O13" si="0">SUM(G8:G12)</f>
        <v>0</v>
      </c>
      <c r="H13" s="131">
        <f t="shared" si="0"/>
        <v>0</v>
      </c>
      <c r="I13" s="131">
        <f t="shared" si="0"/>
        <v>0</v>
      </c>
      <c r="J13" s="131">
        <f t="shared" si="0"/>
        <v>0</v>
      </c>
      <c r="K13" s="131">
        <f t="shared" si="0"/>
        <v>0</v>
      </c>
      <c r="L13" s="131">
        <f t="shared" si="0"/>
        <v>0</v>
      </c>
      <c r="M13" s="131">
        <f t="shared" si="0"/>
        <v>0</v>
      </c>
      <c r="N13" s="131">
        <f t="shared" si="0"/>
        <v>0</v>
      </c>
      <c r="O13" s="131">
        <f t="shared" si="0"/>
        <v>0</v>
      </c>
    </row>
  </sheetData>
  <sheetProtection sheet="1" objects="1" scenarios="1" selectLockedCells="1"/>
  <mergeCells count="6">
    <mergeCell ref="A1:N1"/>
    <mergeCell ref="A5:E7"/>
    <mergeCell ref="F6:F7"/>
    <mergeCell ref="D3:E3"/>
    <mergeCell ref="D2:E2"/>
    <mergeCell ref="G6:O6"/>
  </mergeCells>
  <phoneticPr fontId="0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18&amp;Rver 3 (12/2007)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9">
    <pageSetUpPr fitToPage="1"/>
  </sheetPr>
  <dimension ref="A1:R11"/>
  <sheetViews>
    <sheetView zoomScale="80" zoomScaleNormal="80" workbookViewId="0">
      <selection activeCell="A2" sqref="A2"/>
    </sheetView>
  </sheetViews>
  <sheetFormatPr defaultColWidth="0" defaultRowHeight="12.75" zeroHeight="1" x14ac:dyDescent="0.2"/>
  <cols>
    <col min="1" max="4" width="3.7109375" customWidth="1"/>
    <col min="5" max="5" width="19.7109375" customWidth="1"/>
    <col min="6" max="6" width="16.42578125" customWidth="1"/>
    <col min="7" max="7" width="12.7109375" customWidth="1"/>
    <col min="8" max="8" width="18" customWidth="1"/>
    <col min="9" max="9" width="16.7109375" customWidth="1"/>
    <col min="10" max="11" width="12.7109375" customWidth="1"/>
    <col min="12" max="12" width="17.140625" customWidth="1"/>
    <col min="13" max="13" width="15.85546875" customWidth="1"/>
    <col min="14" max="15" width="12.7109375" customWidth="1"/>
    <col min="16" max="18" width="12.7109375" hidden="1" customWidth="1"/>
    <col min="19" max="16384" width="9.140625" hidden="1"/>
  </cols>
  <sheetData>
    <row r="1" spans="1:18" ht="38.25" customHeight="1" x14ac:dyDescent="0.2">
      <c r="A1" s="181" t="s">
        <v>133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75"/>
    </row>
    <row r="2" spans="1:18" ht="20.100000000000001" customHeight="1" x14ac:dyDescent="0.25">
      <c r="A2" s="42" t="s">
        <v>28</v>
      </c>
      <c r="B2" s="42"/>
      <c r="C2" s="42"/>
      <c r="D2" s="189" t="str">
        <f>'CSS Pgm 1'!E2</f>
        <v>Santa Cruz</v>
      </c>
      <c r="E2" s="189"/>
      <c r="F2" s="75"/>
      <c r="G2" s="75"/>
      <c r="H2" s="75"/>
      <c r="I2" s="75"/>
      <c r="J2" s="75"/>
      <c r="K2" s="75"/>
      <c r="L2" s="75"/>
      <c r="M2" s="75"/>
      <c r="N2" s="43" t="s">
        <v>29</v>
      </c>
      <c r="O2" s="44" t="str">
        <f>Worksheet!$N$2</f>
        <v>6/12/08</v>
      </c>
    </row>
    <row r="3" spans="1:18" ht="15" customHeight="1" x14ac:dyDescent="0.25">
      <c r="A3" s="80"/>
      <c r="B3" s="80"/>
      <c r="C3" s="80"/>
      <c r="D3" s="193"/>
      <c r="E3" s="193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8" ht="15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8" s="3" customFormat="1" ht="15" customHeight="1" x14ac:dyDescent="0.25">
      <c r="A5" s="182"/>
      <c r="B5" s="183"/>
      <c r="C5" s="183"/>
      <c r="D5" s="183"/>
      <c r="E5" s="184"/>
      <c r="F5" s="45" t="s">
        <v>19</v>
      </c>
      <c r="G5" s="45" t="s">
        <v>20</v>
      </c>
      <c r="H5" s="45" t="s">
        <v>27</v>
      </c>
      <c r="I5" s="45" t="s">
        <v>21</v>
      </c>
      <c r="J5" s="45" t="s">
        <v>22</v>
      </c>
      <c r="K5" s="45" t="s">
        <v>23</v>
      </c>
      <c r="L5" s="45" t="s">
        <v>24</v>
      </c>
      <c r="M5" s="45" t="s">
        <v>25</v>
      </c>
      <c r="N5" s="45" t="s">
        <v>26</v>
      </c>
      <c r="O5" s="45" t="s">
        <v>76</v>
      </c>
    </row>
    <row r="6" spans="1:18" s="3" customFormat="1" ht="15" customHeight="1" x14ac:dyDescent="0.25">
      <c r="A6" s="185"/>
      <c r="B6" s="186"/>
      <c r="C6" s="186"/>
      <c r="D6" s="186"/>
      <c r="E6" s="187"/>
      <c r="F6" s="191" t="s">
        <v>6</v>
      </c>
      <c r="G6" s="178" t="s">
        <v>37</v>
      </c>
      <c r="H6" s="179"/>
      <c r="I6" s="179"/>
      <c r="J6" s="179"/>
      <c r="K6" s="179"/>
      <c r="L6" s="179"/>
      <c r="M6" s="179"/>
      <c r="N6" s="179"/>
      <c r="O6" s="180"/>
    </row>
    <row r="7" spans="1:18" s="1" customFormat="1" ht="42" customHeight="1" x14ac:dyDescent="0.2">
      <c r="A7" s="188"/>
      <c r="B7" s="189"/>
      <c r="C7" s="189"/>
      <c r="D7" s="189"/>
      <c r="E7" s="190"/>
      <c r="F7" s="192"/>
      <c r="G7" s="73" t="s">
        <v>0</v>
      </c>
      <c r="H7" s="73" t="s">
        <v>36</v>
      </c>
      <c r="I7" s="73" t="s">
        <v>18</v>
      </c>
      <c r="J7" s="73" t="s">
        <v>1</v>
      </c>
      <c r="K7" s="73" t="s">
        <v>15</v>
      </c>
      <c r="L7" s="73" t="s">
        <v>16</v>
      </c>
      <c r="M7" s="73" t="s">
        <v>2</v>
      </c>
      <c r="N7" s="73" t="s">
        <v>17</v>
      </c>
      <c r="O7" s="73" t="s">
        <v>75</v>
      </c>
      <c r="P7" s="2"/>
      <c r="Q7" s="2"/>
      <c r="R7" s="2"/>
    </row>
    <row r="8" spans="1:18" ht="24.95" customHeight="1" x14ac:dyDescent="0.2">
      <c r="A8" s="129" t="s">
        <v>38</v>
      </c>
      <c r="B8" s="59"/>
      <c r="C8" s="59"/>
      <c r="D8" s="59"/>
      <c r="E8" s="60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8" ht="24.95" customHeight="1" x14ac:dyDescent="0.2">
      <c r="A9" s="52" t="s">
        <v>41</v>
      </c>
      <c r="B9" s="62"/>
      <c r="C9" s="62"/>
      <c r="D9" s="62"/>
      <c r="E9" s="6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8" ht="24.95" customHeight="1" x14ac:dyDescent="0.2">
      <c r="A10" s="54" t="s">
        <v>87</v>
      </c>
      <c r="B10" s="55"/>
      <c r="C10" s="55"/>
      <c r="D10" s="55"/>
      <c r="E10" s="56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8" ht="24.95" customHeight="1" x14ac:dyDescent="0.2">
      <c r="A11" s="130" t="s">
        <v>88</v>
      </c>
      <c r="B11" s="85"/>
      <c r="C11" s="85"/>
      <c r="D11" s="85"/>
      <c r="E11" s="86"/>
      <c r="F11" s="131">
        <f t="shared" ref="F11:O11" si="0">SUM(F8:F10)</f>
        <v>0</v>
      </c>
      <c r="G11" s="131">
        <f t="shared" si="0"/>
        <v>0</v>
      </c>
      <c r="H11" s="131">
        <f t="shared" si="0"/>
        <v>0</v>
      </c>
      <c r="I11" s="131">
        <f t="shared" si="0"/>
        <v>0</v>
      </c>
      <c r="J11" s="131">
        <f t="shared" si="0"/>
        <v>0</v>
      </c>
      <c r="K11" s="131">
        <f t="shared" si="0"/>
        <v>0</v>
      </c>
      <c r="L11" s="131">
        <f t="shared" si="0"/>
        <v>0</v>
      </c>
      <c r="M11" s="131">
        <f t="shared" si="0"/>
        <v>0</v>
      </c>
      <c r="N11" s="131">
        <f t="shared" si="0"/>
        <v>0</v>
      </c>
      <c r="O11" s="131">
        <f t="shared" si="0"/>
        <v>0</v>
      </c>
    </row>
  </sheetData>
  <sheetProtection sheet="1" objects="1" scenarios="1" selectLockedCells="1"/>
  <mergeCells count="6">
    <mergeCell ref="A1:N1"/>
    <mergeCell ref="A5:E7"/>
    <mergeCell ref="F6:F7"/>
    <mergeCell ref="D3:E3"/>
    <mergeCell ref="D2:E2"/>
    <mergeCell ref="G6:O6"/>
  </mergeCells>
  <phoneticPr fontId="0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19&amp;Rver 3 (12/2007)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>
    <pageSetUpPr fitToPage="1"/>
  </sheetPr>
  <dimension ref="A1:O73"/>
  <sheetViews>
    <sheetView zoomScale="80" zoomScaleNormal="80" workbookViewId="0">
      <selection activeCell="IV1" sqref="IV1:IV65536"/>
    </sheetView>
  </sheetViews>
  <sheetFormatPr defaultColWidth="0" defaultRowHeight="15" zeroHeight="1" x14ac:dyDescent="0.2"/>
  <cols>
    <col min="1" max="4" width="3.7109375" style="75" customWidth="1"/>
    <col min="5" max="5" width="50.28515625" style="75" customWidth="1"/>
    <col min="6" max="8" width="15.7109375" style="75" customWidth="1"/>
    <col min="9" max="9" width="22.85546875" style="75" customWidth="1"/>
    <col min="10" max="11" width="15.7109375" style="75" customWidth="1"/>
    <col min="12" max="12" width="12.7109375" style="40" customWidth="1"/>
    <col min="13" max="13" width="12.7109375" style="41" customWidth="1"/>
    <col min="14" max="14" width="12.7109375" style="40" customWidth="1"/>
    <col min="15" max="15" width="12.7109375" style="40" hidden="1" customWidth="1"/>
    <col min="16" max="16384" width="9.140625" style="40" hidden="1"/>
  </cols>
  <sheetData>
    <row r="1" spans="1:15" ht="48.75" customHeight="1" x14ac:dyDescent="0.2">
      <c r="A1" s="181" t="s">
        <v>135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75"/>
      <c r="M1" s="78"/>
      <c r="N1" s="75"/>
    </row>
    <row r="2" spans="1:15" ht="20.100000000000001" customHeight="1" x14ac:dyDescent="0.25">
      <c r="A2" s="42" t="s">
        <v>28</v>
      </c>
      <c r="B2" s="42"/>
      <c r="C2" s="42"/>
      <c r="D2" s="189" t="str">
        <f>'CSS Pgm 1'!E2</f>
        <v>Santa Cruz</v>
      </c>
      <c r="E2" s="189"/>
      <c r="J2" s="89" t="s">
        <v>29</v>
      </c>
      <c r="K2" s="90" t="str">
        <f>Worksheet!$N$2</f>
        <v>6/12/08</v>
      </c>
      <c r="L2" s="75"/>
      <c r="M2" s="78"/>
      <c r="N2" s="75"/>
    </row>
    <row r="3" spans="1:15" ht="15" customHeight="1" x14ac:dyDescent="0.25">
      <c r="A3" s="80"/>
      <c r="B3" s="80"/>
      <c r="C3" s="80"/>
      <c r="D3" s="193"/>
      <c r="E3" s="193"/>
      <c r="L3" s="75"/>
      <c r="M3" s="78"/>
      <c r="N3" s="75"/>
    </row>
    <row r="4" spans="1:15" x14ac:dyDescent="0.2">
      <c r="L4" s="75"/>
      <c r="M4" s="78"/>
      <c r="N4" s="75"/>
    </row>
    <row r="5" spans="1:15" s="47" customFormat="1" ht="15" customHeight="1" x14ac:dyDescent="0.25">
      <c r="A5" s="201" t="s">
        <v>71</v>
      </c>
      <c r="B5" s="202"/>
      <c r="C5" s="202"/>
      <c r="D5" s="202"/>
      <c r="E5" s="203"/>
      <c r="F5" s="45" t="s">
        <v>19</v>
      </c>
      <c r="G5" s="45" t="s">
        <v>20</v>
      </c>
      <c r="H5" s="45" t="s">
        <v>27</v>
      </c>
      <c r="I5" s="45" t="s">
        <v>21</v>
      </c>
      <c r="J5" s="45" t="s">
        <v>22</v>
      </c>
      <c r="K5" s="45" t="s">
        <v>23</v>
      </c>
      <c r="L5" s="79"/>
      <c r="M5" s="79"/>
      <c r="N5" s="79"/>
    </row>
    <row r="6" spans="1:15" s="47" customFormat="1" ht="15" customHeight="1" x14ac:dyDescent="0.25">
      <c r="A6" s="204"/>
      <c r="B6" s="205"/>
      <c r="C6" s="205"/>
      <c r="D6" s="205"/>
      <c r="E6" s="206"/>
      <c r="F6" s="191" t="s">
        <v>70</v>
      </c>
      <c r="G6" s="191" t="s">
        <v>64</v>
      </c>
      <c r="H6" s="191" t="s">
        <v>65</v>
      </c>
      <c r="I6" s="191" t="s">
        <v>67</v>
      </c>
      <c r="J6" s="191" t="s">
        <v>66</v>
      </c>
      <c r="K6" s="191" t="s">
        <v>68</v>
      </c>
      <c r="L6" s="79"/>
      <c r="M6" s="79"/>
      <c r="N6" s="79"/>
    </row>
    <row r="7" spans="1:15" s="133" customFormat="1" ht="42" customHeight="1" x14ac:dyDescent="0.2">
      <c r="A7" s="207"/>
      <c r="B7" s="208"/>
      <c r="C7" s="208"/>
      <c r="D7" s="208"/>
      <c r="E7" s="209"/>
      <c r="F7" s="192"/>
      <c r="G7" s="192"/>
      <c r="H7" s="192"/>
      <c r="I7" s="192"/>
      <c r="J7" s="192"/>
      <c r="K7" s="192"/>
      <c r="L7" s="74" t="s">
        <v>271</v>
      </c>
      <c r="M7" s="74" t="s">
        <v>272</v>
      </c>
      <c r="N7" s="74" t="s">
        <v>141</v>
      </c>
      <c r="O7" s="132"/>
    </row>
    <row r="8" spans="1:15" ht="24.95" customHeight="1" x14ac:dyDescent="0.25">
      <c r="A8" s="61" t="s">
        <v>93</v>
      </c>
      <c r="B8" s="62"/>
      <c r="C8" s="62"/>
      <c r="D8" s="62"/>
      <c r="E8" s="63"/>
      <c r="F8" s="53"/>
      <c r="G8" s="53"/>
      <c r="H8" s="53"/>
      <c r="I8" s="53"/>
      <c r="J8" s="53"/>
      <c r="K8" s="53"/>
      <c r="L8" s="145"/>
      <c r="M8" s="146"/>
      <c r="N8" s="145" t="s">
        <v>273</v>
      </c>
    </row>
    <row r="9" spans="1:15" ht="24.95" customHeight="1" x14ac:dyDescent="0.2">
      <c r="A9" s="54"/>
      <c r="B9" s="55" t="s">
        <v>92</v>
      </c>
      <c r="C9" s="55"/>
      <c r="D9" s="55"/>
      <c r="E9" s="56"/>
      <c r="F9" s="57"/>
      <c r="G9" s="57">
        <v>1252322</v>
      </c>
      <c r="H9" s="134"/>
      <c r="I9" s="134"/>
      <c r="J9" s="134"/>
      <c r="K9" s="57">
        <f>SUM(F9:J9)</f>
        <v>1252322</v>
      </c>
      <c r="L9" s="50">
        <f>SUM(F9:J9)</f>
        <v>1252322</v>
      </c>
      <c r="M9" s="51" t="b">
        <f>EXACT(L9,N9)</f>
        <v>1</v>
      </c>
      <c r="N9" s="50">
        <f>K9</f>
        <v>1252322</v>
      </c>
    </row>
    <row r="10" spans="1:15" ht="24.95" customHeight="1" x14ac:dyDescent="0.25">
      <c r="A10" s="61" t="s">
        <v>86</v>
      </c>
      <c r="B10" s="62"/>
      <c r="C10" s="62"/>
      <c r="D10" s="62"/>
      <c r="E10" s="63"/>
      <c r="F10" s="135"/>
      <c r="G10" s="135"/>
      <c r="H10" s="135"/>
      <c r="I10" s="135"/>
      <c r="J10" s="135"/>
      <c r="K10" s="53"/>
      <c r="L10" s="50">
        <f t="shared" ref="L10:L17" si="0">SUM(F10:J10)</f>
        <v>0</v>
      </c>
      <c r="M10" s="51" t="b">
        <f t="shared" ref="M10:M17" si="1">EXACT(L10,N10)</f>
        <v>1</v>
      </c>
      <c r="N10" s="50">
        <f t="shared" ref="N10:N17" si="2">K10</f>
        <v>0</v>
      </c>
    </row>
    <row r="11" spans="1:15" ht="24.95" customHeight="1" x14ac:dyDescent="0.2">
      <c r="A11" s="52"/>
      <c r="B11" s="62" t="s">
        <v>77</v>
      </c>
      <c r="C11" s="62"/>
      <c r="D11" s="62"/>
      <c r="E11" s="63"/>
      <c r="F11" s="53"/>
      <c r="G11" s="53">
        <v>2717167</v>
      </c>
      <c r="H11" s="135"/>
      <c r="I11" s="135"/>
      <c r="J11" s="135"/>
      <c r="K11" s="53">
        <f t="shared" ref="K11:K17" si="3">SUM(F11:J11)</f>
        <v>2717167</v>
      </c>
      <c r="L11" s="50">
        <f t="shared" si="0"/>
        <v>2717167</v>
      </c>
      <c r="M11" s="51" t="b">
        <f t="shared" si="1"/>
        <v>1</v>
      </c>
      <c r="N11" s="50">
        <f t="shared" si="2"/>
        <v>2717167</v>
      </c>
    </row>
    <row r="12" spans="1:15" ht="24.95" customHeight="1" x14ac:dyDescent="0.2">
      <c r="A12" s="52"/>
      <c r="B12" s="62" t="s">
        <v>78</v>
      </c>
      <c r="C12" s="62"/>
      <c r="D12" s="62"/>
      <c r="E12" s="63"/>
      <c r="F12" s="53"/>
      <c r="G12" s="53">
        <v>115008</v>
      </c>
      <c r="H12" s="135"/>
      <c r="I12" s="135"/>
      <c r="J12" s="135"/>
      <c r="K12" s="53">
        <f t="shared" si="3"/>
        <v>115008</v>
      </c>
      <c r="L12" s="50">
        <f t="shared" si="0"/>
        <v>115008</v>
      </c>
      <c r="M12" s="51" t="b">
        <f t="shared" si="1"/>
        <v>1</v>
      </c>
      <c r="N12" s="50">
        <f t="shared" si="2"/>
        <v>115008</v>
      </c>
    </row>
    <row r="13" spans="1:15" ht="24.95" customHeight="1" x14ac:dyDescent="0.2">
      <c r="A13" s="54"/>
      <c r="B13" s="136" t="s">
        <v>79</v>
      </c>
      <c r="C13" s="136"/>
      <c r="D13" s="55"/>
      <c r="E13" s="56"/>
      <c r="F13" s="57">
        <f>SUM(F11:F12)</f>
        <v>0</v>
      </c>
      <c r="G13" s="57">
        <f>SUM(G11:G12)</f>
        <v>2832175</v>
      </c>
      <c r="H13" s="134">
        <f>SUM(H11:H12)</f>
        <v>0</v>
      </c>
      <c r="I13" s="134">
        <f>SUM(I11:I12)</f>
        <v>0</v>
      </c>
      <c r="J13" s="134">
        <f>SUM(J11:J12)</f>
        <v>0</v>
      </c>
      <c r="K13" s="57">
        <f t="shared" si="3"/>
        <v>2832175</v>
      </c>
      <c r="L13" s="50">
        <f t="shared" si="0"/>
        <v>2832175</v>
      </c>
      <c r="M13" s="51" t="b">
        <f t="shared" si="1"/>
        <v>1</v>
      </c>
      <c r="N13" s="50">
        <f t="shared" si="2"/>
        <v>2832175</v>
      </c>
    </row>
    <row r="14" spans="1:15" ht="24.95" customHeight="1" x14ac:dyDescent="0.25">
      <c r="A14" s="137" t="s">
        <v>69</v>
      </c>
      <c r="B14" s="138"/>
      <c r="C14" s="138"/>
      <c r="D14" s="138"/>
      <c r="E14" s="139"/>
      <c r="F14" s="140">
        <f>'County Summary'!G9</f>
        <v>0</v>
      </c>
      <c r="G14" s="140">
        <f>'County Summary'!G10</f>
        <v>2743848.0001566513</v>
      </c>
      <c r="H14" s="141">
        <f>'County Summary'!G11</f>
        <v>0</v>
      </c>
      <c r="I14" s="142"/>
      <c r="J14" s="142"/>
      <c r="K14" s="140">
        <f t="shared" si="3"/>
        <v>2743848.0001566513</v>
      </c>
      <c r="L14" s="50">
        <f t="shared" si="0"/>
        <v>2743848.0001566513</v>
      </c>
      <c r="M14" s="51" t="b">
        <f t="shared" si="1"/>
        <v>1</v>
      </c>
      <c r="N14" s="50">
        <f t="shared" si="2"/>
        <v>2743848.0001566513</v>
      </c>
    </row>
    <row r="15" spans="1:15" ht="24.95" customHeight="1" x14ac:dyDescent="0.25">
      <c r="A15" s="137" t="s">
        <v>94</v>
      </c>
      <c r="B15" s="138"/>
      <c r="C15" s="138"/>
      <c r="D15" s="138"/>
      <c r="E15" s="139"/>
      <c r="F15" s="142"/>
      <c r="G15" s="142"/>
      <c r="H15" s="142"/>
      <c r="I15" s="142"/>
      <c r="J15" s="142"/>
      <c r="K15" s="140">
        <f t="shared" si="3"/>
        <v>0</v>
      </c>
      <c r="L15" s="50">
        <f t="shared" si="0"/>
        <v>0</v>
      </c>
      <c r="M15" s="51" t="b">
        <f t="shared" si="1"/>
        <v>1</v>
      </c>
      <c r="N15" s="50">
        <f t="shared" si="2"/>
        <v>0</v>
      </c>
    </row>
    <row r="16" spans="1:15" ht="24.95" customHeight="1" x14ac:dyDescent="0.25">
      <c r="A16" s="61" t="s">
        <v>85</v>
      </c>
      <c r="B16" s="62"/>
      <c r="C16" s="62"/>
      <c r="D16" s="62"/>
      <c r="E16" s="63"/>
      <c r="F16" s="53"/>
      <c r="G16" s="135"/>
      <c r="H16" s="135"/>
      <c r="I16" s="135"/>
      <c r="J16" s="135"/>
      <c r="K16" s="53">
        <f t="shared" si="3"/>
        <v>0</v>
      </c>
      <c r="L16" s="50">
        <f t="shared" si="0"/>
        <v>0</v>
      </c>
      <c r="M16" s="51" t="b">
        <f t="shared" si="1"/>
        <v>1</v>
      </c>
      <c r="N16" s="50">
        <f t="shared" si="2"/>
        <v>0</v>
      </c>
    </row>
    <row r="17" spans="1:14" ht="24.95" customHeight="1" x14ac:dyDescent="0.25">
      <c r="A17" s="65" t="s">
        <v>91</v>
      </c>
      <c r="B17" s="66"/>
      <c r="C17" s="66"/>
      <c r="D17" s="66"/>
      <c r="E17" s="67"/>
      <c r="F17" s="68">
        <f>F9+F13-F14-F15-F16</f>
        <v>0</v>
      </c>
      <c r="G17" s="68">
        <f>G9+G13-G14-G15-G16</f>
        <v>1340648.9998433487</v>
      </c>
      <c r="H17" s="143">
        <f>H9+H13-H14-H15-H16</f>
        <v>0</v>
      </c>
      <c r="I17" s="144">
        <f>I9+I13-I14-I15-I16</f>
        <v>0</v>
      </c>
      <c r="J17" s="144">
        <f>J9+J13-J14-J15-J16</f>
        <v>0</v>
      </c>
      <c r="K17" s="68">
        <f t="shared" si="3"/>
        <v>1340648.9998433487</v>
      </c>
      <c r="L17" s="50">
        <f t="shared" si="0"/>
        <v>1340648.9998433487</v>
      </c>
      <c r="M17" s="51" t="b">
        <f t="shared" si="1"/>
        <v>1</v>
      </c>
      <c r="N17" s="50">
        <f t="shared" si="2"/>
        <v>1340648.9998433487</v>
      </c>
    </row>
    <row r="18" spans="1:14" x14ac:dyDescent="0.2">
      <c r="L18" s="145"/>
      <c r="M18" s="146"/>
      <c r="N18" s="145"/>
    </row>
    <row r="19" spans="1:14" x14ac:dyDescent="0.2">
      <c r="L19" s="145"/>
      <c r="M19" s="146"/>
      <c r="N19" s="145"/>
    </row>
    <row r="20" spans="1:14" x14ac:dyDescent="0.2">
      <c r="L20" s="145"/>
      <c r="M20" s="146"/>
      <c r="N20" s="145"/>
    </row>
    <row r="21" spans="1:14" x14ac:dyDescent="0.2">
      <c r="L21" s="145"/>
      <c r="M21" s="146"/>
      <c r="N21" s="145"/>
    </row>
    <row r="22" spans="1:14" x14ac:dyDescent="0.2">
      <c r="L22" s="50">
        <f t="shared" ref="L22:L59" si="4">SUM(C22:K22)</f>
        <v>0</v>
      </c>
      <c r="M22" s="51" t="b">
        <f t="shared" ref="M22:M59" si="5">EXACT(L22,N22)</f>
        <v>1</v>
      </c>
      <c r="N22" s="50">
        <f t="shared" ref="N22:N59" si="6">B22</f>
        <v>0</v>
      </c>
    </row>
    <row r="23" spans="1:14" x14ac:dyDescent="0.2">
      <c r="L23" s="50">
        <f t="shared" si="4"/>
        <v>0</v>
      </c>
      <c r="M23" s="51" t="b">
        <f t="shared" si="5"/>
        <v>1</v>
      </c>
      <c r="N23" s="50">
        <f t="shared" si="6"/>
        <v>0</v>
      </c>
    </row>
    <row r="24" spans="1:14" x14ac:dyDescent="0.2">
      <c r="L24" s="50">
        <f t="shared" si="4"/>
        <v>0</v>
      </c>
      <c r="M24" s="51" t="b">
        <f t="shared" si="5"/>
        <v>1</v>
      </c>
      <c r="N24" s="50">
        <f t="shared" si="6"/>
        <v>0</v>
      </c>
    </row>
    <row r="25" spans="1:14" x14ac:dyDescent="0.2">
      <c r="L25" s="50">
        <f t="shared" si="4"/>
        <v>0</v>
      </c>
      <c r="M25" s="51" t="b">
        <f t="shared" si="5"/>
        <v>1</v>
      </c>
      <c r="N25" s="50">
        <f t="shared" si="6"/>
        <v>0</v>
      </c>
    </row>
    <row r="26" spans="1:14" x14ac:dyDescent="0.2">
      <c r="L26" s="50">
        <f t="shared" si="4"/>
        <v>0</v>
      </c>
      <c r="M26" s="51" t="b">
        <f t="shared" si="5"/>
        <v>1</v>
      </c>
      <c r="N26" s="50">
        <f t="shared" si="6"/>
        <v>0</v>
      </c>
    </row>
    <row r="27" spans="1:14" x14ac:dyDescent="0.2">
      <c r="L27" s="50">
        <f t="shared" si="4"/>
        <v>0</v>
      </c>
      <c r="M27" s="51" t="b">
        <f t="shared" si="5"/>
        <v>1</v>
      </c>
      <c r="N27" s="50">
        <f t="shared" si="6"/>
        <v>0</v>
      </c>
    </row>
    <row r="28" spans="1:14" x14ac:dyDescent="0.2">
      <c r="L28" s="50">
        <f t="shared" si="4"/>
        <v>0</v>
      </c>
      <c r="M28" s="51" t="b">
        <f t="shared" si="5"/>
        <v>1</v>
      </c>
      <c r="N28" s="50">
        <f t="shared" si="6"/>
        <v>0</v>
      </c>
    </row>
    <row r="29" spans="1:14" x14ac:dyDescent="0.2">
      <c r="L29" s="50">
        <f t="shared" si="4"/>
        <v>0</v>
      </c>
      <c r="M29" s="51" t="b">
        <f t="shared" si="5"/>
        <v>1</v>
      </c>
      <c r="N29" s="50">
        <f t="shared" si="6"/>
        <v>0</v>
      </c>
    </row>
    <row r="30" spans="1:14" x14ac:dyDescent="0.2">
      <c r="L30" s="50">
        <f t="shared" si="4"/>
        <v>0</v>
      </c>
      <c r="M30" s="51" t="b">
        <f t="shared" si="5"/>
        <v>1</v>
      </c>
      <c r="N30" s="50">
        <f t="shared" si="6"/>
        <v>0</v>
      </c>
    </row>
    <row r="31" spans="1:14" x14ac:dyDescent="0.2">
      <c r="L31" s="50">
        <f t="shared" si="4"/>
        <v>0</v>
      </c>
      <c r="M31" s="51" t="b">
        <f t="shared" si="5"/>
        <v>1</v>
      </c>
      <c r="N31" s="50">
        <f t="shared" si="6"/>
        <v>0</v>
      </c>
    </row>
    <row r="32" spans="1:14" x14ac:dyDescent="0.2">
      <c r="L32" s="50">
        <f t="shared" si="4"/>
        <v>0</v>
      </c>
      <c r="M32" s="51" t="b">
        <f t="shared" si="5"/>
        <v>1</v>
      </c>
      <c r="N32" s="50">
        <f t="shared" si="6"/>
        <v>0</v>
      </c>
    </row>
    <row r="33" spans="12:14" x14ac:dyDescent="0.2">
      <c r="L33" s="50">
        <f t="shared" si="4"/>
        <v>0</v>
      </c>
      <c r="M33" s="51" t="b">
        <f t="shared" si="5"/>
        <v>1</v>
      </c>
      <c r="N33" s="50">
        <f t="shared" si="6"/>
        <v>0</v>
      </c>
    </row>
    <row r="34" spans="12:14" x14ac:dyDescent="0.2">
      <c r="L34" s="50">
        <f t="shared" si="4"/>
        <v>0</v>
      </c>
      <c r="M34" s="51" t="b">
        <f t="shared" si="5"/>
        <v>1</v>
      </c>
      <c r="N34" s="50">
        <f t="shared" si="6"/>
        <v>0</v>
      </c>
    </row>
    <row r="35" spans="12:14" x14ac:dyDescent="0.2">
      <c r="L35" s="50">
        <f t="shared" si="4"/>
        <v>0</v>
      </c>
      <c r="M35" s="51" t="b">
        <f t="shared" si="5"/>
        <v>1</v>
      </c>
      <c r="N35" s="50">
        <f t="shared" si="6"/>
        <v>0</v>
      </c>
    </row>
    <row r="36" spans="12:14" x14ac:dyDescent="0.2">
      <c r="L36" s="50">
        <f t="shared" si="4"/>
        <v>0</v>
      </c>
      <c r="M36" s="51" t="b">
        <f t="shared" si="5"/>
        <v>1</v>
      </c>
      <c r="N36" s="50">
        <f t="shared" si="6"/>
        <v>0</v>
      </c>
    </row>
    <row r="37" spans="12:14" x14ac:dyDescent="0.2">
      <c r="L37" s="50">
        <f t="shared" si="4"/>
        <v>0</v>
      </c>
      <c r="M37" s="51" t="b">
        <f t="shared" si="5"/>
        <v>1</v>
      </c>
      <c r="N37" s="50">
        <f t="shared" si="6"/>
        <v>0</v>
      </c>
    </row>
    <row r="38" spans="12:14" x14ac:dyDescent="0.2">
      <c r="L38" s="50">
        <f t="shared" si="4"/>
        <v>0</v>
      </c>
      <c r="M38" s="51" t="b">
        <f t="shared" si="5"/>
        <v>1</v>
      </c>
      <c r="N38" s="50">
        <f t="shared" si="6"/>
        <v>0</v>
      </c>
    </row>
    <row r="39" spans="12:14" x14ac:dyDescent="0.2">
      <c r="L39" s="50">
        <f t="shared" si="4"/>
        <v>0</v>
      </c>
      <c r="M39" s="51" t="b">
        <f t="shared" si="5"/>
        <v>1</v>
      </c>
      <c r="N39" s="50">
        <f t="shared" si="6"/>
        <v>0</v>
      </c>
    </row>
    <row r="40" spans="12:14" x14ac:dyDescent="0.2">
      <c r="L40" s="50">
        <f t="shared" si="4"/>
        <v>0</v>
      </c>
      <c r="M40" s="51" t="b">
        <f t="shared" si="5"/>
        <v>1</v>
      </c>
      <c r="N40" s="50">
        <f t="shared" si="6"/>
        <v>0</v>
      </c>
    </row>
    <row r="41" spans="12:14" x14ac:dyDescent="0.2">
      <c r="L41" s="50">
        <f t="shared" si="4"/>
        <v>0</v>
      </c>
      <c r="M41" s="51" t="b">
        <f t="shared" si="5"/>
        <v>1</v>
      </c>
      <c r="N41" s="50">
        <f t="shared" si="6"/>
        <v>0</v>
      </c>
    </row>
    <row r="42" spans="12:14" x14ac:dyDescent="0.2">
      <c r="L42" s="50">
        <f t="shared" si="4"/>
        <v>0</v>
      </c>
      <c r="M42" s="51" t="b">
        <f t="shared" si="5"/>
        <v>1</v>
      </c>
      <c r="N42" s="50">
        <f t="shared" si="6"/>
        <v>0</v>
      </c>
    </row>
    <row r="43" spans="12:14" x14ac:dyDescent="0.2">
      <c r="L43" s="50">
        <f t="shared" si="4"/>
        <v>0</v>
      </c>
      <c r="M43" s="51" t="b">
        <f t="shared" si="5"/>
        <v>1</v>
      </c>
      <c r="N43" s="50">
        <f t="shared" si="6"/>
        <v>0</v>
      </c>
    </row>
    <row r="44" spans="12:14" x14ac:dyDescent="0.2">
      <c r="L44" s="50">
        <f t="shared" si="4"/>
        <v>0</v>
      </c>
      <c r="M44" s="51" t="b">
        <f t="shared" si="5"/>
        <v>1</v>
      </c>
      <c r="N44" s="50">
        <f t="shared" si="6"/>
        <v>0</v>
      </c>
    </row>
    <row r="45" spans="12:14" x14ac:dyDescent="0.2">
      <c r="L45" s="50">
        <f t="shared" si="4"/>
        <v>0</v>
      </c>
      <c r="M45" s="51" t="b">
        <f t="shared" si="5"/>
        <v>1</v>
      </c>
      <c r="N45" s="50">
        <f t="shared" si="6"/>
        <v>0</v>
      </c>
    </row>
    <row r="46" spans="12:14" x14ac:dyDescent="0.2">
      <c r="L46" s="50">
        <f t="shared" si="4"/>
        <v>0</v>
      </c>
      <c r="M46" s="51" t="b">
        <f t="shared" si="5"/>
        <v>1</v>
      </c>
      <c r="N46" s="50">
        <f t="shared" si="6"/>
        <v>0</v>
      </c>
    </row>
    <row r="47" spans="12:14" x14ac:dyDescent="0.2">
      <c r="L47" s="50">
        <f t="shared" si="4"/>
        <v>0</v>
      </c>
      <c r="M47" s="51" t="b">
        <f t="shared" si="5"/>
        <v>1</v>
      </c>
      <c r="N47" s="50">
        <f t="shared" si="6"/>
        <v>0</v>
      </c>
    </row>
    <row r="48" spans="12:14" x14ac:dyDescent="0.2">
      <c r="L48" s="50">
        <f t="shared" si="4"/>
        <v>0</v>
      </c>
      <c r="M48" s="51" t="b">
        <f t="shared" si="5"/>
        <v>1</v>
      </c>
      <c r="N48" s="50">
        <f t="shared" si="6"/>
        <v>0</v>
      </c>
    </row>
    <row r="49" spans="12:14" x14ac:dyDescent="0.2">
      <c r="L49" s="50">
        <f t="shared" si="4"/>
        <v>0</v>
      </c>
      <c r="M49" s="51" t="b">
        <f t="shared" si="5"/>
        <v>1</v>
      </c>
      <c r="N49" s="50">
        <f t="shared" si="6"/>
        <v>0</v>
      </c>
    </row>
    <row r="50" spans="12:14" x14ac:dyDescent="0.2">
      <c r="L50" s="50">
        <f t="shared" si="4"/>
        <v>0</v>
      </c>
      <c r="M50" s="51" t="b">
        <f t="shared" si="5"/>
        <v>1</v>
      </c>
      <c r="N50" s="50">
        <f t="shared" si="6"/>
        <v>0</v>
      </c>
    </row>
    <row r="51" spans="12:14" x14ac:dyDescent="0.2">
      <c r="L51" s="50">
        <f t="shared" si="4"/>
        <v>0</v>
      </c>
      <c r="M51" s="51" t="b">
        <f t="shared" si="5"/>
        <v>1</v>
      </c>
      <c r="N51" s="50">
        <f t="shared" si="6"/>
        <v>0</v>
      </c>
    </row>
    <row r="52" spans="12:14" x14ac:dyDescent="0.2">
      <c r="L52" s="50">
        <f t="shared" si="4"/>
        <v>0</v>
      </c>
      <c r="M52" s="51" t="b">
        <f t="shared" si="5"/>
        <v>1</v>
      </c>
      <c r="N52" s="50">
        <f t="shared" si="6"/>
        <v>0</v>
      </c>
    </row>
    <row r="53" spans="12:14" x14ac:dyDescent="0.2">
      <c r="L53" s="50">
        <f t="shared" si="4"/>
        <v>0</v>
      </c>
      <c r="M53" s="51" t="b">
        <f t="shared" si="5"/>
        <v>1</v>
      </c>
      <c r="N53" s="50">
        <f t="shared" si="6"/>
        <v>0</v>
      </c>
    </row>
    <row r="54" spans="12:14" x14ac:dyDescent="0.2">
      <c r="L54" s="50">
        <f t="shared" si="4"/>
        <v>0</v>
      </c>
      <c r="M54" s="51" t="b">
        <f t="shared" si="5"/>
        <v>1</v>
      </c>
      <c r="N54" s="50">
        <f t="shared" si="6"/>
        <v>0</v>
      </c>
    </row>
    <row r="55" spans="12:14" x14ac:dyDescent="0.2">
      <c r="L55" s="50">
        <f t="shared" si="4"/>
        <v>0</v>
      </c>
      <c r="M55" s="51" t="b">
        <f t="shared" si="5"/>
        <v>1</v>
      </c>
      <c r="N55" s="50">
        <f t="shared" si="6"/>
        <v>0</v>
      </c>
    </row>
    <row r="56" spans="12:14" x14ac:dyDescent="0.2">
      <c r="L56" s="50">
        <f t="shared" si="4"/>
        <v>0</v>
      </c>
      <c r="M56" s="51" t="b">
        <f t="shared" si="5"/>
        <v>1</v>
      </c>
      <c r="N56" s="50">
        <f t="shared" si="6"/>
        <v>0</v>
      </c>
    </row>
    <row r="57" spans="12:14" x14ac:dyDescent="0.2">
      <c r="L57" s="50">
        <f t="shared" si="4"/>
        <v>0</v>
      </c>
      <c r="M57" s="51" t="b">
        <f t="shared" si="5"/>
        <v>1</v>
      </c>
      <c r="N57" s="50">
        <f t="shared" si="6"/>
        <v>0</v>
      </c>
    </row>
    <row r="58" spans="12:14" x14ac:dyDescent="0.2">
      <c r="L58" s="50">
        <f t="shared" si="4"/>
        <v>0</v>
      </c>
      <c r="M58" s="51" t="b">
        <f t="shared" si="5"/>
        <v>1</v>
      </c>
      <c r="N58" s="50">
        <f t="shared" si="6"/>
        <v>0</v>
      </c>
    </row>
    <row r="59" spans="12:14" x14ac:dyDescent="0.2">
      <c r="L59" s="50">
        <f t="shared" si="4"/>
        <v>0</v>
      </c>
      <c r="M59" s="51" t="b">
        <f t="shared" si="5"/>
        <v>1</v>
      </c>
      <c r="N59" s="50">
        <f t="shared" si="6"/>
        <v>0</v>
      </c>
    </row>
    <row r="60" spans="12:14" hidden="1" x14ac:dyDescent="0.2">
      <c r="L60" s="69"/>
      <c r="M60" s="70"/>
      <c r="N60" s="69"/>
    </row>
    <row r="61" spans="12:14" hidden="1" x14ac:dyDescent="0.2">
      <c r="L61" s="69"/>
      <c r="M61" s="70"/>
      <c r="N61" s="69"/>
    </row>
    <row r="62" spans="12:14" hidden="1" x14ac:dyDescent="0.2">
      <c r="L62" s="72"/>
      <c r="M62" s="70"/>
      <c r="N62" s="72"/>
    </row>
    <row r="63" spans="12:14" hidden="1" x14ac:dyDescent="0.2">
      <c r="L63" s="72"/>
      <c r="M63" s="70"/>
      <c r="N63" s="72"/>
    </row>
    <row r="64" spans="12:14" hidden="1" x14ac:dyDescent="0.2">
      <c r="L64" s="72"/>
      <c r="M64" s="70"/>
      <c r="N64" s="72"/>
    </row>
    <row r="65" spans="12:14" hidden="1" x14ac:dyDescent="0.2">
      <c r="L65" s="72"/>
      <c r="M65" s="70"/>
      <c r="N65" s="72"/>
    </row>
    <row r="66" spans="12:14" hidden="1" x14ac:dyDescent="0.2">
      <c r="L66" s="72"/>
      <c r="M66" s="70"/>
      <c r="N66" s="72"/>
    </row>
    <row r="67" spans="12:14" hidden="1" x14ac:dyDescent="0.2">
      <c r="L67" s="72"/>
      <c r="M67" s="70"/>
      <c r="N67" s="72"/>
    </row>
    <row r="68" spans="12:14" hidden="1" x14ac:dyDescent="0.2">
      <c r="L68" s="72"/>
      <c r="M68" s="70"/>
      <c r="N68" s="72"/>
    </row>
    <row r="69" spans="12:14" hidden="1" x14ac:dyDescent="0.2">
      <c r="L69" s="72"/>
      <c r="M69" s="70"/>
      <c r="N69" s="72"/>
    </row>
    <row r="70" spans="12:14" hidden="1" x14ac:dyDescent="0.2">
      <c r="L70" s="72"/>
      <c r="M70" s="70"/>
      <c r="N70" s="72"/>
    </row>
    <row r="71" spans="12:14" hidden="1" x14ac:dyDescent="0.2">
      <c r="L71" s="72"/>
      <c r="M71" s="70"/>
      <c r="N71" s="72"/>
    </row>
    <row r="72" spans="12:14" hidden="1" x14ac:dyDescent="0.2">
      <c r="L72" s="72"/>
      <c r="M72" s="70"/>
      <c r="N72" s="72"/>
    </row>
    <row r="73" spans="12:14" hidden="1" x14ac:dyDescent="0.2">
      <c r="L73" s="72"/>
      <c r="M73" s="70"/>
      <c r="N73" s="72"/>
    </row>
  </sheetData>
  <sheetProtection sheet="1" objects="1" scenarios="1" selectLockedCells="1"/>
  <mergeCells count="10">
    <mergeCell ref="I6:I7"/>
    <mergeCell ref="J6:J7"/>
    <mergeCell ref="K6:K7"/>
    <mergeCell ref="A1:K1"/>
    <mergeCell ref="H6:H7"/>
    <mergeCell ref="F6:F7"/>
    <mergeCell ref="A5:E7"/>
    <mergeCell ref="G6:G7"/>
    <mergeCell ref="D3:E3"/>
    <mergeCell ref="D2:E2"/>
  </mergeCells>
  <phoneticPr fontId="0" type="noConversion"/>
  <printOptions horizontalCentered="1"/>
  <pageMargins left="0.5" right="0.5" top="0.75" bottom="0.75" header="0.5" footer="0.5"/>
  <pageSetup scale="85" orientation="landscape" r:id="rId1"/>
  <headerFooter alignWithMargins="0">
    <oddHeader>&amp;REnclosure 2</oddHeader>
    <oddFooter>&amp;LPage 21&amp;Rver 3 (12/2007)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2">
    <pageSetUpPr fitToPage="1"/>
  </sheetPr>
  <dimension ref="A1:L36"/>
  <sheetViews>
    <sheetView topLeftCell="A15" workbookViewId="0">
      <selection activeCell="G28" sqref="G28"/>
    </sheetView>
  </sheetViews>
  <sheetFormatPr defaultColWidth="0" defaultRowHeight="12.75" zeroHeight="1" x14ac:dyDescent="0.2"/>
  <cols>
    <col min="1" max="4" width="3.7109375" customWidth="1"/>
    <col min="5" max="5" width="40.42578125" customWidth="1"/>
    <col min="6" max="8" width="20.7109375" customWidth="1"/>
    <col min="9" max="12" width="12.7109375" hidden="1" customWidth="1"/>
    <col min="13" max="16384" width="9.140625" hidden="1"/>
  </cols>
  <sheetData>
    <row r="1" spans="1:12" ht="49.5" customHeight="1" x14ac:dyDescent="0.2">
      <c r="A1" s="181" t="s">
        <v>136</v>
      </c>
      <c r="B1" s="181"/>
      <c r="C1" s="181"/>
      <c r="D1" s="181"/>
      <c r="E1" s="181"/>
      <c r="F1" s="181"/>
      <c r="G1" s="181"/>
      <c r="H1" s="181"/>
    </row>
    <row r="2" spans="1:12" ht="20.100000000000001" customHeight="1" x14ac:dyDescent="0.25">
      <c r="A2" s="42" t="s">
        <v>28</v>
      </c>
      <c r="B2" s="42"/>
      <c r="C2" s="42"/>
      <c r="D2" s="189" t="str">
        <f>'CSS Pgm 1'!E2</f>
        <v>Santa Cruz</v>
      </c>
      <c r="E2" s="189"/>
      <c r="F2" s="75"/>
      <c r="G2" s="43" t="s">
        <v>29</v>
      </c>
      <c r="H2" s="44" t="str">
        <f>Worksheet!$N$2</f>
        <v>6/12/08</v>
      </c>
    </row>
    <row r="3" spans="1:12" ht="15" customHeight="1" x14ac:dyDescent="0.25">
      <c r="A3" s="80"/>
      <c r="B3" s="80"/>
      <c r="C3" s="80"/>
      <c r="D3" s="193"/>
      <c r="E3" s="193"/>
      <c r="F3" s="75"/>
      <c r="G3" s="75"/>
      <c r="H3" s="75"/>
    </row>
    <row r="4" spans="1:12" ht="15" x14ac:dyDescent="0.2">
      <c r="A4" s="75"/>
      <c r="B4" s="75"/>
      <c r="C4" s="75"/>
      <c r="D4" s="75"/>
      <c r="E4" s="75"/>
      <c r="F4" s="75"/>
      <c r="G4" s="75"/>
      <c r="H4" s="75"/>
    </row>
    <row r="5" spans="1:12" s="3" customFormat="1" ht="15" customHeight="1" x14ac:dyDescent="0.25">
      <c r="A5" s="201" t="s">
        <v>62</v>
      </c>
      <c r="B5" s="202"/>
      <c r="C5" s="202"/>
      <c r="D5" s="202"/>
      <c r="E5" s="203"/>
      <c r="F5" s="45" t="s">
        <v>19</v>
      </c>
      <c r="G5" s="45" t="s">
        <v>20</v>
      </c>
      <c r="H5" s="45" t="s">
        <v>21</v>
      </c>
    </row>
    <row r="6" spans="1:12" s="3" customFormat="1" ht="15" customHeight="1" x14ac:dyDescent="0.2">
      <c r="A6" s="204"/>
      <c r="B6" s="205"/>
      <c r="C6" s="205"/>
      <c r="D6" s="205"/>
      <c r="E6" s="206"/>
      <c r="F6" s="191" t="s">
        <v>60</v>
      </c>
      <c r="G6" s="191" t="s">
        <v>58</v>
      </c>
      <c r="H6" s="191" t="s">
        <v>59</v>
      </c>
    </row>
    <row r="7" spans="1:12" s="1" customFormat="1" ht="42" customHeight="1" x14ac:dyDescent="0.2">
      <c r="A7" s="207"/>
      <c r="B7" s="208"/>
      <c r="C7" s="208"/>
      <c r="D7" s="208"/>
      <c r="E7" s="209"/>
      <c r="F7" s="192"/>
      <c r="G7" s="192"/>
      <c r="H7" s="192"/>
      <c r="I7" s="2"/>
      <c r="J7" s="2"/>
      <c r="K7" s="2"/>
      <c r="L7" s="2"/>
    </row>
    <row r="8" spans="1:12" ht="18.75" customHeight="1" x14ac:dyDescent="0.2">
      <c r="A8" s="129" t="s">
        <v>55</v>
      </c>
      <c r="B8" s="59"/>
      <c r="C8" s="59"/>
      <c r="D8" s="59"/>
      <c r="E8" s="60"/>
      <c r="F8" s="49"/>
      <c r="G8" s="49"/>
      <c r="H8" s="49">
        <f>F8-G8</f>
        <v>0</v>
      </c>
    </row>
    <row r="9" spans="1:12" ht="12" customHeight="1" x14ac:dyDescent="0.2">
      <c r="A9" s="52" t="s">
        <v>56</v>
      </c>
      <c r="B9" s="62"/>
      <c r="C9" s="62"/>
      <c r="D9" s="62"/>
      <c r="E9" s="63"/>
      <c r="F9" s="53"/>
      <c r="G9" s="53"/>
      <c r="H9" s="53">
        <f t="shared" ref="H9:H31" si="0">F9-G9</f>
        <v>0</v>
      </c>
    </row>
    <row r="10" spans="1:12" ht="12" customHeight="1" x14ac:dyDescent="0.2">
      <c r="A10" s="52" t="s">
        <v>57</v>
      </c>
      <c r="B10" s="62"/>
      <c r="C10" s="62"/>
      <c r="D10" s="62"/>
      <c r="E10" s="63"/>
      <c r="F10" s="53"/>
      <c r="G10" s="53"/>
      <c r="H10" s="53">
        <f t="shared" si="0"/>
        <v>0</v>
      </c>
    </row>
    <row r="11" spans="1:12" ht="12" customHeight="1" x14ac:dyDescent="0.2">
      <c r="A11" s="52" t="s">
        <v>63</v>
      </c>
      <c r="B11" s="62"/>
      <c r="C11" s="62"/>
      <c r="D11" s="62"/>
      <c r="E11" s="63"/>
      <c r="F11" s="53"/>
      <c r="G11" s="53"/>
      <c r="H11" s="53"/>
    </row>
    <row r="12" spans="1:12" ht="12" customHeight="1" x14ac:dyDescent="0.2">
      <c r="A12" s="52">
        <v>1</v>
      </c>
      <c r="B12" s="147" t="s">
        <v>214</v>
      </c>
      <c r="C12" s="147"/>
      <c r="D12" s="147"/>
      <c r="E12" s="148"/>
      <c r="F12" s="53">
        <v>96030</v>
      </c>
      <c r="G12" s="53"/>
      <c r="H12" s="53">
        <f t="shared" si="0"/>
        <v>96030</v>
      </c>
    </row>
    <row r="13" spans="1:12" ht="12" customHeight="1" x14ac:dyDescent="0.2">
      <c r="A13" s="52">
        <v>2</v>
      </c>
      <c r="B13" s="147" t="s">
        <v>215</v>
      </c>
      <c r="C13" s="147"/>
      <c r="D13" s="147"/>
      <c r="E13" s="148"/>
      <c r="F13" s="53">
        <v>128280</v>
      </c>
      <c r="G13" s="53"/>
      <c r="H13" s="53">
        <f t="shared" si="0"/>
        <v>128280</v>
      </c>
    </row>
    <row r="14" spans="1:12" ht="12" customHeight="1" x14ac:dyDescent="0.2">
      <c r="A14" s="52">
        <v>3</v>
      </c>
      <c r="B14" s="147" t="s">
        <v>216</v>
      </c>
      <c r="C14" s="147"/>
      <c r="D14" s="147"/>
      <c r="E14" s="148"/>
      <c r="F14" s="53">
        <v>304712</v>
      </c>
      <c r="G14" s="53">
        <v>95000</v>
      </c>
      <c r="H14" s="53">
        <f t="shared" si="0"/>
        <v>209712</v>
      </c>
    </row>
    <row r="15" spans="1:12" ht="12" customHeight="1" x14ac:dyDescent="0.2">
      <c r="A15" s="52">
        <v>4</v>
      </c>
      <c r="B15" s="147" t="s">
        <v>217</v>
      </c>
      <c r="C15" s="147"/>
      <c r="D15" s="147"/>
      <c r="E15" s="148"/>
      <c r="F15" s="53">
        <v>13400</v>
      </c>
      <c r="G15" s="53">
        <v>23753.97</v>
      </c>
      <c r="H15" s="53">
        <f t="shared" si="0"/>
        <v>-10353.970000000001</v>
      </c>
    </row>
    <row r="16" spans="1:12" ht="12" customHeight="1" x14ac:dyDescent="0.2">
      <c r="A16" s="52">
        <v>5</v>
      </c>
      <c r="B16" s="147" t="s">
        <v>218</v>
      </c>
      <c r="C16" s="147"/>
      <c r="D16" s="147"/>
      <c r="E16" s="148"/>
      <c r="F16" s="53">
        <v>9000</v>
      </c>
      <c r="G16" s="53">
        <v>5301.31</v>
      </c>
      <c r="H16" s="53">
        <f t="shared" si="0"/>
        <v>3698.6899999999996</v>
      </c>
    </row>
    <row r="17" spans="1:8" ht="12" customHeight="1" x14ac:dyDescent="0.2">
      <c r="A17" s="52">
        <v>6</v>
      </c>
      <c r="B17" s="147" t="s">
        <v>219</v>
      </c>
      <c r="C17" s="147"/>
      <c r="D17" s="147"/>
      <c r="E17" s="148"/>
      <c r="F17" s="53">
        <v>75807</v>
      </c>
      <c r="G17" s="53">
        <v>70021</v>
      </c>
      <c r="H17" s="53">
        <f t="shared" si="0"/>
        <v>5786</v>
      </c>
    </row>
    <row r="18" spans="1:8" ht="12" customHeight="1" x14ac:dyDescent="0.2">
      <c r="A18" s="52">
        <v>7</v>
      </c>
      <c r="B18" s="147" t="s">
        <v>220</v>
      </c>
      <c r="C18" s="147"/>
      <c r="D18" s="147"/>
      <c r="E18" s="148"/>
      <c r="F18" s="53">
        <v>147000</v>
      </c>
      <c r="G18" s="53">
        <v>147100</v>
      </c>
      <c r="H18" s="53">
        <f t="shared" si="0"/>
        <v>-100</v>
      </c>
    </row>
    <row r="19" spans="1:8" ht="12" customHeight="1" x14ac:dyDescent="0.2">
      <c r="A19" s="52">
        <v>8</v>
      </c>
      <c r="B19" s="147" t="s">
        <v>197</v>
      </c>
      <c r="C19" s="147"/>
      <c r="D19" s="147"/>
      <c r="E19" s="148"/>
      <c r="F19" s="53">
        <v>19500</v>
      </c>
      <c r="G19" s="53"/>
      <c r="H19" s="53">
        <f t="shared" si="0"/>
        <v>19500</v>
      </c>
    </row>
    <row r="20" spans="1:8" ht="12" customHeight="1" x14ac:dyDescent="0.2">
      <c r="A20" s="52">
        <v>9</v>
      </c>
      <c r="B20" s="147" t="s">
        <v>221</v>
      </c>
      <c r="C20" s="147"/>
      <c r="D20" s="147"/>
      <c r="E20" s="148"/>
      <c r="F20" s="53">
        <v>43550</v>
      </c>
      <c r="G20" s="53"/>
      <c r="H20" s="53">
        <f t="shared" si="0"/>
        <v>43550</v>
      </c>
    </row>
    <row r="21" spans="1:8" ht="12" customHeight="1" x14ac:dyDescent="0.2">
      <c r="A21" s="52">
        <v>10</v>
      </c>
      <c r="B21" s="147" t="s">
        <v>222</v>
      </c>
      <c r="C21" s="147"/>
      <c r="D21" s="147"/>
      <c r="E21" s="148"/>
      <c r="F21" s="53">
        <v>72580</v>
      </c>
      <c r="G21" s="53"/>
      <c r="H21" s="53">
        <f t="shared" si="0"/>
        <v>72580</v>
      </c>
    </row>
    <row r="22" spans="1:8" ht="12" customHeight="1" x14ac:dyDescent="0.2">
      <c r="A22" s="52">
        <v>11</v>
      </c>
      <c r="B22" s="147" t="s">
        <v>223</v>
      </c>
      <c r="C22" s="147"/>
      <c r="D22" s="147"/>
      <c r="E22" s="148"/>
      <c r="F22" s="53">
        <v>33652</v>
      </c>
      <c r="G22" s="53"/>
      <c r="H22" s="53">
        <f t="shared" si="0"/>
        <v>33652</v>
      </c>
    </row>
    <row r="23" spans="1:8" ht="12" customHeight="1" x14ac:dyDescent="0.2">
      <c r="A23" s="52">
        <v>12</v>
      </c>
      <c r="B23" s="147" t="s">
        <v>224</v>
      </c>
      <c r="C23" s="147"/>
      <c r="D23" s="147"/>
      <c r="E23" s="148"/>
      <c r="F23" s="53">
        <v>54073</v>
      </c>
      <c r="G23" s="53">
        <v>6641.91</v>
      </c>
      <c r="H23" s="53">
        <f t="shared" si="0"/>
        <v>47431.09</v>
      </c>
    </row>
    <row r="24" spans="1:8" ht="12" customHeight="1" x14ac:dyDescent="0.2">
      <c r="A24" s="52">
        <v>13</v>
      </c>
      <c r="B24" s="147" t="s">
        <v>225</v>
      </c>
      <c r="C24" s="147"/>
      <c r="D24" s="147"/>
      <c r="E24" s="148"/>
      <c r="F24" s="53">
        <v>400</v>
      </c>
      <c r="G24" s="53"/>
      <c r="H24" s="53">
        <f t="shared" si="0"/>
        <v>400</v>
      </c>
    </row>
    <row r="25" spans="1:8" ht="12" customHeight="1" x14ac:dyDescent="0.2">
      <c r="A25" s="52">
        <v>14</v>
      </c>
      <c r="B25" s="147" t="s">
        <v>226</v>
      </c>
      <c r="C25" s="147"/>
      <c r="D25" s="147"/>
      <c r="E25" s="148"/>
      <c r="F25" s="53">
        <v>68394</v>
      </c>
      <c r="G25" s="53"/>
      <c r="H25" s="53">
        <f t="shared" si="0"/>
        <v>68394</v>
      </c>
    </row>
    <row r="26" spans="1:8" ht="12" customHeight="1" x14ac:dyDescent="0.2">
      <c r="A26" s="52">
        <v>15</v>
      </c>
      <c r="B26" s="147" t="s">
        <v>227</v>
      </c>
      <c r="C26" s="147"/>
      <c r="D26" s="147"/>
      <c r="E26" s="148"/>
      <c r="F26" s="53">
        <v>25954</v>
      </c>
      <c r="G26" s="53">
        <v>352.62</v>
      </c>
      <c r="H26" s="53">
        <f t="shared" si="0"/>
        <v>25601.38</v>
      </c>
    </row>
    <row r="27" spans="1:8" ht="12" customHeight="1" x14ac:dyDescent="0.2">
      <c r="A27" s="52">
        <v>16</v>
      </c>
      <c r="B27" s="147" t="s">
        <v>228</v>
      </c>
      <c r="C27" s="147"/>
      <c r="D27" s="147"/>
      <c r="E27" s="148"/>
      <c r="F27" s="53">
        <v>5000</v>
      </c>
      <c r="G27" s="53"/>
      <c r="H27" s="53">
        <f t="shared" si="0"/>
        <v>5000</v>
      </c>
    </row>
    <row r="28" spans="1:8" ht="12" customHeight="1" x14ac:dyDescent="0.2">
      <c r="A28" s="52">
        <v>17</v>
      </c>
      <c r="B28" s="147" t="s">
        <v>229</v>
      </c>
      <c r="C28" s="147"/>
      <c r="D28" s="147"/>
      <c r="E28" s="148"/>
      <c r="F28" s="53">
        <v>8000</v>
      </c>
      <c r="G28" s="53">
        <v>1505</v>
      </c>
      <c r="H28" s="53">
        <f t="shared" si="0"/>
        <v>6495</v>
      </c>
    </row>
    <row r="29" spans="1:8" ht="12" customHeight="1" x14ac:dyDescent="0.2">
      <c r="A29" s="52">
        <v>18</v>
      </c>
      <c r="B29" s="147" t="s">
        <v>230</v>
      </c>
      <c r="C29" s="147"/>
      <c r="D29" s="147"/>
      <c r="E29" s="148"/>
      <c r="F29" s="53">
        <v>8100</v>
      </c>
      <c r="G29" s="53">
        <v>1719.47</v>
      </c>
      <c r="H29" s="53">
        <f t="shared" si="0"/>
        <v>6380.53</v>
      </c>
    </row>
    <row r="30" spans="1:8" ht="12" customHeight="1" x14ac:dyDescent="0.2">
      <c r="A30" s="52">
        <v>19</v>
      </c>
      <c r="B30" s="147"/>
      <c r="C30" s="147"/>
      <c r="D30" s="147"/>
      <c r="E30" s="148"/>
      <c r="F30" s="53"/>
      <c r="G30" s="53"/>
      <c r="H30" s="53">
        <f t="shared" si="0"/>
        <v>0</v>
      </c>
    </row>
    <row r="31" spans="1:8" ht="12" customHeight="1" x14ac:dyDescent="0.2">
      <c r="A31" s="52">
        <v>20</v>
      </c>
      <c r="B31" s="147"/>
      <c r="C31" s="147"/>
      <c r="D31" s="147"/>
      <c r="E31" s="148"/>
      <c r="F31" s="53"/>
      <c r="G31" s="53"/>
      <c r="H31" s="53">
        <f t="shared" si="0"/>
        <v>0</v>
      </c>
    </row>
    <row r="32" spans="1:8" ht="12" customHeight="1" x14ac:dyDescent="0.2">
      <c r="A32" s="130" t="s">
        <v>35</v>
      </c>
      <c r="B32" s="85"/>
      <c r="C32" s="85"/>
      <c r="D32" s="85"/>
      <c r="E32" s="86"/>
      <c r="F32" s="131">
        <f>SUM(F8:F31)</f>
        <v>1113432</v>
      </c>
      <c r="G32" s="131">
        <f>SUM(G8:G31)</f>
        <v>351395.27999999997</v>
      </c>
      <c r="H32" s="131">
        <f>SUM(H8:H31)</f>
        <v>762036.72</v>
      </c>
    </row>
    <row r="33" spans="1:8" ht="15.75" customHeight="1" x14ac:dyDescent="0.2">
      <c r="A33" s="130" t="s">
        <v>101</v>
      </c>
      <c r="B33" s="85"/>
      <c r="C33" s="85"/>
      <c r="D33" s="85"/>
      <c r="E33" s="86"/>
      <c r="F33" s="149"/>
      <c r="G33" s="131"/>
      <c r="H33" s="131">
        <f>F33-G33</f>
        <v>0</v>
      </c>
    </row>
    <row r="34" spans="1:8" ht="15" customHeight="1" x14ac:dyDescent="0.2">
      <c r="A34" s="130" t="s">
        <v>61</v>
      </c>
      <c r="B34" s="85"/>
      <c r="C34" s="85"/>
      <c r="D34" s="85"/>
      <c r="E34" s="86"/>
      <c r="F34" s="131">
        <f>F32</f>
        <v>1113432</v>
      </c>
      <c r="G34" s="131">
        <f>G32+G33</f>
        <v>351395.27999999997</v>
      </c>
      <c r="H34" s="131">
        <f>H32+H33</f>
        <v>762036.72</v>
      </c>
    </row>
    <row r="36" spans="1:8" hidden="1" x14ac:dyDescent="0.2">
      <c r="F36" s="6"/>
      <c r="G36" s="6"/>
    </row>
  </sheetData>
  <sheetProtection selectLockedCells="1"/>
  <mergeCells count="7">
    <mergeCell ref="G6:G7"/>
    <mergeCell ref="H6:H7"/>
    <mergeCell ref="A1:H1"/>
    <mergeCell ref="A5:E7"/>
    <mergeCell ref="F6:F7"/>
    <mergeCell ref="D3:E3"/>
    <mergeCell ref="D2:E2"/>
  </mergeCells>
  <phoneticPr fontId="0" type="noConversion"/>
  <printOptions horizontalCentered="1"/>
  <pageMargins left="0.5" right="0.5" top="0.75" bottom="0.75" header="0.5" footer="0.5"/>
  <pageSetup orientation="landscape" r:id="rId1"/>
  <headerFooter alignWithMargins="0">
    <oddHeader>&amp;REnclosure 2</oddHeader>
    <oddFooter>&amp;LPage 22&amp;Rver 3 (12/2007)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3">
    <pageSetUpPr fitToPage="1"/>
  </sheetPr>
  <dimension ref="A1:O33"/>
  <sheetViews>
    <sheetView zoomScale="90" zoomScaleNormal="90" workbookViewId="0">
      <selection activeCell="A2" sqref="A2"/>
    </sheetView>
  </sheetViews>
  <sheetFormatPr defaultColWidth="0" defaultRowHeight="15" zeroHeight="1" x14ac:dyDescent="0.2"/>
  <cols>
    <col min="1" max="4" width="3.7109375" style="40" customWidth="1"/>
    <col min="5" max="5" width="56.42578125" style="40" customWidth="1"/>
    <col min="6" max="12" width="12.7109375" style="40" customWidth="1"/>
    <col min="13" max="15" width="12.7109375" hidden="1" customWidth="1"/>
    <col min="16" max="16384" width="9.140625" hidden="1"/>
  </cols>
  <sheetData>
    <row r="1" spans="1:15" ht="42.75" customHeight="1" x14ac:dyDescent="0.2">
      <c r="A1" s="181" t="s">
        <v>137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5" ht="20.100000000000001" customHeight="1" x14ac:dyDescent="0.25">
      <c r="A2" s="42" t="s">
        <v>28</v>
      </c>
      <c r="B2" s="42"/>
      <c r="C2" s="42"/>
      <c r="D2" s="189" t="str">
        <f>'CSS Pgm 1'!E2:E2</f>
        <v>Santa Cruz</v>
      </c>
      <c r="E2" s="189"/>
      <c r="F2" s="75"/>
      <c r="G2" s="75"/>
      <c r="H2" s="75"/>
      <c r="I2" s="75"/>
      <c r="J2" s="75"/>
      <c r="K2" s="43" t="s">
        <v>29</v>
      </c>
      <c r="L2" s="44" t="str">
        <f>'CSS Pgm 1'!P2</f>
        <v>6/12/08</v>
      </c>
    </row>
    <row r="3" spans="1:15" ht="15" customHeight="1" x14ac:dyDescent="0.25">
      <c r="A3" s="80"/>
      <c r="B3" s="80"/>
      <c r="C3" s="80"/>
      <c r="D3" s="193"/>
      <c r="E3" s="193"/>
      <c r="F3" s="75"/>
      <c r="G3" s="75"/>
      <c r="H3" s="75"/>
      <c r="I3" s="75"/>
      <c r="J3" s="75"/>
      <c r="K3" s="75"/>
      <c r="L3" s="75"/>
    </row>
    <row r="4" spans="1:15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5" s="3" customFormat="1" ht="15" customHeight="1" x14ac:dyDescent="0.25">
      <c r="A5" s="182"/>
      <c r="B5" s="183"/>
      <c r="C5" s="183"/>
      <c r="D5" s="183"/>
      <c r="E5" s="184"/>
      <c r="F5" s="45" t="s">
        <v>19</v>
      </c>
      <c r="G5" s="46" t="s">
        <v>20</v>
      </c>
      <c r="H5" s="46" t="s">
        <v>27</v>
      </c>
      <c r="I5" s="46" t="s">
        <v>21</v>
      </c>
      <c r="J5" s="46" t="s">
        <v>22</v>
      </c>
      <c r="K5" s="46" t="s">
        <v>23</v>
      </c>
      <c r="L5" s="46" t="s">
        <v>24</v>
      </c>
    </row>
    <row r="6" spans="1:15" s="3" customFormat="1" ht="15" customHeight="1" x14ac:dyDescent="0.2">
      <c r="A6" s="185"/>
      <c r="B6" s="186"/>
      <c r="C6" s="186"/>
      <c r="D6" s="186"/>
      <c r="E6" s="187"/>
      <c r="F6" s="238" t="s">
        <v>90</v>
      </c>
      <c r="G6" s="239"/>
      <c r="H6" s="239"/>
      <c r="I6" s="239"/>
      <c r="J6" s="239"/>
      <c r="K6" s="239"/>
      <c r="L6" s="240"/>
    </row>
    <row r="7" spans="1:15" s="1" customFormat="1" ht="23.25" customHeight="1" x14ac:dyDescent="0.2">
      <c r="A7" s="188"/>
      <c r="B7" s="189"/>
      <c r="C7" s="189"/>
      <c r="D7" s="189"/>
      <c r="E7" s="190"/>
      <c r="F7" s="241"/>
      <c r="G7" s="242"/>
      <c r="H7" s="242"/>
      <c r="I7" s="242"/>
      <c r="J7" s="242"/>
      <c r="K7" s="242"/>
      <c r="L7" s="243"/>
      <c r="M7" s="2"/>
      <c r="N7" s="2"/>
      <c r="O7" s="2"/>
    </row>
    <row r="8" spans="1:15" ht="15" customHeight="1" x14ac:dyDescent="0.25">
      <c r="A8" s="196" t="s">
        <v>45</v>
      </c>
      <c r="B8" s="197"/>
      <c r="C8" s="197"/>
      <c r="D8" s="197"/>
      <c r="E8" s="198"/>
      <c r="F8" s="153"/>
      <c r="G8" s="153"/>
      <c r="H8" s="153"/>
      <c r="I8" s="153"/>
      <c r="J8" s="154"/>
      <c r="K8" s="153"/>
      <c r="L8" s="153"/>
    </row>
    <row r="9" spans="1:15" ht="15" customHeight="1" x14ac:dyDescent="0.2">
      <c r="A9" s="52">
        <v>1</v>
      </c>
      <c r="B9" s="176" t="str">
        <f>CSS_Pgm1</f>
        <v>Community Gate</v>
      </c>
      <c r="C9" s="194"/>
      <c r="D9" s="194"/>
      <c r="E9" s="195"/>
      <c r="F9" s="150" t="s">
        <v>254</v>
      </c>
      <c r="G9" s="150" t="s">
        <v>255</v>
      </c>
      <c r="H9" s="150" t="s">
        <v>256</v>
      </c>
      <c r="I9" s="150" t="s">
        <v>257</v>
      </c>
      <c r="J9" s="150">
        <v>4475</v>
      </c>
      <c r="K9" s="150"/>
      <c r="L9" s="150"/>
    </row>
    <row r="10" spans="1:15" ht="15" customHeight="1" x14ac:dyDescent="0.2">
      <c r="A10" s="52">
        <v>2</v>
      </c>
      <c r="B10" s="176" t="str">
        <f>_Pgm2</f>
        <v>Probation Gate</v>
      </c>
      <c r="C10" s="194"/>
      <c r="D10" s="194"/>
      <c r="E10" s="195"/>
      <c r="F10" s="150" t="s">
        <v>258</v>
      </c>
      <c r="G10" s="150" t="s">
        <v>259</v>
      </c>
      <c r="H10" s="150" t="s">
        <v>260</v>
      </c>
      <c r="I10" s="150"/>
      <c r="J10" s="150"/>
      <c r="K10" s="150"/>
      <c r="L10" s="150"/>
    </row>
    <row r="11" spans="1:15" ht="15" customHeight="1" x14ac:dyDescent="0.2">
      <c r="A11" s="52">
        <v>3</v>
      </c>
      <c r="B11" s="176" t="str">
        <f>_Pgm3</f>
        <v>Child Welfare Services Gate</v>
      </c>
      <c r="C11" s="194"/>
      <c r="D11" s="194"/>
      <c r="E11" s="195"/>
      <c r="F11" s="150" t="s">
        <v>261</v>
      </c>
      <c r="G11" s="150" t="s">
        <v>262</v>
      </c>
      <c r="H11" s="150" t="s">
        <v>263</v>
      </c>
      <c r="I11" s="150"/>
      <c r="J11" s="150"/>
      <c r="K11" s="150"/>
      <c r="L11" s="150"/>
    </row>
    <row r="12" spans="1:15" ht="15" customHeight="1" x14ac:dyDescent="0.2">
      <c r="A12" s="52">
        <v>4</v>
      </c>
      <c r="B12" s="176" t="str">
        <f>_Pgm4</f>
        <v>Education Gate</v>
      </c>
      <c r="C12" s="194"/>
      <c r="D12" s="194"/>
      <c r="E12" s="195"/>
      <c r="F12" s="150" t="s">
        <v>263</v>
      </c>
      <c r="G12" s="150"/>
      <c r="H12" s="150"/>
      <c r="I12" s="150"/>
      <c r="J12" s="150"/>
      <c r="K12" s="150"/>
      <c r="L12" s="150"/>
    </row>
    <row r="13" spans="1:15" ht="15" customHeight="1" x14ac:dyDescent="0.2">
      <c r="A13" s="52">
        <v>5</v>
      </c>
      <c r="B13" s="176" t="str">
        <f>_Pgm5</f>
        <v>Special Focus - Family Partners Services</v>
      </c>
      <c r="C13" s="194"/>
      <c r="D13" s="194"/>
      <c r="E13" s="195"/>
      <c r="F13" s="150">
        <v>4403</v>
      </c>
      <c r="G13" s="150"/>
      <c r="H13" s="150"/>
      <c r="I13" s="150"/>
      <c r="J13" s="150"/>
      <c r="K13" s="150"/>
      <c r="L13" s="150"/>
    </row>
    <row r="14" spans="1:15" ht="15" customHeight="1" x14ac:dyDescent="0.2">
      <c r="A14" s="52">
        <v>6</v>
      </c>
      <c r="B14" s="176" t="str">
        <f>_Pgm6</f>
        <v>Enhanced Crisis Response</v>
      </c>
      <c r="C14" s="194"/>
      <c r="D14" s="194"/>
      <c r="E14" s="195"/>
      <c r="F14" s="150">
        <v>4408</v>
      </c>
      <c r="G14" s="150" t="s">
        <v>264</v>
      </c>
      <c r="H14" s="150"/>
      <c r="I14" s="150"/>
      <c r="J14" s="150"/>
      <c r="K14" s="150"/>
      <c r="L14" s="150"/>
    </row>
    <row r="15" spans="1:15" ht="15" customHeight="1" x14ac:dyDescent="0.2">
      <c r="A15" s="52">
        <v>7</v>
      </c>
      <c r="B15" s="176" t="str">
        <f>_Pgm7</f>
        <v>Consumer, Peer, and Family Services</v>
      </c>
      <c r="C15" s="194"/>
      <c r="D15" s="194"/>
      <c r="E15" s="195"/>
      <c r="F15" s="150" t="s">
        <v>265</v>
      </c>
      <c r="G15" s="150"/>
      <c r="H15" s="150"/>
      <c r="I15" s="150"/>
      <c r="J15" s="150"/>
      <c r="K15" s="150"/>
      <c r="L15" s="150"/>
    </row>
    <row r="16" spans="1:15" ht="15" customHeight="1" x14ac:dyDescent="0.2">
      <c r="A16" s="52">
        <v>8</v>
      </c>
      <c r="B16" s="176" t="str">
        <f>_Pgm8</f>
        <v>Community Support Services</v>
      </c>
      <c r="C16" s="194"/>
      <c r="D16" s="194"/>
      <c r="E16" s="195"/>
      <c r="F16" s="150">
        <v>4403</v>
      </c>
      <c r="G16" s="150" t="s">
        <v>266</v>
      </c>
      <c r="H16" s="150">
        <v>4476</v>
      </c>
      <c r="I16" s="150"/>
      <c r="J16" s="150"/>
      <c r="K16" s="150"/>
      <c r="L16" s="150"/>
    </row>
    <row r="17" spans="1:12" ht="15" customHeight="1" x14ac:dyDescent="0.2">
      <c r="A17" s="52">
        <v>9</v>
      </c>
      <c r="B17" s="176" t="str">
        <f>_Pgm9</f>
        <v>Person Centered Program of Mental Health Services and Supports</v>
      </c>
      <c r="C17" s="194"/>
      <c r="D17" s="194"/>
      <c r="E17" s="195"/>
      <c r="F17" s="150">
        <v>4424</v>
      </c>
      <c r="G17" s="150">
        <v>4476</v>
      </c>
      <c r="H17" s="150" t="s">
        <v>267</v>
      </c>
      <c r="I17" s="150">
        <v>4416</v>
      </c>
      <c r="J17" s="150" t="s">
        <v>268</v>
      </c>
      <c r="K17" s="150">
        <v>4475</v>
      </c>
      <c r="L17" s="150" t="s">
        <v>269</v>
      </c>
    </row>
    <row r="18" spans="1:12" ht="15" customHeight="1" x14ac:dyDescent="0.2">
      <c r="A18" s="52">
        <v>10</v>
      </c>
      <c r="B18" s="176">
        <f>_pgm10</f>
        <v>0</v>
      </c>
      <c r="C18" s="194"/>
      <c r="D18" s="194"/>
      <c r="E18" s="195"/>
      <c r="F18" s="151"/>
      <c r="G18" s="151"/>
      <c r="H18" s="151"/>
      <c r="I18" s="151"/>
      <c r="J18" s="151"/>
      <c r="K18" s="151"/>
      <c r="L18" s="151"/>
    </row>
    <row r="19" spans="1:12" ht="15" customHeight="1" x14ac:dyDescent="0.2">
      <c r="A19" s="52">
        <v>11</v>
      </c>
      <c r="B19" s="176">
        <f>_Pgm11</f>
        <v>0</v>
      </c>
      <c r="C19" s="194"/>
      <c r="D19" s="194"/>
      <c r="E19" s="195"/>
      <c r="F19" s="151"/>
      <c r="G19" s="151"/>
      <c r="H19" s="151"/>
      <c r="I19" s="151"/>
      <c r="J19" s="151"/>
      <c r="K19" s="151"/>
      <c r="L19" s="151"/>
    </row>
    <row r="20" spans="1:12" ht="15" customHeight="1" x14ac:dyDescent="0.2">
      <c r="A20" s="52">
        <v>12</v>
      </c>
      <c r="B20" s="176">
        <f>_Pgm12</f>
        <v>0</v>
      </c>
      <c r="C20" s="194"/>
      <c r="D20" s="194"/>
      <c r="E20" s="195"/>
      <c r="F20" s="151"/>
      <c r="G20" s="151"/>
      <c r="H20" s="151"/>
      <c r="I20" s="151"/>
      <c r="J20" s="151"/>
      <c r="K20" s="151"/>
      <c r="L20" s="151"/>
    </row>
    <row r="21" spans="1:12" ht="15" customHeight="1" x14ac:dyDescent="0.2">
      <c r="A21" s="52">
        <v>13</v>
      </c>
      <c r="B21" s="176">
        <f>_Pgm13</f>
        <v>0</v>
      </c>
      <c r="C21" s="194"/>
      <c r="D21" s="194"/>
      <c r="E21" s="195"/>
      <c r="F21" s="151"/>
      <c r="G21" s="151"/>
      <c r="H21" s="151"/>
      <c r="I21" s="151"/>
      <c r="J21" s="151"/>
      <c r="K21" s="151"/>
      <c r="L21" s="151"/>
    </row>
    <row r="22" spans="1:12" ht="15" customHeight="1" x14ac:dyDescent="0.2">
      <c r="A22" s="52">
        <v>14</v>
      </c>
      <c r="B22" s="176">
        <f>_Pgm14</f>
        <v>0</v>
      </c>
      <c r="C22" s="194"/>
      <c r="D22" s="194"/>
      <c r="E22" s="195"/>
      <c r="F22" s="151"/>
      <c r="G22" s="151"/>
      <c r="H22" s="151"/>
      <c r="I22" s="151"/>
      <c r="J22" s="151"/>
      <c r="K22" s="151"/>
      <c r="L22" s="151"/>
    </row>
    <row r="23" spans="1:12" ht="15" customHeight="1" x14ac:dyDescent="0.2">
      <c r="A23" s="52">
        <v>15</v>
      </c>
      <c r="B23" s="176">
        <f>_Pgm15</f>
        <v>0</v>
      </c>
      <c r="C23" s="194"/>
      <c r="D23" s="194"/>
      <c r="E23" s="195"/>
      <c r="F23" s="151"/>
      <c r="G23" s="151"/>
      <c r="H23" s="151"/>
      <c r="I23" s="151"/>
      <c r="J23" s="151"/>
      <c r="K23" s="151"/>
      <c r="L23" s="151"/>
    </row>
    <row r="24" spans="1:12" ht="15" customHeight="1" x14ac:dyDescent="0.2">
      <c r="A24" s="52">
        <v>16</v>
      </c>
      <c r="B24" s="176"/>
      <c r="C24" s="234"/>
      <c r="D24" s="234"/>
      <c r="E24" s="195"/>
      <c r="F24" s="151"/>
      <c r="G24" s="151"/>
      <c r="H24" s="151"/>
      <c r="I24" s="151"/>
      <c r="J24" s="151"/>
      <c r="K24" s="151"/>
      <c r="L24" s="151"/>
    </row>
    <row r="25" spans="1:12" ht="15" customHeight="1" x14ac:dyDescent="0.2">
      <c r="A25" s="52">
        <v>17</v>
      </c>
      <c r="B25" s="176"/>
      <c r="C25" s="234"/>
      <c r="D25" s="234"/>
      <c r="E25" s="195"/>
      <c r="F25" s="151"/>
      <c r="G25" s="151"/>
      <c r="H25" s="151"/>
      <c r="I25" s="151"/>
      <c r="J25" s="151"/>
      <c r="K25" s="151"/>
      <c r="L25" s="151"/>
    </row>
    <row r="26" spans="1:12" ht="15" customHeight="1" x14ac:dyDescent="0.2">
      <c r="A26" s="52">
        <v>18</v>
      </c>
      <c r="B26" s="176"/>
      <c r="C26" s="234"/>
      <c r="D26" s="234"/>
      <c r="E26" s="195"/>
      <c r="F26" s="151"/>
      <c r="G26" s="151"/>
      <c r="H26" s="151"/>
      <c r="I26" s="151"/>
      <c r="J26" s="151"/>
      <c r="K26" s="151"/>
      <c r="L26" s="151"/>
    </row>
    <row r="27" spans="1:12" ht="15" customHeight="1" x14ac:dyDescent="0.2">
      <c r="A27" s="52">
        <v>19</v>
      </c>
      <c r="B27" s="176"/>
      <c r="C27" s="234"/>
      <c r="D27" s="234"/>
      <c r="E27" s="195"/>
      <c r="F27" s="151"/>
      <c r="G27" s="151"/>
      <c r="H27" s="151"/>
      <c r="I27" s="151"/>
      <c r="J27" s="151"/>
      <c r="K27" s="151"/>
      <c r="L27" s="151"/>
    </row>
    <row r="28" spans="1:12" ht="15" customHeight="1" x14ac:dyDescent="0.2">
      <c r="A28" s="52">
        <v>20</v>
      </c>
      <c r="B28" s="176"/>
      <c r="C28" s="234"/>
      <c r="D28" s="234"/>
      <c r="E28" s="195"/>
      <c r="F28" s="151"/>
      <c r="G28" s="151"/>
      <c r="H28" s="151"/>
      <c r="I28" s="151"/>
      <c r="J28" s="151"/>
      <c r="K28" s="151"/>
      <c r="L28" s="151"/>
    </row>
    <row r="29" spans="1:12" ht="15" customHeight="1" x14ac:dyDescent="0.2">
      <c r="A29" s="52">
        <v>21</v>
      </c>
      <c r="B29" s="176"/>
      <c r="C29" s="234"/>
      <c r="D29" s="234"/>
      <c r="E29" s="195"/>
      <c r="F29" s="151"/>
      <c r="G29" s="151"/>
      <c r="H29" s="151"/>
      <c r="I29" s="151"/>
      <c r="J29" s="151"/>
      <c r="K29" s="151"/>
      <c r="L29" s="151"/>
    </row>
    <row r="30" spans="1:12" ht="15" customHeight="1" x14ac:dyDescent="0.2">
      <c r="A30" s="52">
        <v>22</v>
      </c>
      <c r="B30" s="176"/>
      <c r="C30" s="234"/>
      <c r="D30" s="234"/>
      <c r="E30" s="195"/>
      <c r="F30" s="151"/>
      <c r="G30" s="151"/>
      <c r="H30" s="151"/>
      <c r="I30" s="151"/>
      <c r="J30" s="151"/>
      <c r="K30" s="151"/>
      <c r="L30" s="151"/>
    </row>
    <row r="31" spans="1:12" ht="15" customHeight="1" x14ac:dyDescent="0.2">
      <c r="A31" s="52">
        <v>23</v>
      </c>
      <c r="B31" s="176"/>
      <c r="C31" s="234"/>
      <c r="D31" s="234"/>
      <c r="E31" s="195"/>
      <c r="F31" s="151"/>
      <c r="G31" s="151"/>
      <c r="H31" s="151"/>
      <c r="I31" s="151"/>
      <c r="J31" s="151"/>
      <c r="K31" s="151"/>
      <c r="L31" s="151"/>
    </row>
    <row r="32" spans="1:12" ht="15" customHeight="1" x14ac:dyDescent="0.2">
      <c r="A32" s="52">
        <v>24</v>
      </c>
      <c r="B32" s="176"/>
      <c r="C32" s="234"/>
      <c r="D32" s="234"/>
      <c r="E32" s="195"/>
      <c r="F32" s="151"/>
      <c r="G32" s="151"/>
      <c r="H32" s="151"/>
      <c r="I32" s="151"/>
      <c r="J32" s="151"/>
      <c r="K32" s="151"/>
      <c r="L32" s="151"/>
    </row>
    <row r="33" spans="1:12" ht="15" customHeight="1" x14ac:dyDescent="0.2">
      <c r="A33" s="130">
        <v>25</v>
      </c>
      <c r="B33" s="235"/>
      <c r="C33" s="236"/>
      <c r="D33" s="236"/>
      <c r="E33" s="237"/>
      <c r="F33" s="152"/>
      <c r="G33" s="152"/>
      <c r="H33" s="152"/>
      <c r="I33" s="152"/>
      <c r="J33" s="152"/>
      <c r="K33" s="152"/>
      <c r="L33" s="152"/>
    </row>
  </sheetData>
  <sheetProtection sheet="1" objects="1" scenarios="1" selectLockedCells="1"/>
  <mergeCells count="31">
    <mergeCell ref="D3:E3"/>
    <mergeCell ref="B11:E11"/>
    <mergeCell ref="B16:E16"/>
    <mergeCell ref="B17:E17"/>
    <mergeCell ref="B18:E18"/>
    <mergeCell ref="F6:L7"/>
    <mergeCell ref="B10:E10"/>
    <mergeCell ref="A5:E7"/>
    <mergeCell ref="B9:E9"/>
    <mergeCell ref="A1:L1"/>
    <mergeCell ref="B31:E31"/>
    <mergeCell ref="B32:E32"/>
    <mergeCell ref="B33:E33"/>
    <mergeCell ref="A8:E8"/>
    <mergeCell ref="B27:E27"/>
    <mergeCell ref="B28:E28"/>
    <mergeCell ref="B29:E29"/>
    <mergeCell ref="B30:E30"/>
    <mergeCell ref="B23:E23"/>
    <mergeCell ref="B12:E12"/>
    <mergeCell ref="B13:E13"/>
    <mergeCell ref="B14:E14"/>
    <mergeCell ref="D2:E2"/>
    <mergeCell ref="B22:E22"/>
    <mergeCell ref="B15:E15"/>
    <mergeCell ref="B24:E24"/>
    <mergeCell ref="B25:E25"/>
    <mergeCell ref="B26:E26"/>
    <mergeCell ref="B19:E19"/>
    <mergeCell ref="B20:E20"/>
    <mergeCell ref="B21:E21"/>
  </mergeCells>
  <phoneticPr fontId="0" type="noConversion"/>
  <printOptions horizontalCentered="1"/>
  <pageMargins left="0.5" right="0.5" top="0.75" bottom="0.75" header="0.5" footer="0.5"/>
  <pageSetup scale="97" orientation="landscape" r:id="rId1"/>
  <headerFooter alignWithMargins="0">
    <oddHeader>&amp;REnclosure 2</oddHeader>
    <oddFooter>&amp;LPage 23&amp;Rver 3 (12/2007)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S66"/>
  <sheetViews>
    <sheetView zoomScale="80" zoomScaleNormal="80" workbookViewId="0"/>
  </sheetViews>
  <sheetFormatPr defaultColWidth="0" defaultRowHeight="15" zeroHeight="1" x14ac:dyDescent="0.2"/>
  <cols>
    <col min="1" max="1" width="6.85546875" style="40" customWidth="1"/>
    <col min="2" max="2" width="4.7109375" style="40" customWidth="1"/>
    <col min="3" max="3" width="3.7109375" style="40" customWidth="1"/>
    <col min="4" max="4" width="5.28515625" style="40" customWidth="1"/>
    <col min="5" max="5" width="3.7109375" style="40" customWidth="1"/>
    <col min="6" max="6" width="22.7109375" style="40" customWidth="1"/>
    <col min="7" max="7" width="18.5703125" style="40" customWidth="1"/>
    <col min="8" max="8" width="12.7109375" style="40" customWidth="1"/>
    <col min="9" max="9" width="18.7109375" style="40" customWidth="1"/>
    <col min="10" max="10" width="16.85546875" style="40" customWidth="1"/>
    <col min="11" max="12" width="12.7109375" style="40" customWidth="1"/>
    <col min="13" max="13" width="17.28515625" style="40" customWidth="1"/>
    <col min="14" max="14" width="16.140625" style="40" customWidth="1"/>
    <col min="15" max="15" width="13.42578125" style="40" customWidth="1"/>
    <col min="16" max="16" width="12.7109375" style="40" customWidth="1"/>
    <col min="17" max="19" width="12.7109375" hidden="1" customWidth="1"/>
    <col min="20" max="16384" width="9.140625" hidden="1"/>
  </cols>
  <sheetData>
    <row r="1" spans="1:19" ht="46.5" customHeight="1" x14ac:dyDescent="0.25">
      <c r="A1" s="260">
        <f>F62</f>
        <v>-1.9999875803478062E-5</v>
      </c>
      <c r="B1" s="181" t="s">
        <v>130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ht="18.75" customHeight="1" x14ac:dyDescent="0.25">
      <c r="A2" s="166"/>
      <c r="B2" s="42" t="s">
        <v>28</v>
      </c>
      <c r="C2" s="88"/>
      <c r="D2" s="88"/>
      <c r="E2" s="255" t="s">
        <v>139</v>
      </c>
      <c r="F2" s="255"/>
      <c r="G2" s="78"/>
      <c r="H2" s="75"/>
      <c r="I2" s="75"/>
      <c r="J2" s="75"/>
      <c r="K2" s="75"/>
      <c r="L2" s="75"/>
      <c r="M2" s="75"/>
      <c r="N2" s="75"/>
      <c r="O2" s="43" t="s">
        <v>29</v>
      </c>
      <c r="P2" s="44" t="str">
        <f>Worksheet!$N$2</f>
        <v>6/12/08</v>
      </c>
    </row>
    <row r="3" spans="1:19" ht="18" customHeight="1" x14ac:dyDescent="0.25">
      <c r="A3" s="166"/>
      <c r="B3" s="42" t="s">
        <v>102</v>
      </c>
      <c r="C3" s="42"/>
      <c r="D3" s="42"/>
      <c r="E3" s="253" t="str">
        <f>Worksheet!D34</f>
        <v>Community Gate</v>
      </c>
      <c r="F3" s="254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2" customHeight="1" x14ac:dyDescent="0.25">
      <c r="A4" s="16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s="3" customFormat="1" ht="15" customHeight="1" x14ac:dyDescent="0.25">
      <c r="A5" s="166"/>
      <c r="B5" s="201" t="s">
        <v>30</v>
      </c>
      <c r="C5" s="244"/>
      <c r="D5" s="244"/>
      <c r="E5" s="244"/>
      <c r="F5" s="245"/>
      <c r="G5" s="45" t="s">
        <v>19</v>
      </c>
      <c r="H5" s="46" t="s">
        <v>20</v>
      </c>
      <c r="I5" s="46" t="s">
        <v>27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46" t="s">
        <v>76</v>
      </c>
    </row>
    <row r="6" spans="1:19" s="3" customFormat="1" ht="15" customHeight="1" x14ac:dyDescent="0.25">
      <c r="A6" s="166"/>
      <c r="B6" s="246"/>
      <c r="C6" s="247"/>
      <c r="D6" s="247"/>
      <c r="E6" s="247"/>
      <c r="F6" s="248"/>
      <c r="G6" s="191" t="s">
        <v>6</v>
      </c>
      <c r="H6" s="178" t="s">
        <v>37</v>
      </c>
      <c r="I6" s="179"/>
      <c r="J6" s="179"/>
      <c r="K6" s="179"/>
      <c r="L6" s="179"/>
      <c r="M6" s="179"/>
      <c r="N6" s="179"/>
      <c r="O6" s="179"/>
      <c r="P6" s="180"/>
    </row>
    <row r="7" spans="1:19" s="1" customFormat="1" ht="42" customHeight="1" x14ac:dyDescent="0.25">
      <c r="A7" s="166"/>
      <c r="B7" s="249"/>
      <c r="C7" s="250"/>
      <c r="D7" s="250"/>
      <c r="E7" s="250"/>
      <c r="F7" s="251"/>
      <c r="G7" s="252"/>
      <c r="H7" s="73" t="s">
        <v>0</v>
      </c>
      <c r="I7" s="73" t="s">
        <v>36</v>
      </c>
      <c r="J7" s="73" t="s">
        <v>18</v>
      </c>
      <c r="K7" s="73" t="s">
        <v>1</v>
      </c>
      <c r="L7" s="73" t="s">
        <v>15</v>
      </c>
      <c r="M7" s="73" t="s">
        <v>16</v>
      </c>
      <c r="N7" s="73" t="s">
        <v>2</v>
      </c>
      <c r="O7" s="73" t="s">
        <v>17</v>
      </c>
      <c r="P7" s="73" t="s">
        <v>75</v>
      </c>
      <c r="Q7" s="2"/>
      <c r="R7" s="2"/>
      <c r="S7" s="2"/>
    </row>
    <row r="8" spans="1:19" ht="18" customHeight="1" x14ac:dyDescent="0.25">
      <c r="A8" s="155"/>
      <c r="B8" s="58" t="str">
        <f>B3</f>
        <v>Program 1:</v>
      </c>
      <c r="C8" s="59"/>
      <c r="D8" s="59"/>
      <c r="E8" s="59"/>
      <c r="F8" s="6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9" ht="12" customHeight="1" x14ac:dyDescent="0.2">
      <c r="A9" s="156"/>
      <c r="B9" s="52"/>
      <c r="C9" s="210" t="s">
        <v>104</v>
      </c>
      <c r="D9" s="210"/>
      <c r="E9" s="210"/>
      <c r="F9" s="211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9" ht="12" customHeight="1" x14ac:dyDescent="0.2">
      <c r="A10" s="157"/>
      <c r="B10" s="52"/>
      <c r="C10" s="62"/>
      <c r="D10" s="62" t="s">
        <v>3</v>
      </c>
      <c r="E10" s="62"/>
      <c r="F10" s="6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ht="12" customHeight="1" x14ac:dyDescent="0.2">
      <c r="A11" s="157"/>
      <c r="B11" s="52"/>
      <c r="C11" s="62"/>
      <c r="D11" s="62"/>
      <c r="E11" s="62" t="s">
        <v>10</v>
      </c>
      <c r="F11" s="6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ht="12" customHeight="1" x14ac:dyDescent="0.2">
      <c r="A12" s="157"/>
      <c r="B12" s="52"/>
      <c r="C12" s="62"/>
      <c r="D12" s="62"/>
      <c r="E12" s="62" t="s">
        <v>11</v>
      </c>
      <c r="F12" s="6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9" ht="12" customHeight="1" x14ac:dyDescent="0.2">
      <c r="A13" s="158" t="s">
        <v>173</v>
      </c>
      <c r="B13" s="52"/>
      <c r="C13" s="62"/>
      <c r="D13" s="62"/>
      <c r="E13" s="62" t="s">
        <v>38</v>
      </c>
      <c r="F13" s="63"/>
      <c r="G13" s="159">
        <f>SUMIF(Worksheet!$B$44:$B$62,$A13,Worksheet!I$44:I$62)</f>
        <v>0</v>
      </c>
      <c r="H13" s="160">
        <f>G13-SUM(I13:P13)</f>
        <v>0</v>
      </c>
      <c r="I13" s="159">
        <f>SUMIF(Worksheet!$B$44:$B$62,$A13,Worksheet!M$44:M$62)</f>
        <v>0</v>
      </c>
      <c r="J13" s="53"/>
      <c r="K13" s="159">
        <f>SUMIF(Worksheet!$B$44:$B$62,$A13,Worksheet!N$44:N$62)</f>
        <v>0</v>
      </c>
      <c r="L13" s="53"/>
      <c r="M13" s="159"/>
      <c r="N13" s="159">
        <f>SUMIF(Worksheet!$B$44:$B$62,$A13,Worksheet!O$44:O$62)</f>
        <v>0</v>
      </c>
      <c r="O13" s="159">
        <f>SUMIF(Worksheet!$B$44:$B$62,$A13,Worksheet!P$44:P$62)</f>
        <v>0</v>
      </c>
      <c r="P13" s="159">
        <f>SUMIF(Worksheet!$B$44:$B$62,$A13,Worksheet!Q$44:Q$62)</f>
        <v>0</v>
      </c>
    </row>
    <row r="14" spans="1:19" ht="12" customHeight="1" x14ac:dyDescent="0.2">
      <c r="A14" s="158" t="s">
        <v>177</v>
      </c>
      <c r="B14" s="52"/>
      <c r="C14" s="62"/>
      <c r="D14" s="62"/>
      <c r="E14" s="62" t="s">
        <v>4</v>
      </c>
      <c r="F14" s="63"/>
      <c r="G14" s="159">
        <f>SUMIF(Worksheet!$B$44:$B$62,$A14,Worksheet!I$44:I$62)</f>
        <v>0</v>
      </c>
      <c r="H14" s="160">
        <f>G14-SUM(I14:P14)</f>
        <v>0</v>
      </c>
      <c r="I14" s="159">
        <f>SUMIF(Worksheet!$B$44:$B$62,$A14,Worksheet!M$44:M$62)</f>
        <v>0</v>
      </c>
      <c r="J14" s="53"/>
      <c r="K14" s="159">
        <f>SUMIF(Worksheet!$B$44:$B$62,$A14,Worksheet!N$44:N$62)</f>
        <v>0</v>
      </c>
      <c r="L14" s="53"/>
      <c r="M14" s="159"/>
      <c r="N14" s="159">
        <f>SUMIF(Worksheet!$B$44:$B$62,$A14,Worksheet!O$44:O$62)</f>
        <v>0</v>
      </c>
      <c r="O14" s="159">
        <f>SUMIF(Worksheet!$B$44:$B$62,$A14,Worksheet!P$44:P$62)</f>
        <v>0</v>
      </c>
      <c r="P14" s="159">
        <f>SUMIF(Worksheet!$B$44:$B$62,$A14,Worksheet!Q$44:Q$62)</f>
        <v>0</v>
      </c>
    </row>
    <row r="15" spans="1:19" ht="12" customHeight="1" x14ac:dyDescent="0.2">
      <c r="A15" s="161"/>
      <c r="B15" s="52"/>
      <c r="C15" s="62"/>
      <c r="D15" s="62" t="s">
        <v>7</v>
      </c>
      <c r="E15" s="62"/>
      <c r="F15" s="63"/>
      <c r="G15" s="53">
        <f t="shared" ref="G15:P15" si="0">SUM(G11:G14)</f>
        <v>0</v>
      </c>
      <c r="H15" s="53">
        <f t="shared" si="0"/>
        <v>0</v>
      </c>
      <c r="I15" s="53">
        <f t="shared" si="0"/>
        <v>0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</row>
    <row r="16" spans="1:19" ht="12" customHeight="1" x14ac:dyDescent="0.2">
      <c r="A16" s="157"/>
      <c r="B16" s="52"/>
      <c r="C16" s="62"/>
      <c r="D16" s="62" t="s">
        <v>5</v>
      </c>
      <c r="E16" s="62"/>
      <c r="F16" s="6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ht="12" customHeight="1" x14ac:dyDescent="0.2">
      <c r="A17" s="157"/>
      <c r="B17" s="52"/>
      <c r="C17" s="62"/>
      <c r="D17" s="62"/>
      <c r="E17" s="62" t="s">
        <v>10</v>
      </c>
      <c r="F17" s="6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 ht="12" customHeight="1" x14ac:dyDescent="0.2">
      <c r="A18" s="157"/>
      <c r="B18" s="52"/>
      <c r="C18" s="62"/>
      <c r="D18" s="62"/>
      <c r="E18" s="62" t="s">
        <v>11</v>
      </c>
      <c r="F18" s="6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 ht="12" customHeight="1" x14ac:dyDescent="0.2">
      <c r="A19" s="157" t="s">
        <v>178</v>
      </c>
      <c r="B19" s="52"/>
      <c r="C19" s="62"/>
      <c r="D19" s="62"/>
      <c r="E19" s="62" t="s">
        <v>38</v>
      </c>
      <c r="F19" s="63"/>
      <c r="G19" s="159">
        <f>SUMIF(Worksheet!$B$44:$B$62,$A19,Worksheet!I$44:I$62)</f>
        <v>0</v>
      </c>
      <c r="H19" s="160">
        <f>G19-SUM(I19:P19)</f>
        <v>0</v>
      </c>
      <c r="I19" s="159">
        <f>SUMIF(Worksheet!$B$44:$B$62,$A19,Worksheet!M$44:M$62)</f>
        <v>0</v>
      </c>
      <c r="J19" s="53"/>
      <c r="K19" s="159">
        <f>SUMIF(Worksheet!$B$44:$B$62,$A19,Worksheet!N$44:N$62)</f>
        <v>0</v>
      </c>
      <c r="L19" s="53"/>
      <c r="M19" s="159"/>
      <c r="N19" s="159">
        <f>SUMIF(Worksheet!$B$44:$B$62,$A19,Worksheet!O$44:O$62)</f>
        <v>0</v>
      </c>
      <c r="O19" s="159">
        <f>SUMIF(Worksheet!$B$44:$B$62,$A19,Worksheet!P$44:P$62)</f>
        <v>0</v>
      </c>
      <c r="P19" s="159">
        <f>SUMIF(Worksheet!$B$44:$B$62,$A19,Worksheet!Q$44:Q$62)</f>
        <v>0</v>
      </c>
    </row>
    <row r="20" spans="1:16" ht="12" customHeight="1" x14ac:dyDescent="0.2">
      <c r="A20" s="157" t="s">
        <v>179</v>
      </c>
      <c r="B20" s="52"/>
      <c r="C20" s="62"/>
      <c r="D20" s="62"/>
      <c r="E20" s="62" t="s">
        <v>4</v>
      </c>
      <c r="F20" s="63"/>
      <c r="G20" s="159">
        <f>SUMIF(Worksheet!$B$44:$B$62,$A20,Worksheet!I$44:I$62)</f>
        <v>0</v>
      </c>
      <c r="H20" s="160">
        <f>G20-SUM(I20:P20)</f>
        <v>0</v>
      </c>
      <c r="I20" s="159">
        <f>SUMIF(Worksheet!$B$44:$B$62,$A20,Worksheet!M$44:M$62)</f>
        <v>0</v>
      </c>
      <c r="J20" s="53"/>
      <c r="K20" s="159">
        <f>SUMIF(Worksheet!$B$44:$B$62,$A20,Worksheet!N$44:N$62)</f>
        <v>0</v>
      </c>
      <c r="L20" s="53"/>
      <c r="M20" s="159"/>
      <c r="N20" s="159">
        <f>SUMIF(Worksheet!$B$44:$B$62,$A20,Worksheet!O$44:O$62)</f>
        <v>0</v>
      </c>
      <c r="O20" s="159">
        <f>SUMIF(Worksheet!$B$44:$B$62,$A20,Worksheet!P$44:P$62)</f>
        <v>0</v>
      </c>
      <c r="P20" s="159">
        <f>SUMIF(Worksheet!$B$44:$B$62,$A20,Worksheet!Q$44:Q$62)</f>
        <v>0</v>
      </c>
    </row>
    <row r="21" spans="1:16" ht="12" customHeight="1" x14ac:dyDescent="0.2">
      <c r="A21" s="161"/>
      <c r="B21" s="52"/>
      <c r="C21" s="62"/>
      <c r="D21" s="62" t="s">
        <v>8</v>
      </c>
      <c r="E21" s="62"/>
      <c r="F21" s="63"/>
      <c r="G21" s="53">
        <f t="shared" ref="G21:P21" si="1">SUM(G17:G20)</f>
        <v>0</v>
      </c>
      <c r="H21" s="53">
        <f t="shared" si="1"/>
        <v>0</v>
      </c>
      <c r="I21" s="53">
        <f t="shared" si="1"/>
        <v>0</v>
      </c>
      <c r="J21" s="53">
        <f t="shared" si="1"/>
        <v>0</v>
      </c>
      <c r="K21" s="53">
        <f t="shared" si="1"/>
        <v>0</v>
      </c>
      <c r="L21" s="53">
        <f t="shared" si="1"/>
        <v>0</v>
      </c>
      <c r="M21" s="53">
        <f t="shared" si="1"/>
        <v>0</v>
      </c>
      <c r="N21" s="53">
        <f t="shared" si="1"/>
        <v>0</v>
      </c>
      <c r="O21" s="53">
        <f t="shared" si="1"/>
        <v>0</v>
      </c>
      <c r="P21" s="53">
        <f t="shared" si="1"/>
        <v>0</v>
      </c>
    </row>
    <row r="22" spans="1:16" ht="12" customHeight="1" x14ac:dyDescent="0.2">
      <c r="A22" s="162"/>
      <c r="B22" s="54"/>
      <c r="C22" s="55" t="s">
        <v>9</v>
      </c>
      <c r="D22" s="55"/>
      <c r="E22" s="55"/>
      <c r="F22" s="56"/>
      <c r="G22" s="57">
        <f t="shared" ref="G22:P22" si="2">G15+G21</f>
        <v>0</v>
      </c>
      <c r="H22" s="57">
        <f t="shared" si="2"/>
        <v>0</v>
      </c>
      <c r="I22" s="57">
        <f t="shared" si="2"/>
        <v>0</v>
      </c>
      <c r="J22" s="57">
        <f t="shared" si="2"/>
        <v>0</v>
      </c>
      <c r="K22" s="57">
        <f t="shared" si="2"/>
        <v>0</v>
      </c>
      <c r="L22" s="57">
        <f t="shared" si="2"/>
        <v>0</v>
      </c>
      <c r="M22" s="57">
        <f t="shared" si="2"/>
        <v>0</v>
      </c>
      <c r="N22" s="57">
        <f t="shared" si="2"/>
        <v>0</v>
      </c>
      <c r="O22" s="57">
        <f t="shared" si="2"/>
        <v>0</v>
      </c>
      <c r="P22" s="57">
        <f t="shared" si="2"/>
        <v>0</v>
      </c>
    </row>
    <row r="23" spans="1:16" ht="12" customHeight="1" x14ac:dyDescent="0.2">
      <c r="A23" s="156"/>
      <c r="B23" s="52"/>
      <c r="C23" s="212" t="s">
        <v>95</v>
      </c>
      <c r="D23" s="212"/>
      <c r="E23" s="212"/>
      <c r="F23" s="21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2" customHeight="1" x14ac:dyDescent="0.2">
      <c r="A24" s="157"/>
      <c r="B24" s="52"/>
      <c r="C24" s="62"/>
      <c r="D24" s="62" t="s">
        <v>31</v>
      </c>
      <c r="E24" s="62"/>
      <c r="F24" s="6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2" customHeight="1" x14ac:dyDescent="0.2">
      <c r="A25" s="157"/>
      <c r="B25" s="52"/>
      <c r="C25" s="62"/>
      <c r="D25" s="62"/>
      <c r="E25" s="62" t="s">
        <v>3</v>
      </c>
      <c r="F25" s="6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2" customHeight="1" x14ac:dyDescent="0.2">
      <c r="A26" s="158" t="s">
        <v>180</v>
      </c>
      <c r="B26" s="52"/>
      <c r="C26" s="62"/>
      <c r="D26" s="62"/>
      <c r="E26" s="62"/>
      <c r="F26" s="63" t="s">
        <v>38</v>
      </c>
      <c r="G26" s="159">
        <f>SUMIF(Worksheet!$B$44:$B$62,$A26,Worksheet!I$44:I$62)</f>
        <v>71070.45</v>
      </c>
      <c r="H26" s="160">
        <f>G26-SUM(I26:P26)</f>
        <v>18923.961662734589</v>
      </c>
      <c r="I26" s="159">
        <f>SUMIF(Worksheet!$B$44:$B$62,$A26,Worksheet!M$44:M$62)</f>
        <v>24700.740856370154</v>
      </c>
      <c r="J26" s="53"/>
      <c r="K26" s="159">
        <f>SUMIF(Worksheet!$B$44:$B$62,$A26,Worksheet!N$44:N$62)</f>
        <v>27445.747480895254</v>
      </c>
      <c r="L26" s="53"/>
      <c r="M26" s="159"/>
      <c r="N26" s="159">
        <f>SUMIF(Worksheet!$B$44:$B$62,$A26,Worksheet!O$44:O$62)</f>
        <v>0</v>
      </c>
      <c r="O26" s="159">
        <f>SUMIF(Worksheet!$B$44:$B$62,$A26,Worksheet!P$44:P$62)</f>
        <v>0</v>
      </c>
      <c r="P26" s="159">
        <f>SUMIF(Worksheet!$B$44:$B$62,$A26,Worksheet!Q$44:Q$62)</f>
        <v>0</v>
      </c>
    </row>
    <row r="27" spans="1:16" ht="12" customHeight="1" x14ac:dyDescent="0.2">
      <c r="A27" s="158" t="s">
        <v>181</v>
      </c>
      <c r="B27" s="52"/>
      <c r="C27" s="62"/>
      <c r="D27" s="62"/>
      <c r="E27" s="62"/>
      <c r="F27" s="63" t="s">
        <v>4</v>
      </c>
      <c r="G27" s="159">
        <f>SUMIF(Worksheet!$B$44:$B$62,$A27,Worksheet!I$44:I$62)</f>
        <v>7096.5</v>
      </c>
      <c r="H27" s="160">
        <f>G27-SUM(I27:P27)</f>
        <v>1889.5883442358399</v>
      </c>
      <c r="I27" s="159">
        <f>SUMIF(Worksheet!$B$44:$B$62,$A27,Worksheet!M$44:M$62)</f>
        <v>2466.4091403280941</v>
      </c>
      <c r="J27" s="53"/>
      <c r="K27" s="159">
        <f>SUMIF(Worksheet!$B$44:$B$62,$A27,Worksheet!N$44:N$62)</f>
        <v>2740.502515436066</v>
      </c>
      <c r="L27" s="53"/>
      <c r="M27" s="159"/>
      <c r="N27" s="159">
        <f>SUMIF(Worksheet!$B$44:$B$62,$A27,Worksheet!O$44:O$62)</f>
        <v>0</v>
      </c>
      <c r="O27" s="159">
        <f>SUMIF(Worksheet!$B$44:$B$62,$A27,Worksheet!P$44:P$62)</f>
        <v>0</v>
      </c>
      <c r="P27" s="159">
        <f>SUMIF(Worksheet!$B$44:$B$62,$A27,Worksheet!Q$44:Q$62)</f>
        <v>0</v>
      </c>
    </row>
    <row r="28" spans="1:16" ht="12" customHeight="1" x14ac:dyDescent="0.2">
      <c r="A28" s="161"/>
      <c r="B28" s="52"/>
      <c r="C28" s="62"/>
      <c r="D28" s="62"/>
      <c r="E28" s="62" t="s">
        <v>7</v>
      </c>
      <c r="F28" s="63"/>
      <c r="G28" s="53">
        <f t="shared" ref="G28:P28" si="3">SUM(G26:G27)</f>
        <v>78166.95</v>
      </c>
      <c r="H28" s="53">
        <f t="shared" si="3"/>
        <v>20813.550006970429</v>
      </c>
      <c r="I28" s="53">
        <f t="shared" si="3"/>
        <v>27167.149996698248</v>
      </c>
      <c r="J28" s="53">
        <f t="shared" si="3"/>
        <v>0</v>
      </c>
      <c r="K28" s="53">
        <f t="shared" si="3"/>
        <v>30186.24999633132</v>
      </c>
      <c r="L28" s="53">
        <f t="shared" si="3"/>
        <v>0</v>
      </c>
      <c r="M28" s="53">
        <f t="shared" si="3"/>
        <v>0</v>
      </c>
      <c r="N28" s="53">
        <f t="shared" si="3"/>
        <v>0</v>
      </c>
      <c r="O28" s="53">
        <f t="shared" si="3"/>
        <v>0</v>
      </c>
      <c r="P28" s="53">
        <f t="shared" si="3"/>
        <v>0</v>
      </c>
    </row>
    <row r="29" spans="1:16" ht="12" customHeight="1" x14ac:dyDescent="0.2">
      <c r="A29" s="157"/>
      <c r="B29" s="52"/>
      <c r="C29" s="62"/>
      <c r="D29" s="62"/>
      <c r="E29" s="62" t="s">
        <v>5</v>
      </c>
      <c r="F29" s="6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2" customHeight="1" x14ac:dyDescent="0.2">
      <c r="A30" s="157" t="s">
        <v>182</v>
      </c>
      <c r="B30" s="52"/>
      <c r="C30" s="62"/>
      <c r="D30" s="62"/>
      <c r="E30" s="62"/>
      <c r="F30" s="63" t="s">
        <v>38</v>
      </c>
      <c r="G30" s="159">
        <f>SUMIF(Worksheet!$B$44:$B$62,$A30,Worksheet!I$44:I$62)</f>
        <v>0</v>
      </c>
      <c r="H30" s="160">
        <f>G30-SUM(I30:P30)</f>
        <v>0</v>
      </c>
      <c r="I30" s="159">
        <f>SUMIF(Worksheet!$B$44:$B$62,$A30,Worksheet!M$44:M$62)</f>
        <v>0</v>
      </c>
      <c r="J30" s="53"/>
      <c r="K30" s="159">
        <f>SUMIF(Worksheet!$B$44:$B$62,$A30,Worksheet!N$44:N$62)</f>
        <v>0</v>
      </c>
      <c r="L30" s="53"/>
      <c r="M30" s="159"/>
      <c r="N30" s="159">
        <f>SUMIF(Worksheet!$B$44:$B$62,$A30,Worksheet!O$44:O$62)</f>
        <v>0</v>
      </c>
      <c r="O30" s="159">
        <f>SUMIF(Worksheet!$B$44:$B$62,$A30,Worksheet!P$44:P$62)</f>
        <v>0</v>
      </c>
      <c r="P30" s="159">
        <f>SUMIF(Worksheet!$B$44:$B$62,$A30,Worksheet!Q$44:Q$62)</f>
        <v>0</v>
      </c>
    </row>
    <row r="31" spans="1:16" ht="12" customHeight="1" x14ac:dyDescent="0.2">
      <c r="A31" s="157" t="s">
        <v>183</v>
      </c>
      <c r="B31" s="52"/>
      <c r="C31" s="62"/>
      <c r="D31" s="62"/>
      <c r="E31" s="62"/>
      <c r="F31" s="63" t="s">
        <v>4</v>
      </c>
      <c r="G31" s="159">
        <f>SUMIF(Worksheet!$B$44:$B$62,$A31,Worksheet!I$44:I$62)</f>
        <v>691810.9</v>
      </c>
      <c r="H31" s="160">
        <f>G31-SUM(I31:P31)</f>
        <v>28500.000009108568</v>
      </c>
      <c r="I31" s="159">
        <f>SUMIF(Worksheet!$B$44:$B$62,$A31,Worksheet!M$44:M$62)</f>
        <v>323215.64999556163</v>
      </c>
      <c r="J31" s="53"/>
      <c r="K31" s="159">
        <f>SUMIF(Worksheet!$B$44:$B$62,$A31,Worksheet!N$44:N$62)</f>
        <v>340095.24999532982</v>
      </c>
      <c r="L31" s="53"/>
      <c r="M31" s="159"/>
      <c r="N31" s="159">
        <f>SUMIF(Worksheet!$B$44:$B$62,$A31,Worksheet!O$44:O$62)</f>
        <v>0</v>
      </c>
      <c r="O31" s="159">
        <f>SUMIF(Worksheet!$B$44:$B$62,$A31,Worksheet!P$44:P$62)</f>
        <v>0</v>
      </c>
      <c r="P31" s="159">
        <f>SUMIF(Worksheet!$B$44:$B$62,$A31,Worksheet!Q$44:Q$62)</f>
        <v>0</v>
      </c>
    </row>
    <row r="32" spans="1:16" ht="12" customHeight="1" x14ac:dyDescent="0.2">
      <c r="A32" s="161"/>
      <c r="B32" s="52"/>
      <c r="C32" s="62"/>
      <c r="D32" s="62"/>
      <c r="E32" s="62" t="s">
        <v>8</v>
      </c>
      <c r="F32" s="63"/>
      <c r="G32" s="53">
        <f t="shared" ref="G32:P32" si="4">SUM(G30:G31)</f>
        <v>691810.9</v>
      </c>
      <c r="H32" s="53">
        <f t="shared" si="4"/>
        <v>28500.000009108568</v>
      </c>
      <c r="I32" s="53">
        <f t="shared" si="4"/>
        <v>323215.64999556163</v>
      </c>
      <c r="J32" s="53">
        <f t="shared" si="4"/>
        <v>0</v>
      </c>
      <c r="K32" s="53">
        <f t="shared" si="4"/>
        <v>340095.24999532982</v>
      </c>
      <c r="L32" s="53">
        <f t="shared" si="4"/>
        <v>0</v>
      </c>
      <c r="M32" s="53">
        <f t="shared" si="4"/>
        <v>0</v>
      </c>
      <c r="N32" s="53">
        <f t="shared" si="4"/>
        <v>0</v>
      </c>
      <c r="O32" s="53">
        <f t="shared" si="4"/>
        <v>0</v>
      </c>
      <c r="P32" s="53">
        <f t="shared" si="4"/>
        <v>0</v>
      </c>
    </row>
    <row r="33" spans="1:16" ht="12" customHeight="1" x14ac:dyDescent="0.2">
      <c r="A33" s="161"/>
      <c r="B33" s="52"/>
      <c r="C33" s="62"/>
      <c r="D33" s="62" t="s">
        <v>32</v>
      </c>
      <c r="E33" s="62"/>
      <c r="F33" s="63"/>
      <c r="G33" s="53">
        <f t="shared" ref="G33:P33" si="5">G28+G32</f>
        <v>769977.85</v>
      </c>
      <c r="H33" s="53">
        <f t="shared" si="5"/>
        <v>49313.550016078996</v>
      </c>
      <c r="I33" s="53">
        <f t="shared" si="5"/>
        <v>350382.79999225988</v>
      </c>
      <c r="J33" s="53">
        <f t="shared" si="5"/>
        <v>0</v>
      </c>
      <c r="K33" s="53">
        <f t="shared" si="5"/>
        <v>370281.49999166117</v>
      </c>
      <c r="L33" s="53">
        <f t="shared" si="5"/>
        <v>0</v>
      </c>
      <c r="M33" s="53">
        <f t="shared" si="5"/>
        <v>0</v>
      </c>
      <c r="N33" s="53">
        <f t="shared" si="5"/>
        <v>0</v>
      </c>
      <c r="O33" s="53">
        <f t="shared" si="5"/>
        <v>0</v>
      </c>
      <c r="P33" s="53">
        <f t="shared" si="5"/>
        <v>0</v>
      </c>
    </row>
    <row r="34" spans="1:16" ht="12" customHeight="1" x14ac:dyDescent="0.2">
      <c r="A34" s="157"/>
      <c r="B34" s="52"/>
      <c r="C34" s="62"/>
      <c r="D34" s="62" t="s">
        <v>33</v>
      </c>
      <c r="E34" s="62"/>
      <c r="F34" s="6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ht="12" customHeight="1" x14ac:dyDescent="0.2">
      <c r="A35" s="157"/>
      <c r="B35" s="52"/>
      <c r="C35" s="62"/>
      <c r="D35" s="62"/>
      <c r="E35" s="62" t="s">
        <v>3</v>
      </c>
      <c r="F35" s="6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12" customHeight="1" x14ac:dyDescent="0.2">
      <c r="A36" s="157"/>
      <c r="B36" s="52"/>
      <c r="C36" s="62"/>
      <c r="D36" s="62"/>
      <c r="E36" s="62"/>
      <c r="F36" s="63" t="s">
        <v>38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ht="12" customHeight="1" x14ac:dyDescent="0.2">
      <c r="A37" s="157"/>
      <c r="B37" s="52"/>
      <c r="C37" s="62"/>
      <c r="D37" s="62"/>
      <c r="E37" s="62"/>
      <c r="F37" s="63" t="s">
        <v>4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2" customHeight="1" x14ac:dyDescent="0.2">
      <c r="A38" s="161"/>
      <c r="B38" s="52"/>
      <c r="C38" s="62"/>
      <c r="D38" s="62"/>
      <c r="E38" s="62" t="s">
        <v>7</v>
      </c>
      <c r="F38" s="63"/>
      <c r="G38" s="53">
        <f t="shared" ref="G38:P38" si="6">SUM(G36:G37)</f>
        <v>0</v>
      </c>
      <c r="H38" s="53">
        <f t="shared" si="6"/>
        <v>0</v>
      </c>
      <c r="I38" s="53">
        <f t="shared" si="6"/>
        <v>0</v>
      </c>
      <c r="J38" s="53">
        <f t="shared" si="6"/>
        <v>0</v>
      </c>
      <c r="K38" s="53">
        <f t="shared" si="6"/>
        <v>0</v>
      </c>
      <c r="L38" s="53">
        <f t="shared" si="6"/>
        <v>0</v>
      </c>
      <c r="M38" s="53">
        <f t="shared" si="6"/>
        <v>0</v>
      </c>
      <c r="N38" s="53">
        <f t="shared" si="6"/>
        <v>0</v>
      </c>
      <c r="O38" s="53">
        <f t="shared" si="6"/>
        <v>0</v>
      </c>
      <c r="P38" s="53">
        <f t="shared" si="6"/>
        <v>0</v>
      </c>
    </row>
    <row r="39" spans="1:16" ht="12" customHeight="1" x14ac:dyDescent="0.2">
      <c r="A39" s="157"/>
      <c r="B39" s="52"/>
      <c r="C39" s="62"/>
      <c r="D39" s="62"/>
      <c r="E39" s="62" t="s">
        <v>5</v>
      </c>
      <c r="F39" s="6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2" customHeight="1" x14ac:dyDescent="0.2">
      <c r="A40" s="157"/>
      <c r="B40" s="52"/>
      <c r="C40" s="62"/>
      <c r="D40" s="62"/>
      <c r="E40" s="62"/>
      <c r="F40" s="63" t="s">
        <v>38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2" customHeight="1" x14ac:dyDescent="0.2">
      <c r="A41" s="157"/>
      <c r="B41" s="52"/>
      <c r="C41" s="62"/>
      <c r="D41" s="62"/>
      <c r="E41" s="62"/>
      <c r="F41" s="63" t="s">
        <v>4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2" customHeight="1" x14ac:dyDescent="0.2">
      <c r="A42" s="161"/>
      <c r="B42" s="52"/>
      <c r="C42" s="62"/>
      <c r="D42" s="62"/>
      <c r="E42" s="62" t="s">
        <v>8</v>
      </c>
      <c r="F42" s="63"/>
      <c r="G42" s="53">
        <f t="shared" ref="G42:P42" si="7">SUM(G40:G41)</f>
        <v>0</v>
      </c>
      <c r="H42" s="53">
        <f t="shared" si="7"/>
        <v>0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si="7"/>
        <v>0</v>
      </c>
      <c r="M42" s="53">
        <f t="shared" si="7"/>
        <v>0</v>
      </c>
      <c r="N42" s="53">
        <f t="shared" si="7"/>
        <v>0</v>
      </c>
      <c r="O42" s="53">
        <f t="shared" si="7"/>
        <v>0</v>
      </c>
      <c r="P42" s="53">
        <f t="shared" si="7"/>
        <v>0</v>
      </c>
    </row>
    <row r="43" spans="1:16" ht="12" customHeight="1" x14ac:dyDescent="0.2">
      <c r="A43" s="161"/>
      <c r="B43" s="52"/>
      <c r="C43" s="62"/>
      <c r="D43" s="62" t="s">
        <v>34</v>
      </c>
      <c r="E43" s="62"/>
      <c r="F43" s="63"/>
      <c r="G43" s="53">
        <f t="shared" ref="G43:P43" si="8">G38+G42</f>
        <v>0</v>
      </c>
      <c r="H43" s="53">
        <f t="shared" si="8"/>
        <v>0</v>
      </c>
      <c r="I43" s="53">
        <f t="shared" si="8"/>
        <v>0</v>
      </c>
      <c r="J43" s="53">
        <f t="shared" si="8"/>
        <v>0</v>
      </c>
      <c r="K43" s="53">
        <f t="shared" si="8"/>
        <v>0</v>
      </c>
      <c r="L43" s="53">
        <f t="shared" si="8"/>
        <v>0</v>
      </c>
      <c r="M43" s="53">
        <f t="shared" si="8"/>
        <v>0</v>
      </c>
      <c r="N43" s="53">
        <f t="shared" si="8"/>
        <v>0</v>
      </c>
      <c r="O43" s="53">
        <f t="shared" si="8"/>
        <v>0</v>
      </c>
      <c r="P43" s="53">
        <f t="shared" si="8"/>
        <v>0</v>
      </c>
    </row>
    <row r="44" spans="1:16" ht="12" customHeight="1" x14ac:dyDescent="0.2">
      <c r="A44" s="162"/>
      <c r="B44" s="54"/>
      <c r="C44" s="55" t="s">
        <v>96</v>
      </c>
      <c r="D44" s="55"/>
      <c r="E44" s="55"/>
      <c r="F44" s="56"/>
      <c r="G44" s="57">
        <f t="shared" ref="G44:P44" si="9">G33+G43</f>
        <v>769977.85</v>
      </c>
      <c r="H44" s="57">
        <f t="shared" si="9"/>
        <v>49313.550016078996</v>
      </c>
      <c r="I44" s="57">
        <f t="shared" si="9"/>
        <v>350382.79999225988</v>
      </c>
      <c r="J44" s="57">
        <f t="shared" si="9"/>
        <v>0</v>
      </c>
      <c r="K44" s="57">
        <f t="shared" si="9"/>
        <v>370281.49999166117</v>
      </c>
      <c r="L44" s="57">
        <f t="shared" si="9"/>
        <v>0</v>
      </c>
      <c r="M44" s="57">
        <f t="shared" si="9"/>
        <v>0</v>
      </c>
      <c r="N44" s="57">
        <f t="shared" si="9"/>
        <v>0</v>
      </c>
      <c r="O44" s="57">
        <f t="shared" si="9"/>
        <v>0</v>
      </c>
      <c r="P44" s="57">
        <f t="shared" si="9"/>
        <v>0</v>
      </c>
    </row>
    <row r="45" spans="1:16" ht="12" customHeight="1" x14ac:dyDescent="0.2">
      <c r="A45" s="163"/>
      <c r="B45" s="52"/>
      <c r="C45" s="199" t="s">
        <v>12</v>
      </c>
      <c r="D45" s="199"/>
      <c r="E45" s="199"/>
      <c r="F45" s="200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2" customHeight="1" x14ac:dyDescent="0.2">
      <c r="A46" s="157"/>
      <c r="B46" s="52"/>
      <c r="C46" s="62"/>
      <c r="D46" s="62" t="s">
        <v>3</v>
      </c>
      <c r="E46" s="62"/>
      <c r="F46" s="6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2" customHeight="1" x14ac:dyDescent="0.2">
      <c r="A47" s="157"/>
      <c r="B47" s="52"/>
      <c r="C47" s="62"/>
      <c r="D47" s="62"/>
      <c r="E47" s="62" t="s">
        <v>10</v>
      </c>
      <c r="F47" s="6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2" customHeight="1" x14ac:dyDescent="0.2">
      <c r="A48" s="157"/>
      <c r="B48" s="52"/>
      <c r="C48" s="62"/>
      <c r="D48" s="62"/>
      <c r="E48" s="62" t="s">
        <v>11</v>
      </c>
      <c r="F48" s="6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2" customHeight="1" x14ac:dyDescent="0.2">
      <c r="A49" s="158" t="s">
        <v>184</v>
      </c>
      <c r="B49" s="52"/>
      <c r="C49" s="62"/>
      <c r="D49" s="62"/>
      <c r="E49" s="62" t="s">
        <v>38</v>
      </c>
      <c r="F49" s="63"/>
      <c r="G49" s="159">
        <f>SUMIF(Worksheet!$B$44:$B$62,$A49,Worksheet!I$44:I$62)</f>
        <v>3740.5500000000029</v>
      </c>
      <c r="H49" s="160">
        <f>G49-SUM(I49:P49)</f>
        <v>995.99798224918959</v>
      </c>
      <c r="I49" s="159">
        <f>SUMIF(Worksheet!$B$44:$B$62,$A49,Worksheet!M$44:M$62)</f>
        <v>1300.0389924405354</v>
      </c>
      <c r="J49" s="53"/>
      <c r="K49" s="159">
        <f>SUMIF(Worksheet!$B$44:$B$62,$A49,Worksheet!N$44:N$62)</f>
        <v>1444.5130253102777</v>
      </c>
      <c r="L49" s="53"/>
      <c r="M49" s="159"/>
      <c r="N49" s="159">
        <f>SUMIF(Worksheet!$B$44:$B$62,$A49,Worksheet!O$44:O$62)</f>
        <v>0</v>
      </c>
      <c r="O49" s="159">
        <f>SUMIF(Worksheet!$B$44:$B$62,$A49,Worksheet!P$44:P$62)</f>
        <v>0</v>
      </c>
      <c r="P49" s="159">
        <f>SUMIF(Worksheet!$B$44:$B$62,$A49,Worksheet!Q$44:Q$62)</f>
        <v>0</v>
      </c>
    </row>
    <row r="50" spans="1:16" ht="12" customHeight="1" x14ac:dyDescent="0.2">
      <c r="A50" s="158" t="s">
        <v>185</v>
      </c>
      <c r="B50" s="52"/>
      <c r="C50" s="62"/>
      <c r="D50" s="62"/>
      <c r="E50" s="62" t="s">
        <v>4</v>
      </c>
      <c r="F50" s="63"/>
      <c r="G50" s="159">
        <f>SUMIF(Worksheet!$B$44:$B$62,$A50,Worksheet!I$44:I$62)</f>
        <v>373.5</v>
      </c>
      <c r="H50" s="160">
        <f>G50-SUM(I50:P50)</f>
        <v>99.452018117675777</v>
      </c>
      <c r="I50" s="159">
        <f>SUMIF(Worksheet!$B$44:$B$62,$A50,Worksheet!M$44:M$62)</f>
        <v>129.81100738568915</v>
      </c>
      <c r="J50" s="53"/>
      <c r="K50" s="159">
        <f>SUMIF(Worksheet!$B$44:$B$62,$A50,Worksheet!N$44:N$62)</f>
        <v>144.23697449663507</v>
      </c>
      <c r="L50" s="53"/>
      <c r="M50" s="159"/>
      <c r="N50" s="159">
        <f>SUMIF(Worksheet!$B$44:$B$62,$A50,Worksheet!O$44:O$62)</f>
        <v>0</v>
      </c>
      <c r="O50" s="159">
        <f>SUMIF(Worksheet!$B$44:$B$62,$A50,Worksheet!P$44:P$62)</f>
        <v>0</v>
      </c>
      <c r="P50" s="159">
        <f>SUMIF(Worksheet!$B$44:$B$62,$A50,Worksheet!Q$44:Q$62)</f>
        <v>0</v>
      </c>
    </row>
    <row r="51" spans="1:16" ht="12" customHeight="1" x14ac:dyDescent="0.2">
      <c r="A51" s="161"/>
      <c r="B51" s="52"/>
      <c r="C51" s="62"/>
      <c r="D51" s="62" t="s">
        <v>7</v>
      </c>
      <c r="E51" s="62"/>
      <c r="F51" s="63"/>
      <c r="G51" s="53">
        <f t="shared" ref="G51:P51" si="10">SUM(G47:G50)</f>
        <v>4114.0500000000029</v>
      </c>
      <c r="H51" s="53">
        <f t="shared" si="10"/>
        <v>1095.4500003668654</v>
      </c>
      <c r="I51" s="53">
        <f t="shared" si="10"/>
        <v>1429.8499998262246</v>
      </c>
      <c r="J51" s="53">
        <f t="shared" si="10"/>
        <v>0</v>
      </c>
      <c r="K51" s="53">
        <f t="shared" si="10"/>
        <v>1588.7499998069129</v>
      </c>
      <c r="L51" s="53">
        <f t="shared" si="10"/>
        <v>0</v>
      </c>
      <c r="M51" s="53">
        <f t="shared" si="10"/>
        <v>0</v>
      </c>
      <c r="N51" s="53">
        <f t="shared" si="10"/>
        <v>0</v>
      </c>
      <c r="O51" s="53">
        <f t="shared" si="10"/>
        <v>0</v>
      </c>
      <c r="P51" s="53">
        <f t="shared" si="10"/>
        <v>0</v>
      </c>
    </row>
    <row r="52" spans="1:16" ht="12" customHeight="1" x14ac:dyDescent="0.2">
      <c r="A52" s="157"/>
      <c r="B52" s="52"/>
      <c r="C52" s="62"/>
      <c r="D52" s="62" t="s">
        <v>5</v>
      </c>
      <c r="E52" s="62"/>
      <c r="F52" s="6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 ht="12" customHeight="1" x14ac:dyDescent="0.2">
      <c r="A53" s="157"/>
      <c r="B53" s="52"/>
      <c r="C53" s="62"/>
      <c r="D53" s="62"/>
      <c r="E53" s="62" t="s">
        <v>10</v>
      </c>
      <c r="F53" s="6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16" ht="12" customHeight="1" x14ac:dyDescent="0.2">
      <c r="A54" s="157"/>
      <c r="B54" s="52"/>
      <c r="C54" s="62"/>
      <c r="D54" s="62"/>
      <c r="E54" s="62" t="s">
        <v>11</v>
      </c>
      <c r="F54" s="6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 ht="12" customHeight="1" x14ac:dyDescent="0.2">
      <c r="A55" s="157" t="s">
        <v>186</v>
      </c>
      <c r="B55" s="52"/>
      <c r="C55" s="62"/>
      <c r="D55" s="62"/>
      <c r="E55" s="62" t="s">
        <v>38</v>
      </c>
      <c r="F55" s="63"/>
      <c r="G55" s="159">
        <f>SUMIF(Worksheet!$B$44:$B$62,$A55,Worksheet!I$44:I$62)</f>
        <v>0</v>
      </c>
      <c r="H55" s="160">
        <f>G55-SUM(I55:P55)</f>
        <v>0</v>
      </c>
      <c r="I55" s="159">
        <f>SUMIF(Worksheet!$B$44:$B$62,$A55,Worksheet!M$44:M$62)</f>
        <v>0</v>
      </c>
      <c r="J55" s="53"/>
      <c r="K55" s="159">
        <f>SUMIF(Worksheet!$B$44:$B$62,$A55,Worksheet!N$44:N$62)</f>
        <v>0</v>
      </c>
      <c r="L55" s="53"/>
      <c r="M55" s="159"/>
      <c r="N55" s="159">
        <f>SUMIF(Worksheet!$B$44:$B$62,$A55,Worksheet!O$44:O$62)</f>
        <v>0</v>
      </c>
      <c r="O55" s="159">
        <f>SUMIF(Worksheet!$B$44:$B$62,$A55,Worksheet!P$44:P$62)</f>
        <v>0</v>
      </c>
      <c r="P55" s="159">
        <f>SUMIF(Worksheet!$B$44:$B$62,$A55,Worksheet!Q$44:Q$62)</f>
        <v>0</v>
      </c>
    </row>
    <row r="56" spans="1:16" ht="12" customHeight="1" x14ac:dyDescent="0.2">
      <c r="A56" s="157" t="s">
        <v>187</v>
      </c>
      <c r="B56" s="52"/>
      <c r="C56" s="62"/>
      <c r="D56" s="62"/>
      <c r="E56" s="62" t="s">
        <v>4</v>
      </c>
      <c r="F56" s="63"/>
      <c r="G56" s="159">
        <f>SUMIF(Worksheet!$B$44:$B$62,$A56,Worksheet!I$44:I$62)</f>
        <v>36411.099999999977</v>
      </c>
      <c r="H56" s="160">
        <f>G56-SUM(I56:P56)</f>
        <v>1500.0000004793983</v>
      </c>
      <c r="I56" s="159">
        <f>SUMIF(Worksheet!$B$44:$B$62,$A56,Worksheet!M$44:M$62)</f>
        <v>17011.349999766389</v>
      </c>
      <c r="J56" s="53"/>
      <c r="K56" s="159">
        <f>SUMIF(Worksheet!$B$44:$B$62,$A56,Worksheet!N$44:N$62)</f>
        <v>17899.749999754189</v>
      </c>
      <c r="L56" s="53"/>
      <c r="M56" s="159"/>
      <c r="N56" s="159">
        <f>SUMIF(Worksheet!$B$44:$B$62,$A56,Worksheet!O$44:O$62)</f>
        <v>0</v>
      </c>
      <c r="O56" s="159">
        <f>SUMIF(Worksheet!$B$44:$B$62,$A56,Worksheet!P$44:P$62)</f>
        <v>0</v>
      </c>
      <c r="P56" s="159">
        <f>SUMIF(Worksheet!$B$44:$B$62,$A56,Worksheet!Q$44:Q$62)</f>
        <v>0</v>
      </c>
    </row>
    <row r="57" spans="1:16" ht="12" customHeight="1" x14ac:dyDescent="0.2">
      <c r="A57" s="161"/>
      <c r="B57" s="52"/>
      <c r="C57" s="62"/>
      <c r="D57" s="62" t="s">
        <v>8</v>
      </c>
      <c r="E57" s="62"/>
      <c r="F57" s="63"/>
      <c r="G57" s="53">
        <f t="shared" ref="G57:P57" si="11">SUM(G53:G56)</f>
        <v>36411.099999999977</v>
      </c>
      <c r="H57" s="53">
        <f t="shared" si="11"/>
        <v>1500.0000004793983</v>
      </c>
      <c r="I57" s="53">
        <f t="shared" si="11"/>
        <v>17011.349999766389</v>
      </c>
      <c r="J57" s="53">
        <f t="shared" si="11"/>
        <v>0</v>
      </c>
      <c r="K57" s="53">
        <f t="shared" si="11"/>
        <v>17899.749999754189</v>
      </c>
      <c r="L57" s="53">
        <f t="shared" si="11"/>
        <v>0</v>
      </c>
      <c r="M57" s="53">
        <f t="shared" si="11"/>
        <v>0</v>
      </c>
      <c r="N57" s="53">
        <f t="shared" si="11"/>
        <v>0</v>
      </c>
      <c r="O57" s="53">
        <f t="shared" si="11"/>
        <v>0</v>
      </c>
      <c r="P57" s="53">
        <f t="shared" si="11"/>
        <v>0</v>
      </c>
    </row>
    <row r="58" spans="1:16" ht="12" customHeight="1" x14ac:dyDescent="0.2">
      <c r="A58" s="162"/>
      <c r="B58" s="54"/>
      <c r="C58" s="55" t="s">
        <v>13</v>
      </c>
      <c r="D58" s="55"/>
      <c r="E58" s="55"/>
      <c r="F58" s="56"/>
      <c r="G58" s="57">
        <f t="shared" ref="G58:P58" si="12">G57+G51</f>
        <v>40525.14999999998</v>
      </c>
      <c r="H58" s="57">
        <f t="shared" si="12"/>
        <v>2595.4500008462637</v>
      </c>
      <c r="I58" s="57">
        <f t="shared" si="12"/>
        <v>18441.199999592613</v>
      </c>
      <c r="J58" s="57">
        <f t="shared" si="12"/>
        <v>0</v>
      </c>
      <c r="K58" s="57">
        <f t="shared" si="12"/>
        <v>19488.499999561103</v>
      </c>
      <c r="L58" s="57">
        <f t="shared" si="12"/>
        <v>0</v>
      </c>
      <c r="M58" s="57">
        <f t="shared" si="12"/>
        <v>0</v>
      </c>
      <c r="N58" s="57">
        <f t="shared" si="12"/>
        <v>0</v>
      </c>
      <c r="O58" s="57">
        <f t="shared" si="12"/>
        <v>0</v>
      </c>
      <c r="P58" s="57">
        <f t="shared" si="12"/>
        <v>0</v>
      </c>
    </row>
    <row r="59" spans="1:16" ht="15.75" customHeight="1" x14ac:dyDescent="0.25">
      <c r="A59" s="164"/>
      <c r="B59" s="84" t="s">
        <v>14</v>
      </c>
      <c r="C59" s="85"/>
      <c r="D59" s="85"/>
      <c r="E59" s="85"/>
      <c r="F59" s="86"/>
      <c r="G59" s="131">
        <f t="shared" ref="G59:P59" si="13">G22+G44+G58</f>
        <v>810503</v>
      </c>
      <c r="H59" s="131">
        <f t="shared" si="13"/>
        <v>51909.00001692526</v>
      </c>
      <c r="I59" s="131">
        <f t="shared" si="13"/>
        <v>368823.9999918525</v>
      </c>
      <c r="J59" s="131">
        <f t="shared" si="13"/>
        <v>0</v>
      </c>
      <c r="K59" s="131">
        <f t="shared" si="13"/>
        <v>389769.99999122228</v>
      </c>
      <c r="L59" s="131">
        <f t="shared" si="13"/>
        <v>0</v>
      </c>
      <c r="M59" s="131">
        <f t="shared" si="13"/>
        <v>0</v>
      </c>
      <c r="N59" s="131">
        <f t="shared" si="13"/>
        <v>0</v>
      </c>
      <c r="O59" s="131">
        <f t="shared" si="13"/>
        <v>0</v>
      </c>
      <c r="P59" s="131">
        <f t="shared" si="13"/>
        <v>0</v>
      </c>
    </row>
    <row r="60" spans="1:16" hidden="1" x14ac:dyDescent="0.2">
      <c r="A60" s="71"/>
    </row>
    <row r="61" spans="1:16" hidden="1" x14ac:dyDescent="0.2">
      <c r="A61" s="71"/>
      <c r="B61" s="40" t="s">
        <v>188</v>
      </c>
      <c r="G61" s="71">
        <f>Worksheet!J40</f>
        <v>810503.00001999992</v>
      </c>
      <c r="H61" s="71">
        <f>Worksheet!L40</f>
        <v>51909</v>
      </c>
      <c r="I61" s="71">
        <f>Worksheet!M40</f>
        <v>368824</v>
      </c>
      <c r="K61" s="71">
        <f>Worksheet!N40</f>
        <v>389770</v>
      </c>
      <c r="N61" s="71">
        <f>Worksheet!O40</f>
        <v>0</v>
      </c>
      <c r="O61" s="71">
        <f>Worksheet!P40</f>
        <v>0</v>
      </c>
      <c r="P61" s="71">
        <f>Worksheet!Q40</f>
        <v>0</v>
      </c>
    </row>
    <row r="62" spans="1:16" hidden="1" x14ac:dyDescent="0.2">
      <c r="A62" s="71"/>
      <c r="B62" s="40" t="s">
        <v>167</v>
      </c>
      <c r="F62" s="165">
        <f>SUM(G62:P62)</f>
        <v>-1.9999875803478062E-5</v>
      </c>
      <c r="G62" s="71">
        <f>G59-G61</f>
        <v>-1.9999919459223747E-5</v>
      </c>
      <c r="H62" s="71">
        <f>H59-H61</f>
        <v>1.6925259842537344E-5</v>
      </c>
      <c r="I62" s="71">
        <f>I59-I61</f>
        <v>-8.1475009210407734E-6</v>
      </c>
      <c r="J62" s="71"/>
      <c r="K62" s="71">
        <f>K59-K61</f>
        <v>-8.777715265750885E-6</v>
      </c>
      <c r="L62" s="71"/>
      <c r="M62" s="71"/>
      <c r="N62" s="71">
        <f>N59-N61</f>
        <v>0</v>
      </c>
      <c r="O62" s="71">
        <f>O59-O61</f>
        <v>0</v>
      </c>
      <c r="P62" s="71">
        <f>P59-P61</f>
        <v>0</v>
      </c>
    </row>
    <row r="66" ht="12.75" hidden="1" customHeight="1" x14ac:dyDescent="0.2"/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05" top="0.75" bottom="0.25" header="0.5" footer="0"/>
  <pageSetup scale="70" orientation="landscape" r:id="rId1"/>
  <headerFooter alignWithMargins="0">
    <oddHeader>&amp;REnclosure 2</oddHeader>
    <oddFooter>&amp;LPage 1&amp;Rver 3 (12/2007)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/>
  <dimension ref="A1:S62"/>
  <sheetViews>
    <sheetView zoomScale="80" zoomScaleNormal="80" workbookViewId="0"/>
  </sheetViews>
  <sheetFormatPr defaultColWidth="0" defaultRowHeight="15" zeroHeight="1" x14ac:dyDescent="0.2"/>
  <cols>
    <col min="1" max="1" width="6.140625" style="40" customWidth="1"/>
    <col min="2" max="3" width="3.7109375" style="40" customWidth="1"/>
    <col min="4" max="4" width="7" style="40" customWidth="1"/>
    <col min="5" max="5" width="3.7109375" style="40" customWidth="1"/>
    <col min="6" max="6" width="22.7109375" style="40" customWidth="1"/>
    <col min="7" max="7" width="16.140625" style="40" customWidth="1"/>
    <col min="8" max="8" width="12.7109375" style="40" customWidth="1"/>
    <col min="9" max="9" width="17.28515625" style="40" customWidth="1"/>
    <col min="10" max="10" width="15.85546875" style="40" customWidth="1"/>
    <col min="11" max="12" width="12.7109375" style="40" customWidth="1"/>
    <col min="13" max="13" width="15.7109375" style="40" customWidth="1"/>
    <col min="14" max="14" width="15.42578125" style="40" customWidth="1"/>
    <col min="15" max="16" width="12.7109375" style="40" customWidth="1"/>
    <col min="17" max="19" width="12.7109375" hidden="1" customWidth="1"/>
    <col min="20" max="16384" width="9.140625" hidden="1"/>
  </cols>
  <sheetData>
    <row r="1" spans="1:19" ht="44.25" customHeight="1" x14ac:dyDescent="0.25">
      <c r="A1" s="260">
        <f>F62</f>
        <v>-1.0999984806403518E-4</v>
      </c>
      <c r="B1" s="181" t="s">
        <v>130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ht="24" customHeight="1" x14ac:dyDescent="0.25">
      <c r="A2" s="75"/>
      <c r="B2" s="42" t="s">
        <v>28</v>
      </c>
      <c r="C2" s="42"/>
      <c r="D2" s="42"/>
      <c r="E2" s="255" t="str">
        <f>'CSS Pgm 1'!E2</f>
        <v>Santa Cruz</v>
      </c>
      <c r="F2" s="255"/>
      <c r="G2" s="75"/>
      <c r="H2" s="75"/>
      <c r="I2" s="75"/>
      <c r="J2" s="75"/>
      <c r="K2" s="75"/>
      <c r="L2" s="75"/>
      <c r="M2" s="75"/>
      <c r="N2" s="75"/>
      <c r="O2" s="43" t="s">
        <v>29</v>
      </c>
      <c r="P2" s="44" t="str">
        <f>Worksheet!$N$2</f>
        <v>6/12/08</v>
      </c>
    </row>
    <row r="3" spans="1:19" ht="17.25" customHeight="1" x14ac:dyDescent="0.25">
      <c r="A3" s="75"/>
      <c r="B3" s="42" t="s">
        <v>103</v>
      </c>
      <c r="C3" s="42"/>
      <c r="D3" s="42"/>
      <c r="E3" s="253" t="str">
        <f>Worksheet!D70</f>
        <v>Probation Gate</v>
      </c>
      <c r="F3" s="254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2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s="3" customFormat="1" ht="15" customHeight="1" x14ac:dyDescent="0.25">
      <c r="A5" s="79"/>
      <c r="B5" s="201" t="s">
        <v>30</v>
      </c>
      <c r="C5" s="202"/>
      <c r="D5" s="202"/>
      <c r="E5" s="202"/>
      <c r="F5" s="203"/>
      <c r="G5" s="45" t="s">
        <v>19</v>
      </c>
      <c r="H5" s="46" t="s">
        <v>20</v>
      </c>
      <c r="I5" s="46" t="s">
        <v>27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46" t="s">
        <v>76</v>
      </c>
    </row>
    <row r="6" spans="1:19" s="3" customFormat="1" ht="15" customHeight="1" x14ac:dyDescent="0.25">
      <c r="A6" s="79"/>
      <c r="B6" s="204"/>
      <c r="C6" s="205"/>
      <c r="D6" s="205"/>
      <c r="E6" s="205"/>
      <c r="F6" s="206"/>
      <c r="G6" s="191" t="s">
        <v>6</v>
      </c>
      <c r="H6" s="178" t="s">
        <v>37</v>
      </c>
      <c r="I6" s="179"/>
      <c r="J6" s="179"/>
      <c r="K6" s="179"/>
      <c r="L6" s="179"/>
      <c r="M6" s="179"/>
      <c r="N6" s="179"/>
      <c r="O6" s="179"/>
      <c r="P6" s="180"/>
    </row>
    <row r="7" spans="1:19" s="1" customFormat="1" ht="42" customHeight="1" x14ac:dyDescent="0.25">
      <c r="A7" s="168"/>
      <c r="B7" s="207"/>
      <c r="C7" s="208"/>
      <c r="D7" s="208"/>
      <c r="E7" s="208"/>
      <c r="F7" s="209"/>
      <c r="G7" s="192"/>
      <c r="H7" s="169" t="s">
        <v>0</v>
      </c>
      <c r="I7" s="169" t="s">
        <v>36</v>
      </c>
      <c r="J7" s="169" t="s">
        <v>18</v>
      </c>
      <c r="K7" s="169" t="s">
        <v>1</v>
      </c>
      <c r="L7" s="169" t="s">
        <v>15</v>
      </c>
      <c r="M7" s="169" t="s">
        <v>16</v>
      </c>
      <c r="N7" s="169" t="s">
        <v>2</v>
      </c>
      <c r="O7" s="167" t="s">
        <v>17</v>
      </c>
      <c r="P7" s="48" t="s">
        <v>75</v>
      </c>
      <c r="Q7" s="2"/>
      <c r="R7" s="2"/>
      <c r="S7" s="2"/>
    </row>
    <row r="8" spans="1:19" ht="18.75" customHeight="1" x14ac:dyDescent="0.25">
      <c r="A8" s="155"/>
      <c r="B8" s="58" t="str">
        <f>B3</f>
        <v>Program 2:</v>
      </c>
      <c r="C8" s="59"/>
      <c r="D8" s="59"/>
      <c r="E8" s="59"/>
      <c r="F8" s="6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9" ht="12" customHeight="1" x14ac:dyDescent="0.2">
      <c r="A9" s="156"/>
      <c r="B9" s="52"/>
      <c r="C9" s="210" t="s">
        <v>104</v>
      </c>
      <c r="D9" s="210"/>
      <c r="E9" s="210"/>
      <c r="F9" s="211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9" ht="12" customHeight="1" x14ac:dyDescent="0.2">
      <c r="A10" s="157"/>
      <c r="B10" s="52"/>
      <c r="C10" s="62"/>
      <c r="D10" s="62" t="s">
        <v>3</v>
      </c>
      <c r="E10" s="62"/>
      <c r="F10" s="6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ht="12" customHeight="1" x14ac:dyDescent="0.2">
      <c r="A11" s="157"/>
      <c r="B11" s="52"/>
      <c r="C11" s="62"/>
      <c r="D11" s="62"/>
      <c r="E11" s="62" t="s">
        <v>10</v>
      </c>
      <c r="F11" s="6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ht="12" customHeight="1" x14ac:dyDescent="0.2">
      <c r="A12" s="157"/>
      <c r="B12" s="52"/>
      <c r="C12" s="62"/>
      <c r="D12" s="62"/>
      <c r="E12" s="62" t="s">
        <v>11</v>
      </c>
      <c r="F12" s="6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9" ht="12" customHeight="1" x14ac:dyDescent="0.2">
      <c r="A13" s="158" t="s">
        <v>173</v>
      </c>
      <c r="B13" s="52"/>
      <c r="C13" s="62"/>
      <c r="D13" s="62"/>
      <c r="E13" s="62" t="s">
        <v>38</v>
      </c>
      <c r="F13" s="63"/>
      <c r="G13" s="159">
        <f>SUMIF(Worksheet!$B$80:$B$98,$A13,Worksheet!I$80:I$98)</f>
        <v>0</v>
      </c>
      <c r="H13" s="160">
        <f>G13-SUM(I13:P13)</f>
        <v>0</v>
      </c>
      <c r="I13" s="159">
        <f>SUMIF(Worksheet!$B$80:$B$98,$A13,Worksheet!M$80:M$98)</f>
        <v>0</v>
      </c>
      <c r="J13" s="53"/>
      <c r="K13" s="159">
        <f>SUMIF(Worksheet!$B$80:$B$98,$A13,Worksheet!N$80:N$98)</f>
        <v>0</v>
      </c>
      <c r="L13" s="53"/>
      <c r="M13" s="159"/>
      <c r="N13" s="159">
        <f>SUMIF(Worksheet!$B$80:$B$98,$A13,Worksheet!O$80:O$98)</f>
        <v>0</v>
      </c>
      <c r="O13" s="159">
        <f>SUMIF(Worksheet!$B$80:$B$98,$A13,Worksheet!P$80:P$98)</f>
        <v>0</v>
      </c>
      <c r="P13" s="159">
        <f>SUMIF(Worksheet!$B$80:$B$98,$A13,Worksheet!Q$80:Q$98)</f>
        <v>0</v>
      </c>
    </row>
    <row r="14" spans="1:19" ht="12" customHeight="1" x14ac:dyDescent="0.2">
      <c r="A14" s="158" t="s">
        <v>177</v>
      </c>
      <c r="B14" s="52"/>
      <c r="C14" s="62"/>
      <c r="D14" s="62"/>
      <c r="E14" s="62" t="s">
        <v>4</v>
      </c>
      <c r="F14" s="63"/>
      <c r="G14" s="159">
        <f>SUMIF(Worksheet!$B$80:$B$98,$A14,Worksheet!I$80:I$98)</f>
        <v>0</v>
      </c>
      <c r="H14" s="160">
        <f>G14-SUM(I14:P14)</f>
        <v>0</v>
      </c>
      <c r="I14" s="159">
        <f>SUMIF(Worksheet!$B$80:$B$98,$A14,Worksheet!M$80:M$98)</f>
        <v>0</v>
      </c>
      <c r="J14" s="53"/>
      <c r="K14" s="159">
        <f>SUMIF(Worksheet!$B$80:$B$98,$A14,Worksheet!N$80:N$98)</f>
        <v>0</v>
      </c>
      <c r="L14" s="53"/>
      <c r="M14" s="159"/>
      <c r="N14" s="159">
        <f>SUMIF(Worksheet!$B$80:$B$98,$A14,Worksheet!O$80:O$98)</f>
        <v>0</v>
      </c>
      <c r="O14" s="159">
        <f>SUMIF(Worksheet!$B$80:$B$98,$A14,Worksheet!P$80:P$98)</f>
        <v>0</v>
      </c>
      <c r="P14" s="159">
        <f>SUMIF(Worksheet!$B$80:$B$98,$A14,Worksheet!Q$80:Q$98)</f>
        <v>0</v>
      </c>
    </row>
    <row r="15" spans="1:19" ht="12" customHeight="1" x14ac:dyDescent="0.2">
      <c r="A15" s="161"/>
      <c r="B15" s="52"/>
      <c r="C15" s="62"/>
      <c r="D15" s="62" t="s">
        <v>7</v>
      </c>
      <c r="E15" s="62"/>
      <c r="F15" s="63"/>
      <c r="G15" s="53">
        <f>SUM(G11:G14)</f>
        <v>0</v>
      </c>
      <c r="H15" s="53">
        <f t="shared" ref="H15:P15" si="0">SUM(H11:H14)</f>
        <v>0</v>
      </c>
      <c r="I15" s="53">
        <f t="shared" si="0"/>
        <v>0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</row>
    <row r="16" spans="1:19" ht="12" customHeight="1" x14ac:dyDescent="0.2">
      <c r="A16" s="157"/>
      <c r="B16" s="52"/>
      <c r="C16" s="62"/>
      <c r="D16" s="62" t="s">
        <v>5</v>
      </c>
      <c r="E16" s="62"/>
      <c r="F16" s="6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ht="12" customHeight="1" x14ac:dyDescent="0.2">
      <c r="A17" s="157"/>
      <c r="B17" s="52"/>
      <c r="C17" s="62"/>
      <c r="D17" s="62"/>
      <c r="E17" s="62" t="s">
        <v>10</v>
      </c>
      <c r="F17" s="6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 ht="12" customHeight="1" x14ac:dyDescent="0.2">
      <c r="A18" s="157"/>
      <c r="B18" s="52"/>
      <c r="C18" s="62"/>
      <c r="D18" s="62"/>
      <c r="E18" s="62" t="s">
        <v>11</v>
      </c>
      <c r="F18" s="6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 ht="12" customHeight="1" x14ac:dyDescent="0.2">
      <c r="A19" s="157" t="s">
        <v>178</v>
      </c>
      <c r="B19" s="52"/>
      <c r="C19" s="62"/>
      <c r="D19" s="62"/>
      <c r="E19" s="62" t="s">
        <v>38</v>
      </c>
      <c r="F19" s="63"/>
      <c r="G19" s="159">
        <f>SUMIF(Worksheet!$B$80:$B$98,$A19,Worksheet!I$80:I$98)</f>
        <v>0</v>
      </c>
      <c r="H19" s="160">
        <f>G19-SUM(I19:P19)</f>
        <v>0</v>
      </c>
      <c r="I19" s="159">
        <f>SUMIF(Worksheet!$B$80:$B$98,$A19,Worksheet!M$80:M$98)</f>
        <v>0</v>
      </c>
      <c r="J19" s="53"/>
      <c r="K19" s="159">
        <f>SUMIF(Worksheet!$B$80:$B$98,$A19,Worksheet!N$80:N$98)</f>
        <v>0</v>
      </c>
      <c r="L19" s="53"/>
      <c r="M19" s="159"/>
      <c r="N19" s="159">
        <f>SUMIF(Worksheet!$B$80:$B$98,$A19,Worksheet!O$80:O$98)</f>
        <v>0</v>
      </c>
      <c r="O19" s="159">
        <f>SUMIF(Worksheet!$B$80:$B$98,$A19,Worksheet!P$80:P$98)</f>
        <v>0</v>
      </c>
      <c r="P19" s="159">
        <f>SUMIF(Worksheet!$B$80:$B$98,$A19,Worksheet!Q$80:Q$98)</f>
        <v>0</v>
      </c>
    </row>
    <row r="20" spans="1:16" ht="12" customHeight="1" x14ac:dyDescent="0.2">
      <c r="A20" s="157" t="s">
        <v>179</v>
      </c>
      <c r="B20" s="52"/>
      <c r="C20" s="62"/>
      <c r="D20" s="62"/>
      <c r="E20" s="62" t="s">
        <v>4</v>
      </c>
      <c r="F20" s="63"/>
      <c r="G20" s="159">
        <f>SUMIF(Worksheet!$B$80:$B$98,$A20,Worksheet!I$80:I$98)</f>
        <v>0</v>
      </c>
      <c r="H20" s="160">
        <f>G20-SUM(I20:P20)</f>
        <v>0</v>
      </c>
      <c r="I20" s="159">
        <f>SUMIF(Worksheet!$B$80:$B$98,$A20,Worksheet!M$80:M$98)</f>
        <v>0</v>
      </c>
      <c r="J20" s="53"/>
      <c r="K20" s="159">
        <f>SUMIF(Worksheet!$B$80:$B$98,$A20,Worksheet!N$80:N$98)</f>
        <v>0</v>
      </c>
      <c r="L20" s="53"/>
      <c r="M20" s="159"/>
      <c r="N20" s="159">
        <f>SUMIF(Worksheet!$B$80:$B$98,$A20,Worksheet!O$80:O$98)</f>
        <v>0</v>
      </c>
      <c r="O20" s="159">
        <f>SUMIF(Worksheet!$B$80:$B$98,$A20,Worksheet!P$80:P$98)</f>
        <v>0</v>
      </c>
      <c r="P20" s="159">
        <f>SUMIF(Worksheet!$B$80:$B$98,$A20,Worksheet!Q$80:Q$98)</f>
        <v>0</v>
      </c>
    </row>
    <row r="21" spans="1:16" ht="12" customHeight="1" x14ac:dyDescent="0.2">
      <c r="A21" s="161"/>
      <c r="B21" s="52"/>
      <c r="C21" s="62"/>
      <c r="D21" s="62" t="s">
        <v>8</v>
      </c>
      <c r="E21" s="62"/>
      <c r="F21" s="63"/>
      <c r="G21" s="53">
        <f>SUM(G17:G20)</f>
        <v>0</v>
      </c>
      <c r="H21" s="53">
        <f t="shared" ref="H21:P21" si="1">SUM(H17:H20)</f>
        <v>0</v>
      </c>
      <c r="I21" s="53">
        <f t="shared" si="1"/>
        <v>0</v>
      </c>
      <c r="J21" s="53">
        <f t="shared" si="1"/>
        <v>0</v>
      </c>
      <c r="K21" s="53">
        <f t="shared" si="1"/>
        <v>0</v>
      </c>
      <c r="L21" s="53">
        <f t="shared" si="1"/>
        <v>0</v>
      </c>
      <c r="M21" s="53">
        <f t="shared" si="1"/>
        <v>0</v>
      </c>
      <c r="N21" s="53">
        <f t="shared" si="1"/>
        <v>0</v>
      </c>
      <c r="O21" s="53">
        <f t="shared" si="1"/>
        <v>0</v>
      </c>
      <c r="P21" s="53">
        <f t="shared" si="1"/>
        <v>0</v>
      </c>
    </row>
    <row r="22" spans="1:16" ht="12" customHeight="1" x14ac:dyDescent="0.2">
      <c r="A22" s="162"/>
      <c r="B22" s="54"/>
      <c r="C22" s="55" t="s">
        <v>9</v>
      </c>
      <c r="D22" s="55"/>
      <c r="E22" s="55"/>
      <c r="F22" s="56"/>
      <c r="G22" s="57">
        <f>G15+G21</f>
        <v>0</v>
      </c>
      <c r="H22" s="57">
        <f t="shared" ref="H22:P22" si="2">H15+H21</f>
        <v>0</v>
      </c>
      <c r="I22" s="57">
        <f t="shared" si="2"/>
        <v>0</v>
      </c>
      <c r="J22" s="57">
        <f t="shared" si="2"/>
        <v>0</v>
      </c>
      <c r="K22" s="57">
        <f t="shared" si="2"/>
        <v>0</v>
      </c>
      <c r="L22" s="57">
        <f t="shared" si="2"/>
        <v>0</v>
      </c>
      <c r="M22" s="57">
        <f t="shared" si="2"/>
        <v>0</v>
      </c>
      <c r="N22" s="57">
        <f t="shared" si="2"/>
        <v>0</v>
      </c>
      <c r="O22" s="57">
        <f t="shared" si="2"/>
        <v>0</v>
      </c>
      <c r="P22" s="57">
        <f t="shared" si="2"/>
        <v>0</v>
      </c>
    </row>
    <row r="23" spans="1:16" ht="12" customHeight="1" x14ac:dyDescent="0.2">
      <c r="A23" s="156"/>
      <c r="B23" s="52"/>
      <c r="C23" s="212" t="s">
        <v>95</v>
      </c>
      <c r="D23" s="212"/>
      <c r="E23" s="212"/>
      <c r="F23" s="21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2" customHeight="1" x14ac:dyDescent="0.2">
      <c r="A24" s="157"/>
      <c r="B24" s="52"/>
      <c r="C24" s="62"/>
      <c r="D24" s="62" t="s">
        <v>31</v>
      </c>
      <c r="E24" s="62"/>
      <c r="F24" s="6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2" customHeight="1" x14ac:dyDescent="0.2">
      <c r="A25" s="157"/>
      <c r="B25" s="52"/>
      <c r="C25" s="62"/>
      <c r="D25" s="62"/>
      <c r="E25" s="62" t="s">
        <v>3</v>
      </c>
      <c r="F25" s="6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2" customHeight="1" x14ac:dyDescent="0.2">
      <c r="A26" s="158" t="s">
        <v>180</v>
      </c>
      <c r="B26" s="52"/>
      <c r="C26" s="62"/>
      <c r="D26" s="62"/>
      <c r="E26" s="62"/>
      <c r="F26" s="63" t="s">
        <v>38</v>
      </c>
      <c r="G26" s="159">
        <f>SUMIF(Worksheet!$B$80:$B$98,$A26,Worksheet!I$80:I$98)</f>
        <v>0</v>
      </c>
      <c r="H26" s="160">
        <f>G26-SUM(I26:P26)</f>
        <v>0</v>
      </c>
      <c r="I26" s="159">
        <f>SUMIF(Worksheet!$B$80:$B$98,$A26,Worksheet!M$80:M$98)</f>
        <v>0</v>
      </c>
      <c r="J26" s="53"/>
      <c r="K26" s="159">
        <f>SUMIF(Worksheet!$B$80:$B$98,$A26,Worksheet!N$80:N$98)</f>
        <v>0</v>
      </c>
      <c r="L26" s="53"/>
      <c r="M26" s="159"/>
      <c r="N26" s="159">
        <f>SUMIF(Worksheet!$B$80:$B$98,$A26,Worksheet!O$80:O$98)</f>
        <v>0</v>
      </c>
      <c r="O26" s="159">
        <f>SUMIF(Worksheet!$B$80:$B$98,$A26,Worksheet!P$80:P$98)</f>
        <v>0</v>
      </c>
      <c r="P26" s="159">
        <f>SUMIF(Worksheet!$B$80:$B$98,$A26,Worksheet!Q$80:Q$98)</f>
        <v>0</v>
      </c>
    </row>
    <row r="27" spans="1:16" ht="12" customHeight="1" x14ac:dyDescent="0.2">
      <c r="A27" s="158" t="s">
        <v>181</v>
      </c>
      <c r="B27" s="52"/>
      <c r="C27" s="62"/>
      <c r="D27" s="62"/>
      <c r="E27" s="62"/>
      <c r="F27" s="63" t="s">
        <v>4</v>
      </c>
      <c r="G27" s="159">
        <f>SUMIF(Worksheet!$B$80:$B$98,$A27,Worksheet!I$80:I$98)</f>
        <v>0</v>
      </c>
      <c r="H27" s="160">
        <f>G27-SUM(I27:P27)</f>
        <v>0</v>
      </c>
      <c r="I27" s="159">
        <f>SUMIF(Worksheet!$B$80:$B$98,$A27,Worksheet!M$80:M$98)</f>
        <v>0</v>
      </c>
      <c r="J27" s="53"/>
      <c r="K27" s="159">
        <f>SUMIF(Worksheet!$B$80:$B$98,$A27,Worksheet!N$80:N$98)</f>
        <v>0</v>
      </c>
      <c r="L27" s="53"/>
      <c r="M27" s="159"/>
      <c r="N27" s="159">
        <f>SUMIF(Worksheet!$B$80:$B$98,$A27,Worksheet!O$80:O$98)</f>
        <v>0</v>
      </c>
      <c r="O27" s="159">
        <f>SUMIF(Worksheet!$B$80:$B$98,$A27,Worksheet!P$80:P$98)</f>
        <v>0</v>
      </c>
      <c r="P27" s="159">
        <f>SUMIF(Worksheet!$B$80:$B$98,$A27,Worksheet!Q$80:Q$98)</f>
        <v>0</v>
      </c>
    </row>
    <row r="28" spans="1:16" ht="12" customHeight="1" x14ac:dyDescent="0.2">
      <c r="A28" s="161"/>
      <c r="B28" s="52"/>
      <c r="C28" s="62"/>
      <c r="D28" s="62"/>
      <c r="E28" s="62" t="s">
        <v>7</v>
      </c>
      <c r="F28" s="63"/>
      <c r="G28" s="53">
        <f>SUM(G26:G27)</f>
        <v>0</v>
      </c>
      <c r="H28" s="53">
        <f t="shared" ref="H28:P28" si="3">SUM(H26:H27)</f>
        <v>0</v>
      </c>
      <c r="I28" s="53">
        <f t="shared" si="3"/>
        <v>0</v>
      </c>
      <c r="J28" s="53">
        <f t="shared" si="3"/>
        <v>0</v>
      </c>
      <c r="K28" s="53">
        <f t="shared" si="3"/>
        <v>0</v>
      </c>
      <c r="L28" s="53">
        <f t="shared" si="3"/>
        <v>0</v>
      </c>
      <c r="M28" s="53">
        <f t="shared" si="3"/>
        <v>0</v>
      </c>
      <c r="N28" s="53">
        <f t="shared" si="3"/>
        <v>0</v>
      </c>
      <c r="O28" s="53">
        <f t="shared" si="3"/>
        <v>0</v>
      </c>
      <c r="P28" s="53">
        <f t="shared" si="3"/>
        <v>0</v>
      </c>
    </row>
    <row r="29" spans="1:16" ht="12" customHeight="1" x14ac:dyDescent="0.2">
      <c r="A29" s="157"/>
      <c r="B29" s="52"/>
      <c r="C29" s="62"/>
      <c r="D29" s="62"/>
      <c r="E29" s="62" t="s">
        <v>5</v>
      </c>
      <c r="F29" s="6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2" customHeight="1" x14ac:dyDescent="0.2">
      <c r="A30" s="157" t="s">
        <v>182</v>
      </c>
      <c r="B30" s="52"/>
      <c r="C30" s="62"/>
      <c r="D30" s="62"/>
      <c r="E30" s="62"/>
      <c r="F30" s="63" t="s">
        <v>38</v>
      </c>
      <c r="G30" s="159">
        <f>SUMIF(Worksheet!$B$80:$B$98,$A30,Worksheet!I$80:I$98)</f>
        <v>0</v>
      </c>
      <c r="H30" s="160">
        <f>G30-SUM(I30:P30)</f>
        <v>0</v>
      </c>
      <c r="I30" s="159">
        <f>SUMIF(Worksheet!$B$80:$B$98,$A30,Worksheet!M$80:M$98)</f>
        <v>0</v>
      </c>
      <c r="J30" s="53"/>
      <c r="K30" s="159">
        <f>SUMIF(Worksheet!$B$80:$B$98,$A30,Worksheet!N$80:N$98)</f>
        <v>0</v>
      </c>
      <c r="L30" s="53"/>
      <c r="M30" s="159"/>
      <c r="N30" s="159">
        <f>SUMIF(Worksheet!$B$80:$B$98,$A30,Worksheet!O$80:O$98)</f>
        <v>0</v>
      </c>
      <c r="O30" s="159">
        <f>SUMIF(Worksheet!$B$80:$B$98,$A30,Worksheet!P$80:P$98)</f>
        <v>0</v>
      </c>
      <c r="P30" s="159">
        <f>SUMIF(Worksheet!$B$80:$B$98,$A30,Worksheet!Q$80:Q$98)</f>
        <v>0</v>
      </c>
    </row>
    <row r="31" spans="1:16" ht="12" customHeight="1" x14ac:dyDescent="0.2">
      <c r="A31" s="157" t="s">
        <v>183</v>
      </c>
      <c r="B31" s="52"/>
      <c r="C31" s="62"/>
      <c r="D31" s="62"/>
      <c r="E31" s="62"/>
      <c r="F31" s="63" t="s">
        <v>4</v>
      </c>
      <c r="G31" s="159">
        <f>SUMIF(Worksheet!$B$80:$B$98,$A31,Worksheet!I$80:I$98)</f>
        <v>805390.04946307337</v>
      </c>
      <c r="H31" s="160">
        <f>G31-SUM(I31:P31)</f>
        <v>42750.000061457395</v>
      </c>
      <c r="I31" s="159">
        <f>SUMIF(Worksheet!$B$80:$B$98,$A31,Worksheet!M$80:M$98)</f>
        <v>373634.04970683862</v>
      </c>
      <c r="J31" s="53"/>
      <c r="K31" s="159">
        <f>SUMIF(Worksheet!$B$80:$B$98,$A31,Worksheet!N$80:N$98)</f>
        <v>389005.99969477742</v>
      </c>
      <c r="L31" s="53"/>
      <c r="M31" s="159"/>
      <c r="N31" s="159">
        <f>SUMIF(Worksheet!$B$80:$B$98,$A31,Worksheet!O$80:O$98)</f>
        <v>0</v>
      </c>
      <c r="O31" s="159">
        <f>SUMIF(Worksheet!$B$80:$B$98,$A31,Worksheet!P$80:P$98)</f>
        <v>0</v>
      </c>
      <c r="P31" s="159">
        <f>SUMIF(Worksheet!$B$80:$B$98,$A31,Worksheet!Q$80:Q$98)</f>
        <v>0</v>
      </c>
    </row>
    <row r="32" spans="1:16" ht="12" customHeight="1" x14ac:dyDescent="0.2">
      <c r="A32" s="161"/>
      <c r="B32" s="52"/>
      <c r="C32" s="62"/>
      <c r="D32" s="62"/>
      <c r="E32" s="62" t="s">
        <v>8</v>
      </c>
      <c r="F32" s="63"/>
      <c r="G32" s="53">
        <f>SUM(G30:G31)</f>
        <v>805390.04946307337</v>
      </c>
      <c r="H32" s="53">
        <f t="shared" ref="H32:P32" si="4">SUM(H30:H31)</f>
        <v>42750.000061457395</v>
      </c>
      <c r="I32" s="53">
        <f t="shared" si="4"/>
        <v>373634.04970683862</v>
      </c>
      <c r="J32" s="53">
        <f t="shared" si="4"/>
        <v>0</v>
      </c>
      <c r="K32" s="53">
        <f t="shared" si="4"/>
        <v>389005.99969477742</v>
      </c>
      <c r="L32" s="53">
        <f t="shared" si="4"/>
        <v>0</v>
      </c>
      <c r="M32" s="53">
        <f t="shared" si="4"/>
        <v>0</v>
      </c>
      <c r="N32" s="53">
        <f t="shared" si="4"/>
        <v>0</v>
      </c>
      <c r="O32" s="53">
        <f t="shared" si="4"/>
        <v>0</v>
      </c>
      <c r="P32" s="53">
        <f t="shared" si="4"/>
        <v>0</v>
      </c>
    </row>
    <row r="33" spans="1:16" ht="12" customHeight="1" x14ac:dyDescent="0.2">
      <c r="A33" s="161"/>
      <c r="B33" s="52"/>
      <c r="C33" s="62"/>
      <c r="D33" s="62" t="s">
        <v>32</v>
      </c>
      <c r="E33" s="62"/>
      <c r="F33" s="63"/>
      <c r="G33" s="53">
        <f>G28+G32</f>
        <v>805390.04946307337</v>
      </c>
      <c r="H33" s="53">
        <f t="shared" ref="H33:P33" si="5">H28+H32</f>
        <v>42750.000061457395</v>
      </c>
      <c r="I33" s="53">
        <f t="shared" si="5"/>
        <v>373634.04970683862</v>
      </c>
      <c r="J33" s="53">
        <f t="shared" si="5"/>
        <v>0</v>
      </c>
      <c r="K33" s="53">
        <f t="shared" si="5"/>
        <v>389005.99969477742</v>
      </c>
      <c r="L33" s="53">
        <f t="shared" si="5"/>
        <v>0</v>
      </c>
      <c r="M33" s="53">
        <f t="shared" si="5"/>
        <v>0</v>
      </c>
      <c r="N33" s="53">
        <f t="shared" si="5"/>
        <v>0</v>
      </c>
      <c r="O33" s="53">
        <f t="shared" si="5"/>
        <v>0</v>
      </c>
      <c r="P33" s="53">
        <f t="shared" si="5"/>
        <v>0</v>
      </c>
    </row>
    <row r="34" spans="1:16" ht="12" customHeight="1" x14ac:dyDescent="0.2">
      <c r="A34" s="157"/>
      <c r="B34" s="52"/>
      <c r="C34" s="62"/>
      <c r="D34" s="62" t="s">
        <v>33</v>
      </c>
      <c r="E34" s="62"/>
      <c r="F34" s="6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ht="12" customHeight="1" x14ac:dyDescent="0.2">
      <c r="A35" s="157"/>
      <c r="B35" s="52"/>
      <c r="C35" s="62"/>
      <c r="D35" s="62"/>
      <c r="E35" s="62" t="s">
        <v>3</v>
      </c>
      <c r="F35" s="6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12" customHeight="1" x14ac:dyDescent="0.2">
      <c r="A36" s="157"/>
      <c r="B36" s="52"/>
      <c r="C36" s="62"/>
      <c r="D36" s="62"/>
      <c r="E36" s="62"/>
      <c r="F36" s="63" t="s">
        <v>38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ht="12" customHeight="1" x14ac:dyDescent="0.2">
      <c r="A37" s="157"/>
      <c r="B37" s="52"/>
      <c r="C37" s="62"/>
      <c r="D37" s="62"/>
      <c r="E37" s="62"/>
      <c r="F37" s="63" t="s">
        <v>4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2" customHeight="1" x14ac:dyDescent="0.2">
      <c r="A38" s="161"/>
      <c r="B38" s="52"/>
      <c r="C38" s="62"/>
      <c r="D38" s="62"/>
      <c r="E38" s="62" t="s">
        <v>7</v>
      </c>
      <c r="F38" s="63"/>
      <c r="G38" s="53">
        <f t="shared" ref="G38:P38" si="6">SUM(G36:G37)</f>
        <v>0</v>
      </c>
      <c r="H38" s="53">
        <f t="shared" si="6"/>
        <v>0</v>
      </c>
      <c r="I38" s="53">
        <f t="shared" si="6"/>
        <v>0</v>
      </c>
      <c r="J38" s="53">
        <f t="shared" si="6"/>
        <v>0</v>
      </c>
      <c r="K38" s="53">
        <f t="shared" si="6"/>
        <v>0</v>
      </c>
      <c r="L38" s="53">
        <f t="shared" si="6"/>
        <v>0</v>
      </c>
      <c r="M38" s="53">
        <f t="shared" si="6"/>
        <v>0</v>
      </c>
      <c r="N38" s="53">
        <f t="shared" si="6"/>
        <v>0</v>
      </c>
      <c r="O38" s="53">
        <f t="shared" si="6"/>
        <v>0</v>
      </c>
      <c r="P38" s="53">
        <f t="shared" si="6"/>
        <v>0</v>
      </c>
    </row>
    <row r="39" spans="1:16" ht="12" customHeight="1" x14ac:dyDescent="0.2">
      <c r="A39" s="157"/>
      <c r="B39" s="52"/>
      <c r="C39" s="62"/>
      <c r="D39" s="62"/>
      <c r="E39" s="62" t="s">
        <v>5</v>
      </c>
      <c r="F39" s="6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2" customHeight="1" x14ac:dyDescent="0.2">
      <c r="A40" s="157"/>
      <c r="B40" s="52"/>
      <c r="C40" s="62"/>
      <c r="D40" s="62"/>
      <c r="E40" s="62"/>
      <c r="F40" s="63" t="s">
        <v>38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2" customHeight="1" x14ac:dyDescent="0.2">
      <c r="A41" s="157"/>
      <c r="B41" s="52"/>
      <c r="C41" s="62"/>
      <c r="D41" s="62"/>
      <c r="E41" s="62"/>
      <c r="F41" s="63" t="s">
        <v>4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2" customHeight="1" x14ac:dyDescent="0.2">
      <c r="A42" s="161"/>
      <c r="B42" s="52"/>
      <c r="C42" s="62"/>
      <c r="D42" s="62"/>
      <c r="E42" s="62" t="s">
        <v>8</v>
      </c>
      <c r="F42" s="63"/>
      <c r="G42" s="53">
        <f t="shared" ref="G42:P42" si="7">SUM(G40:G41)</f>
        <v>0</v>
      </c>
      <c r="H42" s="53">
        <f t="shared" si="7"/>
        <v>0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si="7"/>
        <v>0</v>
      </c>
      <c r="M42" s="53">
        <f t="shared" si="7"/>
        <v>0</v>
      </c>
      <c r="N42" s="53">
        <f t="shared" si="7"/>
        <v>0</v>
      </c>
      <c r="O42" s="53">
        <f t="shared" si="7"/>
        <v>0</v>
      </c>
      <c r="P42" s="53">
        <f t="shared" si="7"/>
        <v>0</v>
      </c>
    </row>
    <row r="43" spans="1:16" ht="12" customHeight="1" x14ac:dyDescent="0.2">
      <c r="A43" s="161"/>
      <c r="B43" s="52"/>
      <c r="C43" s="62"/>
      <c r="D43" s="62" t="s">
        <v>34</v>
      </c>
      <c r="E43" s="62"/>
      <c r="F43" s="63"/>
      <c r="G43" s="53">
        <f t="shared" ref="G43:P43" si="8">G38+G42</f>
        <v>0</v>
      </c>
      <c r="H43" s="53">
        <f t="shared" si="8"/>
        <v>0</v>
      </c>
      <c r="I43" s="53">
        <f t="shared" si="8"/>
        <v>0</v>
      </c>
      <c r="J43" s="53">
        <f t="shared" si="8"/>
        <v>0</v>
      </c>
      <c r="K43" s="53">
        <f t="shared" si="8"/>
        <v>0</v>
      </c>
      <c r="L43" s="53">
        <f t="shared" si="8"/>
        <v>0</v>
      </c>
      <c r="M43" s="53">
        <f t="shared" si="8"/>
        <v>0</v>
      </c>
      <c r="N43" s="53">
        <f t="shared" si="8"/>
        <v>0</v>
      </c>
      <c r="O43" s="53">
        <f t="shared" si="8"/>
        <v>0</v>
      </c>
      <c r="P43" s="53">
        <f t="shared" si="8"/>
        <v>0</v>
      </c>
    </row>
    <row r="44" spans="1:16" ht="12" customHeight="1" x14ac:dyDescent="0.2">
      <c r="A44" s="162"/>
      <c r="B44" s="54"/>
      <c r="C44" s="55" t="s">
        <v>96</v>
      </c>
      <c r="D44" s="55"/>
      <c r="E44" s="55"/>
      <c r="F44" s="56"/>
      <c r="G44" s="57">
        <f t="shared" ref="G44:P44" si="9">G33+G43</f>
        <v>805390.04946307337</v>
      </c>
      <c r="H44" s="57">
        <f t="shared" si="9"/>
        <v>42750.000061457395</v>
      </c>
      <c r="I44" s="57">
        <f t="shared" si="9"/>
        <v>373634.04970683862</v>
      </c>
      <c r="J44" s="57">
        <f t="shared" si="9"/>
        <v>0</v>
      </c>
      <c r="K44" s="57">
        <f t="shared" si="9"/>
        <v>389005.99969477742</v>
      </c>
      <c r="L44" s="57">
        <f t="shared" si="9"/>
        <v>0</v>
      </c>
      <c r="M44" s="57">
        <f t="shared" si="9"/>
        <v>0</v>
      </c>
      <c r="N44" s="57">
        <f t="shared" si="9"/>
        <v>0</v>
      </c>
      <c r="O44" s="57">
        <f t="shared" si="9"/>
        <v>0</v>
      </c>
      <c r="P44" s="57">
        <f t="shared" si="9"/>
        <v>0</v>
      </c>
    </row>
    <row r="45" spans="1:16" ht="12" customHeight="1" x14ac:dyDescent="0.2">
      <c r="A45" s="163"/>
      <c r="B45" s="52"/>
      <c r="C45" s="199" t="s">
        <v>12</v>
      </c>
      <c r="D45" s="199"/>
      <c r="E45" s="199"/>
      <c r="F45" s="200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2" customHeight="1" x14ac:dyDescent="0.2">
      <c r="A46" s="157"/>
      <c r="B46" s="52"/>
      <c r="C46" s="62"/>
      <c r="D46" s="62" t="s">
        <v>3</v>
      </c>
      <c r="E46" s="62"/>
      <c r="F46" s="6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2" customHeight="1" x14ac:dyDescent="0.2">
      <c r="A47" s="157"/>
      <c r="B47" s="52"/>
      <c r="C47" s="62"/>
      <c r="D47" s="62"/>
      <c r="E47" s="62" t="s">
        <v>10</v>
      </c>
      <c r="F47" s="6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2" customHeight="1" x14ac:dyDescent="0.2">
      <c r="A48" s="157"/>
      <c r="B48" s="52"/>
      <c r="C48" s="62"/>
      <c r="D48" s="62"/>
      <c r="E48" s="62" t="s">
        <v>11</v>
      </c>
      <c r="F48" s="6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2" customHeight="1" x14ac:dyDescent="0.2">
      <c r="A49" s="158" t="s">
        <v>184</v>
      </c>
      <c r="B49" s="52"/>
      <c r="C49" s="62"/>
      <c r="D49" s="62"/>
      <c r="E49" s="62" t="s">
        <v>38</v>
      </c>
      <c r="F49" s="63"/>
      <c r="G49" s="159">
        <f>SUMIF(Worksheet!$B$80:$B$98,$A49,Worksheet!I$80:I$98)</f>
        <v>0</v>
      </c>
      <c r="H49" s="160">
        <f>G49-SUM(I49:P49)</f>
        <v>0</v>
      </c>
      <c r="I49" s="159">
        <f>SUMIF(Worksheet!$B$80:$B$98,$A49,Worksheet!M$80:M$98)</f>
        <v>0</v>
      </c>
      <c r="J49" s="53"/>
      <c r="K49" s="159">
        <f>SUMIF(Worksheet!$B$80:$B$98,$A49,Worksheet!N$80:N$98)</f>
        <v>0</v>
      </c>
      <c r="L49" s="53"/>
      <c r="M49" s="159"/>
      <c r="N49" s="159">
        <f>SUMIF(Worksheet!$B$80:$B$98,$A49,Worksheet!O$80:O$98)</f>
        <v>0</v>
      </c>
      <c r="O49" s="159">
        <f>SUMIF(Worksheet!$B$80:$B$98,$A49,Worksheet!P$80:P$98)</f>
        <v>0</v>
      </c>
      <c r="P49" s="159">
        <f>SUMIF(Worksheet!$B$80:$B$98,$A49,Worksheet!Q$80:Q$98)</f>
        <v>0</v>
      </c>
    </row>
    <row r="50" spans="1:16" ht="12" customHeight="1" x14ac:dyDescent="0.2">
      <c r="A50" s="158" t="s">
        <v>185</v>
      </c>
      <c r="B50" s="52"/>
      <c r="C50" s="62"/>
      <c r="D50" s="62"/>
      <c r="E50" s="62" t="s">
        <v>4</v>
      </c>
      <c r="F50" s="63"/>
      <c r="G50" s="159">
        <f>SUMIF(Worksheet!$B$80:$B$98,$A50,Worksheet!I$80:I$98)</f>
        <v>0</v>
      </c>
      <c r="H50" s="53"/>
      <c r="I50" s="159">
        <f>SUMIF(Worksheet!$B$80:$B$98,$A50,Worksheet!M$80:M$98)</f>
        <v>0</v>
      </c>
      <c r="J50" s="53"/>
      <c r="K50" s="159">
        <f>SUMIF(Worksheet!$B$80:$B$98,$A50,Worksheet!N$80:N$98)</f>
        <v>0</v>
      </c>
      <c r="L50" s="53"/>
      <c r="M50" s="159"/>
      <c r="N50" s="159">
        <f>SUMIF(Worksheet!$B$80:$B$98,$A50,Worksheet!O$80:O$98)</f>
        <v>0</v>
      </c>
      <c r="O50" s="159">
        <f>SUMIF(Worksheet!$B$80:$B$98,$A50,Worksheet!P$80:P$98)</f>
        <v>0</v>
      </c>
      <c r="P50" s="159">
        <f>SUMIF(Worksheet!$B$80:$B$98,$A50,Worksheet!Q$80:Q$98)</f>
        <v>0</v>
      </c>
    </row>
    <row r="51" spans="1:16" ht="12" customHeight="1" x14ac:dyDescent="0.2">
      <c r="A51" s="161"/>
      <c r="B51" s="52"/>
      <c r="C51" s="62"/>
      <c r="D51" s="62" t="s">
        <v>7</v>
      </c>
      <c r="E51" s="62"/>
      <c r="F51" s="63"/>
      <c r="G51" s="53">
        <f t="shared" ref="G51:P51" si="10">SUM(G47:G50)</f>
        <v>0</v>
      </c>
      <c r="H51" s="53">
        <f t="shared" si="10"/>
        <v>0</v>
      </c>
      <c r="I51" s="53">
        <f t="shared" si="10"/>
        <v>0</v>
      </c>
      <c r="J51" s="53">
        <f t="shared" si="10"/>
        <v>0</v>
      </c>
      <c r="K51" s="53">
        <f t="shared" si="10"/>
        <v>0</v>
      </c>
      <c r="L51" s="53">
        <f t="shared" si="10"/>
        <v>0</v>
      </c>
      <c r="M51" s="53">
        <f t="shared" si="10"/>
        <v>0</v>
      </c>
      <c r="N51" s="53">
        <f t="shared" si="10"/>
        <v>0</v>
      </c>
      <c r="O51" s="53">
        <f t="shared" si="10"/>
        <v>0</v>
      </c>
      <c r="P51" s="53">
        <f t="shared" si="10"/>
        <v>0</v>
      </c>
    </row>
    <row r="52" spans="1:16" ht="12" customHeight="1" x14ac:dyDescent="0.2">
      <c r="A52" s="157"/>
      <c r="B52" s="52"/>
      <c r="C52" s="62"/>
      <c r="D52" s="62" t="s">
        <v>5</v>
      </c>
      <c r="E52" s="62"/>
      <c r="F52" s="6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 ht="12" customHeight="1" x14ac:dyDescent="0.2">
      <c r="A53" s="157"/>
      <c r="B53" s="52"/>
      <c r="C53" s="62"/>
      <c r="D53" s="62"/>
      <c r="E53" s="62" t="s">
        <v>10</v>
      </c>
      <c r="F53" s="6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16" ht="12" customHeight="1" x14ac:dyDescent="0.2">
      <c r="A54" s="157"/>
      <c r="B54" s="52"/>
      <c r="C54" s="62"/>
      <c r="D54" s="62"/>
      <c r="E54" s="62" t="s">
        <v>11</v>
      </c>
      <c r="F54" s="6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 ht="12" customHeight="1" x14ac:dyDescent="0.2">
      <c r="A55" s="157" t="s">
        <v>186</v>
      </c>
      <c r="B55" s="52"/>
      <c r="C55" s="62"/>
      <c r="D55" s="62"/>
      <c r="E55" s="62" t="s">
        <v>38</v>
      </c>
      <c r="F55" s="63"/>
      <c r="G55" s="159">
        <f>SUMIF(Worksheet!$B$80:$B$98,$A55,Worksheet!I$80:I$98)</f>
        <v>0</v>
      </c>
      <c r="H55" s="160">
        <f>G55-SUM(I55:P55)</f>
        <v>0</v>
      </c>
      <c r="I55" s="159">
        <f>SUMIF(Worksheet!$B$80:$B$98,$A55,Worksheet!M$80:M$98)</f>
        <v>0</v>
      </c>
      <c r="J55" s="53"/>
      <c r="K55" s="159">
        <f>SUMIF(Worksheet!$B$80:$B$98,$A55,Worksheet!N$80:N$98)</f>
        <v>0</v>
      </c>
      <c r="L55" s="53"/>
      <c r="M55" s="159"/>
      <c r="N55" s="159">
        <f>SUMIF(Worksheet!$B$80:$B$98,$A55,Worksheet!O$80:O$98)</f>
        <v>0</v>
      </c>
      <c r="O55" s="159">
        <f>SUMIF(Worksheet!$B$80:$B$98,$A55,Worksheet!P$80:P$98)</f>
        <v>0</v>
      </c>
      <c r="P55" s="159">
        <f>SUMIF(Worksheet!$B$80:$B$98,$A55,Worksheet!Q$80:Q$98)</f>
        <v>0</v>
      </c>
    </row>
    <row r="56" spans="1:16" ht="12" customHeight="1" x14ac:dyDescent="0.2">
      <c r="A56" s="157" t="s">
        <v>187</v>
      </c>
      <c r="B56" s="52"/>
      <c r="C56" s="62"/>
      <c r="D56" s="62"/>
      <c r="E56" s="62" t="s">
        <v>4</v>
      </c>
      <c r="F56" s="63"/>
      <c r="G56" s="159">
        <f>SUMIF(Worksheet!$B$80:$B$98,$A56,Worksheet!I$80:I$98)</f>
        <v>42388.950536926626</v>
      </c>
      <c r="H56" s="160">
        <f>G56-SUM(I56:P56)</f>
        <v>2250.0000332345953</v>
      </c>
      <c r="I56" s="159">
        <f>SUMIF(Worksheet!$B$80:$B$98,$A56,Worksheet!M$80:M$98)</f>
        <v>19664.950246769749</v>
      </c>
      <c r="J56" s="53"/>
      <c r="K56" s="159">
        <f>SUMIF(Worksheet!$B$80:$B$98,$A56,Worksheet!N$80:N$98)</f>
        <v>20474.000256922285</v>
      </c>
      <c r="L56" s="53"/>
      <c r="M56" s="159"/>
      <c r="N56" s="159">
        <f>SUMIF(Worksheet!$B$80:$B$98,$A56,Worksheet!O$80:O$98)</f>
        <v>0</v>
      </c>
      <c r="O56" s="159">
        <f>SUMIF(Worksheet!$B$80:$B$98,$A56,Worksheet!P$80:P$98)</f>
        <v>0</v>
      </c>
      <c r="P56" s="159">
        <f>SUMIF(Worksheet!$B$80:$B$98,$A56,Worksheet!Q$80:Q$98)</f>
        <v>0</v>
      </c>
    </row>
    <row r="57" spans="1:16" ht="12" customHeight="1" x14ac:dyDescent="0.2">
      <c r="A57" s="161"/>
      <c r="B57" s="52"/>
      <c r="C57" s="62"/>
      <c r="D57" s="62" t="s">
        <v>8</v>
      </c>
      <c r="E57" s="62"/>
      <c r="F57" s="63"/>
      <c r="G57" s="53">
        <f t="shared" ref="G57:P57" si="11">SUM(G53:G56)</f>
        <v>42388.950536926626</v>
      </c>
      <c r="H57" s="53">
        <f t="shared" si="11"/>
        <v>2250.0000332345953</v>
      </c>
      <c r="I57" s="53">
        <f t="shared" si="11"/>
        <v>19664.950246769749</v>
      </c>
      <c r="J57" s="53">
        <f t="shared" si="11"/>
        <v>0</v>
      </c>
      <c r="K57" s="53">
        <f t="shared" si="11"/>
        <v>20474.000256922285</v>
      </c>
      <c r="L57" s="53">
        <f t="shared" si="11"/>
        <v>0</v>
      </c>
      <c r="M57" s="53">
        <f t="shared" si="11"/>
        <v>0</v>
      </c>
      <c r="N57" s="53">
        <f t="shared" si="11"/>
        <v>0</v>
      </c>
      <c r="O57" s="53">
        <f t="shared" si="11"/>
        <v>0</v>
      </c>
      <c r="P57" s="53">
        <f t="shared" si="11"/>
        <v>0</v>
      </c>
    </row>
    <row r="58" spans="1:16" ht="12" customHeight="1" x14ac:dyDescent="0.2">
      <c r="A58" s="162"/>
      <c r="B58" s="54"/>
      <c r="C58" s="55" t="s">
        <v>13</v>
      </c>
      <c r="D58" s="55"/>
      <c r="E58" s="55"/>
      <c r="F58" s="56"/>
      <c r="G58" s="57">
        <f t="shared" ref="G58:P58" si="12">G57+G51</f>
        <v>42388.950536926626</v>
      </c>
      <c r="H58" s="57">
        <f t="shared" si="12"/>
        <v>2250.0000332345953</v>
      </c>
      <c r="I58" s="57">
        <f t="shared" si="12"/>
        <v>19664.950246769749</v>
      </c>
      <c r="J58" s="57">
        <f t="shared" si="12"/>
        <v>0</v>
      </c>
      <c r="K58" s="57">
        <f t="shared" si="12"/>
        <v>20474.000256922285</v>
      </c>
      <c r="L58" s="57">
        <f t="shared" si="12"/>
        <v>0</v>
      </c>
      <c r="M58" s="57">
        <f t="shared" si="12"/>
        <v>0</v>
      </c>
      <c r="N58" s="57">
        <f t="shared" si="12"/>
        <v>0</v>
      </c>
      <c r="O58" s="57">
        <f t="shared" si="12"/>
        <v>0</v>
      </c>
      <c r="P58" s="57">
        <f t="shared" si="12"/>
        <v>0</v>
      </c>
    </row>
    <row r="59" spans="1:16" ht="12" customHeight="1" x14ac:dyDescent="0.25">
      <c r="A59" s="164"/>
      <c r="B59" s="84" t="s">
        <v>14</v>
      </c>
      <c r="C59" s="85"/>
      <c r="D59" s="85"/>
      <c r="E59" s="85"/>
      <c r="F59" s="86"/>
      <c r="G59" s="131">
        <f t="shared" ref="G59:P59" si="13">G22+G44+G58</f>
        <v>847779</v>
      </c>
      <c r="H59" s="131">
        <f t="shared" si="13"/>
        <v>45000.00009469199</v>
      </c>
      <c r="I59" s="131">
        <f t="shared" si="13"/>
        <v>393298.99995360838</v>
      </c>
      <c r="J59" s="131">
        <f t="shared" si="13"/>
        <v>0</v>
      </c>
      <c r="K59" s="131">
        <f t="shared" si="13"/>
        <v>409479.99995169969</v>
      </c>
      <c r="L59" s="131">
        <f t="shared" si="13"/>
        <v>0</v>
      </c>
      <c r="M59" s="131">
        <f t="shared" si="13"/>
        <v>0</v>
      </c>
      <c r="N59" s="131">
        <f t="shared" si="13"/>
        <v>0</v>
      </c>
      <c r="O59" s="131">
        <f t="shared" si="13"/>
        <v>0</v>
      </c>
      <c r="P59" s="131">
        <f t="shared" si="13"/>
        <v>0</v>
      </c>
    </row>
    <row r="60" spans="1:16" hidden="1" x14ac:dyDescent="0.2">
      <c r="A60" s="71"/>
    </row>
    <row r="61" spans="1:16" hidden="1" x14ac:dyDescent="0.2">
      <c r="A61" s="71"/>
      <c r="B61" s="40" t="s">
        <v>188</v>
      </c>
      <c r="G61" s="71">
        <f>Worksheet!J76</f>
        <v>847779.00010999991</v>
      </c>
      <c r="H61" s="71">
        <f>Worksheet!L76</f>
        <v>45000</v>
      </c>
      <c r="I61" s="71">
        <f>Worksheet!M76</f>
        <v>393299</v>
      </c>
      <c r="K61" s="71">
        <f>Worksheet!N76</f>
        <v>409480</v>
      </c>
      <c r="N61" s="71">
        <f>Worksheet!O76</f>
        <v>0</v>
      </c>
      <c r="O61" s="71">
        <f>Worksheet!P76</f>
        <v>0</v>
      </c>
      <c r="P61" s="71">
        <f>Worksheet!Q76</f>
        <v>0</v>
      </c>
    </row>
    <row r="62" spans="1:16" hidden="1" x14ac:dyDescent="0.2">
      <c r="A62" s="71"/>
      <c r="B62" s="40" t="s">
        <v>167</v>
      </c>
      <c r="F62" s="165">
        <f>SUM(G62:P62)</f>
        <v>-1.0999984806403518E-4</v>
      </c>
      <c r="G62" s="71">
        <f>G59-G61</f>
        <v>-1.0999990627169609E-4</v>
      </c>
      <c r="H62" s="71">
        <f t="shared" ref="H62:P62" si="14">H59-H61</f>
        <v>9.4691989943385124E-5</v>
      </c>
      <c r="I62" s="71">
        <f t="shared" si="14"/>
        <v>-4.639162216335535E-5</v>
      </c>
      <c r="J62" s="71">
        <f t="shared" si="14"/>
        <v>0</v>
      </c>
      <c r="K62" s="71">
        <f t="shared" si="14"/>
        <v>-4.830030957236886E-5</v>
      </c>
      <c r="L62" s="71">
        <f t="shared" si="14"/>
        <v>0</v>
      </c>
      <c r="M62" s="71">
        <f t="shared" si="14"/>
        <v>0</v>
      </c>
      <c r="N62" s="71">
        <f t="shared" si="14"/>
        <v>0</v>
      </c>
      <c r="O62" s="71">
        <f t="shared" si="14"/>
        <v>0</v>
      </c>
      <c r="P62" s="71">
        <f t="shared" si="14"/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25" top="0.75" bottom="0.25" header="0.5" footer="0"/>
  <pageSetup scale="70" orientation="landscape" r:id="rId1"/>
  <headerFooter alignWithMargins="0">
    <oddHeader>&amp;REnclosure 2</oddHeader>
    <oddFooter>&amp;LPage 2&amp;Rver 3 (12/2007)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/>
  <dimension ref="A1:S62"/>
  <sheetViews>
    <sheetView zoomScale="80" zoomScaleNormal="80" workbookViewId="0"/>
  </sheetViews>
  <sheetFormatPr defaultColWidth="0" defaultRowHeight="15" zeroHeight="1" x14ac:dyDescent="0.2"/>
  <cols>
    <col min="1" max="1" width="5.7109375" style="40" customWidth="1"/>
    <col min="2" max="2" width="3.7109375" style="40" customWidth="1"/>
    <col min="3" max="3" width="4.7109375" style="40" customWidth="1"/>
    <col min="4" max="4" width="4.5703125" style="40" customWidth="1"/>
    <col min="5" max="5" width="3.7109375" style="40" customWidth="1"/>
    <col min="6" max="6" width="27.42578125" style="40" customWidth="1"/>
    <col min="7" max="7" width="17.85546875" style="40" customWidth="1"/>
    <col min="8" max="8" width="12.7109375" style="40" customWidth="1"/>
    <col min="9" max="9" width="17" style="40" customWidth="1"/>
    <col min="10" max="10" width="14.42578125" style="40" customWidth="1"/>
    <col min="11" max="12" width="12.7109375" style="40" customWidth="1"/>
    <col min="13" max="13" width="16.42578125" style="40" customWidth="1"/>
    <col min="14" max="14" width="15.5703125" style="40" customWidth="1"/>
    <col min="15" max="15" width="13.5703125" style="40" customWidth="1"/>
    <col min="16" max="16" width="12.7109375" style="40" customWidth="1"/>
    <col min="17" max="19" width="12.7109375" hidden="1" customWidth="1"/>
    <col min="20" max="16384" width="9.140625" hidden="1"/>
  </cols>
  <sheetData>
    <row r="1" spans="1:19" ht="47.25" customHeight="1" x14ac:dyDescent="0.25">
      <c r="A1" s="260">
        <f>F62</f>
        <v>-1.9999999494757503E-5</v>
      </c>
      <c r="B1" s="181" t="s">
        <v>130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ht="16.5" customHeight="1" x14ac:dyDescent="0.25">
      <c r="A2" s="75"/>
      <c r="B2" s="42" t="s">
        <v>28</v>
      </c>
      <c r="C2" s="88"/>
      <c r="D2" s="88"/>
      <c r="E2" s="255" t="str">
        <f>'CSS Pgm 1'!E2</f>
        <v>Santa Cruz</v>
      </c>
      <c r="F2" s="255"/>
      <c r="G2" s="75"/>
      <c r="H2" s="75"/>
      <c r="I2" s="75"/>
      <c r="J2" s="75"/>
      <c r="K2" s="75"/>
      <c r="L2" s="75"/>
      <c r="M2" s="75"/>
      <c r="N2" s="75"/>
      <c r="O2" s="43" t="s">
        <v>29</v>
      </c>
      <c r="P2" s="44" t="str">
        <f>Worksheet!$N$2</f>
        <v>6/12/08</v>
      </c>
    </row>
    <row r="3" spans="1:19" ht="21.75" customHeight="1" x14ac:dyDescent="0.25">
      <c r="A3" s="75"/>
      <c r="B3" s="42" t="s">
        <v>106</v>
      </c>
      <c r="C3" s="88"/>
      <c r="D3" s="88"/>
      <c r="E3" s="253" t="str">
        <f>Worksheet!D106</f>
        <v>Child Welfare Services Gate</v>
      </c>
      <c r="F3" s="254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2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s="3" customFormat="1" ht="15" customHeight="1" x14ac:dyDescent="0.25">
      <c r="A5" s="47"/>
      <c r="B5" s="201" t="s">
        <v>30</v>
      </c>
      <c r="C5" s="202"/>
      <c r="D5" s="202"/>
      <c r="E5" s="202"/>
      <c r="F5" s="203"/>
      <c r="G5" s="45" t="s">
        <v>19</v>
      </c>
      <c r="H5" s="46" t="s">
        <v>20</v>
      </c>
      <c r="I5" s="46" t="s">
        <v>27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46" t="s">
        <v>76</v>
      </c>
    </row>
    <row r="6" spans="1:19" s="3" customFormat="1" ht="15" customHeight="1" x14ac:dyDescent="0.25">
      <c r="A6" s="47"/>
      <c r="B6" s="204"/>
      <c r="C6" s="205"/>
      <c r="D6" s="205"/>
      <c r="E6" s="205"/>
      <c r="F6" s="206"/>
      <c r="G6" s="191" t="s">
        <v>6</v>
      </c>
      <c r="H6" s="178" t="s">
        <v>37</v>
      </c>
      <c r="I6" s="179"/>
      <c r="J6" s="179"/>
      <c r="K6" s="179"/>
      <c r="L6" s="179"/>
      <c r="M6" s="179"/>
      <c r="N6" s="179"/>
      <c r="O6" s="179"/>
      <c r="P6" s="180"/>
    </row>
    <row r="7" spans="1:19" s="1" customFormat="1" ht="42" customHeight="1" x14ac:dyDescent="0.2">
      <c r="A7" s="133"/>
      <c r="B7" s="207"/>
      <c r="C7" s="208"/>
      <c r="D7" s="208"/>
      <c r="E7" s="208"/>
      <c r="F7" s="209"/>
      <c r="G7" s="192"/>
      <c r="H7" s="169" t="s">
        <v>0</v>
      </c>
      <c r="I7" s="169" t="s">
        <v>36</v>
      </c>
      <c r="J7" s="169" t="s">
        <v>18</v>
      </c>
      <c r="K7" s="169" t="s">
        <v>1</v>
      </c>
      <c r="L7" s="169" t="s">
        <v>15</v>
      </c>
      <c r="M7" s="169" t="s">
        <v>16</v>
      </c>
      <c r="N7" s="169" t="s">
        <v>2</v>
      </c>
      <c r="O7" s="169" t="s">
        <v>17</v>
      </c>
      <c r="P7" s="73" t="s">
        <v>75</v>
      </c>
      <c r="Q7" s="2"/>
      <c r="R7" s="2"/>
      <c r="S7" s="2"/>
    </row>
    <row r="8" spans="1:19" ht="21.75" customHeight="1" x14ac:dyDescent="0.25">
      <c r="A8" s="155"/>
      <c r="B8" s="58" t="str">
        <f>B3</f>
        <v>Program 3:</v>
      </c>
      <c r="C8" s="59"/>
      <c r="D8" s="59"/>
      <c r="E8" s="59"/>
      <c r="F8" s="6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9" ht="12" customHeight="1" x14ac:dyDescent="0.2">
      <c r="A9" s="156"/>
      <c r="B9" s="52"/>
      <c r="C9" s="210" t="s">
        <v>104</v>
      </c>
      <c r="D9" s="210"/>
      <c r="E9" s="210"/>
      <c r="F9" s="211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9" ht="12" customHeight="1" x14ac:dyDescent="0.2">
      <c r="A10" s="157"/>
      <c r="B10" s="52"/>
      <c r="C10" s="62"/>
      <c r="D10" s="62" t="s">
        <v>3</v>
      </c>
      <c r="E10" s="62"/>
      <c r="F10" s="6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ht="12" customHeight="1" x14ac:dyDescent="0.2">
      <c r="A11" s="157"/>
      <c r="B11" s="52"/>
      <c r="C11" s="62"/>
      <c r="D11" s="62"/>
      <c r="E11" s="62" t="s">
        <v>10</v>
      </c>
      <c r="F11" s="6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ht="12" customHeight="1" x14ac:dyDescent="0.2">
      <c r="A12" s="157"/>
      <c r="B12" s="52"/>
      <c r="C12" s="62"/>
      <c r="D12" s="62"/>
      <c r="E12" s="62" t="s">
        <v>11</v>
      </c>
      <c r="F12" s="6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9" ht="12" customHeight="1" x14ac:dyDescent="0.2">
      <c r="A13" s="158" t="s">
        <v>173</v>
      </c>
      <c r="B13" s="52"/>
      <c r="C13" s="62"/>
      <c r="D13" s="62"/>
      <c r="E13" s="62" t="s">
        <v>38</v>
      </c>
      <c r="F13" s="63"/>
      <c r="G13" s="159">
        <f>SUMIF(Worksheet!$B$116:$B$134,$A13,Worksheet!I$116:I$134)</f>
        <v>0</v>
      </c>
      <c r="H13" s="160">
        <f>G13-SUM(I13:P13)</f>
        <v>0</v>
      </c>
      <c r="I13" s="159">
        <f>SUMIF(Worksheet!$B$116:$B$134,$A13,Worksheet!M$116:M$134)</f>
        <v>0</v>
      </c>
      <c r="J13" s="53"/>
      <c r="K13" s="159">
        <f>SUMIF(Worksheet!$B$116:$B$134,$A13,Worksheet!N$116:N$134)</f>
        <v>0</v>
      </c>
      <c r="L13" s="53"/>
      <c r="M13" s="159"/>
      <c r="N13" s="159">
        <f>SUMIF(Worksheet!$B$116:$B$134,$A13,Worksheet!O$116:O$134)</f>
        <v>0</v>
      </c>
      <c r="O13" s="159">
        <f>SUMIF(Worksheet!$B$116:$B$134,$A13,Worksheet!P$116:P$134)</f>
        <v>0</v>
      </c>
      <c r="P13" s="159">
        <f>SUMIF(Worksheet!$B$116:$B$134,$A13,Worksheet!Q$116:Q$134)</f>
        <v>0</v>
      </c>
    </row>
    <row r="14" spans="1:19" ht="12" customHeight="1" x14ac:dyDescent="0.2">
      <c r="A14" s="158" t="s">
        <v>177</v>
      </c>
      <c r="B14" s="52"/>
      <c r="C14" s="62"/>
      <c r="D14" s="62"/>
      <c r="E14" s="62" t="s">
        <v>4</v>
      </c>
      <c r="F14" s="63"/>
      <c r="G14" s="159">
        <f>SUMIF(Worksheet!$B$116:$B$134,$A14,Worksheet!I$116:I$134)</f>
        <v>0</v>
      </c>
      <c r="H14" s="160">
        <f>G14-SUM(I14:P14)</f>
        <v>0</v>
      </c>
      <c r="I14" s="159">
        <f>SUMIF(Worksheet!$B$116:$B$134,$A14,Worksheet!M$116:M$134)</f>
        <v>0</v>
      </c>
      <c r="J14" s="53"/>
      <c r="K14" s="159">
        <f>SUMIF(Worksheet!$B$116:$B$134,$A14,Worksheet!N$116:N$134)</f>
        <v>0</v>
      </c>
      <c r="L14" s="53"/>
      <c r="M14" s="159"/>
      <c r="N14" s="159">
        <f>SUMIF(Worksheet!$B$116:$B$134,$A14,Worksheet!O$116:O$134)</f>
        <v>0</v>
      </c>
      <c r="O14" s="159">
        <f>SUMIF(Worksheet!$B$116:$B$134,$A14,Worksheet!P$116:P$134)</f>
        <v>0</v>
      </c>
      <c r="P14" s="159">
        <f>SUMIF(Worksheet!$B$116:$B$134,$A14,Worksheet!Q$116:Q$134)</f>
        <v>0</v>
      </c>
    </row>
    <row r="15" spans="1:19" ht="12" customHeight="1" x14ac:dyDescent="0.2">
      <c r="A15" s="161"/>
      <c r="B15" s="52"/>
      <c r="C15" s="62"/>
      <c r="D15" s="62" t="s">
        <v>7</v>
      </c>
      <c r="E15" s="62"/>
      <c r="F15" s="63"/>
      <c r="G15" s="53">
        <f>SUM(G11:G14)</f>
        <v>0</v>
      </c>
      <c r="H15" s="53">
        <f t="shared" ref="H15:P15" si="0">SUM(H11:H14)</f>
        <v>0</v>
      </c>
      <c r="I15" s="53">
        <f t="shared" si="0"/>
        <v>0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</row>
    <row r="16" spans="1:19" ht="12" customHeight="1" x14ac:dyDescent="0.2">
      <c r="A16" s="157"/>
      <c r="B16" s="52"/>
      <c r="C16" s="62"/>
      <c r="D16" s="62" t="s">
        <v>5</v>
      </c>
      <c r="E16" s="62"/>
      <c r="F16" s="6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ht="12" customHeight="1" x14ac:dyDescent="0.2">
      <c r="A17" s="157"/>
      <c r="B17" s="52"/>
      <c r="C17" s="62"/>
      <c r="D17" s="62"/>
      <c r="E17" s="62" t="s">
        <v>10</v>
      </c>
      <c r="F17" s="6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 ht="12" customHeight="1" x14ac:dyDescent="0.2">
      <c r="A18" s="157"/>
      <c r="B18" s="52"/>
      <c r="C18" s="62"/>
      <c r="D18" s="62"/>
      <c r="E18" s="62" t="s">
        <v>11</v>
      </c>
      <c r="F18" s="6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 ht="12" customHeight="1" x14ac:dyDescent="0.2">
      <c r="A19" s="157" t="s">
        <v>178</v>
      </c>
      <c r="B19" s="52"/>
      <c r="C19" s="62"/>
      <c r="D19" s="62"/>
      <c r="E19" s="62" t="s">
        <v>38</v>
      </c>
      <c r="F19" s="63"/>
      <c r="G19" s="159">
        <f>SUMIF(Worksheet!$B$116:$B$134,$A19,Worksheet!I$116:I$134)</f>
        <v>0</v>
      </c>
      <c r="H19" s="160">
        <f>G19-SUM(I19:P19)</f>
        <v>0</v>
      </c>
      <c r="I19" s="159">
        <f>SUMIF(Worksheet!$B$116:$B$134,$A19,Worksheet!M$116:M$134)</f>
        <v>0</v>
      </c>
      <c r="J19" s="53"/>
      <c r="K19" s="159">
        <f>SUMIF(Worksheet!$B$116:$B$134,$A19,Worksheet!N$116:N$134)</f>
        <v>0</v>
      </c>
      <c r="L19" s="53"/>
      <c r="M19" s="159"/>
      <c r="N19" s="159">
        <f>SUMIF(Worksheet!$B$116:$B$134,$A19,Worksheet!O$116:O$134)</f>
        <v>0</v>
      </c>
      <c r="O19" s="159">
        <f>SUMIF(Worksheet!$B$116:$B$134,$A19,Worksheet!P$116:P$134)</f>
        <v>0</v>
      </c>
      <c r="P19" s="159">
        <f>SUMIF(Worksheet!$B$116:$B$134,$A19,Worksheet!Q$116:Q$134)</f>
        <v>0</v>
      </c>
    </row>
    <row r="20" spans="1:16" ht="12" customHeight="1" x14ac:dyDescent="0.2">
      <c r="A20" s="157" t="s">
        <v>179</v>
      </c>
      <c r="B20" s="52"/>
      <c r="C20" s="62"/>
      <c r="D20" s="62"/>
      <c r="E20" s="62" t="s">
        <v>4</v>
      </c>
      <c r="F20" s="63"/>
      <c r="G20" s="159">
        <f>SUMIF(Worksheet!$B$116:$B$134,$A20,Worksheet!I$116:I$134)</f>
        <v>0</v>
      </c>
      <c r="H20" s="160">
        <f>G20-SUM(I20:P20)</f>
        <v>0</v>
      </c>
      <c r="I20" s="159">
        <f>SUMIF(Worksheet!$B$116:$B$134,$A20,Worksheet!M$116:M$134)</f>
        <v>0</v>
      </c>
      <c r="J20" s="53"/>
      <c r="K20" s="159">
        <f>SUMIF(Worksheet!$B$116:$B$134,$A20,Worksheet!N$116:N$134)</f>
        <v>0</v>
      </c>
      <c r="L20" s="53"/>
      <c r="M20" s="159"/>
      <c r="N20" s="159">
        <f>SUMIF(Worksheet!$B$116:$B$134,$A20,Worksheet!O$116:O$134)</f>
        <v>0</v>
      </c>
      <c r="O20" s="159">
        <f>SUMIF(Worksheet!$B$116:$B$134,$A20,Worksheet!P$116:P$134)</f>
        <v>0</v>
      </c>
      <c r="P20" s="159">
        <f>SUMIF(Worksheet!$B$116:$B$134,$A20,Worksheet!Q$116:Q$134)</f>
        <v>0</v>
      </c>
    </row>
    <row r="21" spans="1:16" ht="12" customHeight="1" x14ac:dyDescent="0.2">
      <c r="A21" s="161"/>
      <c r="B21" s="52"/>
      <c r="C21" s="62"/>
      <c r="D21" s="62" t="s">
        <v>8</v>
      </c>
      <c r="E21" s="62"/>
      <c r="F21" s="63"/>
      <c r="G21" s="53">
        <f>SUM(G17:G20)</f>
        <v>0</v>
      </c>
      <c r="H21" s="53">
        <f t="shared" ref="H21:P21" si="1">SUM(H17:H20)</f>
        <v>0</v>
      </c>
      <c r="I21" s="53">
        <f t="shared" si="1"/>
        <v>0</v>
      </c>
      <c r="J21" s="53">
        <f t="shared" si="1"/>
        <v>0</v>
      </c>
      <c r="K21" s="53">
        <f t="shared" si="1"/>
        <v>0</v>
      </c>
      <c r="L21" s="53">
        <f t="shared" si="1"/>
        <v>0</v>
      </c>
      <c r="M21" s="53">
        <f t="shared" si="1"/>
        <v>0</v>
      </c>
      <c r="N21" s="53">
        <f t="shared" si="1"/>
        <v>0</v>
      </c>
      <c r="O21" s="53">
        <f t="shared" si="1"/>
        <v>0</v>
      </c>
      <c r="P21" s="53">
        <f t="shared" si="1"/>
        <v>0</v>
      </c>
    </row>
    <row r="22" spans="1:16" ht="12" customHeight="1" x14ac:dyDescent="0.2">
      <c r="A22" s="162"/>
      <c r="B22" s="54"/>
      <c r="C22" s="55" t="s">
        <v>9</v>
      </c>
      <c r="D22" s="55"/>
      <c r="E22" s="55"/>
      <c r="F22" s="56"/>
      <c r="G22" s="57">
        <f>G15+G21</f>
        <v>0</v>
      </c>
      <c r="H22" s="57">
        <f t="shared" ref="H22:P22" si="2">H15+H21</f>
        <v>0</v>
      </c>
      <c r="I22" s="57">
        <f t="shared" si="2"/>
        <v>0</v>
      </c>
      <c r="J22" s="57">
        <f t="shared" si="2"/>
        <v>0</v>
      </c>
      <c r="K22" s="57">
        <f t="shared" si="2"/>
        <v>0</v>
      </c>
      <c r="L22" s="57">
        <f t="shared" si="2"/>
        <v>0</v>
      </c>
      <c r="M22" s="57">
        <f t="shared" si="2"/>
        <v>0</v>
      </c>
      <c r="N22" s="57">
        <f t="shared" si="2"/>
        <v>0</v>
      </c>
      <c r="O22" s="57">
        <f t="shared" si="2"/>
        <v>0</v>
      </c>
      <c r="P22" s="57">
        <f t="shared" si="2"/>
        <v>0</v>
      </c>
    </row>
    <row r="23" spans="1:16" ht="12" customHeight="1" x14ac:dyDescent="0.2">
      <c r="A23" s="156"/>
      <c r="B23" s="52"/>
      <c r="C23" s="212" t="s">
        <v>95</v>
      </c>
      <c r="D23" s="212"/>
      <c r="E23" s="212"/>
      <c r="F23" s="21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2" customHeight="1" x14ac:dyDescent="0.2">
      <c r="A24" s="157"/>
      <c r="B24" s="52"/>
      <c r="C24" s="62"/>
      <c r="D24" s="62" t="s">
        <v>31</v>
      </c>
      <c r="E24" s="62"/>
      <c r="F24" s="6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2" customHeight="1" x14ac:dyDescent="0.2">
      <c r="A25" s="157"/>
      <c r="B25" s="52"/>
      <c r="C25" s="62"/>
      <c r="D25" s="62"/>
      <c r="E25" s="62" t="s">
        <v>3</v>
      </c>
      <c r="F25" s="6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2" customHeight="1" x14ac:dyDescent="0.2">
      <c r="A26" s="158" t="s">
        <v>180</v>
      </c>
      <c r="B26" s="52"/>
      <c r="C26" s="62"/>
      <c r="D26" s="62"/>
      <c r="E26" s="62"/>
      <c r="F26" s="63" t="s">
        <v>38</v>
      </c>
      <c r="G26" s="159">
        <f>SUMIF(Worksheet!$B$116:$B$134,$A26,Worksheet!I$116:I$134)</f>
        <v>268005.45</v>
      </c>
      <c r="H26" s="160">
        <f>G26-SUM(I26:P26)</f>
        <v>32908.484062453324</v>
      </c>
      <c r="I26" s="159">
        <f>SUMIF(Worksheet!$B$116:$B$134,$A26,Worksheet!M$116:M$134)</f>
        <v>111361.72070725895</v>
      </c>
      <c r="J26" s="53"/>
      <c r="K26" s="159">
        <f>SUMIF(Worksheet!$B$116:$B$134,$A26,Worksheet!N$116:N$134)</f>
        <v>123735.24523028772</v>
      </c>
      <c r="L26" s="53"/>
      <c r="M26" s="159"/>
      <c r="N26" s="159">
        <f>SUMIF(Worksheet!$B$116:$B$134,$A26,Worksheet!O$116:O$134)</f>
        <v>0</v>
      </c>
      <c r="O26" s="159">
        <f>SUMIF(Worksheet!$B$116:$B$134,$A26,Worksheet!P$116:P$134)</f>
        <v>0</v>
      </c>
      <c r="P26" s="159">
        <f>SUMIF(Worksheet!$B$116:$B$134,$A26,Worksheet!Q$116:Q$134)</f>
        <v>0</v>
      </c>
    </row>
    <row r="27" spans="1:16" ht="12" customHeight="1" x14ac:dyDescent="0.2">
      <c r="A27" s="158" t="s">
        <v>181</v>
      </c>
      <c r="B27" s="52"/>
      <c r="C27" s="62"/>
      <c r="D27" s="62"/>
      <c r="E27" s="62"/>
      <c r="F27" s="63" t="s">
        <v>4</v>
      </c>
      <c r="G27" s="159">
        <f>SUMIF(Worksheet!$B$116:$B$134,$A27,Worksheet!I$116:I$134)</f>
        <v>43051.15</v>
      </c>
      <c r="H27" s="160">
        <f>G27-SUM(I27:P27)</f>
        <v>5286.2659458801645</v>
      </c>
      <c r="I27" s="159">
        <f>SUMIF(Worksheet!$B$116:$B$134,$A27,Worksheet!M$116:M$134)</f>
        <v>17888.629288793607</v>
      </c>
      <c r="J27" s="53"/>
      <c r="K27" s="159">
        <f>SUMIF(Worksheet!$B$116:$B$134,$A27,Worksheet!N$116:N$134)</f>
        <v>19876.25476532623</v>
      </c>
      <c r="L27" s="53"/>
      <c r="M27" s="159"/>
      <c r="N27" s="159">
        <f>SUMIF(Worksheet!$B$116:$B$134,$A27,Worksheet!O$116:O$134)</f>
        <v>0</v>
      </c>
      <c r="O27" s="159">
        <f>SUMIF(Worksheet!$B$116:$B$134,$A27,Worksheet!P$116:P$134)</f>
        <v>0</v>
      </c>
      <c r="P27" s="159">
        <f>SUMIF(Worksheet!$B$116:$B$134,$A27,Worksheet!Q$116:Q$134)</f>
        <v>0</v>
      </c>
    </row>
    <row r="28" spans="1:16" ht="12" customHeight="1" x14ac:dyDescent="0.2">
      <c r="A28" s="161"/>
      <c r="B28" s="52"/>
      <c r="C28" s="62"/>
      <c r="D28" s="62"/>
      <c r="E28" s="62" t="s">
        <v>7</v>
      </c>
      <c r="F28" s="63"/>
      <c r="G28" s="53">
        <f>SUM(G26:G27)</f>
        <v>311056.60000000003</v>
      </c>
      <c r="H28" s="53">
        <f t="shared" ref="H28:P28" si="3">SUM(H26:H27)</f>
        <v>38194.750008333489</v>
      </c>
      <c r="I28" s="53">
        <f t="shared" si="3"/>
        <v>129250.34999605257</v>
      </c>
      <c r="J28" s="53">
        <f t="shared" si="3"/>
        <v>0</v>
      </c>
      <c r="K28" s="53">
        <f t="shared" si="3"/>
        <v>143611.49999561394</v>
      </c>
      <c r="L28" s="53">
        <f t="shared" si="3"/>
        <v>0</v>
      </c>
      <c r="M28" s="53">
        <f t="shared" si="3"/>
        <v>0</v>
      </c>
      <c r="N28" s="53">
        <f t="shared" si="3"/>
        <v>0</v>
      </c>
      <c r="O28" s="53">
        <f t="shared" si="3"/>
        <v>0</v>
      </c>
      <c r="P28" s="53">
        <f t="shared" si="3"/>
        <v>0</v>
      </c>
    </row>
    <row r="29" spans="1:16" ht="12" customHeight="1" x14ac:dyDescent="0.2">
      <c r="A29" s="157"/>
      <c r="B29" s="52"/>
      <c r="C29" s="62"/>
      <c r="D29" s="62"/>
      <c r="E29" s="62" t="s">
        <v>5</v>
      </c>
      <c r="F29" s="6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2" customHeight="1" x14ac:dyDescent="0.2">
      <c r="A30" s="157" t="s">
        <v>182</v>
      </c>
      <c r="B30" s="52"/>
      <c r="C30" s="62"/>
      <c r="D30" s="62"/>
      <c r="E30" s="62"/>
      <c r="F30" s="63" t="s">
        <v>38</v>
      </c>
      <c r="G30" s="159">
        <f>SUMIF(Worksheet!$B$116:$B$134,$A30,Worksheet!I$116:I$134)</f>
        <v>0</v>
      </c>
      <c r="H30" s="160">
        <f>G30-SUM(I30:P30)</f>
        <v>0</v>
      </c>
      <c r="I30" s="159">
        <f>SUMIF(Worksheet!$B$116:$B$134,$A30,Worksheet!M$116:M$134)</f>
        <v>0</v>
      </c>
      <c r="J30" s="53"/>
      <c r="K30" s="159">
        <f>SUMIF(Worksheet!$B$116:$B$134,$A30,Worksheet!N$116:N$134)</f>
        <v>0</v>
      </c>
      <c r="L30" s="53"/>
      <c r="M30" s="159"/>
      <c r="N30" s="159">
        <f>SUMIF(Worksheet!$B$116:$B$134,$A30,Worksheet!O$116:O$134)</f>
        <v>0</v>
      </c>
      <c r="O30" s="159">
        <f>SUMIF(Worksheet!$B$116:$B$134,$A30,Worksheet!P$116:P$134)</f>
        <v>0</v>
      </c>
      <c r="P30" s="159">
        <f>SUMIF(Worksheet!$B$116:$B$134,$A30,Worksheet!Q$116:Q$134)</f>
        <v>0</v>
      </c>
    </row>
    <row r="31" spans="1:16" ht="12" customHeight="1" x14ac:dyDescent="0.2">
      <c r="A31" s="157" t="s">
        <v>183</v>
      </c>
      <c r="B31" s="52"/>
      <c r="C31" s="62"/>
      <c r="D31" s="62"/>
      <c r="E31" s="62"/>
      <c r="F31" s="63" t="s">
        <v>4</v>
      </c>
      <c r="G31" s="159">
        <f>SUMIF(Worksheet!$B$116:$B$134,$A31,Worksheet!I$116:I$134)</f>
        <v>863008.5</v>
      </c>
      <c r="H31" s="160">
        <f>G31-SUM(I31:P31)</f>
        <v>9500.000009395415</v>
      </c>
      <c r="I31" s="159">
        <f>SUMIF(Worksheet!$B$116:$B$134,$A31,Worksheet!M$116:M$134)</f>
        <v>424543.59999532666</v>
      </c>
      <c r="J31" s="53"/>
      <c r="K31" s="159">
        <f>SUMIF(Worksheet!$B$116:$B$134,$A31,Worksheet!N$116:N$134)</f>
        <v>428964.89999527798</v>
      </c>
      <c r="L31" s="53"/>
      <c r="M31" s="159"/>
      <c r="N31" s="159">
        <f>SUMIF(Worksheet!$B$116:$B$134,$A31,Worksheet!O$116:O$134)</f>
        <v>0</v>
      </c>
      <c r="O31" s="159">
        <f>SUMIF(Worksheet!$B$116:$B$134,$A31,Worksheet!P$116:P$134)</f>
        <v>0</v>
      </c>
      <c r="P31" s="159">
        <f>SUMIF(Worksheet!$B$116:$B$134,$A31,Worksheet!Q$116:Q$134)</f>
        <v>0</v>
      </c>
    </row>
    <row r="32" spans="1:16" ht="12" customHeight="1" x14ac:dyDescent="0.2">
      <c r="A32" s="161"/>
      <c r="B32" s="52"/>
      <c r="C32" s="62"/>
      <c r="D32" s="62"/>
      <c r="E32" s="62" t="s">
        <v>8</v>
      </c>
      <c r="F32" s="63"/>
      <c r="G32" s="53">
        <f>SUM(G30:G31)</f>
        <v>863008.5</v>
      </c>
      <c r="H32" s="53">
        <f t="shared" ref="H32:P32" si="4">SUM(H30:H31)</f>
        <v>9500.000009395415</v>
      </c>
      <c r="I32" s="53">
        <f t="shared" si="4"/>
        <v>424543.59999532666</v>
      </c>
      <c r="J32" s="53">
        <f t="shared" si="4"/>
        <v>0</v>
      </c>
      <c r="K32" s="53">
        <f t="shared" si="4"/>
        <v>428964.89999527798</v>
      </c>
      <c r="L32" s="53">
        <f t="shared" si="4"/>
        <v>0</v>
      </c>
      <c r="M32" s="53">
        <f t="shared" si="4"/>
        <v>0</v>
      </c>
      <c r="N32" s="53">
        <f t="shared" si="4"/>
        <v>0</v>
      </c>
      <c r="O32" s="53">
        <f t="shared" si="4"/>
        <v>0</v>
      </c>
      <c r="P32" s="53">
        <f t="shared" si="4"/>
        <v>0</v>
      </c>
    </row>
    <row r="33" spans="1:16" ht="12" customHeight="1" x14ac:dyDescent="0.2">
      <c r="A33" s="161"/>
      <c r="B33" s="52"/>
      <c r="C33" s="62"/>
      <c r="D33" s="62" t="s">
        <v>32</v>
      </c>
      <c r="E33" s="62"/>
      <c r="F33" s="63"/>
      <c r="G33" s="53">
        <f>G28+G32</f>
        <v>1174065.1000000001</v>
      </c>
      <c r="H33" s="53">
        <f t="shared" ref="H33:P33" si="5">H28+H32</f>
        <v>47694.750017728904</v>
      </c>
      <c r="I33" s="53">
        <f t="shared" si="5"/>
        <v>553793.94999137917</v>
      </c>
      <c r="J33" s="53">
        <f t="shared" si="5"/>
        <v>0</v>
      </c>
      <c r="K33" s="53">
        <f t="shared" si="5"/>
        <v>572576.39999089192</v>
      </c>
      <c r="L33" s="53">
        <f t="shared" si="5"/>
        <v>0</v>
      </c>
      <c r="M33" s="53">
        <f t="shared" si="5"/>
        <v>0</v>
      </c>
      <c r="N33" s="53">
        <f t="shared" si="5"/>
        <v>0</v>
      </c>
      <c r="O33" s="53">
        <f t="shared" si="5"/>
        <v>0</v>
      </c>
      <c r="P33" s="53">
        <f t="shared" si="5"/>
        <v>0</v>
      </c>
    </row>
    <row r="34" spans="1:16" ht="12" customHeight="1" x14ac:dyDescent="0.2">
      <c r="A34" s="157"/>
      <c r="B34" s="52"/>
      <c r="C34" s="62"/>
      <c r="D34" s="62" t="s">
        <v>33</v>
      </c>
      <c r="E34" s="62"/>
      <c r="F34" s="6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ht="12" customHeight="1" x14ac:dyDescent="0.2">
      <c r="A35" s="157"/>
      <c r="B35" s="52"/>
      <c r="C35" s="62"/>
      <c r="D35" s="62"/>
      <c r="E35" s="62" t="s">
        <v>3</v>
      </c>
      <c r="F35" s="6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12" customHeight="1" x14ac:dyDescent="0.2">
      <c r="A36" s="157"/>
      <c r="B36" s="52"/>
      <c r="C36" s="62"/>
      <c r="D36" s="62"/>
      <c r="E36" s="62"/>
      <c r="F36" s="63" t="s">
        <v>38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ht="12" customHeight="1" x14ac:dyDescent="0.2">
      <c r="A37" s="157"/>
      <c r="B37" s="52"/>
      <c r="C37" s="62"/>
      <c r="D37" s="62"/>
      <c r="E37" s="62"/>
      <c r="F37" s="63" t="s">
        <v>4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2" customHeight="1" x14ac:dyDescent="0.2">
      <c r="A38" s="161"/>
      <c r="B38" s="52"/>
      <c r="C38" s="62"/>
      <c r="D38" s="62"/>
      <c r="E38" s="62" t="s">
        <v>7</v>
      </c>
      <c r="F38" s="63"/>
      <c r="G38" s="53">
        <f>SUM(G36:G37)</f>
        <v>0</v>
      </c>
      <c r="H38" s="53">
        <f t="shared" ref="H38:P38" si="6">SUM(H36:H37)</f>
        <v>0</v>
      </c>
      <c r="I38" s="53">
        <f t="shared" si="6"/>
        <v>0</v>
      </c>
      <c r="J38" s="53">
        <f t="shared" si="6"/>
        <v>0</v>
      </c>
      <c r="K38" s="53">
        <f t="shared" si="6"/>
        <v>0</v>
      </c>
      <c r="L38" s="53">
        <f t="shared" si="6"/>
        <v>0</v>
      </c>
      <c r="M38" s="53">
        <f t="shared" si="6"/>
        <v>0</v>
      </c>
      <c r="N38" s="53">
        <f t="shared" si="6"/>
        <v>0</v>
      </c>
      <c r="O38" s="53">
        <f t="shared" si="6"/>
        <v>0</v>
      </c>
      <c r="P38" s="53">
        <f t="shared" si="6"/>
        <v>0</v>
      </c>
    </row>
    <row r="39" spans="1:16" ht="12" customHeight="1" x14ac:dyDescent="0.2">
      <c r="A39" s="157"/>
      <c r="B39" s="52"/>
      <c r="C39" s="62"/>
      <c r="D39" s="62"/>
      <c r="E39" s="62" t="s">
        <v>5</v>
      </c>
      <c r="F39" s="6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2" customHeight="1" x14ac:dyDescent="0.2">
      <c r="A40" s="157"/>
      <c r="B40" s="52"/>
      <c r="C40" s="62"/>
      <c r="D40" s="62"/>
      <c r="E40" s="62"/>
      <c r="F40" s="63" t="s">
        <v>38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2" customHeight="1" x14ac:dyDescent="0.2">
      <c r="A41" s="157"/>
      <c r="B41" s="52"/>
      <c r="C41" s="62"/>
      <c r="D41" s="62"/>
      <c r="E41" s="62"/>
      <c r="F41" s="63" t="s">
        <v>4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2" customHeight="1" x14ac:dyDescent="0.2">
      <c r="A42" s="161"/>
      <c r="B42" s="52"/>
      <c r="C42" s="62"/>
      <c r="D42" s="62"/>
      <c r="E42" s="62" t="s">
        <v>8</v>
      </c>
      <c r="F42" s="63"/>
      <c r="G42" s="53">
        <f>SUM(G40:G41)</f>
        <v>0</v>
      </c>
      <c r="H42" s="53">
        <f t="shared" ref="H42:P42" si="7">SUM(H40:H41)</f>
        <v>0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si="7"/>
        <v>0</v>
      </c>
      <c r="M42" s="53">
        <f t="shared" si="7"/>
        <v>0</v>
      </c>
      <c r="N42" s="53">
        <f t="shared" si="7"/>
        <v>0</v>
      </c>
      <c r="O42" s="53">
        <f t="shared" si="7"/>
        <v>0</v>
      </c>
      <c r="P42" s="53">
        <f t="shared" si="7"/>
        <v>0</v>
      </c>
    </row>
    <row r="43" spans="1:16" ht="12" customHeight="1" x14ac:dyDescent="0.2">
      <c r="A43" s="161"/>
      <c r="B43" s="52"/>
      <c r="C43" s="62"/>
      <c r="D43" s="62" t="s">
        <v>34</v>
      </c>
      <c r="E43" s="62"/>
      <c r="F43" s="63"/>
      <c r="G43" s="53">
        <f>G38+G42</f>
        <v>0</v>
      </c>
      <c r="H43" s="53">
        <f t="shared" ref="H43:P43" si="8">H38+H42</f>
        <v>0</v>
      </c>
      <c r="I43" s="53">
        <f t="shared" si="8"/>
        <v>0</v>
      </c>
      <c r="J43" s="53">
        <f t="shared" si="8"/>
        <v>0</v>
      </c>
      <c r="K43" s="53">
        <f t="shared" si="8"/>
        <v>0</v>
      </c>
      <c r="L43" s="53">
        <f t="shared" si="8"/>
        <v>0</v>
      </c>
      <c r="M43" s="53">
        <f t="shared" si="8"/>
        <v>0</v>
      </c>
      <c r="N43" s="53">
        <f t="shared" si="8"/>
        <v>0</v>
      </c>
      <c r="O43" s="53">
        <f t="shared" si="8"/>
        <v>0</v>
      </c>
      <c r="P43" s="53">
        <f t="shared" si="8"/>
        <v>0</v>
      </c>
    </row>
    <row r="44" spans="1:16" ht="12" customHeight="1" x14ac:dyDescent="0.2">
      <c r="A44" s="162"/>
      <c r="B44" s="54"/>
      <c r="C44" s="55" t="s">
        <v>96</v>
      </c>
      <c r="D44" s="55"/>
      <c r="E44" s="55"/>
      <c r="F44" s="56"/>
      <c r="G44" s="57">
        <f>G33+G43</f>
        <v>1174065.1000000001</v>
      </c>
      <c r="H44" s="57">
        <f t="shared" ref="H44:P44" si="9">H33+H43</f>
        <v>47694.750017728904</v>
      </c>
      <c r="I44" s="57">
        <f t="shared" si="9"/>
        <v>553793.94999137917</v>
      </c>
      <c r="J44" s="57">
        <f t="shared" si="9"/>
        <v>0</v>
      </c>
      <c r="K44" s="57">
        <f t="shared" si="9"/>
        <v>572576.39999089192</v>
      </c>
      <c r="L44" s="57">
        <f t="shared" si="9"/>
        <v>0</v>
      </c>
      <c r="M44" s="57">
        <f t="shared" si="9"/>
        <v>0</v>
      </c>
      <c r="N44" s="57">
        <f t="shared" si="9"/>
        <v>0</v>
      </c>
      <c r="O44" s="57">
        <f t="shared" si="9"/>
        <v>0</v>
      </c>
      <c r="P44" s="57">
        <f t="shared" si="9"/>
        <v>0</v>
      </c>
    </row>
    <row r="45" spans="1:16" ht="12" customHeight="1" x14ac:dyDescent="0.2">
      <c r="A45" s="163"/>
      <c r="B45" s="52"/>
      <c r="C45" s="199" t="s">
        <v>12</v>
      </c>
      <c r="D45" s="199"/>
      <c r="E45" s="199"/>
      <c r="F45" s="200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2" customHeight="1" x14ac:dyDescent="0.2">
      <c r="A46" s="157"/>
      <c r="B46" s="52"/>
      <c r="C46" s="62"/>
      <c r="D46" s="62" t="s">
        <v>3</v>
      </c>
      <c r="E46" s="62"/>
      <c r="F46" s="6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2" customHeight="1" x14ac:dyDescent="0.2">
      <c r="A47" s="157"/>
      <c r="B47" s="52"/>
      <c r="C47" s="62"/>
      <c r="D47" s="62"/>
      <c r="E47" s="62" t="s">
        <v>10</v>
      </c>
      <c r="F47" s="6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2" customHeight="1" x14ac:dyDescent="0.2">
      <c r="A48" s="157"/>
      <c r="B48" s="52"/>
      <c r="C48" s="62"/>
      <c r="D48" s="62"/>
      <c r="E48" s="62" t="s">
        <v>11</v>
      </c>
      <c r="F48" s="6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2" customHeight="1" x14ac:dyDescent="0.2">
      <c r="A49" s="158" t="s">
        <v>184</v>
      </c>
      <c r="B49" s="52"/>
      <c r="C49" s="62"/>
      <c r="D49" s="62"/>
      <c r="E49" s="62" t="s">
        <v>38</v>
      </c>
      <c r="F49" s="63"/>
      <c r="G49" s="159">
        <f>SUMIF(Worksheet!$B$116:$B$134,$A49,Worksheet!I$116:I$134)</f>
        <v>14105.549999999988</v>
      </c>
      <c r="H49" s="160">
        <f>G49-SUM(I49:P49)</f>
        <v>1732.0254769712265</v>
      </c>
      <c r="I49" s="159">
        <f>SUMIF(Worksheet!$B$116:$B$134,$A49,Worksheet!M$116:M$134)</f>
        <v>5861.143195118887</v>
      </c>
      <c r="J49" s="53"/>
      <c r="K49" s="159">
        <f>SUMIF(Worksheet!$B$116:$B$134,$A49,Worksheet!N$116:N$134)</f>
        <v>6512.381327909874</v>
      </c>
      <c r="L49" s="53"/>
      <c r="M49" s="159"/>
      <c r="N49" s="159">
        <f>SUMIF(Worksheet!$B$116:$B$134,$A49,Worksheet!O$116:O$134)</f>
        <v>0</v>
      </c>
      <c r="O49" s="159">
        <f>SUMIF(Worksheet!$B$116:$B$134,$A49,Worksheet!P$116:P$134)</f>
        <v>0</v>
      </c>
      <c r="P49" s="159">
        <f>SUMIF(Worksheet!$B$116:$B$134,$A49,Worksheet!Q$116:Q$134)</f>
        <v>0</v>
      </c>
    </row>
    <row r="50" spans="1:16" ht="12" customHeight="1" x14ac:dyDescent="0.2">
      <c r="A50" s="158" t="s">
        <v>185</v>
      </c>
      <c r="B50" s="52"/>
      <c r="C50" s="62"/>
      <c r="D50" s="62"/>
      <c r="E50" s="62" t="s">
        <v>4</v>
      </c>
      <c r="F50" s="63"/>
      <c r="G50" s="159">
        <f>SUMIF(Worksheet!$B$116:$B$134,$A50,Worksheet!I$116:I$134)</f>
        <v>2265.8499999999985</v>
      </c>
      <c r="H50" s="160">
        <f>G50-SUM(I50:P50)</f>
        <v>278.22452346737668</v>
      </c>
      <c r="I50" s="159">
        <f>SUMIF(Worksheet!$B$116:$B$134,$A50,Worksheet!M$116:M$134)</f>
        <v>941.50680467334723</v>
      </c>
      <c r="J50" s="53"/>
      <c r="K50" s="159">
        <f>SUMIF(Worksheet!$B$116:$B$134,$A50,Worksheet!N$116:N$134)</f>
        <v>1046.1186718592746</v>
      </c>
      <c r="L50" s="53"/>
      <c r="M50" s="159"/>
      <c r="N50" s="159">
        <f>SUMIF(Worksheet!$B$116:$B$134,$A50,Worksheet!O$116:O$134)</f>
        <v>0</v>
      </c>
      <c r="O50" s="159">
        <f>SUMIF(Worksheet!$B$116:$B$134,$A50,Worksheet!P$116:P$134)</f>
        <v>0</v>
      </c>
      <c r="P50" s="159">
        <f>SUMIF(Worksheet!$B$116:$B$134,$A50,Worksheet!Q$116:Q$134)</f>
        <v>0</v>
      </c>
    </row>
    <row r="51" spans="1:16" ht="12" customHeight="1" x14ac:dyDescent="0.2">
      <c r="A51" s="161"/>
      <c r="B51" s="52"/>
      <c r="C51" s="62"/>
      <c r="D51" s="62" t="s">
        <v>7</v>
      </c>
      <c r="E51" s="62"/>
      <c r="F51" s="63"/>
      <c r="G51" s="53">
        <f>SUM(G47:G50)</f>
        <v>16371.399999999987</v>
      </c>
      <c r="H51" s="53">
        <f t="shared" ref="H51:P51" si="10">SUM(H47:H50)</f>
        <v>2010.2500004386031</v>
      </c>
      <c r="I51" s="53">
        <f t="shared" si="10"/>
        <v>6802.6499997922347</v>
      </c>
      <c r="J51" s="53">
        <f t="shared" si="10"/>
        <v>0</v>
      </c>
      <c r="K51" s="53">
        <f t="shared" si="10"/>
        <v>7558.4999997691484</v>
      </c>
      <c r="L51" s="53">
        <f t="shared" si="10"/>
        <v>0</v>
      </c>
      <c r="M51" s="53">
        <f t="shared" si="10"/>
        <v>0</v>
      </c>
      <c r="N51" s="53">
        <f t="shared" si="10"/>
        <v>0</v>
      </c>
      <c r="O51" s="53">
        <f t="shared" si="10"/>
        <v>0</v>
      </c>
      <c r="P51" s="53">
        <f t="shared" si="10"/>
        <v>0</v>
      </c>
    </row>
    <row r="52" spans="1:16" ht="12" customHeight="1" x14ac:dyDescent="0.2">
      <c r="A52" s="157"/>
      <c r="B52" s="52"/>
      <c r="C52" s="62"/>
      <c r="D52" s="62" t="s">
        <v>5</v>
      </c>
      <c r="E52" s="62"/>
      <c r="F52" s="6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 ht="12" customHeight="1" x14ac:dyDescent="0.2">
      <c r="A53" s="157"/>
      <c r="B53" s="52"/>
      <c r="C53" s="62"/>
      <c r="D53" s="62"/>
      <c r="E53" s="62" t="s">
        <v>10</v>
      </c>
      <c r="F53" s="6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16" ht="12" customHeight="1" x14ac:dyDescent="0.2">
      <c r="A54" s="157"/>
      <c r="B54" s="52"/>
      <c r="C54" s="62"/>
      <c r="D54" s="62"/>
      <c r="E54" s="62" t="s">
        <v>11</v>
      </c>
      <c r="F54" s="6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 ht="12" customHeight="1" x14ac:dyDescent="0.2">
      <c r="A55" s="157" t="s">
        <v>186</v>
      </c>
      <c r="B55" s="52"/>
      <c r="C55" s="62"/>
      <c r="D55" s="62"/>
      <c r="E55" s="62" t="s">
        <v>38</v>
      </c>
      <c r="F55" s="63"/>
      <c r="G55" s="159">
        <f>SUMIF(Worksheet!$B$116:$B$134,$A55,Worksheet!I$116:I$134)</f>
        <v>0</v>
      </c>
      <c r="H55" s="160">
        <f>G55-SUM(I55:P55)</f>
        <v>0</v>
      </c>
      <c r="I55" s="159">
        <f>SUMIF(Worksheet!$B$116:$B$134,$A55,Worksheet!M$116:M$134)</f>
        <v>0</v>
      </c>
      <c r="J55" s="53"/>
      <c r="K55" s="159">
        <f>SUMIF(Worksheet!$B$116:$B$134,$A55,Worksheet!N$116:N$134)</f>
        <v>0</v>
      </c>
      <c r="L55" s="53"/>
      <c r="M55" s="159"/>
      <c r="N55" s="159">
        <f>SUMIF(Worksheet!$B$116:$B$134,$A55,Worksheet!O$116:O$134)</f>
        <v>0</v>
      </c>
      <c r="O55" s="159">
        <f>SUMIF(Worksheet!$B$116:$B$134,$A55,Worksheet!P$116:P$134)</f>
        <v>0</v>
      </c>
      <c r="P55" s="159">
        <f>SUMIF(Worksheet!$B$116:$B$134,$A55,Worksheet!Q$116:Q$134)</f>
        <v>0</v>
      </c>
    </row>
    <row r="56" spans="1:16" ht="12" customHeight="1" x14ac:dyDescent="0.2">
      <c r="A56" s="157" t="s">
        <v>187</v>
      </c>
      <c r="B56" s="52"/>
      <c r="C56" s="62"/>
      <c r="D56" s="62"/>
      <c r="E56" s="62" t="s">
        <v>4</v>
      </c>
      <c r="F56" s="63"/>
      <c r="G56" s="159">
        <f>SUMIF(Worksheet!$B$116:$B$134,$A56,Worksheet!I$116:I$134)</f>
        <v>45421.5</v>
      </c>
      <c r="H56" s="160">
        <f>G56-SUM(I56:P56)</f>
        <v>500.00000049448863</v>
      </c>
      <c r="I56" s="159">
        <f>SUMIF(Worksheet!$B$116:$B$134,$A56,Worksheet!M$116:M$134)</f>
        <v>22344.399999754034</v>
      </c>
      <c r="J56" s="53"/>
      <c r="K56" s="159">
        <f>SUMIF(Worksheet!$B$116:$B$134,$A56,Worksheet!N$116:N$134)</f>
        <v>22577.099999751474</v>
      </c>
      <c r="L56" s="53"/>
      <c r="M56" s="159"/>
      <c r="N56" s="159">
        <f>SUMIF(Worksheet!$B$116:$B$134,$A56,Worksheet!O$116:O$134)</f>
        <v>0</v>
      </c>
      <c r="O56" s="159">
        <f>SUMIF(Worksheet!$B$116:$B$134,$A56,Worksheet!P$116:P$134)</f>
        <v>0</v>
      </c>
      <c r="P56" s="159">
        <f>SUMIF(Worksheet!$B$116:$B$134,$A56,Worksheet!Q$116:Q$134)</f>
        <v>0</v>
      </c>
    </row>
    <row r="57" spans="1:16" ht="12" customHeight="1" x14ac:dyDescent="0.2">
      <c r="A57" s="161"/>
      <c r="B57" s="52"/>
      <c r="C57" s="62"/>
      <c r="D57" s="62" t="s">
        <v>8</v>
      </c>
      <c r="E57" s="62"/>
      <c r="F57" s="63"/>
      <c r="G57" s="53">
        <f>SUM(G53:G56)</f>
        <v>45421.5</v>
      </c>
      <c r="H57" s="53">
        <f t="shared" ref="H57:P57" si="11">SUM(H53:H56)</f>
        <v>500.00000049448863</v>
      </c>
      <c r="I57" s="53">
        <f t="shared" si="11"/>
        <v>22344.399999754034</v>
      </c>
      <c r="J57" s="53">
        <f t="shared" si="11"/>
        <v>0</v>
      </c>
      <c r="K57" s="53">
        <f t="shared" si="11"/>
        <v>22577.099999751474</v>
      </c>
      <c r="L57" s="53">
        <f t="shared" si="11"/>
        <v>0</v>
      </c>
      <c r="M57" s="53">
        <f t="shared" si="11"/>
        <v>0</v>
      </c>
      <c r="N57" s="53">
        <f t="shared" si="11"/>
        <v>0</v>
      </c>
      <c r="O57" s="53">
        <f t="shared" si="11"/>
        <v>0</v>
      </c>
      <c r="P57" s="53">
        <f t="shared" si="11"/>
        <v>0</v>
      </c>
    </row>
    <row r="58" spans="1:16" ht="18" customHeight="1" x14ac:dyDescent="0.2">
      <c r="A58" s="162"/>
      <c r="B58" s="54"/>
      <c r="C58" s="55" t="s">
        <v>13</v>
      </c>
      <c r="D58" s="55"/>
      <c r="E58" s="55"/>
      <c r="F58" s="56"/>
      <c r="G58" s="57">
        <f>G57+G51</f>
        <v>61792.899999999987</v>
      </c>
      <c r="H58" s="57">
        <f t="shared" ref="H58:P58" si="12">H57+H51</f>
        <v>2510.2500009330915</v>
      </c>
      <c r="I58" s="57">
        <f t="shared" si="12"/>
        <v>29147.049999546267</v>
      </c>
      <c r="J58" s="57">
        <f t="shared" si="12"/>
        <v>0</v>
      </c>
      <c r="K58" s="57">
        <f t="shared" si="12"/>
        <v>30135.599999520622</v>
      </c>
      <c r="L58" s="57">
        <f t="shared" si="12"/>
        <v>0</v>
      </c>
      <c r="M58" s="57">
        <f t="shared" si="12"/>
        <v>0</v>
      </c>
      <c r="N58" s="57">
        <f t="shared" si="12"/>
        <v>0</v>
      </c>
      <c r="O58" s="57">
        <f t="shared" si="12"/>
        <v>0</v>
      </c>
      <c r="P58" s="57">
        <f t="shared" si="12"/>
        <v>0</v>
      </c>
    </row>
    <row r="59" spans="1:16" ht="16.5" customHeight="1" x14ac:dyDescent="0.25">
      <c r="A59" s="164"/>
      <c r="B59" s="84" t="s">
        <v>14</v>
      </c>
      <c r="C59" s="85"/>
      <c r="D59" s="85"/>
      <c r="E59" s="85"/>
      <c r="F59" s="86"/>
      <c r="G59" s="131">
        <f>G22+G44+G58</f>
        <v>1235858</v>
      </c>
      <c r="H59" s="131">
        <f t="shared" ref="H59:P59" si="13">H22+H44+H58</f>
        <v>50205.000018661995</v>
      </c>
      <c r="I59" s="131">
        <f t="shared" si="13"/>
        <v>582940.99999092543</v>
      </c>
      <c r="J59" s="131">
        <f t="shared" si="13"/>
        <v>0</v>
      </c>
      <c r="K59" s="131">
        <f t="shared" si="13"/>
        <v>602711.9999904125</v>
      </c>
      <c r="L59" s="131">
        <f t="shared" si="13"/>
        <v>0</v>
      </c>
      <c r="M59" s="131">
        <f t="shared" si="13"/>
        <v>0</v>
      </c>
      <c r="N59" s="131">
        <f t="shared" si="13"/>
        <v>0</v>
      </c>
      <c r="O59" s="131">
        <f t="shared" si="13"/>
        <v>0</v>
      </c>
      <c r="P59" s="131">
        <f t="shared" si="13"/>
        <v>0</v>
      </c>
    </row>
    <row r="60" spans="1:16" hidden="1" x14ac:dyDescent="0.2">
      <c r="A60" s="71"/>
    </row>
    <row r="61" spans="1:16" hidden="1" x14ac:dyDescent="0.2">
      <c r="A61" s="71"/>
      <c r="B61" s="40" t="s">
        <v>188</v>
      </c>
      <c r="G61" s="71">
        <f>Worksheet!J112</f>
        <v>1235858.0000199999</v>
      </c>
      <c r="H61" s="71">
        <f>Worksheet!L112</f>
        <v>50205</v>
      </c>
      <c r="I61" s="71">
        <f>Worksheet!M112</f>
        <v>582941</v>
      </c>
      <c r="K61" s="71">
        <f>Worksheet!N112</f>
        <v>602712</v>
      </c>
      <c r="N61" s="71">
        <f>Worksheet!O112</f>
        <v>0</v>
      </c>
      <c r="O61" s="71">
        <f>Worksheet!P112</f>
        <v>0</v>
      </c>
      <c r="P61" s="71">
        <f>Worksheet!Q112</f>
        <v>0</v>
      </c>
    </row>
    <row r="62" spans="1:16" hidden="1" x14ac:dyDescent="0.2">
      <c r="A62" s="71"/>
      <c r="B62" s="40" t="s">
        <v>167</v>
      </c>
      <c r="F62" s="165">
        <f>SUM(G62:P62)</f>
        <v>-1.9999999494757503E-5</v>
      </c>
      <c r="G62" s="71">
        <f>G59-G61</f>
        <v>-1.9999919459223747E-5</v>
      </c>
      <c r="H62" s="71">
        <f t="shared" ref="H62:P62" si="14">H59-H61</f>
        <v>1.8661994545254856E-5</v>
      </c>
      <c r="I62" s="71">
        <f t="shared" si="14"/>
        <v>-9.0745743364095688E-6</v>
      </c>
      <c r="J62" s="71">
        <f t="shared" si="14"/>
        <v>0</v>
      </c>
      <c r="K62" s="71">
        <f t="shared" si="14"/>
        <v>-9.5875002443790436E-6</v>
      </c>
      <c r="L62" s="71">
        <f t="shared" si="14"/>
        <v>0</v>
      </c>
      <c r="M62" s="71">
        <f t="shared" si="14"/>
        <v>0</v>
      </c>
      <c r="N62" s="71">
        <f t="shared" si="14"/>
        <v>0</v>
      </c>
      <c r="O62" s="71">
        <f t="shared" si="14"/>
        <v>0</v>
      </c>
      <c r="P62" s="71">
        <f t="shared" si="14"/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25" top="0.75" bottom="0.25" header="0.5" footer="0"/>
  <pageSetup scale="70" orientation="landscape" r:id="rId1"/>
  <headerFooter alignWithMargins="0">
    <oddHeader>&amp;REnclosure 2</oddHeader>
    <oddFooter>&amp;LPage 3&amp;Rver 3 (12/2007)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/>
  <dimension ref="A1:S62"/>
  <sheetViews>
    <sheetView zoomScale="80" zoomScaleNormal="80" workbookViewId="0"/>
  </sheetViews>
  <sheetFormatPr defaultColWidth="0" defaultRowHeight="15" zeroHeight="1" x14ac:dyDescent="0.2"/>
  <cols>
    <col min="1" max="2" width="5.85546875" style="40" customWidth="1"/>
    <col min="3" max="3" width="3.7109375" style="40" customWidth="1"/>
    <col min="4" max="4" width="4.85546875" style="40" customWidth="1"/>
    <col min="5" max="5" width="3.7109375" style="40" customWidth="1"/>
    <col min="6" max="6" width="23.28515625" style="40" customWidth="1"/>
    <col min="7" max="7" width="20.42578125" style="40" customWidth="1"/>
    <col min="8" max="8" width="15.7109375" style="40" customWidth="1"/>
    <col min="9" max="9" width="18.7109375" style="40" customWidth="1"/>
    <col min="10" max="10" width="16.140625" style="40" customWidth="1"/>
    <col min="11" max="11" width="13.5703125" style="40" customWidth="1"/>
    <col min="12" max="12" width="14.28515625" style="40" customWidth="1"/>
    <col min="13" max="13" width="18.5703125" style="40" customWidth="1"/>
    <col min="14" max="14" width="17" style="40" customWidth="1"/>
    <col min="15" max="15" width="14.7109375" style="40" customWidth="1"/>
    <col min="16" max="16" width="12.7109375" style="40" customWidth="1"/>
    <col min="17" max="19" width="12.7109375" hidden="1" customWidth="1"/>
    <col min="20" max="16384" width="9.140625" hidden="1"/>
  </cols>
  <sheetData>
    <row r="1" spans="1:19" ht="46.5" customHeight="1" x14ac:dyDescent="0.25">
      <c r="A1" s="260">
        <f>F62</f>
        <v>-1.9999999494757503E-5</v>
      </c>
      <c r="B1" s="181" t="s">
        <v>130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ht="20.25" customHeight="1" x14ac:dyDescent="0.25">
      <c r="A2" s="75"/>
      <c r="B2" s="42" t="s">
        <v>28</v>
      </c>
      <c r="C2" s="88"/>
      <c r="D2" s="88"/>
      <c r="E2" s="255" t="str">
        <f>'CSS Pgm 1'!E2</f>
        <v>Santa Cruz</v>
      </c>
      <c r="F2" s="255"/>
      <c r="G2" s="75"/>
      <c r="H2" s="75"/>
      <c r="I2" s="75"/>
      <c r="J2" s="75"/>
      <c r="K2" s="75"/>
      <c r="L2" s="75"/>
      <c r="M2" s="75"/>
      <c r="N2" s="75"/>
      <c r="O2" s="43" t="s">
        <v>29</v>
      </c>
      <c r="P2" s="44" t="str">
        <f>Worksheet!$N$2</f>
        <v>6/12/08</v>
      </c>
    </row>
    <row r="3" spans="1:19" ht="18" customHeight="1" x14ac:dyDescent="0.25">
      <c r="A3" s="75"/>
      <c r="B3" s="42" t="s">
        <v>107</v>
      </c>
      <c r="C3" s="42"/>
      <c r="D3" s="42"/>
      <c r="E3" s="253" t="str">
        <f>Worksheet!D142</f>
        <v>Education Gate</v>
      </c>
      <c r="F3" s="254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2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s="3" customFormat="1" ht="15" customHeight="1" x14ac:dyDescent="0.25">
      <c r="A5" s="79"/>
      <c r="B5" s="201" t="s">
        <v>30</v>
      </c>
      <c r="C5" s="202"/>
      <c r="D5" s="202"/>
      <c r="E5" s="202"/>
      <c r="F5" s="203"/>
      <c r="G5" s="45" t="s">
        <v>19</v>
      </c>
      <c r="H5" s="46" t="s">
        <v>20</v>
      </c>
      <c r="I5" s="46" t="s">
        <v>27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46" t="s">
        <v>76</v>
      </c>
    </row>
    <row r="6" spans="1:19" s="3" customFormat="1" ht="21.75" customHeight="1" x14ac:dyDescent="0.25">
      <c r="A6" s="79"/>
      <c r="B6" s="204"/>
      <c r="C6" s="205"/>
      <c r="D6" s="205"/>
      <c r="E6" s="205"/>
      <c r="F6" s="206"/>
      <c r="G6" s="191" t="s">
        <v>6</v>
      </c>
      <c r="H6" s="256" t="s">
        <v>37</v>
      </c>
      <c r="I6" s="257"/>
      <c r="J6" s="257"/>
      <c r="K6" s="257"/>
      <c r="L6" s="257"/>
      <c r="M6" s="257"/>
      <c r="N6" s="257"/>
      <c r="O6" s="257"/>
      <c r="P6" s="258"/>
    </row>
    <row r="7" spans="1:19" s="1" customFormat="1" ht="42" customHeight="1" x14ac:dyDescent="0.2">
      <c r="A7" s="168"/>
      <c r="B7" s="207"/>
      <c r="C7" s="208"/>
      <c r="D7" s="208"/>
      <c r="E7" s="208"/>
      <c r="F7" s="209"/>
      <c r="G7" s="192"/>
      <c r="H7" s="169" t="s">
        <v>0</v>
      </c>
      <c r="I7" s="169" t="s">
        <v>36</v>
      </c>
      <c r="J7" s="169" t="s">
        <v>18</v>
      </c>
      <c r="K7" s="169" t="s">
        <v>1</v>
      </c>
      <c r="L7" s="169" t="s">
        <v>15</v>
      </c>
      <c r="M7" s="169" t="s">
        <v>16</v>
      </c>
      <c r="N7" s="169" t="s">
        <v>2</v>
      </c>
      <c r="O7" s="169" t="s">
        <v>17</v>
      </c>
      <c r="P7" s="73" t="s">
        <v>75</v>
      </c>
      <c r="Q7" s="2"/>
      <c r="R7" s="2"/>
      <c r="S7" s="2"/>
    </row>
    <row r="8" spans="1:19" ht="24" customHeight="1" x14ac:dyDescent="0.25">
      <c r="A8" s="155"/>
      <c r="B8" s="58" t="str">
        <f>B3</f>
        <v>Program 4:</v>
      </c>
      <c r="C8" s="59"/>
      <c r="D8" s="59"/>
      <c r="E8" s="59"/>
      <c r="F8" s="6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9" ht="12" customHeight="1" x14ac:dyDescent="0.2">
      <c r="A9" s="156"/>
      <c r="B9" s="52"/>
      <c r="C9" s="210" t="s">
        <v>104</v>
      </c>
      <c r="D9" s="210"/>
      <c r="E9" s="210"/>
      <c r="F9" s="211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9" ht="12" customHeight="1" x14ac:dyDescent="0.2">
      <c r="A10" s="157"/>
      <c r="B10" s="52"/>
      <c r="C10" s="62"/>
      <c r="D10" s="62" t="s">
        <v>3</v>
      </c>
      <c r="E10" s="62"/>
      <c r="F10" s="6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ht="12" customHeight="1" x14ac:dyDescent="0.2">
      <c r="A11" s="157"/>
      <c r="B11" s="52"/>
      <c r="C11" s="62"/>
      <c r="D11" s="62"/>
      <c r="E11" s="62" t="s">
        <v>10</v>
      </c>
      <c r="F11" s="6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ht="12" customHeight="1" x14ac:dyDescent="0.2">
      <c r="A12" s="157"/>
      <c r="B12" s="52"/>
      <c r="C12" s="62"/>
      <c r="D12" s="62"/>
      <c r="E12" s="62" t="s">
        <v>11</v>
      </c>
      <c r="F12" s="6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9" ht="12" customHeight="1" x14ac:dyDescent="0.2">
      <c r="A13" s="158" t="s">
        <v>173</v>
      </c>
      <c r="B13" s="52"/>
      <c r="C13" s="62"/>
      <c r="D13" s="62"/>
      <c r="E13" s="62" t="s">
        <v>38</v>
      </c>
      <c r="F13" s="63"/>
      <c r="G13" s="159">
        <f>SUMIF(Worksheet!$B$152:$B$170,$A13,Worksheet!I$152:I$170)</f>
        <v>0</v>
      </c>
      <c r="H13" s="160">
        <f>G13-SUM(I13:P13)</f>
        <v>0</v>
      </c>
      <c r="I13" s="159">
        <f>SUMIF(Worksheet!$B$152:$B$170,$A13,Worksheet!M$152:M$170)</f>
        <v>0</v>
      </c>
      <c r="J13" s="53"/>
      <c r="K13" s="159">
        <f>SUMIF(Worksheet!$B$152:$B$170,$A13,Worksheet!N$152:N$170)</f>
        <v>0</v>
      </c>
      <c r="L13" s="53"/>
      <c r="M13" s="159"/>
      <c r="N13" s="159">
        <f>SUMIF(Worksheet!$B$152:$B$170,$A13,Worksheet!O$152:O$170)</f>
        <v>0</v>
      </c>
      <c r="O13" s="159">
        <f>SUMIF(Worksheet!$B$152:$B$170,$A13,Worksheet!P$152:P$170)</f>
        <v>0</v>
      </c>
      <c r="P13" s="159">
        <f>SUMIF(Worksheet!$B$152:$B$170,$A13,Worksheet!Q$152:Q$170)</f>
        <v>0</v>
      </c>
    </row>
    <row r="14" spans="1:19" ht="12" customHeight="1" x14ac:dyDescent="0.2">
      <c r="A14" s="158" t="s">
        <v>177</v>
      </c>
      <c r="B14" s="52"/>
      <c r="C14" s="62"/>
      <c r="D14" s="62"/>
      <c r="E14" s="62" t="s">
        <v>4</v>
      </c>
      <c r="F14" s="63"/>
      <c r="G14" s="159">
        <f>SUMIF(Worksheet!$B$152:$B$170,$A14,Worksheet!I$152:I$170)</f>
        <v>0</v>
      </c>
      <c r="H14" s="160">
        <f>G14-SUM(I14:P14)</f>
        <v>0</v>
      </c>
      <c r="I14" s="159">
        <f>SUMIF(Worksheet!$B$152:$B$170,$A14,Worksheet!M$152:M$170)</f>
        <v>0</v>
      </c>
      <c r="J14" s="53"/>
      <c r="K14" s="159">
        <f>SUMIF(Worksheet!$B$152:$B$170,$A14,Worksheet!N$152:N$170)</f>
        <v>0</v>
      </c>
      <c r="L14" s="53"/>
      <c r="M14" s="159"/>
      <c r="N14" s="159">
        <f>SUMIF(Worksheet!$B$152:$B$170,$A14,Worksheet!O$152:O$170)</f>
        <v>0</v>
      </c>
      <c r="O14" s="159">
        <f>SUMIF(Worksheet!$B$152:$B$170,$A14,Worksheet!P$152:P$170)</f>
        <v>0</v>
      </c>
      <c r="P14" s="159">
        <f>SUMIF(Worksheet!$B$152:$B$170,$A14,Worksheet!Q$152:Q$170)</f>
        <v>0</v>
      </c>
    </row>
    <row r="15" spans="1:19" ht="12" customHeight="1" x14ac:dyDescent="0.2">
      <c r="A15" s="161"/>
      <c r="B15" s="52"/>
      <c r="C15" s="62"/>
      <c r="D15" s="62" t="s">
        <v>7</v>
      </c>
      <c r="E15" s="62"/>
      <c r="F15" s="63"/>
      <c r="G15" s="53">
        <f>SUM(G11:G14)</f>
        <v>0</v>
      </c>
      <c r="H15" s="53">
        <f t="shared" ref="H15:P15" si="0">SUM(H11:H14)</f>
        <v>0</v>
      </c>
      <c r="I15" s="53">
        <f t="shared" si="0"/>
        <v>0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</row>
    <row r="16" spans="1:19" ht="12" customHeight="1" x14ac:dyDescent="0.2">
      <c r="A16" s="157"/>
      <c r="B16" s="52"/>
      <c r="C16" s="62"/>
      <c r="D16" s="62" t="s">
        <v>5</v>
      </c>
      <c r="E16" s="62"/>
      <c r="F16" s="6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ht="12" customHeight="1" x14ac:dyDescent="0.2">
      <c r="A17" s="157"/>
      <c r="B17" s="52"/>
      <c r="C17" s="62"/>
      <c r="D17" s="62"/>
      <c r="E17" s="62" t="s">
        <v>10</v>
      </c>
      <c r="F17" s="6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 ht="12" customHeight="1" x14ac:dyDescent="0.2">
      <c r="A18" s="157"/>
      <c r="B18" s="52"/>
      <c r="C18" s="62"/>
      <c r="D18" s="62"/>
      <c r="E18" s="62" t="s">
        <v>11</v>
      </c>
      <c r="F18" s="6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 ht="12" customHeight="1" x14ac:dyDescent="0.2">
      <c r="A19" s="157" t="s">
        <v>178</v>
      </c>
      <c r="B19" s="52"/>
      <c r="C19" s="62"/>
      <c r="D19" s="62"/>
      <c r="E19" s="62" t="s">
        <v>38</v>
      </c>
      <c r="F19" s="63"/>
      <c r="G19" s="159">
        <f>SUMIF(Worksheet!$B$152:$B$170,$A19,Worksheet!I$152:I$170)</f>
        <v>0</v>
      </c>
      <c r="H19" s="160">
        <f>G19-SUM(I19:P19)</f>
        <v>0</v>
      </c>
      <c r="I19" s="159">
        <f>SUMIF(Worksheet!$B$152:$B$170,$A19,Worksheet!M$152:M$170)</f>
        <v>0</v>
      </c>
      <c r="J19" s="53"/>
      <c r="K19" s="159">
        <f>SUMIF(Worksheet!$B$152:$B$170,$A19,Worksheet!N$152:N$170)</f>
        <v>0</v>
      </c>
      <c r="L19" s="53"/>
      <c r="M19" s="159"/>
      <c r="N19" s="159">
        <f>SUMIF(Worksheet!$B$152:$B$170,$A19,Worksheet!O$152:O$170)</f>
        <v>0</v>
      </c>
      <c r="O19" s="159">
        <f>SUMIF(Worksheet!$B$152:$B$170,$A19,Worksheet!P$152:P$170)</f>
        <v>0</v>
      </c>
      <c r="P19" s="159">
        <f>SUMIF(Worksheet!$B$152:$B$170,$A19,Worksheet!Q$152:Q$170)</f>
        <v>0</v>
      </c>
    </row>
    <row r="20" spans="1:16" ht="12" customHeight="1" x14ac:dyDescent="0.2">
      <c r="A20" s="157" t="s">
        <v>179</v>
      </c>
      <c r="B20" s="52"/>
      <c r="C20" s="62"/>
      <c r="D20" s="62"/>
      <c r="E20" s="62" t="s">
        <v>4</v>
      </c>
      <c r="F20" s="63"/>
      <c r="G20" s="159">
        <f>SUMIF(Worksheet!$B$152:$B$170,$A20,Worksheet!I$152:I$170)</f>
        <v>0</v>
      </c>
      <c r="H20" s="160">
        <f>G20-SUM(I20:P20)</f>
        <v>0</v>
      </c>
      <c r="I20" s="159">
        <f>SUMIF(Worksheet!$B$152:$B$170,$A20,Worksheet!M$152:M$170)</f>
        <v>0</v>
      </c>
      <c r="J20" s="53"/>
      <c r="K20" s="159">
        <f>SUMIF(Worksheet!$B$152:$B$170,$A20,Worksheet!N$152:N$170)</f>
        <v>0</v>
      </c>
      <c r="L20" s="53"/>
      <c r="M20" s="159"/>
      <c r="N20" s="159">
        <f>SUMIF(Worksheet!$B$152:$B$170,$A20,Worksheet!O$152:O$170)</f>
        <v>0</v>
      </c>
      <c r="O20" s="159">
        <f>SUMIF(Worksheet!$B$152:$B$170,$A20,Worksheet!P$152:P$170)</f>
        <v>0</v>
      </c>
      <c r="P20" s="159">
        <f>SUMIF(Worksheet!$B$152:$B$170,$A20,Worksheet!Q$152:Q$170)</f>
        <v>0</v>
      </c>
    </row>
    <row r="21" spans="1:16" ht="12" customHeight="1" x14ac:dyDescent="0.2">
      <c r="A21" s="161"/>
      <c r="B21" s="52"/>
      <c r="C21" s="62"/>
      <c r="D21" s="62" t="s">
        <v>8</v>
      </c>
      <c r="E21" s="62"/>
      <c r="F21" s="63"/>
      <c r="G21" s="53">
        <f>SUM(G17:G20)</f>
        <v>0</v>
      </c>
      <c r="H21" s="53">
        <f t="shared" ref="H21:P21" si="1">SUM(H17:H20)</f>
        <v>0</v>
      </c>
      <c r="I21" s="53">
        <f t="shared" si="1"/>
        <v>0</v>
      </c>
      <c r="J21" s="53">
        <f t="shared" si="1"/>
        <v>0</v>
      </c>
      <c r="K21" s="53">
        <f t="shared" si="1"/>
        <v>0</v>
      </c>
      <c r="L21" s="53">
        <f t="shared" si="1"/>
        <v>0</v>
      </c>
      <c r="M21" s="53">
        <f t="shared" si="1"/>
        <v>0</v>
      </c>
      <c r="N21" s="53">
        <f t="shared" si="1"/>
        <v>0</v>
      </c>
      <c r="O21" s="53">
        <f t="shared" si="1"/>
        <v>0</v>
      </c>
      <c r="P21" s="53">
        <f t="shared" si="1"/>
        <v>0</v>
      </c>
    </row>
    <row r="22" spans="1:16" ht="12" customHeight="1" x14ac:dyDescent="0.2">
      <c r="A22" s="162"/>
      <c r="B22" s="54"/>
      <c r="C22" s="55" t="s">
        <v>9</v>
      </c>
      <c r="D22" s="55"/>
      <c r="E22" s="55"/>
      <c r="F22" s="56"/>
      <c r="G22" s="57">
        <f>G15+G21</f>
        <v>0</v>
      </c>
      <c r="H22" s="57">
        <f t="shared" ref="H22:P22" si="2">H15+H21</f>
        <v>0</v>
      </c>
      <c r="I22" s="57">
        <f t="shared" si="2"/>
        <v>0</v>
      </c>
      <c r="J22" s="57">
        <f t="shared" si="2"/>
        <v>0</v>
      </c>
      <c r="K22" s="57">
        <f t="shared" si="2"/>
        <v>0</v>
      </c>
      <c r="L22" s="57">
        <f t="shared" si="2"/>
        <v>0</v>
      </c>
      <c r="M22" s="57">
        <f t="shared" si="2"/>
        <v>0</v>
      </c>
      <c r="N22" s="57">
        <f t="shared" si="2"/>
        <v>0</v>
      </c>
      <c r="O22" s="57">
        <f t="shared" si="2"/>
        <v>0</v>
      </c>
      <c r="P22" s="57">
        <f t="shared" si="2"/>
        <v>0</v>
      </c>
    </row>
    <row r="23" spans="1:16" ht="12" customHeight="1" x14ac:dyDescent="0.2">
      <c r="A23" s="156"/>
      <c r="B23" s="52"/>
      <c r="C23" s="212" t="s">
        <v>95</v>
      </c>
      <c r="D23" s="212"/>
      <c r="E23" s="212"/>
      <c r="F23" s="21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2" customHeight="1" x14ac:dyDescent="0.2">
      <c r="A24" s="157"/>
      <c r="B24" s="52"/>
      <c r="C24" s="62"/>
      <c r="D24" s="62" t="s">
        <v>31</v>
      </c>
      <c r="E24" s="62"/>
      <c r="F24" s="6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2" customHeight="1" x14ac:dyDescent="0.2">
      <c r="A25" s="157"/>
      <c r="B25" s="52"/>
      <c r="C25" s="62"/>
      <c r="D25" s="62"/>
      <c r="E25" s="62" t="s">
        <v>3</v>
      </c>
      <c r="F25" s="6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2" customHeight="1" x14ac:dyDescent="0.2">
      <c r="A26" s="158" t="s">
        <v>180</v>
      </c>
      <c r="B26" s="52"/>
      <c r="C26" s="62"/>
      <c r="D26" s="62"/>
      <c r="E26" s="62"/>
      <c r="F26" s="63" t="s">
        <v>38</v>
      </c>
      <c r="G26" s="159">
        <f>SUMIF(Worksheet!$B$152:$B$170,$A26,Worksheet!I$152:I$170)</f>
        <v>0</v>
      </c>
      <c r="H26" s="160">
        <f>G26-SUM(I26:P26)</f>
        <v>0</v>
      </c>
      <c r="I26" s="159">
        <f>SUMIF(Worksheet!$B$152:$B$170,$A26,Worksheet!M$152:M$170)</f>
        <v>0</v>
      </c>
      <c r="J26" s="53"/>
      <c r="K26" s="159">
        <f>SUMIF(Worksheet!$B$152:$B$170,$A26,Worksheet!N$152:N$170)</f>
        <v>0</v>
      </c>
      <c r="L26" s="53"/>
      <c r="M26" s="159"/>
      <c r="N26" s="159">
        <f>SUMIF(Worksheet!$B$152:$B$170,$A26,Worksheet!O$152:O$170)</f>
        <v>0</v>
      </c>
      <c r="O26" s="159">
        <f>SUMIF(Worksheet!$B$152:$B$170,$A26,Worksheet!P$152:P$170)</f>
        <v>0</v>
      </c>
      <c r="P26" s="159">
        <f>SUMIF(Worksheet!$B$152:$B$170,$A26,Worksheet!Q$152:Q$170)</f>
        <v>0</v>
      </c>
    </row>
    <row r="27" spans="1:16" ht="12" customHeight="1" x14ac:dyDescent="0.2">
      <c r="A27" s="158" t="s">
        <v>181</v>
      </c>
      <c r="B27" s="52"/>
      <c r="C27" s="62"/>
      <c r="D27" s="62"/>
      <c r="E27" s="62"/>
      <c r="F27" s="63" t="s">
        <v>4</v>
      </c>
      <c r="G27" s="159">
        <f>SUMIF(Worksheet!$B$152:$B$170,$A27,Worksheet!I$152:I$170)</f>
        <v>16629.75</v>
      </c>
      <c r="H27" s="160">
        <f>G27-SUM(I27:P27)</f>
        <v>16629.75</v>
      </c>
      <c r="I27" s="159">
        <f>SUMIF(Worksheet!$B$152:$B$170,$A27,Worksheet!M$152:M$170)</f>
        <v>0</v>
      </c>
      <c r="J27" s="53"/>
      <c r="K27" s="159">
        <f>SUMIF(Worksheet!$B$152:$B$170,$A27,Worksheet!N$152:N$170)</f>
        <v>0</v>
      </c>
      <c r="L27" s="53"/>
      <c r="M27" s="159"/>
      <c r="N27" s="159">
        <f>SUMIF(Worksheet!$B$152:$B$170,$A27,Worksheet!O$152:O$170)</f>
        <v>0</v>
      </c>
      <c r="O27" s="159">
        <f>SUMIF(Worksheet!$B$152:$B$170,$A27,Worksheet!P$152:P$170)</f>
        <v>0</v>
      </c>
      <c r="P27" s="159">
        <f>SUMIF(Worksheet!$B$152:$B$170,$A27,Worksheet!Q$152:Q$170)</f>
        <v>0</v>
      </c>
    </row>
    <row r="28" spans="1:16" ht="12" customHeight="1" x14ac:dyDescent="0.2">
      <c r="A28" s="161"/>
      <c r="B28" s="52"/>
      <c r="C28" s="62"/>
      <c r="D28" s="62"/>
      <c r="E28" s="62" t="s">
        <v>7</v>
      </c>
      <c r="F28" s="63"/>
      <c r="G28" s="53">
        <f>SUM(G26:G27)</f>
        <v>16629.75</v>
      </c>
      <c r="H28" s="53">
        <f t="shared" ref="H28:P28" si="3">SUM(H26:H27)</f>
        <v>16629.75</v>
      </c>
      <c r="I28" s="53">
        <f t="shared" si="3"/>
        <v>0</v>
      </c>
      <c r="J28" s="53">
        <f t="shared" si="3"/>
        <v>0</v>
      </c>
      <c r="K28" s="53">
        <f t="shared" si="3"/>
        <v>0</v>
      </c>
      <c r="L28" s="53">
        <f t="shared" si="3"/>
        <v>0</v>
      </c>
      <c r="M28" s="53">
        <f t="shared" si="3"/>
        <v>0</v>
      </c>
      <c r="N28" s="53">
        <f t="shared" si="3"/>
        <v>0</v>
      </c>
      <c r="O28" s="53">
        <f t="shared" si="3"/>
        <v>0</v>
      </c>
      <c r="P28" s="53">
        <f t="shared" si="3"/>
        <v>0</v>
      </c>
    </row>
    <row r="29" spans="1:16" ht="12" customHeight="1" x14ac:dyDescent="0.2">
      <c r="A29" s="157"/>
      <c r="B29" s="52"/>
      <c r="C29" s="62"/>
      <c r="D29" s="62"/>
      <c r="E29" s="62" t="s">
        <v>5</v>
      </c>
      <c r="F29" s="6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2" customHeight="1" x14ac:dyDescent="0.2">
      <c r="A30" s="157" t="s">
        <v>182</v>
      </c>
      <c r="B30" s="52"/>
      <c r="C30" s="62"/>
      <c r="D30" s="62"/>
      <c r="E30" s="62"/>
      <c r="F30" s="63" t="s">
        <v>38</v>
      </c>
      <c r="G30" s="159">
        <f>SUMIF(Worksheet!$B$152:$B$170,$A30,Worksheet!I$152:I$170)</f>
        <v>0</v>
      </c>
      <c r="H30" s="160">
        <f>G30-SUM(I30:P30)</f>
        <v>0</v>
      </c>
      <c r="I30" s="159">
        <f>SUMIF(Worksheet!$B$152:$B$170,$A30,Worksheet!M$152:M$170)</f>
        <v>0</v>
      </c>
      <c r="J30" s="53"/>
      <c r="K30" s="159">
        <f>SUMIF(Worksheet!$B$152:$B$170,$A30,Worksheet!N$152:N$170)</f>
        <v>0</v>
      </c>
      <c r="L30" s="53"/>
      <c r="M30" s="159"/>
      <c r="N30" s="159">
        <f>SUMIF(Worksheet!$B$152:$B$170,$A30,Worksheet!O$152:O$170)</f>
        <v>0</v>
      </c>
      <c r="O30" s="159">
        <f>SUMIF(Worksheet!$B$152:$B$170,$A30,Worksheet!P$152:P$170)</f>
        <v>0</v>
      </c>
      <c r="P30" s="159">
        <f>SUMIF(Worksheet!$B$152:$B$170,$A30,Worksheet!Q$152:Q$170)</f>
        <v>0</v>
      </c>
    </row>
    <row r="31" spans="1:16" ht="12" customHeight="1" x14ac:dyDescent="0.2">
      <c r="A31" s="157" t="s">
        <v>183</v>
      </c>
      <c r="B31" s="52"/>
      <c r="C31" s="62"/>
      <c r="D31" s="62"/>
      <c r="E31" s="62"/>
      <c r="F31" s="63" t="s">
        <v>4</v>
      </c>
      <c r="G31" s="159">
        <f>SUMIF(Worksheet!$B$152:$B$170,$A31,Worksheet!I$152:I$170)</f>
        <v>0</v>
      </c>
      <c r="H31" s="160">
        <f>G31-SUM(I31:P31)</f>
        <v>0</v>
      </c>
      <c r="I31" s="159">
        <f>SUMIF(Worksheet!$B$152:$B$170,$A31,Worksheet!M$152:M$170)</f>
        <v>0</v>
      </c>
      <c r="J31" s="53"/>
      <c r="K31" s="159">
        <f>SUMIF(Worksheet!$B$152:$B$170,$A31,Worksheet!N$152:N$170)</f>
        <v>0</v>
      </c>
      <c r="L31" s="53"/>
      <c r="M31" s="159"/>
      <c r="N31" s="159">
        <f>SUMIF(Worksheet!$B$152:$B$170,$A31,Worksheet!O$152:O$170)</f>
        <v>0</v>
      </c>
      <c r="O31" s="159">
        <f>SUMIF(Worksheet!$B$152:$B$170,$A31,Worksheet!P$152:P$170)</f>
        <v>0</v>
      </c>
      <c r="P31" s="159">
        <f>SUMIF(Worksheet!$B$152:$B$170,$A31,Worksheet!Q$152:Q$170)</f>
        <v>0</v>
      </c>
    </row>
    <row r="32" spans="1:16" ht="12" customHeight="1" x14ac:dyDescent="0.2">
      <c r="A32" s="161"/>
      <c r="B32" s="52"/>
      <c r="C32" s="62"/>
      <c r="D32" s="62"/>
      <c r="E32" s="62" t="s">
        <v>8</v>
      </c>
      <c r="F32" s="63"/>
      <c r="G32" s="53">
        <f>SUM(G30:G31)</f>
        <v>0</v>
      </c>
      <c r="H32" s="53">
        <f t="shared" ref="H32:P32" si="4">SUM(H30:H31)</f>
        <v>0</v>
      </c>
      <c r="I32" s="53">
        <f t="shared" si="4"/>
        <v>0</v>
      </c>
      <c r="J32" s="53">
        <f t="shared" si="4"/>
        <v>0</v>
      </c>
      <c r="K32" s="53">
        <f t="shared" si="4"/>
        <v>0</v>
      </c>
      <c r="L32" s="53">
        <f t="shared" si="4"/>
        <v>0</v>
      </c>
      <c r="M32" s="53">
        <f t="shared" si="4"/>
        <v>0</v>
      </c>
      <c r="N32" s="53">
        <f t="shared" si="4"/>
        <v>0</v>
      </c>
      <c r="O32" s="53">
        <f t="shared" si="4"/>
        <v>0</v>
      </c>
      <c r="P32" s="53">
        <f t="shared" si="4"/>
        <v>0</v>
      </c>
    </row>
    <row r="33" spans="1:16" ht="12" customHeight="1" x14ac:dyDescent="0.2">
      <c r="A33" s="161"/>
      <c r="B33" s="52"/>
      <c r="C33" s="62"/>
      <c r="D33" s="62" t="s">
        <v>32</v>
      </c>
      <c r="E33" s="62"/>
      <c r="F33" s="63"/>
      <c r="G33" s="53">
        <f>G28+G32</f>
        <v>16629.75</v>
      </c>
      <c r="H33" s="53">
        <f t="shared" ref="H33:P33" si="5">H28+H32</f>
        <v>16629.75</v>
      </c>
      <c r="I33" s="53">
        <f t="shared" si="5"/>
        <v>0</v>
      </c>
      <c r="J33" s="53">
        <f t="shared" si="5"/>
        <v>0</v>
      </c>
      <c r="K33" s="53">
        <f t="shared" si="5"/>
        <v>0</v>
      </c>
      <c r="L33" s="53">
        <f t="shared" si="5"/>
        <v>0</v>
      </c>
      <c r="M33" s="53">
        <f t="shared" si="5"/>
        <v>0</v>
      </c>
      <c r="N33" s="53">
        <f t="shared" si="5"/>
        <v>0</v>
      </c>
      <c r="O33" s="53">
        <f t="shared" si="5"/>
        <v>0</v>
      </c>
      <c r="P33" s="53">
        <f t="shared" si="5"/>
        <v>0</v>
      </c>
    </row>
    <row r="34" spans="1:16" ht="12" customHeight="1" x14ac:dyDescent="0.2">
      <c r="A34" s="157"/>
      <c r="B34" s="52"/>
      <c r="C34" s="62"/>
      <c r="D34" s="62" t="s">
        <v>33</v>
      </c>
      <c r="E34" s="62"/>
      <c r="F34" s="6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ht="12" customHeight="1" x14ac:dyDescent="0.2">
      <c r="A35" s="157"/>
      <c r="B35" s="52"/>
      <c r="C35" s="62"/>
      <c r="D35" s="62"/>
      <c r="E35" s="62" t="s">
        <v>3</v>
      </c>
      <c r="F35" s="6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12" customHeight="1" x14ac:dyDescent="0.2">
      <c r="A36" s="157"/>
      <c r="B36" s="52"/>
      <c r="C36" s="62"/>
      <c r="D36" s="62"/>
      <c r="E36" s="62"/>
      <c r="F36" s="63" t="s">
        <v>38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ht="12" customHeight="1" x14ac:dyDescent="0.2">
      <c r="A37" s="157"/>
      <c r="B37" s="52"/>
      <c r="C37" s="62"/>
      <c r="D37" s="62"/>
      <c r="E37" s="62"/>
      <c r="F37" s="63" t="s">
        <v>4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2" customHeight="1" x14ac:dyDescent="0.2">
      <c r="A38" s="161"/>
      <c r="B38" s="52"/>
      <c r="C38" s="62"/>
      <c r="D38" s="62"/>
      <c r="E38" s="62" t="s">
        <v>7</v>
      </c>
      <c r="F38" s="63"/>
      <c r="G38" s="53">
        <f>SUM(G36:G37)</f>
        <v>0</v>
      </c>
      <c r="H38" s="53">
        <f t="shared" ref="H38:P38" si="6">SUM(H36:H37)</f>
        <v>0</v>
      </c>
      <c r="I38" s="53">
        <f t="shared" si="6"/>
        <v>0</v>
      </c>
      <c r="J38" s="53">
        <f t="shared" si="6"/>
        <v>0</v>
      </c>
      <c r="K38" s="53">
        <f t="shared" si="6"/>
        <v>0</v>
      </c>
      <c r="L38" s="53">
        <f t="shared" si="6"/>
        <v>0</v>
      </c>
      <c r="M38" s="53">
        <f t="shared" si="6"/>
        <v>0</v>
      </c>
      <c r="N38" s="53">
        <f t="shared" si="6"/>
        <v>0</v>
      </c>
      <c r="O38" s="53">
        <f t="shared" si="6"/>
        <v>0</v>
      </c>
      <c r="P38" s="53">
        <f t="shared" si="6"/>
        <v>0</v>
      </c>
    </row>
    <row r="39" spans="1:16" ht="12" customHeight="1" x14ac:dyDescent="0.2">
      <c r="A39" s="157"/>
      <c r="B39" s="52"/>
      <c r="C39" s="62"/>
      <c r="D39" s="62"/>
      <c r="E39" s="62" t="s">
        <v>5</v>
      </c>
      <c r="F39" s="6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2" customHeight="1" x14ac:dyDescent="0.2">
      <c r="A40" s="157"/>
      <c r="B40" s="52"/>
      <c r="C40" s="62"/>
      <c r="D40" s="62"/>
      <c r="E40" s="62"/>
      <c r="F40" s="63" t="s">
        <v>38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2" customHeight="1" x14ac:dyDescent="0.2">
      <c r="A41" s="157"/>
      <c r="B41" s="52"/>
      <c r="C41" s="62"/>
      <c r="D41" s="62"/>
      <c r="E41" s="62"/>
      <c r="F41" s="63" t="s">
        <v>4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2" customHeight="1" x14ac:dyDescent="0.2">
      <c r="A42" s="161"/>
      <c r="B42" s="52"/>
      <c r="C42" s="62"/>
      <c r="D42" s="62"/>
      <c r="E42" s="62" t="s">
        <v>8</v>
      </c>
      <c r="F42" s="63"/>
      <c r="G42" s="53">
        <f>SUM(G40:G41)</f>
        <v>0</v>
      </c>
      <c r="H42" s="53">
        <f t="shared" ref="H42:P42" si="7">SUM(H40:H41)</f>
        <v>0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si="7"/>
        <v>0</v>
      </c>
      <c r="M42" s="53">
        <f t="shared" si="7"/>
        <v>0</v>
      </c>
      <c r="N42" s="53">
        <f t="shared" si="7"/>
        <v>0</v>
      </c>
      <c r="O42" s="53">
        <f t="shared" si="7"/>
        <v>0</v>
      </c>
      <c r="P42" s="53">
        <f t="shared" si="7"/>
        <v>0</v>
      </c>
    </row>
    <row r="43" spans="1:16" ht="12" customHeight="1" x14ac:dyDescent="0.2">
      <c r="A43" s="161"/>
      <c r="B43" s="52"/>
      <c r="C43" s="62"/>
      <c r="D43" s="62" t="s">
        <v>34</v>
      </c>
      <c r="E43" s="62"/>
      <c r="F43" s="63"/>
      <c r="G43" s="53">
        <f>G38+G42</f>
        <v>0</v>
      </c>
      <c r="H43" s="53">
        <f t="shared" ref="H43:P43" si="8">H38+H42</f>
        <v>0</v>
      </c>
      <c r="I43" s="53">
        <f t="shared" si="8"/>
        <v>0</v>
      </c>
      <c r="J43" s="53">
        <f t="shared" si="8"/>
        <v>0</v>
      </c>
      <c r="K43" s="53">
        <f t="shared" si="8"/>
        <v>0</v>
      </c>
      <c r="L43" s="53">
        <f t="shared" si="8"/>
        <v>0</v>
      </c>
      <c r="M43" s="53">
        <f t="shared" si="8"/>
        <v>0</v>
      </c>
      <c r="N43" s="53">
        <f t="shared" si="8"/>
        <v>0</v>
      </c>
      <c r="O43" s="53">
        <f t="shared" si="8"/>
        <v>0</v>
      </c>
      <c r="P43" s="53">
        <f t="shared" si="8"/>
        <v>0</v>
      </c>
    </row>
    <row r="44" spans="1:16" ht="12" customHeight="1" x14ac:dyDescent="0.2">
      <c r="A44" s="162"/>
      <c r="B44" s="54"/>
      <c r="C44" s="55" t="s">
        <v>96</v>
      </c>
      <c r="D44" s="55"/>
      <c r="E44" s="55"/>
      <c r="F44" s="56"/>
      <c r="G44" s="57">
        <f>G33+G43</f>
        <v>16629.75</v>
      </c>
      <c r="H44" s="57">
        <f t="shared" ref="H44:P44" si="9">H33+H43</f>
        <v>16629.75</v>
      </c>
      <c r="I44" s="57">
        <f t="shared" si="9"/>
        <v>0</v>
      </c>
      <c r="J44" s="57">
        <f t="shared" si="9"/>
        <v>0</v>
      </c>
      <c r="K44" s="57">
        <f t="shared" si="9"/>
        <v>0</v>
      </c>
      <c r="L44" s="57">
        <f t="shared" si="9"/>
        <v>0</v>
      </c>
      <c r="M44" s="57">
        <f t="shared" si="9"/>
        <v>0</v>
      </c>
      <c r="N44" s="57">
        <f t="shared" si="9"/>
        <v>0</v>
      </c>
      <c r="O44" s="57">
        <f t="shared" si="9"/>
        <v>0</v>
      </c>
      <c r="P44" s="57">
        <f t="shared" si="9"/>
        <v>0</v>
      </c>
    </row>
    <row r="45" spans="1:16" ht="12" customHeight="1" x14ac:dyDescent="0.2">
      <c r="A45" s="163"/>
      <c r="B45" s="52"/>
      <c r="C45" s="199" t="s">
        <v>12</v>
      </c>
      <c r="D45" s="199"/>
      <c r="E45" s="199"/>
      <c r="F45" s="200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2" customHeight="1" x14ac:dyDescent="0.2">
      <c r="A46" s="157"/>
      <c r="B46" s="52"/>
      <c r="C46" s="62"/>
      <c r="D46" s="62" t="s">
        <v>3</v>
      </c>
      <c r="E46" s="62"/>
      <c r="F46" s="6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2" customHeight="1" x14ac:dyDescent="0.2">
      <c r="A47" s="157"/>
      <c r="B47" s="52"/>
      <c r="C47" s="62"/>
      <c r="D47" s="62"/>
      <c r="E47" s="62" t="s">
        <v>10</v>
      </c>
      <c r="F47" s="6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2" customHeight="1" x14ac:dyDescent="0.2">
      <c r="A48" s="157"/>
      <c r="B48" s="52"/>
      <c r="C48" s="62"/>
      <c r="D48" s="62"/>
      <c r="E48" s="62" t="s">
        <v>11</v>
      </c>
      <c r="F48" s="6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2" customHeight="1" x14ac:dyDescent="0.2">
      <c r="A49" s="158" t="s">
        <v>184</v>
      </c>
      <c r="B49" s="52"/>
      <c r="C49" s="62"/>
      <c r="D49" s="62"/>
      <c r="E49" s="62" t="s">
        <v>38</v>
      </c>
      <c r="F49" s="63"/>
      <c r="G49" s="159">
        <f>SUMIF(Worksheet!$B$152:$B$170,$A49,Worksheet!I$152:I$170)</f>
        <v>0</v>
      </c>
      <c r="H49" s="160">
        <f>G49-SUM(I49:P49)</f>
        <v>0</v>
      </c>
      <c r="I49" s="159">
        <f>SUMIF(Worksheet!$B$152:$B$170,$A49,Worksheet!M$152:M$170)</f>
        <v>0</v>
      </c>
      <c r="J49" s="53"/>
      <c r="K49" s="159">
        <f>SUMIF(Worksheet!$B$152:$B$170,$A49,Worksheet!N$152:N$170)</f>
        <v>0</v>
      </c>
      <c r="L49" s="53"/>
      <c r="M49" s="159"/>
      <c r="N49" s="159">
        <f>SUMIF(Worksheet!$B$152:$B$170,$A49,Worksheet!O$152:O$170)</f>
        <v>0</v>
      </c>
      <c r="O49" s="159">
        <f>SUMIF(Worksheet!$B$152:$B$170,$A49,Worksheet!P$152:P$170)</f>
        <v>0</v>
      </c>
      <c r="P49" s="159">
        <f>SUMIF(Worksheet!$B$152:$B$170,$A49,Worksheet!Q$152:Q$170)</f>
        <v>0</v>
      </c>
    </row>
    <row r="50" spans="1:16" ht="12" customHeight="1" x14ac:dyDescent="0.2">
      <c r="A50" s="158" t="s">
        <v>185</v>
      </c>
      <c r="B50" s="52"/>
      <c r="C50" s="62"/>
      <c r="D50" s="62"/>
      <c r="E50" s="62" t="s">
        <v>4</v>
      </c>
      <c r="F50" s="63"/>
      <c r="G50" s="159">
        <f>SUMIF(Worksheet!$B$152:$B$170,$A50,Worksheet!I$152:I$170)</f>
        <v>875.25</v>
      </c>
      <c r="H50" s="160">
        <f>G50-SUM(I50:P50)</f>
        <v>875.25</v>
      </c>
      <c r="I50" s="159">
        <f>SUMIF(Worksheet!$B$152:$B$170,$A50,Worksheet!M$152:M$170)</f>
        <v>0</v>
      </c>
      <c r="J50" s="53"/>
      <c r="K50" s="159">
        <f>SUMIF(Worksheet!$B$152:$B$170,$A50,Worksheet!N$152:N$170)</f>
        <v>0</v>
      </c>
      <c r="L50" s="53"/>
      <c r="M50" s="159"/>
      <c r="N50" s="159">
        <f>SUMIF(Worksheet!$B$152:$B$170,$A50,Worksheet!O$152:O$170)</f>
        <v>0</v>
      </c>
      <c r="O50" s="159">
        <f>SUMIF(Worksheet!$B$152:$B$170,$A50,Worksheet!P$152:P$170)</f>
        <v>0</v>
      </c>
      <c r="P50" s="159">
        <f>SUMIF(Worksheet!$B$152:$B$170,$A50,Worksheet!Q$152:Q$170)</f>
        <v>0</v>
      </c>
    </row>
    <row r="51" spans="1:16" ht="12" customHeight="1" x14ac:dyDescent="0.2">
      <c r="A51" s="161"/>
      <c r="B51" s="52"/>
      <c r="C51" s="62"/>
      <c r="D51" s="62" t="s">
        <v>7</v>
      </c>
      <c r="E51" s="62"/>
      <c r="F51" s="63"/>
      <c r="G51" s="53">
        <f>SUM(G47:G50)</f>
        <v>875.25</v>
      </c>
      <c r="H51" s="53">
        <f t="shared" ref="H51:P51" si="10">SUM(H47:H50)</f>
        <v>875.25</v>
      </c>
      <c r="I51" s="53">
        <f t="shared" si="10"/>
        <v>0</v>
      </c>
      <c r="J51" s="53">
        <f t="shared" si="10"/>
        <v>0</v>
      </c>
      <c r="K51" s="53">
        <f t="shared" si="10"/>
        <v>0</v>
      </c>
      <c r="L51" s="53">
        <f t="shared" si="10"/>
        <v>0</v>
      </c>
      <c r="M51" s="53">
        <f t="shared" si="10"/>
        <v>0</v>
      </c>
      <c r="N51" s="53">
        <f t="shared" si="10"/>
        <v>0</v>
      </c>
      <c r="O51" s="53">
        <f t="shared" si="10"/>
        <v>0</v>
      </c>
      <c r="P51" s="53">
        <f t="shared" si="10"/>
        <v>0</v>
      </c>
    </row>
    <row r="52" spans="1:16" ht="12" customHeight="1" x14ac:dyDescent="0.2">
      <c r="A52" s="157"/>
      <c r="B52" s="52"/>
      <c r="C52" s="62"/>
      <c r="D52" s="62" t="s">
        <v>5</v>
      </c>
      <c r="E52" s="62"/>
      <c r="F52" s="6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 ht="12" customHeight="1" x14ac:dyDescent="0.2">
      <c r="A53" s="157"/>
      <c r="B53" s="52"/>
      <c r="C53" s="62"/>
      <c r="D53" s="62"/>
      <c r="E53" s="62" t="s">
        <v>10</v>
      </c>
      <c r="F53" s="6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16" ht="12" customHeight="1" x14ac:dyDescent="0.2">
      <c r="A54" s="157"/>
      <c r="B54" s="52"/>
      <c r="C54" s="62"/>
      <c r="D54" s="62"/>
      <c r="E54" s="62" t="s">
        <v>11</v>
      </c>
      <c r="F54" s="6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 ht="12" customHeight="1" x14ac:dyDescent="0.2">
      <c r="A55" s="157" t="s">
        <v>186</v>
      </c>
      <c r="B55" s="52"/>
      <c r="C55" s="62"/>
      <c r="D55" s="62"/>
      <c r="E55" s="62" t="s">
        <v>38</v>
      </c>
      <c r="F55" s="63"/>
      <c r="G55" s="159">
        <f>SUMIF(Worksheet!$B$152:$B$170,$A55,Worksheet!I$152:I$170)</f>
        <v>0</v>
      </c>
      <c r="H55" s="160">
        <f>G55-SUM(I55:P55)</f>
        <v>0</v>
      </c>
      <c r="I55" s="159">
        <f>SUMIF(Worksheet!$B$152:$B$170,$A55,Worksheet!M$152:M$170)</f>
        <v>0</v>
      </c>
      <c r="J55" s="53"/>
      <c r="K55" s="159">
        <f>SUMIF(Worksheet!$B$152:$B$170,$A55,Worksheet!N$152:N$170)</f>
        <v>0</v>
      </c>
      <c r="L55" s="53"/>
      <c r="M55" s="159"/>
      <c r="N55" s="159">
        <f>SUMIF(Worksheet!$B$152:$B$170,$A55,Worksheet!O$152:O$170)</f>
        <v>0</v>
      </c>
      <c r="O55" s="159">
        <f>SUMIF(Worksheet!$B$152:$B$170,$A55,Worksheet!P$152:P$170)</f>
        <v>0</v>
      </c>
      <c r="P55" s="159">
        <f>SUMIF(Worksheet!$B$152:$B$170,$A55,Worksheet!Q$152:Q$170)</f>
        <v>0</v>
      </c>
    </row>
    <row r="56" spans="1:16" ht="12" customHeight="1" x14ac:dyDescent="0.2">
      <c r="A56" s="157" t="s">
        <v>187</v>
      </c>
      <c r="B56" s="52"/>
      <c r="C56" s="62"/>
      <c r="D56" s="62"/>
      <c r="E56" s="62" t="s">
        <v>4</v>
      </c>
      <c r="F56" s="63"/>
      <c r="G56" s="159">
        <f>SUMIF(Worksheet!$B$152:$B$170,$A56,Worksheet!I$152:I$170)</f>
        <v>0</v>
      </c>
      <c r="H56" s="160">
        <f>G56-SUM(I56:P56)</f>
        <v>0</v>
      </c>
      <c r="I56" s="159">
        <f>SUMIF(Worksheet!$B$152:$B$170,$A56,Worksheet!M$152:M$170)</f>
        <v>0</v>
      </c>
      <c r="J56" s="53"/>
      <c r="K56" s="159">
        <f>SUMIF(Worksheet!$B$152:$B$170,$A56,Worksheet!N$152:N$170)</f>
        <v>0</v>
      </c>
      <c r="L56" s="53"/>
      <c r="M56" s="159"/>
      <c r="N56" s="159">
        <f>SUMIF(Worksheet!$B$152:$B$170,$A56,Worksheet!O$152:O$170)</f>
        <v>0</v>
      </c>
      <c r="O56" s="159">
        <f>SUMIF(Worksheet!$B$152:$B$170,$A56,Worksheet!P$152:P$170)</f>
        <v>0</v>
      </c>
      <c r="P56" s="159">
        <f>SUMIF(Worksheet!$B$152:$B$170,$A56,Worksheet!Q$152:Q$170)</f>
        <v>0</v>
      </c>
    </row>
    <row r="57" spans="1:16" ht="12" customHeight="1" x14ac:dyDescent="0.2">
      <c r="A57" s="161"/>
      <c r="B57" s="52"/>
      <c r="C57" s="62"/>
      <c r="D57" s="62" t="s">
        <v>8</v>
      </c>
      <c r="E57" s="62"/>
      <c r="F57" s="63"/>
      <c r="G57" s="53">
        <f>SUM(G53:G56)</f>
        <v>0</v>
      </c>
      <c r="H57" s="53">
        <f t="shared" ref="H57:P57" si="11">SUM(H53:H56)</f>
        <v>0</v>
      </c>
      <c r="I57" s="53">
        <f t="shared" si="11"/>
        <v>0</v>
      </c>
      <c r="J57" s="53">
        <f t="shared" si="11"/>
        <v>0</v>
      </c>
      <c r="K57" s="53">
        <f t="shared" si="11"/>
        <v>0</v>
      </c>
      <c r="L57" s="53">
        <f t="shared" si="11"/>
        <v>0</v>
      </c>
      <c r="M57" s="53">
        <f t="shared" si="11"/>
        <v>0</v>
      </c>
      <c r="N57" s="53">
        <f t="shared" si="11"/>
        <v>0</v>
      </c>
      <c r="O57" s="53">
        <f t="shared" si="11"/>
        <v>0</v>
      </c>
      <c r="P57" s="53">
        <f t="shared" si="11"/>
        <v>0</v>
      </c>
    </row>
    <row r="58" spans="1:16" ht="12" customHeight="1" x14ac:dyDescent="0.2">
      <c r="A58" s="162"/>
      <c r="B58" s="54"/>
      <c r="C58" s="55" t="s">
        <v>13</v>
      </c>
      <c r="D58" s="55"/>
      <c r="E58" s="55"/>
      <c r="F58" s="56"/>
      <c r="G58" s="57">
        <f>G57+G51</f>
        <v>875.25</v>
      </c>
      <c r="H58" s="57">
        <f t="shared" ref="H58:P58" si="12">H57+H51</f>
        <v>875.25</v>
      </c>
      <c r="I58" s="57">
        <f t="shared" si="12"/>
        <v>0</v>
      </c>
      <c r="J58" s="57">
        <f t="shared" si="12"/>
        <v>0</v>
      </c>
      <c r="K58" s="57">
        <f t="shared" si="12"/>
        <v>0</v>
      </c>
      <c r="L58" s="57">
        <f t="shared" si="12"/>
        <v>0</v>
      </c>
      <c r="M58" s="57">
        <f t="shared" si="12"/>
        <v>0</v>
      </c>
      <c r="N58" s="57">
        <f t="shared" si="12"/>
        <v>0</v>
      </c>
      <c r="O58" s="57">
        <f t="shared" si="12"/>
        <v>0</v>
      </c>
      <c r="P58" s="57">
        <f t="shared" si="12"/>
        <v>0</v>
      </c>
    </row>
    <row r="59" spans="1:16" ht="20.25" customHeight="1" x14ac:dyDescent="0.25">
      <c r="A59" s="164"/>
      <c r="B59" s="84" t="s">
        <v>14</v>
      </c>
      <c r="C59" s="85"/>
      <c r="D59" s="85"/>
      <c r="E59" s="85"/>
      <c r="F59" s="86"/>
      <c r="G59" s="131">
        <f>G22+G44+G58</f>
        <v>17505</v>
      </c>
      <c r="H59" s="131">
        <f t="shared" ref="H59:P59" si="13">H22+H44+H58</f>
        <v>17505</v>
      </c>
      <c r="I59" s="131">
        <f t="shared" si="13"/>
        <v>0</v>
      </c>
      <c r="J59" s="131">
        <f t="shared" si="13"/>
        <v>0</v>
      </c>
      <c r="K59" s="131">
        <f t="shared" si="13"/>
        <v>0</v>
      </c>
      <c r="L59" s="131">
        <f t="shared" si="13"/>
        <v>0</v>
      </c>
      <c r="M59" s="131">
        <f t="shared" si="13"/>
        <v>0</v>
      </c>
      <c r="N59" s="131">
        <f t="shared" si="13"/>
        <v>0</v>
      </c>
      <c r="O59" s="131">
        <f t="shared" si="13"/>
        <v>0</v>
      </c>
      <c r="P59" s="131">
        <f t="shared" si="13"/>
        <v>0</v>
      </c>
    </row>
    <row r="60" spans="1:16" hidden="1" x14ac:dyDescent="0.2">
      <c r="A60" s="71"/>
    </row>
    <row r="61" spans="1:16" hidden="1" x14ac:dyDescent="0.2">
      <c r="A61" s="71"/>
      <c r="B61" s="40" t="s">
        <v>188</v>
      </c>
      <c r="G61" s="71">
        <f>Worksheet!J148</f>
        <v>17505.000019999999</v>
      </c>
      <c r="H61" s="71">
        <f>Worksheet!L148</f>
        <v>17505</v>
      </c>
      <c r="I61" s="71">
        <f>Worksheet!M148</f>
        <v>0</v>
      </c>
      <c r="K61" s="71">
        <f>Worksheet!N148</f>
        <v>0</v>
      </c>
      <c r="N61" s="71">
        <f>Worksheet!O148</f>
        <v>0</v>
      </c>
      <c r="O61" s="71">
        <f>Worksheet!P148</f>
        <v>0</v>
      </c>
      <c r="P61" s="71">
        <f>Worksheet!Q148</f>
        <v>0</v>
      </c>
    </row>
    <row r="62" spans="1:16" hidden="1" x14ac:dyDescent="0.2">
      <c r="A62" s="71"/>
      <c r="B62" s="40" t="s">
        <v>167</v>
      </c>
      <c r="F62" s="165">
        <f>SUM(G62:P62)</f>
        <v>-1.9999999494757503E-5</v>
      </c>
      <c r="G62" s="71">
        <f>G59-G61</f>
        <v>-1.9999999494757503E-5</v>
      </c>
      <c r="H62" s="71">
        <f t="shared" ref="H62:P62" si="14">H59-H61</f>
        <v>0</v>
      </c>
      <c r="I62" s="71">
        <f t="shared" si="14"/>
        <v>0</v>
      </c>
      <c r="J62" s="71">
        <f t="shared" si="14"/>
        <v>0</v>
      </c>
      <c r="K62" s="71">
        <f t="shared" si="14"/>
        <v>0</v>
      </c>
      <c r="L62" s="71">
        <f t="shared" si="14"/>
        <v>0</v>
      </c>
      <c r="M62" s="71">
        <f t="shared" si="14"/>
        <v>0</v>
      </c>
      <c r="N62" s="71">
        <f t="shared" si="14"/>
        <v>0</v>
      </c>
      <c r="O62" s="71">
        <f t="shared" si="14"/>
        <v>0</v>
      </c>
      <c r="P62" s="71">
        <f t="shared" si="14"/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25" top="0.75" bottom="0.25" header="0.5" footer="0"/>
  <pageSetup scale="70" orientation="landscape" r:id="rId1"/>
  <headerFooter alignWithMargins="0">
    <oddHeader>&amp;REnclosure 2</oddHeader>
    <oddFooter>&amp;LPage 4&amp;Rver 3 (12/2007)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/>
  <dimension ref="A1:S62"/>
  <sheetViews>
    <sheetView zoomScale="70" zoomScaleNormal="70" workbookViewId="0"/>
  </sheetViews>
  <sheetFormatPr defaultColWidth="0" defaultRowHeight="15" zeroHeight="1" x14ac:dyDescent="0.2"/>
  <cols>
    <col min="1" max="1" width="6.7109375" style="40" customWidth="1"/>
    <col min="2" max="2" width="3.7109375" style="40" customWidth="1"/>
    <col min="3" max="3" width="4.42578125" style="40" customWidth="1"/>
    <col min="4" max="4" width="5.7109375" style="40" customWidth="1"/>
    <col min="5" max="5" width="5.85546875" style="40" customWidth="1"/>
    <col min="6" max="6" width="42.28515625" style="40" customWidth="1"/>
    <col min="7" max="7" width="19.28515625" style="40" customWidth="1"/>
    <col min="8" max="8" width="12.7109375" style="40" customWidth="1"/>
    <col min="9" max="9" width="15.7109375" style="40" customWidth="1"/>
    <col min="10" max="10" width="15.140625" style="40" customWidth="1"/>
    <col min="11" max="12" width="12.7109375" style="40" customWidth="1"/>
    <col min="13" max="13" width="16.5703125" style="40" customWidth="1"/>
    <col min="14" max="14" width="16.7109375" style="40" customWidth="1"/>
    <col min="15" max="16" width="12.7109375" style="40" customWidth="1"/>
    <col min="17" max="19" width="12.7109375" hidden="1" customWidth="1"/>
    <col min="20" max="16384" width="9.140625" hidden="1"/>
  </cols>
  <sheetData>
    <row r="1" spans="1:19" ht="42" customHeight="1" x14ac:dyDescent="0.25">
      <c r="A1" s="260">
        <f>F62</f>
        <v>-2.0000004951725714E-5</v>
      </c>
      <c r="B1" s="181" t="s">
        <v>130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ht="21" customHeight="1" x14ac:dyDescent="0.25">
      <c r="A2" s="75"/>
      <c r="B2" s="42" t="s">
        <v>28</v>
      </c>
      <c r="C2" s="88"/>
      <c r="D2" s="88"/>
      <c r="E2" s="255" t="str">
        <f>'CSS Pgm 1'!E2</f>
        <v>Santa Cruz</v>
      </c>
      <c r="F2" s="255"/>
      <c r="G2" s="75"/>
      <c r="H2" s="75"/>
      <c r="I2" s="75"/>
      <c r="J2" s="75"/>
      <c r="K2" s="75"/>
      <c r="L2" s="75"/>
      <c r="M2" s="75"/>
      <c r="N2" s="75"/>
      <c r="O2" s="43" t="s">
        <v>29</v>
      </c>
      <c r="P2" s="44" t="str">
        <f>Worksheet!$N$2</f>
        <v>6/12/08</v>
      </c>
    </row>
    <row r="3" spans="1:19" ht="18" customHeight="1" x14ac:dyDescent="0.25">
      <c r="A3" s="75"/>
      <c r="B3" s="42" t="s">
        <v>108</v>
      </c>
      <c r="C3" s="88"/>
      <c r="D3" s="88"/>
      <c r="E3" s="253" t="str">
        <f>Worksheet!D178</f>
        <v>Special Focus - Family Partners Services</v>
      </c>
      <c r="F3" s="254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2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s="3" customFormat="1" ht="15" customHeight="1" x14ac:dyDescent="0.25">
      <c r="A5" s="79"/>
      <c r="B5" s="201" t="s">
        <v>30</v>
      </c>
      <c r="C5" s="202"/>
      <c r="D5" s="202"/>
      <c r="E5" s="202"/>
      <c r="F5" s="203"/>
      <c r="G5" s="45" t="s">
        <v>19</v>
      </c>
      <c r="H5" s="46" t="s">
        <v>20</v>
      </c>
      <c r="I5" s="46" t="s">
        <v>27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46" t="s">
        <v>76</v>
      </c>
    </row>
    <row r="6" spans="1:19" s="3" customFormat="1" ht="15" customHeight="1" x14ac:dyDescent="0.25">
      <c r="A6" s="79"/>
      <c r="B6" s="204"/>
      <c r="C6" s="205"/>
      <c r="D6" s="205"/>
      <c r="E6" s="205"/>
      <c r="F6" s="206"/>
      <c r="G6" s="191" t="s">
        <v>6</v>
      </c>
      <c r="H6" s="178" t="s">
        <v>37</v>
      </c>
      <c r="I6" s="179"/>
      <c r="J6" s="179"/>
      <c r="K6" s="179"/>
      <c r="L6" s="179"/>
      <c r="M6" s="179"/>
      <c r="N6" s="179"/>
      <c r="O6" s="179"/>
      <c r="P6" s="180"/>
    </row>
    <row r="7" spans="1:19" s="1" customFormat="1" ht="42" customHeight="1" x14ac:dyDescent="0.2">
      <c r="A7" s="168"/>
      <c r="B7" s="207"/>
      <c r="C7" s="208"/>
      <c r="D7" s="208"/>
      <c r="E7" s="208"/>
      <c r="F7" s="209"/>
      <c r="G7" s="192"/>
      <c r="H7" s="169" t="s">
        <v>0</v>
      </c>
      <c r="I7" s="169" t="s">
        <v>36</v>
      </c>
      <c r="J7" s="169" t="s">
        <v>18</v>
      </c>
      <c r="K7" s="169" t="s">
        <v>1</v>
      </c>
      <c r="L7" s="169" t="s">
        <v>15</v>
      </c>
      <c r="M7" s="169" t="s">
        <v>16</v>
      </c>
      <c r="N7" s="169" t="s">
        <v>2</v>
      </c>
      <c r="O7" s="169" t="s">
        <v>17</v>
      </c>
      <c r="P7" s="73" t="s">
        <v>75</v>
      </c>
      <c r="Q7" s="2"/>
      <c r="R7" s="2"/>
      <c r="S7" s="2"/>
    </row>
    <row r="8" spans="1:19" ht="18" customHeight="1" x14ac:dyDescent="0.25">
      <c r="A8" s="155"/>
      <c r="B8" s="58" t="str">
        <f>B3</f>
        <v>Program 5:</v>
      </c>
      <c r="C8" s="59"/>
      <c r="D8" s="59"/>
      <c r="E8" s="59"/>
      <c r="F8" s="6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9" ht="12" customHeight="1" x14ac:dyDescent="0.2">
      <c r="A9" s="156"/>
      <c r="B9" s="52"/>
      <c r="C9" s="210" t="s">
        <v>104</v>
      </c>
      <c r="D9" s="210"/>
      <c r="E9" s="210"/>
      <c r="F9" s="211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9" ht="12" customHeight="1" x14ac:dyDescent="0.2">
      <c r="A10" s="157"/>
      <c r="B10" s="52"/>
      <c r="C10" s="62"/>
      <c r="D10" s="62" t="s">
        <v>3</v>
      </c>
      <c r="E10" s="62"/>
      <c r="F10" s="6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ht="12" customHeight="1" x14ac:dyDescent="0.2">
      <c r="A11" s="157"/>
      <c r="B11" s="52"/>
      <c r="C11" s="62"/>
      <c r="D11" s="62"/>
      <c r="E11" s="62" t="s">
        <v>10</v>
      </c>
      <c r="F11" s="6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ht="12" customHeight="1" x14ac:dyDescent="0.2">
      <c r="A12" s="157"/>
      <c r="B12" s="52"/>
      <c r="C12" s="62"/>
      <c r="D12" s="62"/>
      <c r="E12" s="62" t="s">
        <v>11</v>
      </c>
      <c r="F12" s="6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9" ht="12" customHeight="1" x14ac:dyDescent="0.2">
      <c r="A13" s="158" t="s">
        <v>173</v>
      </c>
      <c r="B13" s="52"/>
      <c r="C13" s="62"/>
      <c r="D13" s="62"/>
      <c r="E13" s="62" t="s">
        <v>38</v>
      </c>
      <c r="F13" s="63"/>
      <c r="G13" s="159">
        <f>SUMIF(Worksheet!$B$188:$B$206,$A13,Worksheet!I$188:I$206)</f>
        <v>0</v>
      </c>
      <c r="H13" s="160">
        <f>G13-SUM(I13:P13)</f>
        <v>0</v>
      </c>
      <c r="I13" s="159">
        <f>SUMIF(Worksheet!$B$188:$B$206,$A13,Worksheet!M$188:M$206)</f>
        <v>0</v>
      </c>
      <c r="J13" s="53"/>
      <c r="K13" s="159">
        <f>SUMIF(Worksheet!$B$188:$B$206,$A13,Worksheet!N$188:N$206)</f>
        <v>0</v>
      </c>
      <c r="L13" s="53"/>
      <c r="M13" s="159"/>
      <c r="N13" s="159">
        <f>SUMIF(Worksheet!$B$188:$B$206,$A13,Worksheet!O$188:O$206)</f>
        <v>0</v>
      </c>
      <c r="O13" s="159">
        <f>SUMIF(Worksheet!$B$188:$B$206,$A13,Worksheet!P$188:P$206)</f>
        <v>0</v>
      </c>
      <c r="P13" s="159">
        <f>SUMIF(Worksheet!$B$188:$B$206,$A13,Worksheet!Q$188:Q$206)</f>
        <v>0</v>
      </c>
    </row>
    <row r="14" spans="1:19" ht="12" customHeight="1" x14ac:dyDescent="0.2">
      <c r="A14" s="158" t="s">
        <v>177</v>
      </c>
      <c r="B14" s="52"/>
      <c r="C14" s="62"/>
      <c r="D14" s="62"/>
      <c r="E14" s="62" t="s">
        <v>4</v>
      </c>
      <c r="F14" s="63"/>
      <c r="G14" s="159">
        <f>SUMIF(Worksheet!$B$188:$B$206,$A14,Worksheet!I$188:I$206)</f>
        <v>0</v>
      </c>
      <c r="H14" s="160">
        <f>G14-SUM(I14:P14)</f>
        <v>0</v>
      </c>
      <c r="I14" s="159">
        <f>SUMIF(Worksheet!$B$188:$B$206,$A14,Worksheet!M$188:M$206)</f>
        <v>0</v>
      </c>
      <c r="J14" s="53"/>
      <c r="K14" s="159">
        <f>SUMIF(Worksheet!$B$188:$B$206,$A14,Worksheet!N$188:N$206)</f>
        <v>0</v>
      </c>
      <c r="L14" s="53"/>
      <c r="M14" s="159"/>
      <c r="N14" s="159">
        <f>SUMIF(Worksheet!$B$188:$B$206,$A14,Worksheet!O$188:O$206)</f>
        <v>0</v>
      </c>
      <c r="O14" s="159">
        <f>SUMIF(Worksheet!$B$188:$B$206,$A14,Worksheet!P$188:P$206)</f>
        <v>0</v>
      </c>
      <c r="P14" s="159">
        <f>SUMIF(Worksheet!$B$188:$B$206,$A14,Worksheet!Q$188:Q$206)</f>
        <v>0</v>
      </c>
    </row>
    <row r="15" spans="1:19" ht="12" customHeight="1" x14ac:dyDescent="0.2">
      <c r="A15" s="161"/>
      <c r="B15" s="52"/>
      <c r="C15" s="62"/>
      <c r="D15" s="62" t="s">
        <v>7</v>
      </c>
      <c r="E15" s="62"/>
      <c r="F15" s="63"/>
      <c r="G15" s="53">
        <f>SUM(G11:G14)</f>
        <v>0</v>
      </c>
      <c r="H15" s="53">
        <f t="shared" ref="H15:P15" si="0">SUM(H11:H14)</f>
        <v>0</v>
      </c>
      <c r="I15" s="53">
        <f t="shared" si="0"/>
        <v>0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</row>
    <row r="16" spans="1:19" ht="12" customHeight="1" x14ac:dyDescent="0.2">
      <c r="A16" s="157"/>
      <c r="B16" s="52"/>
      <c r="C16" s="62"/>
      <c r="D16" s="62" t="s">
        <v>5</v>
      </c>
      <c r="E16" s="62"/>
      <c r="F16" s="6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ht="12" customHeight="1" x14ac:dyDescent="0.2">
      <c r="A17" s="157"/>
      <c r="B17" s="52"/>
      <c r="C17" s="62"/>
      <c r="D17" s="62"/>
      <c r="E17" s="62" t="s">
        <v>10</v>
      </c>
      <c r="F17" s="6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 ht="12" customHeight="1" x14ac:dyDescent="0.2">
      <c r="A18" s="157"/>
      <c r="B18" s="52"/>
      <c r="C18" s="62"/>
      <c r="D18" s="62"/>
      <c r="E18" s="62" t="s">
        <v>11</v>
      </c>
      <c r="F18" s="6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 ht="12" customHeight="1" x14ac:dyDescent="0.2">
      <c r="A19" s="157" t="s">
        <v>178</v>
      </c>
      <c r="B19" s="52"/>
      <c r="C19" s="62"/>
      <c r="D19" s="62"/>
      <c r="E19" s="62" t="s">
        <v>38</v>
      </c>
      <c r="F19" s="63"/>
      <c r="G19" s="159">
        <f>SUMIF(Worksheet!$B$188:$B$206,$A19,Worksheet!I$188:I$206)</f>
        <v>0</v>
      </c>
      <c r="H19" s="160">
        <f>G19-SUM(I19:P19)</f>
        <v>0</v>
      </c>
      <c r="I19" s="159">
        <f>SUMIF(Worksheet!$B$188:$B$206,$A19,Worksheet!M$188:M$206)</f>
        <v>0</v>
      </c>
      <c r="J19" s="53"/>
      <c r="K19" s="159">
        <f>SUMIF(Worksheet!$B$188:$B$206,$A19,Worksheet!N$188:N$206)</f>
        <v>0</v>
      </c>
      <c r="L19" s="53"/>
      <c r="M19" s="159"/>
      <c r="N19" s="159">
        <f>SUMIF(Worksheet!$B$188:$B$206,$A19,Worksheet!O$188:O$206)</f>
        <v>0</v>
      </c>
      <c r="O19" s="159">
        <f>SUMIF(Worksheet!$B$188:$B$206,$A19,Worksheet!P$188:P$206)</f>
        <v>0</v>
      </c>
      <c r="P19" s="159">
        <f>SUMIF(Worksheet!$B$188:$B$206,$A19,Worksheet!Q$188:Q$206)</f>
        <v>0</v>
      </c>
    </row>
    <row r="20" spans="1:16" ht="12" customHeight="1" x14ac:dyDescent="0.2">
      <c r="A20" s="157" t="s">
        <v>179</v>
      </c>
      <c r="B20" s="52"/>
      <c r="C20" s="62"/>
      <c r="D20" s="62"/>
      <c r="E20" s="62" t="s">
        <v>4</v>
      </c>
      <c r="F20" s="63"/>
      <c r="G20" s="159">
        <f>SUMIF(Worksheet!$B$188:$B$206,$A20,Worksheet!I$188:I$206)</f>
        <v>0</v>
      </c>
      <c r="H20" s="160">
        <f>G20-SUM(I20:P20)</f>
        <v>0</v>
      </c>
      <c r="I20" s="159">
        <f>SUMIF(Worksheet!$B$188:$B$206,$A20,Worksheet!M$188:M$206)</f>
        <v>0</v>
      </c>
      <c r="J20" s="53"/>
      <c r="K20" s="159">
        <f>SUMIF(Worksheet!$B$188:$B$206,$A20,Worksheet!N$188:N$206)</f>
        <v>0</v>
      </c>
      <c r="L20" s="53"/>
      <c r="M20" s="159"/>
      <c r="N20" s="159">
        <f>SUMIF(Worksheet!$B$188:$B$206,$A20,Worksheet!O$188:O$206)</f>
        <v>0</v>
      </c>
      <c r="O20" s="159">
        <f>SUMIF(Worksheet!$B$188:$B$206,$A20,Worksheet!P$188:P$206)</f>
        <v>0</v>
      </c>
      <c r="P20" s="159">
        <f>SUMIF(Worksheet!$B$188:$B$206,$A20,Worksheet!Q$188:Q$206)</f>
        <v>0</v>
      </c>
    </row>
    <row r="21" spans="1:16" ht="12" customHeight="1" x14ac:dyDescent="0.2">
      <c r="A21" s="161"/>
      <c r="B21" s="52"/>
      <c r="C21" s="62"/>
      <c r="D21" s="62" t="s">
        <v>8</v>
      </c>
      <c r="E21" s="62"/>
      <c r="F21" s="63"/>
      <c r="G21" s="53">
        <f>SUM(G17:G20)</f>
        <v>0</v>
      </c>
      <c r="H21" s="53">
        <f t="shared" ref="H21:P21" si="1">SUM(H17:H20)</f>
        <v>0</v>
      </c>
      <c r="I21" s="53">
        <f t="shared" si="1"/>
        <v>0</v>
      </c>
      <c r="J21" s="53">
        <f t="shared" si="1"/>
        <v>0</v>
      </c>
      <c r="K21" s="53">
        <f t="shared" si="1"/>
        <v>0</v>
      </c>
      <c r="L21" s="53">
        <f t="shared" si="1"/>
        <v>0</v>
      </c>
      <c r="M21" s="53">
        <f t="shared" si="1"/>
        <v>0</v>
      </c>
      <c r="N21" s="53">
        <f t="shared" si="1"/>
        <v>0</v>
      </c>
      <c r="O21" s="53">
        <f t="shared" si="1"/>
        <v>0</v>
      </c>
      <c r="P21" s="53">
        <f t="shared" si="1"/>
        <v>0</v>
      </c>
    </row>
    <row r="22" spans="1:16" ht="12" customHeight="1" x14ac:dyDescent="0.2">
      <c r="A22" s="162"/>
      <c r="B22" s="54"/>
      <c r="C22" s="55" t="s">
        <v>9</v>
      </c>
      <c r="D22" s="55"/>
      <c r="E22" s="55"/>
      <c r="F22" s="56"/>
      <c r="G22" s="57">
        <f>G15+G21</f>
        <v>0</v>
      </c>
      <c r="H22" s="57">
        <f t="shared" ref="H22:P22" si="2">H15+H21</f>
        <v>0</v>
      </c>
      <c r="I22" s="57">
        <f t="shared" si="2"/>
        <v>0</v>
      </c>
      <c r="J22" s="57">
        <f t="shared" si="2"/>
        <v>0</v>
      </c>
      <c r="K22" s="57">
        <f t="shared" si="2"/>
        <v>0</v>
      </c>
      <c r="L22" s="57">
        <f t="shared" si="2"/>
        <v>0</v>
      </c>
      <c r="M22" s="57">
        <f t="shared" si="2"/>
        <v>0</v>
      </c>
      <c r="N22" s="57">
        <f t="shared" si="2"/>
        <v>0</v>
      </c>
      <c r="O22" s="57">
        <f t="shared" si="2"/>
        <v>0</v>
      </c>
      <c r="P22" s="57">
        <f t="shared" si="2"/>
        <v>0</v>
      </c>
    </row>
    <row r="23" spans="1:16" ht="12" customHeight="1" x14ac:dyDescent="0.2">
      <c r="A23" s="156"/>
      <c r="B23" s="52"/>
      <c r="C23" s="212" t="s">
        <v>95</v>
      </c>
      <c r="D23" s="212"/>
      <c r="E23" s="212"/>
      <c r="F23" s="21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2" customHeight="1" x14ac:dyDescent="0.2">
      <c r="A24" s="157"/>
      <c r="B24" s="52"/>
      <c r="C24" s="62"/>
      <c r="D24" s="62" t="s">
        <v>31</v>
      </c>
      <c r="E24" s="62"/>
      <c r="F24" s="6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2" customHeight="1" x14ac:dyDescent="0.2">
      <c r="A25" s="157"/>
      <c r="B25" s="52"/>
      <c r="C25" s="62"/>
      <c r="D25" s="62"/>
      <c r="E25" s="62" t="s">
        <v>3</v>
      </c>
      <c r="F25" s="6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2" customHeight="1" x14ac:dyDescent="0.2">
      <c r="A26" s="158" t="s">
        <v>180</v>
      </c>
      <c r="B26" s="52"/>
      <c r="C26" s="62"/>
      <c r="D26" s="62"/>
      <c r="E26" s="62"/>
      <c r="F26" s="63" t="s">
        <v>38</v>
      </c>
      <c r="G26" s="159">
        <f>SUMIF(Worksheet!$B$188:$B$206,$A26,Worksheet!I$188:I$206)</f>
        <v>0</v>
      </c>
      <c r="H26" s="160">
        <f>G26-SUM(I26:P26)</f>
        <v>0</v>
      </c>
      <c r="I26" s="159">
        <f>SUMIF(Worksheet!$B$188:$B$206,$A26,Worksheet!M$188:M$206)</f>
        <v>0</v>
      </c>
      <c r="J26" s="53"/>
      <c r="K26" s="159">
        <f>SUMIF(Worksheet!$B$188:$B$206,$A26,Worksheet!N$188:N$206)</f>
        <v>0</v>
      </c>
      <c r="L26" s="53"/>
      <c r="M26" s="159"/>
      <c r="N26" s="159">
        <f>SUMIF(Worksheet!$B$188:$B$206,$A26,Worksheet!O$188:O$206)</f>
        <v>0</v>
      </c>
      <c r="O26" s="159">
        <f>SUMIF(Worksheet!$B$188:$B$206,$A26,Worksheet!P$188:P$206)</f>
        <v>0</v>
      </c>
      <c r="P26" s="159">
        <f>SUMIF(Worksheet!$B$188:$B$206,$A26,Worksheet!Q$188:Q$206)</f>
        <v>0</v>
      </c>
    </row>
    <row r="27" spans="1:16" ht="12" customHeight="1" x14ac:dyDescent="0.2">
      <c r="A27" s="158" t="s">
        <v>181</v>
      </c>
      <c r="B27" s="52"/>
      <c r="C27" s="62"/>
      <c r="D27" s="62"/>
      <c r="E27" s="62"/>
      <c r="F27" s="63" t="s">
        <v>4</v>
      </c>
      <c r="G27" s="159">
        <f>SUMIF(Worksheet!$B$188:$B$206,$A27,Worksheet!I$188:I$206)</f>
        <v>0</v>
      </c>
      <c r="H27" s="160">
        <f>G27-SUM(I27:P27)</f>
        <v>0</v>
      </c>
      <c r="I27" s="159">
        <f>SUMIF(Worksheet!$B$188:$B$206,$A27,Worksheet!M$188:M$206)</f>
        <v>0</v>
      </c>
      <c r="J27" s="53"/>
      <c r="K27" s="159">
        <f>SUMIF(Worksheet!$B$188:$B$206,$A27,Worksheet!N$188:N$206)</f>
        <v>0</v>
      </c>
      <c r="L27" s="53"/>
      <c r="M27" s="159"/>
      <c r="N27" s="159">
        <f>SUMIF(Worksheet!$B$188:$B$206,$A27,Worksheet!O$188:O$206)</f>
        <v>0</v>
      </c>
      <c r="O27" s="159">
        <f>SUMIF(Worksheet!$B$188:$B$206,$A27,Worksheet!P$188:P$206)</f>
        <v>0</v>
      </c>
      <c r="P27" s="159">
        <f>SUMIF(Worksheet!$B$188:$B$206,$A27,Worksheet!Q$188:Q$206)</f>
        <v>0</v>
      </c>
    </row>
    <row r="28" spans="1:16" ht="12" customHeight="1" x14ac:dyDescent="0.2">
      <c r="A28" s="161"/>
      <c r="B28" s="52"/>
      <c r="C28" s="62"/>
      <c r="D28" s="62"/>
      <c r="E28" s="62" t="s">
        <v>7</v>
      </c>
      <c r="F28" s="63"/>
      <c r="G28" s="53">
        <f>SUM(G26:G27)</f>
        <v>0</v>
      </c>
      <c r="H28" s="53">
        <f t="shared" ref="H28:P28" si="3">SUM(H26:H27)</f>
        <v>0</v>
      </c>
      <c r="I28" s="53">
        <f t="shared" si="3"/>
        <v>0</v>
      </c>
      <c r="J28" s="53">
        <f t="shared" si="3"/>
        <v>0</v>
      </c>
      <c r="K28" s="53">
        <f t="shared" si="3"/>
        <v>0</v>
      </c>
      <c r="L28" s="53">
        <f t="shared" si="3"/>
        <v>0</v>
      </c>
      <c r="M28" s="53">
        <f t="shared" si="3"/>
        <v>0</v>
      </c>
      <c r="N28" s="53">
        <f t="shared" si="3"/>
        <v>0</v>
      </c>
      <c r="O28" s="53">
        <f t="shared" si="3"/>
        <v>0</v>
      </c>
      <c r="P28" s="53">
        <f t="shared" si="3"/>
        <v>0</v>
      </c>
    </row>
    <row r="29" spans="1:16" ht="12" customHeight="1" x14ac:dyDescent="0.2">
      <c r="A29" s="157"/>
      <c r="B29" s="52"/>
      <c r="C29" s="62"/>
      <c r="D29" s="62"/>
      <c r="E29" s="62" t="s">
        <v>5</v>
      </c>
      <c r="F29" s="6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2" customHeight="1" x14ac:dyDescent="0.2">
      <c r="A30" s="157" t="s">
        <v>182</v>
      </c>
      <c r="B30" s="52"/>
      <c r="C30" s="62"/>
      <c r="D30" s="62"/>
      <c r="E30" s="62"/>
      <c r="F30" s="63" t="s">
        <v>38</v>
      </c>
      <c r="G30" s="159">
        <f>SUMIF(Worksheet!$B$188:$B$206,$A30,Worksheet!I$188:I$206)</f>
        <v>0</v>
      </c>
      <c r="H30" s="160">
        <f>G30-SUM(I30:P30)</f>
        <v>0</v>
      </c>
      <c r="I30" s="159">
        <f>SUMIF(Worksheet!$B$188:$B$206,$A30,Worksheet!M$188:M$206)</f>
        <v>0</v>
      </c>
      <c r="J30" s="53"/>
      <c r="K30" s="159">
        <f>SUMIF(Worksheet!$B$188:$B$206,$A30,Worksheet!N$188:N$206)</f>
        <v>0</v>
      </c>
      <c r="L30" s="53"/>
      <c r="M30" s="159"/>
      <c r="N30" s="159">
        <f>SUMIF(Worksheet!$B$188:$B$206,$A30,Worksheet!O$188:O$206)</f>
        <v>0</v>
      </c>
      <c r="O30" s="159">
        <f>SUMIF(Worksheet!$B$188:$B$206,$A30,Worksheet!P$188:P$206)</f>
        <v>0</v>
      </c>
      <c r="P30" s="159">
        <f>SUMIF(Worksheet!$B$188:$B$206,$A30,Worksheet!Q$188:Q$206)</f>
        <v>0</v>
      </c>
    </row>
    <row r="31" spans="1:16" ht="12" customHeight="1" x14ac:dyDescent="0.2">
      <c r="A31" s="157" t="s">
        <v>183</v>
      </c>
      <c r="B31" s="52"/>
      <c r="C31" s="62"/>
      <c r="D31" s="62"/>
      <c r="E31" s="62"/>
      <c r="F31" s="63" t="s">
        <v>4</v>
      </c>
      <c r="G31" s="159">
        <f>SUMIF(Worksheet!$B$188:$B$206,$A31,Worksheet!I$188:I$206)</f>
        <v>29650</v>
      </c>
      <c r="H31" s="160">
        <f>G31-SUM(I31:P31)</f>
        <v>14125.000002618046</v>
      </c>
      <c r="I31" s="159">
        <f>SUMIF(Worksheet!$B$188:$B$206,$A31,Worksheet!M$188:M$206)</f>
        <v>6899.9999988364243</v>
      </c>
      <c r="J31" s="53"/>
      <c r="K31" s="159">
        <f>SUMIF(Worksheet!$B$188:$B$206,$A31,Worksheet!N$188:N$206)</f>
        <v>8624.9999985455306</v>
      </c>
      <c r="L31" s="53"/>
      <c r="M31" s="159"/>
      <c r="N31" s="159">
        <f>SUMIF(Worksheet!$B$188:$B$206,$A31,Worksheet!O$188:O$206)</f>
        <v>0</v>
      </c>
      <c r="O31" s="159">
        <f>SUMIF(Worksheet!$B$188:$B$206,$A31,Worksheet!P$188:P$206)</f>
        <v>0</v>
      </c>
      <c r="P31" s="159">
        <f>SUMIF(Worksheet!$B$188:$B$206,$A31,Worksheet!Q$188:Q$206)</f>
        <v>0</v>
      </c>
    </row>
    <row r="32" spans="1:16" ht="12" customHeight="1" x14ac:dyDescent="0.2">
      <c r="A32" s="161"/>
      <c r="B32" s="52"/>
      <c r="C32" s="62"/>
      <c r="D32" s="62"/>
      <c r="E32" s="62" t="s">
        <v>8</v>
      </c>
      <c r="F32" s="63"/>
      <c r="G32" s="53">
        <f>SUM(G30:G31)</f>
        <v>29650</v>
      </c>
      <c r="H32" s="53">
        <f t="shared" ref="H32:P32" si="4">SUM(H30:H31)</f>
        <v>14125.000002618046</v>
      </c>
      <c r="I32" s="53">
        <f t="shared" si="4"/>
        <v>6899.9999988364243</v>
      </c>
      <c r="J32" s="53">
        <f t="shared" si="4"/>
        <v>0</v>
      </c>
      <c r="K32" s="53">
        <f t="shared" si="4"/>
        <v>8624.9999985455306</v>
      </c>
      <c r="L32" s="53">
        <f t="shared" si="4"/>
        <v>0</v>
      </c>
      <c r="M32" s="53">
        <f t="shared" si="4"/>
        <v>0</v>
      </c>
      <c r="N32" s="53">
        <f t="shared" si="4"/>
        <v>0</v>
      </c>
      <c r="O32" s="53">
        <f t="shared" si="4"/>
        <v>0</v>
      </c>
      <c r="P32" s="53">
        <f t="shared" si="4"/>
        <v>0</v>
      </c>
    </row>
    <row r="33" spans="1:16" ht="12" customHeight="1" x14ac:dyDescent="0.2">
      <c r="A33" s="161"/>
      <c r="B33" s="52"/>
      <c r="C33" s="62"/>
      <c r="D33" s="62" t="s">
        <v>32</v>
      </c>
      <c r="E33" s="62"/>
      <c r="F33" s="63"/>
      <c r="G33" s="53">
        <f>G28+G32</f>
        <v>29650</v>
      </c>
      <c r="H33" s="53">
        <f t="shared" ref="H33:P33" si="5">H28+H32</f>
        <v>14125.000002618046</v>
      </c>
      <c r="I33" s="53">
        <f t="shared" si="5"/>
        <v>6899.9999988364243</v>
      </c>
      <c r="J33" s="53">
        <f t="shared" si="5"/>
        <v>0</v>
      </c>
      <c r="K33" s="53">
        <f t="shared" si="5"/>
        <v>8624.9999985455306</v>
      </c>
      <c r="L33" s="53">
        <f t="shared" si="5"/>
        <v>0</v>
      </c>
      <c r="M33" s="53">
        <f t="shared" si="5"/>
        <v>0</v>
      </c>
      <c r="N33" s="53">
        <f t="shared" si="5"/>
        <v>0</v>
      </c>
      <c r="O33" s="53">
        <f t="shared" si="5"/>
        <v>0</v>
      </c>
      <c r="P33" s="53">
        <f t="shared" si="5"/>
        <v>0</v>
      </c>
    </row>
    <row r="34" spans="1:16" ht="12" customHeight="1" x14ac:dyDescent="0.2">
      <c r="A34" s="157"/>
      <c r="B34" s="52"/>
      <c r="C34" s="62"/>
      <c r="D34" s="62" t="s">
        <v>33</v>
      </c>
      <c r="E34" s="62"/>
      <c r="F34" s="6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ht="12" customHeight="1" x14ac:dyDescent="0.2">
      <c r="A35" s="157"/>
      <c r="B35" s="52"/>
      <c r="C35" s="62"/>
      <c r="D35" s="62"/>
      <c r="E35" s="62" t="s">
        <v>3</v>
      </c>
      <c r="F35" s="6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12" customHeight="1" x14ac:dyDescent="0.2">
      <c r="A36" s="157"/>
      <c r="B36" s="52"/>
      <c r="C36" s="62"/>
      <c r="D36" s="62"/>
      <c r="E36" s="62"/>
      <c r="F36" s="63" t="s">
        <v>38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ht="12" customHeight="1" x14ac:dyDescent="0.2">
      <c r="A37" s="157"/>
      <c r="B37" s="52"/>
      <c r="C37" s="62"/>
      <c r="D37" s="62"/>
      <c r="E37" s="62"/>
      <c r="F37" s="63" t="s">
        <v>4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2" customHeight="1" x14ac:dyDescent="0.2">
      <c r="A38" s="161"/>
      <c r="B38" s="52"/>
      <c r="C38" s="62"/>
      <c r="D38" s="62"/>
      <c r="E38" s="62" t="s">
        <v>7</v>
      </c>
      <c r="F38" s="63"/>
      <c r="G38" s="53">
        <f>SUM(G36:G37)</f>
        <v>0</v>
      </c>
      <c r="H38" s="53">
        <f t="shared" ref="H38:P38" si="6">SUM(H36:H37)</f>
        <v>0</v>
      </c>
      <c r="I38" s="53">
        <f t="shared" si="6"/>
        <v>0</v>
      </c>
      <c r="J38" s="53">
        <f t="shared" si="6"/>
        <v>0</v>
      </c>
      <c r="K38" s="53">
        <f t="shared" si="6"/>
        <v>0</v>
      </c>
      <c r="L38" s="53">
        <f t="shared" si="6"/>
        <v>0</v>
      </c>
      <c r="M38" s="53">
        <f t="shared" si="6"/>
        <v>0</v>
      </c>
      <c r="N38" s="53">
        <f t="shared" si="6"/>
        <v>0</v>
      </c>
      <c r="O38" s="53">
        <f t="shared" si="6"/>
        <v>0</v>
      </c>
      <c r="P38" s="53">
        <f t="shared" si="6"/>
        <v>0</v>
      </c>
    </row>
    <row r="39" spans="1:16" ht="12" customHeight="1" x14ac:dyDescent="0.2">
      <c r="A39" s="157"/>
      <c r="B39" s="52"/>
      <c r="C39" s="62"/>
      <c r="D39" s="62"/>
      <c r="E39" s="62" t="s">
        <v>5</v>
      </c>
      <c r="F39" s="6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2" customHeight="1" x14ac:dyDescent="0.2">
      <c r="A40" s="157"/>
      <c r="B40" s="52"/>
      <c r="C40" s="62"/>
      <c r="D40" s="62"/>
      <c r="E40" s="62"/>
      <c r="F40" s="63" t="s">
        <v>38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2" customHeight="1" x14ac:dyDescent="0.2">
      <c r="A41" s="157"/>
      <c r="B41" s="52"/>
      <c r="C41" s="62"/>
      <c r="D41" s="62"/>
      <c r="E41" s="62"/>
      <c r="F41" s="63" t="s">
        <v>4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2" customHeight="1" x14ac:dyDescent="0.2">
      <c r="A42" s="161"/>
      <c r="B42" s="52"/>
      <c r="C42" s="62"/>
      <c r="D42" s="62"/>
      <c r="E42" s="62" t="s">
        <v>8</v>
      </c>
      <c r="F42" s="63"/>
      <c r="G42" s="53">
        <f>SUM(G40:G41)</f>
        <v>0</v>
      </c>
      <c r="H42" s="53">
        <f t="shared" ref="H42:P42" si="7">SUM(H40:H41)</f>
        <v>0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si="7"/>
        <v>0</v>
      </c>
      <c r="M42" s="53">
        <f t="shared" si="7"/>
        <v>0</v>
      </c>
      <c r="N42" s="53">
        <f t="shared" si="7"/>
        <v>0</v>
      </c>
      <c r="O42" s="53">
        <f t="shared" si="7"/>
        <v>0</v>
      </c>
      <c r="P42" s="53">
        <f t="shared" si="7"/>
        <v>0</v>
      </c>
    </row>
    <row r="43" spans="1:16" ht="12" customHeight="1" x14ac:dyDescent="0.2">
      <c r="A43" s="161"/>
      <c r="B43" s="52"/>
      <c r="C43" s="62"/>
      <c r="D43" s="62" t="s">
        <v>34</v>
      </c>
      <c r="E43" s="62"/>
      <c r="F43" s="63"/>
      <c r="G43" s="53">
        <f>G38+G42</f>
        <v>0</v>
      </c>
      <c r="H43" s="53">
        <f t="shared" ref="H43:P43" si="8">H38+H42</f>
        <v>0</v>
      </c>
      <c r="I43" s="53">
        <f t="shared" si="8"/>
        <v>0</v>
      </c>
      <c r="J43" s="53">
        <f t="shared" si="8"/>
        <v>0</v>
      </c>
      <c r="K43" s="53">
        <f t="shared" si="8"/>
        <v>0</v>
      </c>
      <c r="L43" s="53">
        <f t="shared" si="8"/>
        <v>0</v>
      </c>
      <c r="M43" s="53">
        <f t="shared" si="8"/>
        <v>0</v>
      </c>
      <c r="N43" s="53">
        <f t="shared" si="8"/>
        <v>0</v>
      </c>
      <c r="O43" s="53">
        <f t="shared" si="8"/>
        <v>0</v>
      </c>
      <c r="P43" s="53">
        <f t="shared" si="8"/>
        <v>0</v>
      </c>
    </row>
    <row r="44" spans="1:16" ht="12" customHeight="1" x14ac:dyDescent="0.2">
      <c r="A44" s="162"/>
      <c r="B44" s="54"/>
      <c r="C44" s="55" t="s">
        <v>96</v>
      </c>
      <c r="D44" s="55"/>
      <c r="E44" s="55"/>
      <c r="F44" s="56"/>
      <c r="G44" s="57">
        <f>G33+G43</f>
        <v>29650</v>
      </c>
      <c r="H44" s="57">
        <f t="shared" ref="H44:P44" si="9">H33+H43</f>
        <v>14125.000002618046</v>
      </c>
      <c r="I44" s="57">
        <f t="shared" si="9"/>
        <v>6899.9999988364243</v>
      </c>
      <c r="J44" s="57">
        <f t="shared" si="9"/>
        <v>0</v>
      </c>
      <c r="K44" s="57">
        <f t="shared" si="9"/>
        <v>8624.9999985455306</v>
      </c>
      <c r="L44" s="57">
        <f t="shared" si="9"/>
        <v>0</v>
      </c>
      <c r="M44" s="57">
        <f t="shared" si="9"/>
        <v>0</v>
      </c>
      <c r="N44" s="57">
        <f t="shared" si="9"/>
        <v>0</v>
      </c>
      <c r="O44" s="57">
        <f t="shared" si="9"/>
        <v>0</v>
      </c>
      <c r="P44" s="57">
        <f t="shared" si="9"/>
        <v>0</v>
      </c>
    </row>
    <row r="45" spans="1:16" ht="12" customHeight="1" x14ac:dyDescent="0.2">
      <c r="A45" s="163"/>
      <c r="B45" s="52"/>
      <c r="C45" s="199" t="s">
        <v>12</v>
      </c>
      <c r="D45" s="199"/>
      <c r="E45" s="199"/>
      <c r="F45" s="200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2" customHeight="1" x14ac:dyDescent="0.2">
      <c r="A46" s="157"/>
      <c r="B46" s="52"/>
      <c r="C46" s="62"/>
      <c r="D46" s="62" t="s">
        <v>3</v>
      </c>
      <c r="E46" s="62"/>
      <c r="F46" s="6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2" customHeight="1" x14ac:dyDescent="0.2">
      <c r="A47" s="157"/>
      <c r="B47" s="52"/>
      <c r="C47" s="62"/>
      <c r="D47" s="62"/>
      <c r="E47" s="62" t="s">
        <v>10</v>
      </c>
      <c r="F47" s="6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2" customHeight="1" x14ac:dyDescent="0.2">
      <c r="A48" s="157"/>
      <c r="B48" s="52"/>
      <c r="C48" s="62"/>
      <c r="D48" s="62"/>
      <c r="E48" s="62" t="s">
        <v>11</v>
      </c>
      <c r="F48" s="6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2" customHeight="1" x14ac:dyDescent="0.2">
      <c r="A49" s="158" t="s">
        <v>184</v>
      </c>
      <c r="B49" s="52"/>
      <c r="C49" s="62"/>
      <c r="D49" s="62"/>
      <c r="E49" s="62" t="s">
        <v>38</v>
      </c>
      <c r="F49" s="63"/>
      <c r="G49" s="159">
        <f>SUMIF(Worksheet!$B$188:$B$206,$A49,Worksheet!I$188:I$206)</f>
        <v>0</v>
      </c>
      <c r="H49" s="160">
        <f>G49-SUM(I49:P49)</f>
        <v>0</v>
      </c>
      <c r="I49" s="159">
        <f>SUMIF(Worksheet!$B$188:$B$206,$A49,Worksheet!M$188:M$206)</f>
        <v>0</v>
      </c>
      <c r="J49" s="53"/>
      <c r="K49" s="159">
        <f>SUMIF(Worksheet!$B$188:$B$206,$A49,Worksheet!N$188:N$206)</f>
        <v>0</v>
      </c>
      <c r="L49" s="53"/>
      <c r="M49" s="159"/>
      <c r="N49" s="159">
        <f>SUMIF(Worksheet!$B$188:$B$206,$A49,Worksheet!O$188:O$206)</f>
        <v>0</v>
      </c>
      <c r="O49" s="159">
        <f>SUMIF(Worksheet!$B$188:$B$206,$A49,Worksheet!P$188:P$206)</f>
        <v>0</v>
      </c>
      <c r="P49" s="159">
        <f>SUMIF(Worksheet!$B$188:$B$206,$A49,Worksheet!Q$188:Q$206)</f>
        <v>0</v>
      </c>
    </row>
    <row r="50" spans="1:16" ht="12" customHeight="1" x14ac:dyDescent="0.2">
      <c r="A50" s="158" t="s">
        <v>185</v>
      </c>
      <c r="B50" s="52"/>
      <c r="C50" s="62"/>
      <c r="D50" s="62"/>
      <c r="E50" s="62" t="s">
        <v>4</v>
      </c>
      <c r="F50" s="63"/>
      <c r="G50" s="159">
        <f>SUMIF(Worksheet!$B$188:$B$206,$A50,Worksheet!I$188:I$206)</f>
        <v>0</v>
      </c>
      <c r="H50" s="53"/>
      <c r="I50" s="159">
        <f>SUMIF(Worksheet!$B$188:$B$206,$A50,Worksheet!M$188:M$206)</f>
        <v>0</v>
      </c>
      <c r="J50" s="53"/>
      <c r="K50" s="159">
        <f>SUMIF(Worksheet!$B$188:$B$206,$A50,Worksheet!N$188:N$206)</f>
        <v>0</v>
      </c>
      <c r="L50" s="53"/>
      <c r="M50" s="159"/>
      <c r="N50" s="159">
        <f>SUMIF(Worksheet!$B$188:$B$206,$A50,Worksheet!O$188:O$206)</f>
        <v>0</v>
      </c>
      <c r="O50" s="159">
        <f>SUMIF(Worksheet!$B$188:$B$206,$A50,Worksheet!P$188:P$206)</f>
        <v>0</v>
      </c>
      <c r="P50" s="159">
        <f>SUMIF(Worksheet!$B$188:$B$206,$A50,Worksheet!Q$188:Q$206)</f>
        <v>0</v>
      </c>
    </row>
    <row r="51" spans="1:16" ht="12" customHeight="1" x14ac:dyDescent="0.2">
      <c r="A51" s="161"/>
      <c r="B51" s="52"/>
      <c r="C51" s="62"/>
      <c r="D51" s="62" t="s">
        <v>7</v>
      </c>
      <c r="E51" s="62"/>
      <c r="F51" s="63"/>
      <c r="G51" s="53">
        <f>SUM(G47:G50)</f>
        <v>0</v>
      </c>
      <c r="H51" s="53">
        <f t="shared" ref="H51:P51" si="10">SUM(H47:H50)</f>
        <v>0</v>
      </c>
      <c r="I51" s="53">
        <f t="shared" si="10"/>
        <v>0</v>
      </c>
      <c r="J51" s="53">
        <f t="shared" si="10"/>
        <v>0</v>
      </c>
      <c r="K51" s="53">
        <f t="shared" si="10"/>
        <v>0</v>
      </c>
      <c r="L51" s="53">
        <f t="shared" si="10"/>
        <v>0</v>
      </c>
      <c r="M51" s="53">
        <f t="shared" si="10"/>
        <v>0</v>
      </c>
      <c r="N51" s="53">
        <f t="shared" si="10"/>
        <v>0</v>
      </c>
      <c r="O51" s="53">
        <f t="shared" si="10"/>
        <v>0</v>
      </c>
      <c r="P51" s="53">
        <f t="shared" si="10"/>
        <v>0</v>
      </c>
    </row>
    <row r="52" spans="1:16" ht="12" customHeight="1" x14ac:dyDescent="0.2">
      <c r="A52" s="157"/>
      <c r="B52" s="52"/>
      <c r="C52" s="62"/>
      <c r="D52" s="62" t="s">
        <v>5</v>
      </c>
      <c r="E52" s="62"/>
      <c r="F52" s="6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 ht="12" customHeight="1" x14ac:dyDescent="0.2">
      <c r="A53" s="157"/>
      <c r="B53" s="52"/>
      <c r="C53" s="62"/>
      <c r="D53" s="62"/>
      <c r="E53" s="62" t="s">
        <v>10</v>
      </c>
      <c r="F53" s="6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16" ht="12" customHeight="1" x14ac:dyDescent="0.2">
      <c r="A54" s="157"/>
      <c r="B54" s="52"/>
      <c r="C54" s="62"/>
      <c r="D54" s="62"/>
      <c r="E54" s="62" t="s">
        <v>11</v>
      </c>
      <c r="F54" s="6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 ht="12" customHeight="1" x14ac:dyDescent="0.2">
      <c r="A55" s="157" t="s">
        <v>186</v>
      </c>
      <c r="B55" s="52"/>
      <c r="C55" s="62"/>
      <c r="D55" s="62"/>
      <c r="E55" s="62" t="s">
        <v>38</v>
      </c>
      <c r="F55" s="63"/>
      <c r="G55" s="159">
        <f>SUMIF(Worksheet!$B$188:$B$206,$A55,Worksheet!I$188:I$206)</f>
        <v>0</v>
      </c>
      <c r="H55" s="160">
        <f>G55-SUM(I55:P55)</f>
        <v>0</v>
      </c>
      <c r="I55" s="159">
        <f>SUMIF(Worksheet!$B$188:$B$206,$A55,Worksheet!M$188:M$206)</f>
        <v>0</v>
      </c>
      <c r="J55" s="53"/>
      <c r="K55" s="159">
        <f>SUMIF(Worksheet!$B$188:$B$206,$A55,Worksheet!N$188:N$206)</f>
        <v>0</v>
      </c>
      <c r="L55" s="53"/>
      <c r="M55" s="159"/>
      <c r="N55" s="159">
        <f>SUMIF(Worksheet!$B$188:$B$206,$A55,Worksheet!O$188:O$206)</f>
        <v>0</v>
      </c>
      <c r="O55" s="159">
        <f>SUMIF(Worksheet!$B$188:$B$206,$A55,Worksheet!P$188:P$206)</f>
        <v>0</v>
      </c>
      <c r="P55" s="159">
        <f>SUMIF(Worksheet!$B$188:$B$206,$A55,Worksheet!Q$188:Q$206)</f>
        <v>0</v>
      </c>
    </row>
    <row r="56" spans="1:16" ht="12" customHeight="1" x14ac:dyDescent="0.2">
      <c r="A56" s="157" t="s">
        <v>187</v>
      </c>
      <c r="B56" s="52"/>
      <c r="C56" s="62"/>
      <c r="D56" s="62"/>
      <c r="E56" s="62" t="s">
        <v>4</v>
      </c>
      <c r="F56" s="63"/>
      <c r="G56" s="159">
        <f>SUMIF(Worksheet!$B$188:$B$206,$A56,Worksheet!I$188:I$206)</f>
        <v>29650</v>
      </c>
      <c r="H56" s="160">
        <f>G56-SUM(I56:P56)</f>
        <v>14125.000002618046</v>
      </c>
      <c r="I56" s="159">
        <f>SUMIF(Worksheet!$B$188:$B$206,$A56,Worksheet!M$188:M$206)</f>
        <v>6899.9999988364243</v>
      </c>
      <c r="J56" s="53"/>
      <c r="K56" s="159">
        <f>SUMIF(Worksheet!$B$188:$B$206,$A56,Worksheet!N$188:N$206)</f>
        <v>8624.9999985455306</v>
      </c>
      <c r="L56" s="53"/>
      <c r="M56" s="159"/>
      <c r="N56" s="159">
        <f>SUMIF(Worksheet!$B$188:$B$206,$A56,Worksheet!O$188:O$206)</f>
        <v>0</v>
      </c>
      <c r="O56" s="159">
        <f>SUMIF(Worksheet!$B$188:$B$206,$A56,Worksheet!P$188:P$206)</f>
        <v>0</v>
      </c>
      <c r="P56" s="159">
        <f>SUMIF(Worksheet!$B$188:$B$206,$A56,Worksheet!Q$188:Q$206)</f>
        <v>0</v>
      </c>
    </row>
    <row r="57" spans="1:16" ht="12" customHeight="1" x14ac:dyDescent="0.2">
      <c r="A57" s="161"/>
      <c r="B57" s="52"/>
      <c r="C57" s="62"/>
      <c r="D57" s="62" t="s">
        <v>8</v>
      </c>
      <c r="E57" s="62"/>
      <c r="F57" s="63"/>
      <c r="G57" s="53">
        <f>SUM(G53:G56)</f>
        <v>29650</v>
      </c>
      <c r="H57" s="53">
        <f t="shared" ref="H57:P57" si="11">SUM(H53:H56)</f>
        <v>14125.000002618046</v>
      </c>
      <c r="I57" s="53">
        <f t="shared" si="11"/>
        <v>6899.9999988364243</v>
      </c>
      <c r="J57" s="53">
        <f t="shared" si="11"/>
        <v>0</v>
      </c>
      <c r="K57" s="53">
        <f t="shared" si="11"/>
        <v>8624.9999985455306</v>
      </c>
      <c r="L57" s="53">
        <f t="shared" si="11"/>
        <v>0</v>
      </c>
      <c r="M57" s="53">
        <f t="shared" si="11"/>
        <v>0</v>
      </c>
      <c r="N57" s="53">
        <f t="shared" si="11"/>
        <v>0</v>
      </c>
      <c r="O57" s="53">
        <f t="shared" si="11"/>
        <v>0</v>
      </c>
      <c r="P57" s="53">
        <f t="shared" si="11"/>
        <v>0</v>
      </c>
    </row>
    <row r="58" spans="1:16" ht="12" customHeight="1" x14ac:dyDescent="0.2">
      <c r="A58" s="162"/>
      <c r="B58" s="54"/>
      <c r="C58" s="55" t="s">
        <v>13</v>
      </c>
      <c r="D58" s="55"/>
      <c r="E58" s="55"/>
      <c r="F58" s="56"/>
      <c r="G58" s="57">
        <f>G57+G51</f>
        <v>29650</v>
      </c>
      <c r="H58" s="57">
        <f t="shared" ref="H58:P58" si="12">H57+H51</f>
        <v>14125.000002618046</v>
      </c>
      <c r="I58" s="57">
        <f t="shared" si="12"/>
        <v>6899.9999988364243</v>
      </c>
      <c r="J58" s="57">
        <f t="shared" si="12"/>
        <v>0</v>
      </c>
      <c r="K58" s="57">
        <f t="shared" si="12"/>
        <v>8624.9999985455306</v>
      </c>
      <c r="L58" s="57">
        <f t="shared" si="12"/>
        <v>0</v>
      </c>
      <c r="M58" s="57">
        <f t="shared" si="12"/>
        <v>0</v>
      </c>
      <c r="N58" s="57">
        <f t="shared" si="12"/>
        <v>0</v>
      </c>
      <c r="O58" s="57">
        <f t="shared" si="12"/>
        <v>0</v>
      </c>
      <c r="P58" s="57">
        <f t="shared" si="12"/>
        <v>0</v>
      </c>
    </row>
    <row r="59" spans="1:16" ht="21" customHeight="1" x14ac:dyDescent="0.25">
      <c r="A59" s="164"/>
      <c r="B59" s="84" t="s">
        <v>14</v>
      </c>
      <c r="C59" s="85"/>
      <c r="D59" s="85"/>
      <c r="E59" s="85"/>
      <c r="F59" s="86"/>
      <c r="G59" s="131">
        <f>G22+G44+G58</f>
        <v>59300</v>
      </c>
      <c r="H59" s="131">
        <f t="shared" ref="H59:P59" si="13">H22+H44+H58</f>
        <v>28250.000005236092</v>
      </c>
      <c r="I59" s="131">
        <f t="shared" si="13"/>
        <v>13799.999997672849</v>
      </c>
      <c r="J59" s="131">
        <f t="shared" si="13"/>
        <v>0</v>
      </c>
      <c r="K59" s="131">
        <f t="shared" si="13"/>
        <v>17249.999997091061</v>
      </c>
      <c r="L59" s="131">
        <f t="shared" si="13"/>
        <v>0</v>
      </c>
      <c r="M59" s="131">
        <f t="shared" si="13"/>
        <v>0</v>
      </c>
      <c r="N59" s="131">
        <f t="shared" si="13"/>
        <v>0</v>
      </c>
      <c r="O59" s="131">
        <f t="shared" si="13"/>
        <v>0</v>
      </c>
      <c r="P59" s="131">
        <f t="shared" si="13"/>
        <v>0</v>
      </c>
    </row>
    <row r="60" spans="1:16" hidden="1" x14ac:dyDescent="0.2">
      <c r="A60" s="71"/>
    </row>
    <row r="61" spans="1:16" hidden="1" x14ac:dyDescent="0.2">
      <c r="A61" s="71"/>
      <c r="B61" s="40" t="s">
        <v>188</v>
      </c>
      <c r="G61" s="71">
        <f>Worksheet!J184</f>
        <v>59300.000020000007</v>
      </c>
      <c r="H61" s="71">
        <f>Worksheet!L184</f>
        <v>28250</v>
      </c>
      <c r="I61" s="71">
        <f>Worksheet!M184</f>
        <v>13800</v>
      </c>
      <c r="K61" s="71">
        <f>Worksheet!N184</f>
        <v>17250</v>
      </c>
      <c r="N61" s="71">
        <f>Worksheet!O184</f>
        <v>0</v>
      </c>
      <c r="O61" s="71">
        <f>Worksheet!P184</f>
        <v>0</v>
      </c>
      <c r="P61" s="71">
        <f>Worksheet!Q184</f>
        <v>0</v>
      </c>
    </row>
    <row r="62" spans="1:16" hidden="1" x14ac:dyDescent="0.2">
      <c r="A62" s="71"/>
      <c r="B62" s="40" t="s">
        <v>167</v>
      </c>
      <c r="F62" s="165">
        <f>SUM(G62:P62)</f>
        <v>-2.0000004951725714E-5</v>
      </c>
      <c r="G62" s="71">
        <f>G59-G61</f>
        <v>-2.0000006770715117E-5</v>
      </c>
      <c r="H62" s="71">
        <f t="shared" ref="H62:P62" si="14">H59-H61</f>
        <v>5.2360919653438032E-6</v>
      </c>
      <c r="I62" s="71">
        <f t="shared" si="14"/>
        <v>-2.3271513782674447E-6</v>
      </c>
      <c r="J62" s="71">
        <f t="shared" si="14"/>
        <v>0</v>
      </c>
      <c r="K62" s="71">
        <f t="shared" si="14"/>
        <v>-2.908938768086955E-6</v>
      </c>
      <c r="L62" s="71">
        <f t="shared" si="14"/>
        <v>0</v>
      </c>
      <c r="M62" s="71">
        <f t="shared" si="14"/>
        <v>0</v>
      </c>
      <c r="N62" s="71">
        <f t="shared" si="14"/>
        <v>0</v>
      </c>
      <c r="O62" s="71">
        <f t="shared" si="14"/>
        <v>0</v>
      </c>
      <c r="P62" s="71">
        <f t="shared" si="14"/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25" top="0.75" bottom="0.25" header="0.5" footer="0"/>
  <pageSetup scale="70" orientation="landscape" r:id="rId1"/>
  <headerFooter alignWithMargins="0">
    <oddHeader>&amp;REnclosure 2</oddHeader>
    <oddFooter>&amp;LPage 5&amp;Rver 3 (12/2007)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S62"/>
  <sheetViews>
    <sheetView zoomScale="80" zoomScaleNormal="80" workbookViewId="0"/>
  </sheetViews>
  <sheetFormatPr defaultColWidth="0" defaultRowHeight="15" zeroHeight="1" x14ac:dyDescent="0.2"/>
  <cols>
    <col min="1" max="1" width="6.5703125" style="40" customWidth="1"/>
    <col min="2" max="2" width="7.140625" style="40" customWidth="1"/>
    <col min="3" max="3" width="3.7109375" style="40" customWidth="1"/>
    <col min="4" max="4" width="4.28515625" style="40" customWidth="1"/>
    <col min="5" max="5" width="3.7109375" style="40" customWidth="1"/>
    <col min="6" max="6" width="27.7109375" style="40" customWidth="1"/>
    <col min="7" max="7" width="16.140625" style="40" customWidth="1"/>
    <col min="8" max="8" width="12.7109375" style="40" customWidth="1"/>
    <col min="9" max="9" width="16.140625" style="40" customWidth="1"/>
    <col min="10" max="10" width="14.28515625" style="40" customWidth="1"/>
    <col min="11" max="12" width="12.7109375" style="40" customWidth="1"/>
    <col min="13" max="13" width="15.85546875" style="40" customWidth="1"/>
    <col min="14" max="14" width="15.42578125" style="40" customWidth="1"/>
    <col min="15" max="16" width="12.7109375" style="40" customWidth="1"/>
    <col min="17" max="19" width="12.7109375" hidden="1" customWidth="1"/>
    <col min="20" max="16384" width="9.140625" hidden="1"/>
  </cols>
  <sheetData>
    <row r="1" spans="1:19" ht="40.5" customHeight="1" x14ac:dyDescent="0.25">
      <c r="A1" s="260">
        <f>F62</f>
        <v>-1.9999875803478062E-5</v>
      </c>
      <c r="B1" s="181" t="s">
        <v>130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ht="22.5" customHeight="1" x14ac:dyDescent="0.25">
      <c r="A2" s="75"/>
      <c r="B2" s="42" t="s">
        <v>28</v>
      </c>
      <c r="C2" s="42"/>
      <c r="D2" s="42"/>
      <c r="E2" s="255" t="str">
        <f>'CSS Pgm 1'!E2</f>
        <v>Santa Cruz</v>
      </c>
      <c r="F2" s="255"/>
      <c r="G2" s="75"/>
      <c r="H2" s="75"/>
      <c r="I2" s="75"/>
      <c r="J2" s="75"/>
      <c r="K2" s="75"/>
      <c r="L2" s="75"/>
      <c r="M2" s="75"/>
      <c r="N2" s="75"/>
      <c r="O2" s="43" t="s">
        <v>29</v>
      </c>
      <c r="P2" s="44" t="str">
        <f>Worksheet!$N$2</f>
        <v>6/12/08</v>
      </c>
    </row>
    <row r="3" spans="1:19" ht="16.5" customHeight="1" x14ac:dyDescent="0.25">
      <c r="A3" s="75"/>
      <c r="B3" s="42" t="s">
        <v>109</v>
      </c>
      <c r="C3" s="42"/>
      <c r="D3" s="42"/>
      <c r="E3" s="253" t="str">
        <f>Worksheet!D214</f>
        <v>Enhanced Crisis Response</v>
      </c>
      <c r="F3" s="254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2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s="3" customFormat="1" ht="15" customHeight="1" x14ac:dyDescent="0.25">
      <c r="A5" s="47"/>
      <c r="B5" s="201" t="s">
        <v>30</v>
      </c>
      <c r="C5" s="202"/>
      <c r="D5" s="202"/>
      <c r="E5" s="202"/>
      <c r="F5" s="203"/>
      <c r="G5" s="45" t="s">
        <v>19</v>
      </c>
      <c r="H5" s="46" t="s">
        <v>20</v>
      </c>
      <c r="I5" s="46" t="s">
        <v>27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46" t="s">
        <v>76</v>
      </c>
    </row>
    <row r="6" spans="1:19" s="3" customFormat="1" ht="15" customHeight="1" x14ac:dyDescent="0.25">
      <c r="A6" s="47"/>
      <c r="B6" s="204"/>
      <c r="C6" s="205"/>
      <c r="D6" s="205"/>
      <c r="E6" s="205"/>
      <c r="F6" s="206"/>
      <c r="G6" s="191" t="s">
        <v>6</v>
      </c>
      <c r="H6" s="178" t="s">
        <v>37</v>
      </c>
      <c r="I6" s="179"/>
      <c r="J6" s="179"/>
      <c r="K6" s="179"/>
      <c r="L6" s="179"/>
      <c r="M6" s="179"/>
      <c r="N6" s="179"/>
      <c r="O6" s="179"/>
      <c r="P6" s="180"/>
    </row>
    <row r="7" spans="1:19" s="1" customFormat="1" ht="42" customHeight="1" x14ac:dyDescent="0.2">
      <c r="A7" s="133"/>
      <c r="B7" s="207"/>
      <c r="C7" s="208"/>
      <c r="D7" s="208"/>
      <c r="E7" s="208"/>
      <c r="F7" s="209"/>
      <c r="G7" s="192"/>
      <c r="H7" s="169" t="s">
        <v>0</v>
      </c>
      <c r="I7" s="169" t="s">
        <v>36</v>
      </c>
      <c r="J7" s="169" t="s">
        <v>18</v>
      </c>
      <c r="K7" s="169" t="s">
        <v>1</v>
      </c>
      <c r="L7" s="169" t="s">
        <v>15</v>
      </c>
      <c r="M7" s="169" t="s">
        <v>16</v>
      </c>
      <c r="N7" s="169" t="s">
        <v>2</v>
      </c>
      <c r="O7" s="169" t="s">
        <v>17</v>
      </c>
      <c r="P7" s="73" t="s">
        <v>75</v>
      </c>
      <c r="Q7" s="2"/>
      <c r="R7" s="2"/>
      <c r="S7" s="2"/>
    </row>
    <row r="8" spans="1:19" ht="16.5" customHeight="1" x14ac:dyDescent="0.25">
      <c r="A8" s="155"/>
      <c r="B8" s="58" t="str">
        <f>B3</f>
        <v>Program 6:</v>
      </c>
      <c r="C8" s="59"/>
      <c r="D8" s="59"/>
      <c r="E8" s="59"/>
      <c r="F8" s="6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9" ht="12" customHeight="1" x14ac:dyDescent="0.2">
      <c r="A9" s="156"/>
      <c r="B9" s="52"/>
      <c r="C9" s="210" t="s">
        <v>104</v>
      </c>
      <c r="D9" s="210"/>
      <c r="E9" s="210"/>
      <c r="F9" s="211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9" ht="12" customHeight="1" x14ac:dyDescent="0.2">
      <c r="A10" s="157"/>
      <c r="B10" s="52"/>
      <c r="C10" s="62"/>
      <c r="D10" s="62" t="s">
        <v>3</v>
      </c>
      <c r="E10" s="62"/>
      <c r="F10" s="6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ht="12" customHeight="1" x14ac:dyDescent="0.2">
      <c r="A11" s="157"/>
      <c r="B11" s="52"/>
      <c r="C11" s="62"/>
      <c r="D11" s="62"/>
      <c r="E11" s="62" t="s">
        <v>10</v>
      </c>
      <c r="F11" s="6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ht="12" customHeight="1" x14ac:dyDescent="0.2">
      <c r="A12" s="157"/>
      <c r="B12" s="52"/>
      <c r="C12" s="62"/>
      <c r="D12" s="62"/>
      <c r="E12" s="62" t="s">
        <v>11</v>
      </c>
      <c r="F12" s="6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9" ht="12" customHeight="1" x14ac:dyDescent="0.2">
      <c r="A13" s="158" t="s">
        <v>173</v>
      </c>
      <c r="B13" s="52"/>
      <c r="C13" s="62"/>
      <c r="D13" s="62"/>
      <c r="E13" s="62" t="s">
        <v>38</v>
      </c>
      <c r="F13" s="63"/>
      <c r="G13" s="159">
        <f>SUMIF(Worksheet!$B$224:$B$242,$A13,Worksheet!I$224:I$242)</f>
        <v>0</v>
      </c>
      <c r="H13" s="160">
        <f>G13-SUM(I13:P13)</f>
        <v>0</v>
      </c>
      <c r="I13" s="159">
        <f>SUMIF(Worksheet!$B$224:$B$242,$A13,Worksheet!M$224:M$242)</f>
        <v>0</v>
      </c>
      <c r="J13" s="53"/>
      <c r="K13" s="159">
        <f>SUMIF(Worksheet!$B$224:$B$242,$A13,Worksheet!N$224:N$242)</f>
        <v>0</v>
      </c>
      <c r="L13" s="53"/>
      <c r="M13" s="159"/>
      <c r="N13" s="159">
        <f>SUMIF(Worksheet!$B$224:$B$242,$A13,Worksheet!O$224:O$242)</f>
        <v>0</v>
      </c>
      <c r="O13" s="159">
        <f>SUMIF(Worksheet!$B$224:$B$242,$A13,Worksheet!P$224:P$242)</f>
        <v>0</v>
      </c>
      <c r="P13" s="159">
        <f>SUMIF(Worksheet!$B$224:$B$242,$A13,Worksheet!Q$224:Q$242)</f>
        <v>0</v>
      </c>
    </row>
    <row r="14" spans="1:19" ht="12" customHeight="1" x14ac:dyDescent="0.2">
      <c r="A14" s="158" t="s">
        <v>177</v>
      </c>
      <c r="B14" s="52"/>
      <c r="C14" s="62"/>
      <c r="D14" s="62"/>
      <c r="E14" s="62" t="s">
        <v>4</v>
      </c>
      <c r="F14" s="63"/>
      <c r="G14" s="159">
        <f>SUMIF(Worksheet!$B$224:$B$242,$A14,Worksheet!I$224:I$242)</f>
        <v>0</v>
      </c>
      <c r="H14" s="160">
        <f>G14-SUM(I14:P14)</f>
        <v>0</v>
      </c>
      <c r="I14" s="159">
        <f>SUMIF(Worksheet!$B$224:$B$242,$A14,Worksheet!M$224:M$242)</f>
        <v>0</v>
      </c>
      <c r="J14" s="53"/>
      <c r="K14" s="159">
        <f>SUMIF(Worksheet!$B$224:$B$242,$A14,Worksheet!N$224:N$242)</f>
        <v>0</v>
      </c>
      <c r="L14" s="53"/>
      <c r="M14" s="159"/>
      <c r="N14" s="159">
        <f>SUMIF(Worksheet!$B$224:$B$242,$A14,Worksheet!O$224:O$242)</f>
        <v>0</v>
      </c>
      <c r="O14" s="159">
        <f>SUMIF(Worksheet!$B$224:$B$242,$A14,Worksheet!P$224:P$242)</f>
        <v>0</v>
      </c>
      <c r="P14" s="159">
        <f>SUMIF(Worksheet!$B$224:$B$242,$A14,Worksheet!Q$224:Q$242)</f>
        <v>0</v>
      </c>
    </row>
    <row r="15" spans="1:19" ht="12" customHeight="1" x14ac:dyDescent="0.2">
      <c r="A15" s="161"/>
      <c r="B15" s="52"/>
      <c r="C15" s="62"/>
      <c r="D15" s="62" t="s">
        <v>7</v>
      </c>
      <c r="E15" s="62"/>
      <c r="F15" s="63"/>
      <c r="G15" s="53">
        <f>SUM(G11:G14)</f>
        <v>0</v>
      </c>
      <c r="H15" s="53">
        <f t="shared" ref="H15:P15" si="0">SUM(H11:H14)</f>
        <v>0</v>
      </c>
      <c r="I15" s="53">
        <f t="shared" si="0"/>
        <v>0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</row>
    <row r="16" spans="1:19" ht="12" customHeight="1" x14ac:dyDescent="0.2">
      <c r="A16" s="157"/>
      <c r="B16" s="52"/>
      <c r="C16" s="62"/>
      <c r="D16" s="62" t="s">
        <v>5</v>
      </c>
      <c r="E16" s="62"/>
      <c r="F16" s="6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ht="12" customHeight="1" x14ac:dyDescent="0.2">
      <c r="A17" s="157"/>
      <c r="B17" s="52"/>
      <c r="C17" s="62"/>
      <c r="D17" s="62"/>
      <c r="E17" s="62" t="s">
        <v>10</v>
      </c>
      <c r="F17" s="6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 ht="12" customHeight="1" x14ac:dyDescent="0.2">
      <c r="A18" s="157"/>
      <c r="B18" s="52"/>
      <c r="C18" s="62"/>
      <c r="D18" s="62"/>
      <c r="E18" s="62" t="s">
        <v>11</v>
      </c>
      <c r="F18" s="6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 ht="12" customHeight="1" x14ac:dyDescent="0.2">
      <c r="A19" s="157" t="s">
        <v>178</v>
      </c>
      <c r="B19" s="52"/>
      <c r="C19" s="62"/>
      <c r="D19" s="62"/>
      <c r="E19" s="62" t="s">
        <v>38</v>
      </c>
      <c r="F19" s="63"/>
      <c r="G19" s="159">
        <f>SUMIF(Worksheet!$B$224:$B$242,$A19,Worksheet!I$224:I$242)</f>
        <v>0</v>
      </c>
      <c r="H19" s="160">
        <f>G19-SUM(I19:P19)</f>
        <v>0</v>
      </c>
      <c r="I19" s="159">
        <f>SUMIF(Worksheet!$B$224:$B$242,$A19,Worksheet!M$224:M$242)</f>
        <v>0</v>
      </c>
      <c r="J19" s="53"/>
      <c r="K19" s="159">
        <f>SUMIF(Worksheet!$B$224:$B$242,$A19,Worksheet!N$224:N$242)</f>
        <v>0</v>
      </c>
      <c r="L19" s="53"/>
      <c r="M19" s="159"/>
      <c r="N19" s="159">
        <f>SUMIF(Worksheet!$B$224:$B$242,$A19,Worksheet!O$224:O$242)</f>
        <v>0</v>
      </c>
      <c r="O19" s="159">
        <f>SUMIF(Worksheet!$B$224:$B$242,$A19,Worksheet!P$224:P$242)</f>
        <v>0</v>
      </c>
      <c r="P19" s="159">
        <f>SUMIF(Worksheet!$B$224:$B$242,$A19,Worksheet!Q$224:Q$242)</f>
        <v>0</v>
      </c>
    </row>
    <row r="20" spans="1:16" ht="12" customHeight="1" x14ac:dyDescent="0.2">
      <c r="A20" s="157" t="s">
        <v>179</v>
      </c>
      <c r="B20" s="52"/>
      <c r="C20" s="62"/>
      <c r="D20" s="62"/>
      <c r="E20" s="62" t="s">
        <v>4</v>
      </c>
      <c r="F20" s="63"/>
      <c r="G20" s="159">
        <f>SUMIF(Worksheet!$B$224:$B$242,$A20,Worksheet!I$224:I$242)</f>
        <v>325421.80682365026</v>
      </c>
      <c r="H20" s="160">
        <f>G20-SUM(I20:P20)</f>
        <v>151047.98336990376</v>
      </c>
      <c r="I20" s="159">
        <f>SUMIF(Worksheet!$B$224:$B$242,$A20,Worksheet!M$224:M$242)</f>
        <v>0</v>
      </c>
      <c r="J20" s="53"/>
      <c r="K20" s="159">
        <f>SUMIF(Worksheet!$B$224:$B$242,$A20,Worksheet!N$224:N$242)</f>
        <v>150619.93171321417</v>
      </c>
      <c r="L20" s="53"/>
      <c r="M20" s="159"/>
      <c r="N20" s="159">
        <f>SUMIF(Worksheet!$B$224:$B$242,$A20,Worksheet!O$224:O$242)</f>
        <v>23753.891740532323</v>
      </c>
      <c r="O20" s="159">
        <f>SUMIF(Worksheet!$B$224:$B$242,$A20,Worksheet!P$224:P$242)</f>
        <v>0</v>
      </c>
      <c r="P20" s="159">
        <f>SUMIF(Worksheet!$B$224:$B$242,$A20,Worksheet!Q$224:Q$242)</f>
        <v>0</v>
      </c>
    </row>
    <row r="21" spans="1:16" ht="12" customHeight="1" x14ac:dyDescent="0.2">
      <c r="A21" s="161"/>
      <c r="B21" s="52"/>
      <c r="C21" s="62"/>
      <c r="D21" s="62" t="s">
        <v>8</v>
      </c>
      <c r="E21" s="62"/>
      <c r="F21" s="63"/>
      <c r="G21" s="53">
        <f>SUM(G17:G20)</f>
        <v>325421.80682365026</v>
      </c>
      <c r="H21" s="53">
        <f t="shared" ref="H21:P21" si="1">SUM(H17:H20)</f>
        <v>151047.98336990376</v>
      </c>
      <c r="I21" s="53">
        <f t="shared" si="1"/>
        <v>0</v>
      </c>
      <c r="J21" s="53">
        <f t="shared" si="1"/>
        <v>0</v>
      </c>
      <c r="K21" s="53">
        <f t="shared" si="1"/>
        <v>150619.93171321417</v>
      </c>
      <c r="L21" s="53">
        <f t="shared" si="1"/>
        <v>0</v>
      </c>
      <c r="M21" s="53">
        <f t="shared" si="1"/>
        <v>0</v>
      </c>
      <c r="N21" s="53">
        <f t="shared" si="1"/>
        <v>23753.891740532323</v>
      </c>
      <c r="O21" s="53">
        <f t="shared" si="1"/>
        <v>0</v>
      </c>
      <c r="P21" s="53">
        <f t="shared" si="1"/>
        <v>0</v>
      </c>
    </row>
    <row r="22" spans="1:16" ht="12" customHeight="1" x14ac:dyDescent="0.2">
      <c r="A22" s="162"/>
      <c r="B22" s="54"/>
      <c r="C22" s="55" t="s">
        <v>9</v>
      </c>
      <c r="D22" s="55"/>
      <c r="E22" s="55"/>
      <c r="F22" s="56"/>
      <c r="G22" s="57">
        <f>G15+G21</f>
        <v>325421.80682365026</v>
      </c>
      <c r="H22" s="57">
        <f t="shared" ref="H22:P22" si="2">H15+H21</f>
        <v>151047.98336990376</v>
      </c>
      <c r="I22" s="57">
        <f t="shared" si="2"/>
        <v>0</v>
      </c>
      <c r="J22" s="57">
        <f t="shared" si="2"/>
        <v>0</v>
      </c>
      <c r="K22" s="57">
        <f t="shared" si="2"/>
        <v>150619.93171321417</v>
      </c>
      <c r="L22" s="57">
        <f t="shared" si="2"/>
        <v>0</v>
      </c>
      <c r="M22" s="57">
        <f t="shared" si="2"/>
        <v>0</v>
      </c>
      <c r="N22" s="57">
        <f t="shared" si="2"/>
        <v>23753.891740532323</v>
      </c>
      <c r="O22" s="57">
        <f t="shared" si="2"/>
        <v>0</v>
      </c>
      <c r="P22" s="57">
        <f t="shared" si="2"/>
        <v>0</v>
      </c>
    </row>
    <row r="23" spans="1:16" ht="12" customHeight="1" x14ac:dyDescent="0.2">
      <c r="A23" s="156"/>
      <c r="B23" s="52"/>
      <c r="C23" s="212" t="s">
        <v>95</v>
      </c>
      <c r="D23" s="212"/>
      <c r="E23" s="212"/>
      <c r="F23" s="21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2" customHeight="1" x14ac:dyDescent="0.2">
      <c r="A24" s="157"/>
      <c r="B24" s="52"/>
      <c r="C24" s="62"/>
      <c r="D24" s="62" t="s">
        <v>31</v>
      </c>
      <c r="E24" s="62"/>
      <c r="F24" s="6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2" customHeight="1" x14ac:dyDescent="0.2">
      <c r="A25" s="157"/>
      <c r="B25" s="52"/>
      <c r="C25" s="62"/>
      <c r="D25" s="62"/>
      <c r="E25" s="62" t="s">
        <v>3</v>
      </c>
      <c r="F25" s="6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2" customHeight="1" x14ac:dyDescent="0.2">
      <c r="A26" s="158" t="s">
        <v>180</v>
      </c>
      <c r="B26" s="52"/>
      <c r="C26" s="62"/>
      <c r="D26" s="62"/>
      <c r="E26" s="62"/>
      <c r="F26" s="63" t="s">
        <v>38</v>
      </c>
      <c r="G26" s="159">
        <f>SUMIF(Worksheet!$B$224:$B$242,$A26,Worksheet!I$224:I$242)</f>
        <v>0</v>
      </c>
      <c r="H26" s="160">
        <f>G26-SUM(I26:P26)</f>
        <v>0</v>
      </c>
      <c r="I26" s="159">
        <f>SUMIF(Worksheet!$B$224:$B$242,$A26,Worksheet!M$224:M$242)</f>
        <v>0</v>
      </c>
      <c r="J26" s="53"/>
      <c r="K26" s="159">
        <f>SUMIF(Worksheet!$B$224:$B$242,$A26,Worksheet!N$224:N$242)</f>
        <v>0</v>
      </c>
      <c r="L26" s="53"/>
      <c r="M26" s="159"/>
      <c r="N26" s="159">
        <f>SUMIF(Worksheet!$B$224:$B$242,$A26,Worksheet!O$224:O$242)</f>
        <v>0</v>
      </c>
      <c r="O26" s="159">
        <f>SUMIF(Worksheet!$B$224:$B$242,$A26,Worksheet!P$224:P$242)</f>
        <v>0</v>
      </c>
      <c r="P26" s="159">
        <f>SUMIF(Worksheet!$B$224:$B$242,$A26,Worksheet!Q$224:Q$242)</f>
        <v>0</v>
      </c>
    </row>
    <row r="27" spans="1:16" ht="12" customHeight="1" x14ac:dyDescent="0.2">
      <c r="A27" s="158" t="s">
        <v>181</v>
      </c>
      <c r="B27" s="52"/>
      <c r="C27" s="62"/>
      <c r="D27" s="62"/>
      <c r="E27" s="62"/>
      <c r="F27" s="63" t="s">
        <v>4</v>
      </c>
      <c r="G27" s="159">
        <f>SUMIF(Worksheet!$B$224:$B$242,$A27,Worksheet!I$224:I$242)</f>
        <v>0</v>
      </c>
      <c r="H27" s="160">
        <f>G27-SUM(I27:P27)</f>
        <v>0</v>
      </c>
      <c r="I27" s="159">
        <f>SUMIF(Worksheet!$B$224:$B$242,$A27,Worksheet!M$224:M$242)</f>
        <v>0</v>
      </c>
      <c r="J27" s="53"/>
      <c r="K27" s="159">
        <f>SUMIF(Worksheet!$B$224:$B$242,$A27,Worksheet!N$224:N$242)</f>
        <v>0</v>
      </c>
      <c r="L27" s="53"/>
      <c r="M27" s="159"/>
      <c r="N27" s="159">
        <f>SUMIF(Worksheet!$B$224:$B$242,$A27,Worksheet!O$224:O$242)</f>
        <v>0</v>
      </c>
      <c r="O27" s="159">
        <f>SUMIF(Worksheet!$B$224:$B$242,$A27,Worksheet!P$224:P$242)</f>
        <v>0</v>
      </c>
      <c r="P27" s="159">
        <f>SUMIF(Worksheet!$B$224:$B$242,$A27,Worksheet!Q$224:Q$242)</f>
        <v>0</v>
      </c>
    </row>
    <row r="28" spans="1:16" ht="12" customHeight="1" x14ac:dyDescent="0.2">
      <c r="A28" s="161"/>
      <c r="B28" s="52"/>
      <c r="C28" s="62"/>
      <c r="D28" s="62"/>
      <c r="E28" s="62" t="s">
        <v>7</v>
      </c>
      <c r="F28" s="63"/>
      <c r="G28" s="53">
        <f>SUM(G26:G27)</f>
        <v>0</v>
      </c>
      <c r="H28" s="53">
        <f t="shared" ref="H28:P28" si="3">SUM(H26:H27)</f>
        <v>0</v>
      </c>
      <c r="I28" s="53">
        <f t="shared" si="3"/>
        <v>0</v>
      </c>
      <c r="J28" s="53">
        <f t="shared" si="3"/>
        <v>0</v>
      </c>
      <c r="K28" s="53">
        <f t="shared" si="3"/>
        <v>0</v>
      </c>
      <c r="L28" s="53">
        <f t="shared" si="3"/>
        <v>0</v>
      </c>
      <c r="M28" s="53">
        <f t="shared" si="3"/>
        <v>0</v>
      </c>
      <c r="N28" s="53">
        <f t="shared" si="3"/>
        <v>0</v>
      </c>
      <c r="O28" s="53">
        <f t="shared" si="3"/>
        <v>0</v>
      </c>
      <c r="P28" s="53">
        <f t="shared" si="3"/>
        <v>0</v>
      </c>
    </row>
    <row r="29" spans="1:16" ht="12" customHeight="1" x14ac:dyDescent="0.2">
      <c r="A29" s="157"/>
      <c r="B29" s="52"/>
      <c r="C29" s="62"/>
      <c r="D29" s="62"/>
      <c r="E29" s="62" t="s">
        <v>5</v>
      </c>
      <c r="F29" s="6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2" customHeight="1" x14ac:dyDescent="0.2">
      <c r="A30" s="157" t="s">
        <v>182</v>
      </c>
      <c r="B30" s="52"/>
      <c r="C30" s="62"/>
      <c r="D30" s="62"/>
      <c r="E30" s="62"/>
      <c r="F30" s="63" t="s">
        <v>38</v>
      </c>
      <c r="G30" s="159">
        <f>SUMIF(Worksheet!$B$224:$B$242,$A30,Worksheet!I$224:I$242)</f>
        <v>0</v>
      </c>
      <c r="H30" s="160">
        <f>G30-SUM(I30:P30)</f>
        <v>0</v>
      </c>
      <c r="I30" s="159">
        <f>SUMIF(Worksheet!$B$224:$B$242,$A30,Worksheet!M$224:M$242)</f>
        <v>0</v>
      </c>
      <c r="J30" s="53"/>
      <c r="K30" s="159">
        <f>SUMIF(Worksheet!$B$224:$B$242,$A30,Worksheet!N$224:N$242)</f>
        <v>0</v>
      </c>
      <c r="L30" s="53"/>
      <c r="M30" s="159"/>
      <c r="N30" s="159">
        <f>SUMIF(Worksheet!$B$224:$B$242,$A30,Worksheet!O$224:O$242)</f>
        <v>0</v>
      </c>
      <c r="O30" s="159">
        <f>SUMIF(Worksheet!$B$224:$B$242,$A30,Worksheet!P$224:P$242)</f>
        <v>0</v>
      </c>
      <c r="P30" s="159">
        <f>SUMIF(Worksheet!$B$224:$B$242,$A30,Worksheet!Q$224:Q$242)</f>
        <v>0</v>
      </c>
    </row>
    <row r="31" spans="1:16" ht="12" customHeight="1" x14ac:dyDescent="0.2">
      <c r="A31" s="157" t="s">
        <v>183</v>
      </c>
      <c r="B31" s="52"/>
      <c r="C31" s="62"/>
      <c r="D31" s="62"/>
      <c r="E31" s="62"/>
      <c r="F31" s="63" t="s">
        <v>4</v>
      </c>
      <c r="G31" s="159">
        <f>SUMIF(Worksheet!$B$224:$B$242,$A31,Worksheet!I$224:I$242)</f>
        <v>604351.19317634974</v>
      </c>
      <c r="H31" s="160">
        <f>G31-SUM(I31:P31)</f>
        <v>280516.01663545467</v>
      </c>
      <c r="I31" s="159">
        <f>SUMIF(Worksheet!$B$224:$B$242,$A31,Worksheet!M$224:M$242)</f>
        <v>0</v>
      </c>
      <c r="J31" s="53"/>
      <c r="K31" s="159">
        <f>SUMIF(Worksheet!$B$224:$B$242,$A31,Worksheet!N$224:N$242)</f>
        <v>279721.06828215736</v>
      </c>
      <c r="L31" s="53"/>
      <c r="M31" s="159"/>
      <c r="N31" s="159">
        <f>SUMIF(Worksheet!$B$224:$B$242,$A31,Worksheet!O$224:O$242)</f>
        <v>44114.108258737739</v>
      </c>
      <c r="O31" s="159">
        <f>SUMIF(Worksheet!$B$224:$B$242,$A31,Worksheet!P$224:P$242)</f>
        <v>0</v>
      </c>
      <c r="P31" s="159">
        <f>SUMIF(Worksheet!$B$224:$B$242,$A31,Worksheet!Q$224:Q$242)</f>
        <v>0</v>
      </c>
    </row>
    <row r="32" spans="1:16" ht="12" customHeight="1" x14ac:dyDescent="0.2">
      <c r="A32" s="161"/>
      <c r="B32" s="52"/>
      <c r="C32" s="62"/>
      <c r="D32" s="62"/>
      <c r="E32" s="62" t="s">
        <v>8</v>
      </c>
      <c r="F32" s="63"/>
      <c r="G32" s="53">
        <f>SUM(G30:G31)</f>
        <v>604351.19317634974</v>
      </c>
      <c r="H32" s="53">
        <f t="shared" ref="H32:P32" si="4">SUM(H30:H31)</f>
        <v>280516.01663545467</v>
      </c>
      <c r="I32" s="53">
        <f t="shared" si="4"/>
        <v>0</v>
      </c>
      <c r="J32" s="53">
        <f t="shared" si="4"/>
        <v>0</v>
      </c>
      <c r="K32" s="53">
        <f t="shared" si="4"/>
        <v>279721.06828215736</v>
      </c>
      <c r="L32" s="53">
        <f t="shared" si="4"/>
        <v>0</v>
      </c>
      <c r="M32" s="53">
        <f t="shared" si="4"/>
        <v>0</v>
      </c>
      <c r="N32" s="53">
        <f t="shared" si="4"/>
        <v>44114.108258737739</v>
      </c>
      <c r="O32" s="53">
        <f t="shared" si="4"/>
        <v>0</v>
      </c>
      <c r="P32" s="53">
        <f t="shared" si="4"/>
        <v>0</v>
      </c>
    </row>
    <row r="33" spans="1:16" ht="12" customHeight="1" x14ac:dyDescent="0.2">
      <c r="A33" s="161"/>
      <c r="B33" s="52"/>
      <c r="C33" s="62"/>
      <c r="D33" s="62" t="s">
        <v>32</v>
      </c>
      <c r="E33" s="62"/>
      <c r="F33" s="63"/>
      <c r="G33" s="53">
        <f>G28+G32</f>
        <v>604351.19317634974</v>
      </c>
      <c r="H33" s="53">
        <f t="shared" ref="H33:P33" si="5">H28+H32</f>
        <v>280516.01663545467</v>
      </c>
      <c r="I33" s="53">
        <f t="shared" si="5"/>
        <v>0</v>
      </c>
      <c r="J33" s="53">
        <f t="shared" si="5"/>
        <v>0</v>
      </c>
      <c r="K33" s="53">
        <f t="shared" si="5"/>
        <v>279721.06828215736</v>
      </c>
      <c r="L33" s="53">
        <f t="shared" si="5"/>
        <v>0</v>
      </c>
      <c r="M33" s="53">
        <f t="shared" si="5"/>
        <v>0</v>
      </c>
      <c r="N33" s="53">
        <f t="shared" si="5"/>
        <v>44114.108258737739</v>
      </c>
      <c r="O33" s="53">
        <f t="shared" si="5"/>
        <v>0</v>
      </c>
      <c r="P33" s="53">
        <f t="shared" si="5"/>
        <v>0</v>
      </c>
    </row>
    <row r="34" spans="1:16" ht="12" customHeight="1" x14ac:dyDescent="0.2">
      <c r="A34" s="157"/>
      <c r="B34" s="52"/>
      <c r="C34" s="62"/>
      <c r="D34" s="62" t="s">
        <v>33</v>
      </c>
      <c r="E34" s="62"/>
      <c r="F34" s="6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ht="12" customHeight="1" x14ac:dyDescent="0.2">
      <c r="A35" s="157"/>
      <c r="B35" s="52"/>
      <c r="C35" s="62"/>
      <c r="D35" s="62"/>
      <c r="E35" s="62" t="s">
        <v>3</v>
      </c>
      <c r="F35" s="6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12" customHeight="1" x14ac:dyDescent="0.2">
      <c r="A36" s="157"/>
      <c r="B36" s="52"/>
      <c r="C36" s="62"/>
      <c r="D36" s="62"/>
      <c r="E36" s="62"/>
      <c r="F36" s="63" t="s">
        <v>38</v>
      </c>
      <c r="G36" s="53"/>
      <c r="H36" s="53"/>
      <c r="I36" s="53"/>
      <c r="J36" s="53"/>
      <c r="K36" s="53"/>
      <c r="L36" s="53"/>
      <c r="M36" s="159"/>
      <c r="N36" s="159">
        <f>SUMIF(Worksheet!$B$224:$B$242,$A36,Worksheet!O$224:O$242)</f>
        <v>0</v>
      </c>
      <c r="O36" s="159">
        <f>SUMIF(Worksheet!$B$224:$B$242,$A36,Worksheet!P$224:P$242)</f>
        <v>0</v>
      </c>
      <c r="P36" s="159">
        <f>SUMIF(Worksheet!$B$224:$B$242,$A36,Worksheet!Q$224:Q$242)</f>
        <v>0</v>
      </c>
    </row>
    <row r="37" spans="1:16" ht="12" customHeight="1" x14ac:dyDescent="0.2">
      <c r="A37" s="157"/>
      <c r="B37" s="52"/>
      <c r="C37" s="62"/>
      <c r="D37" s="62"/>
      <c r="E37" s="62"/>
      <c r="F37" s="63" t="s">
        <v>4</v>
      </c>
      <c r="G37" s="53"/>
      <c r="H37" s="53"/>
      <c r="I37" s="53"/>
      <c r="J37" s="53"/>
      <c r="K37" s="53"/>
      <c r="L37" s="53"/>
      <c r="M37" s="159"/>
      <c r="N37" s="159">
        <f>SUMIF(Worksheet!$B$224:$B$242,$A37,Worksheet!O$224:O$242)</f>
        <v>0</v>
      </c>
      <c r="O37" s="159">
        <f>SUMIF(Worksheet!$B$224:$B$242,$A37,Worksheet!P$224:P$242)</f>
        <v>0</v>
      </c>
      <c r="P37" s="159">
        <f>SUMIF(Worksheet!$B$224:$B$242,$A37,Worksheet!Q$224:Q$242)</f>
        <v>0</v>
      </c>
    </row>
    <row r="38" spans="1:16" ht="12" customHeight="1" x14ac:dyDescent="0.2">
      <c r="A38" s="161"/>
      <c r="B38" s="52"/>
      <c r="C38" s="62"/>
      <c r="D38" s="62"/>
      <c r="E38" s="62" t="s">
        <v>7</v>
      </c>
      <c r="F38" s="63"/>
      <c r="G38" s="53">
        <f>SUM(G36:G37)</f>
        <v>0</v>
      </c>
      <c r="H38" s="53">
        <f t="shared" ref="H38:P38" si="6">SUM(H36:H37)</f>
        <v>0</v>
      </c>
      <c r="I38" s="53">
        <f t="shared" si="6"/>
        <v>0</v>
      </c>
      <c r="J38" s="53">
        <f t="shared" si="6"/>
        <v>0</v>
      </c>
      <c r="K38" s="53">
        <f t="shared" si="6"/>
        <v>0</v>
      </c>
      <c r="L38" s="53">
        <f t="shared" si="6"/>
        <v>0</v>
      </c>
      <c r="M38" s="53">
        <f t="shared" si="6"/>
        <v>0</v>
      </c>
      <c r="N38" s="53">
        <f t="shared" si="6"/>
        <v>0</v>
      </c>
      <c r="O38" s="53">
        <f t="shared" si="6"/>
        <v>0</v>
      </c>
      <c r="P38" s="53">
        <f t="shared" si="6"/>
        <v>0</v>
      </c>
    </row>
    <row r="39" spans="1:16" ht="12" customHeight="1" x14ac:dyDescent="0.2">
      <c r="A39" s="157"/>
      <c r="B39" s="52"/>
      <c r="C39" s="62"/>
      <c r="D39" s="62"/>
      <c r="E39" s="62" t="s">
        <v>5</v>
      </c>
      <c r="F39" s="6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2" customHeight="1" x14ac:dyDescent="0.2">
      <c r="A40" s="157"/>
      <c r="B40" s="52"/>
      <c r="C40" s="62"/>
      <c r="D40" s="62"/>
      <c r="E40" s="62"/>
      <c r="F40" s="63" t="s">
        <v>38</v>
      </c>
      <c r="G40" s="53"/>
      <c r="H40" s="53"/>
      <c r="I40" s="53"/>
      <c r="J40" s="53"/>
      <c r="K40" s="53"/>
      <c r="L40" s="53"/>
      <c r="M40" s="159"/>
      <c r="N40" s="159">
        <f>SUMIF(Worksheet!$B$224:$B$242,$A40,Worksheet!O$224:O$242)</f>
        <v>0</v>
      </c>
      <c r="O40" s="159">
        <f>SUMIF(Worksheet!$B$224:$B$242,$A40,Worksheet!P$224:P$242)</f>
        <v>0</v>
      </c>
      <c r="P40" s="159">
        <f>SUMIF(Worksheet!$B$224:$B$242,$A40,Worksheet!Q$224:Q$242)</f>
        <v>0</v>
      </c>
    </row>
    <row r="41" spans="1:16" ht="12" customHeight="1" x14ac:dyDescent="0.2">
      <c r="A41" s="157"/>
      <c r="B41" s="52"/>
      <c r="C41" s="62"/>
      <c r="D41" s="62"/>
      <c r="E41" s="62"/>
      <c r="F41" s="63" t="s">
        <v>4</v>
      </c>
      <c r="G41" s="53"/>
      <c r="H41" s="53"/>
      <c r="I41" s="53"/>
      <c r="J41" s="53"/>
      <c r="K41" s="53"/>
      <c r="L41" s="53"/>
      <c r="M41" s="159"/>
      <c r="N41" s="159">
        <f>SUMIF(Worksheet!$B$224:$B$242,$A41,Worksheet!O$224:O$242)</f>
        <v>0</v>
      </c>
      <c r="O41" s="159">
        <f>SUMIF(Worksheet!$B$224:$B$242,$A41,Worksheet!P$224:P$242)</f>
        <v>0</v>
      </c>
      <c r="P41" s="159">
        <f>SUMIF(Worksheet!$B$224:$B$242,$A41,Worksheet!Q$224:Q$242)</f>
        <v>0</v>
      </c>
    </row>
    <row r="42" spans="1:16" ht="12" customHeight="1" x14ac:dyDescent="0.2">
      <c r="A42" s="161"/>
      <c r="B42" s="52"/>
      <c r="C42" s="62"/>
      <c r="D42" s="62"/>
      <c r="E42" s="62" t="s">
        <v>8</v>
      </c>
      <c r="F42" s="63"/>
      <c r="G42" s="53">
        <f>SUM(G40:G41)</f>
        <v>0</v>
      </c>
      <c r="H42" s="53">
        <f t="shared" ref="H42:P42" si="7">SUM(H40:H41)</f>
        <v>0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si="7"/>
        <v>0</v>
      </c>
      <c r="M42" s="53">
        <f t="shared" si="7"/>
        <v>0</v>
      </c>
      <c r="N42" s="53">
        <f t="shared" si="7"/>
        <v>0</v>
      </c>
      <c r="O42" s="53">
        <f t="shared" si="7"/>
        <v>0</v>
      </c>
      <c r="P42" s="53">
        <f t="shared" si="7"/>
        <v>0</v>
      </c>
    </row>
    <row r="43" spans="1:16" ht="12" customHeight="1" x14ac:dyDescent="0.2">
      <c r="A43" s="161"/>
      <c r="B43" s="52"/>
      <c r="C43" s="62"/>
      <c r="D43" s="62" t="s">
        <v>34</v>
      </c>
      <c r="E43" s="62"/>
      <c r="F43" s="63"/>
      <c r="G43" s="53">
        <f>G38+G42</f>
        <v>0</v>
      </c>
      <c r="H43" s="53">
        <f t="shared" ref="H43:P43" si="8">H38+H42</f>
        <v>0</v>
      </c>
      <c r="I43" s="53">
        <f t="shared" si="8"/>
        <v>0</v>
      </c>
      <c r="J43" s="53">
        <f t="shared" si="8"/>
        <v>0</v>
      </c>
      <c r="K43" s="53">
        <f t="shared" si="8"/>
        <v>0</v>
      </c>
      <c r="L43" s="53">
        <f t="shared" si="8"/>
        <v>0</v>
      </c>
      <c r="M43" s="53">
        <f t="shared" si="8"/>
        <v>0</v>
      </c>
      <c r="N43" s="53">
        <f t="shared" si="8"/>
        <v>0</v>
      </c>
      <c r="O43" s="53">
        <f t="shared" si="8"/>
        <v>0</v>
      </c>
      <c r="P43" s="53">
        <f t="shared" si="8"/>
        <v>0</v>
      </c>
    </row>
    <row r="44" spans="1:16" ht="12" customHeight="1" x14ac:dyDescent="0.2">
      <c r="A44" s="162"/>
      <c r="B44" s="54"/>
      <c r="C44" s="55" t="s">
        <v>96</v>
      </c>
      <c r="D44" s="55"/>
      <c r="E44" s="55"/>
      <c r="F44" s="56"/>
      <c r="G44" s="57">
        <f>G33+G43</f>
        <v>604351.19317634974</v>
      </c>
      <c r="H44" s="57">
        <f t="shared" ref="H44:P44" si="9">H33+H43</f>
        <v>280516.01663545467</v>
      </c>
      <c r="I44" s="57">
        <f t="shared" si="9"/>
        <v>0</v>
      </c>
      <c r="J44" s="57">
        <f t="shared" si="9"/>
        <v>0</v>
      </c>
      <c r="K44" s="57">
        <f t="shared" si="9"/>
        <v>279721.06828215736</v>
      </c>
      <c r="L44" s="57">
        <f t="shared" si="9"/>
        <v>0</v>
      </c>
      <c r="M44" s="57">
        <f t="shared" si="9"/>
        <v>0</v>
      </c>
      <c r="N44" s="57">
        <f t="shared" si="9"/>
        <v>44114.108258737739</v>
      </c>
      <c r="O44" s="57">
        <f t="shared" si="9"/>
        <v>0</v>
      </c>
      <c r="P44" s="57">
        <f t="shared" si="9"/>
        <v>0</v>
      </c>
    </row>
    <row r="45" spans="1:16" ht="12" customHeight="1" x14ac:dyDescent="0.2">
      <c r="A45" s="163"/>
      <c r="B45" s="52"/>
      <c r="C45" s="199" t="s">
        <v>12</v>
      </c>
      <c r="D45" s="199"/>
      <c r="E45" s="199"/>
      <c r="F45" s="200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2" customHeight="1" x14ac:dyDescent="0.2">
      <c r="A46" s="157"/>
      <c r="B46" s="52"/>
      <c r="C46" s="62"/>
      <c r="D46" s="62" t="s">
        <v>3</v>
      </c>
      <c r="E46" s="62"/>
      <c r="F46" s="6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2" customHeight="1" x14ac:dyDescent="0.2">
      <c r="A47" s="157"/>
      <c r="B47" s="52"/>
      <c r="C47" s="62"/>
      <c r="D47" s="62"/>
      <c r="E47" s="62" t="s">
        <v>10</v>
      </c>
      <c r="F47" s="6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2" customHeight="1" x14ac:dyDescent="0.2">
      <c r="A48" s="157"/>
      <c r="B48" s="52"/>
      <c r="C48" s="62"/>
      <c r="D48" s="62"/>
      <c r="E48" s="62" t="s">
        <v>11</v>
      </c>
      <c r="F48" s="6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2" customHeight="1" x14ac:dyDescent="0.2">
      <c r="A49" s="158" t="s">
        <v>184</v>
      </c>
      <c r="B49" s="52"/>
      <c r="C49" s="62"/>
      <c r="D49" s="62"/>
      <c r="E49" s="62" t="s">
        <v>38</v>
      </c>
      <c r="F49" s="63"/>
      <c r="G49" s="159">
        <f>SUMIF(Worksheet!$B$224:$B$242,$A49,Worksheet!I$224:I$242)</f>
        <v>0</v>
      </c>
      <c r="H49" s="160">
        <f>G49-SUM(I49:P49)</f>
        <v>0</v>
      </c>
      <c r="I49" s="159">
        <f>SUMIF(Worksheet!$B$224:$B$242,$A49,Worksheet!M$224:M$242)</f>
        <v>0</v>
      </c>
      <c r="J49" s="53"/>
      <c r="K49" s="159">
        <f>SUMIF(Worksheet!$B$224:$B$242,$A49,Worksheet!N$224:N$242)</f>
        <v>0</v>
      </c>
      <c r="L49" s="53"/>
      <c r="M49" s="159"/>
      <c r="N49" s="159">
        <f>SUMIF(Worksheet!$B$224:$B$242,$A49,Worksheet!O$224:O$242)</f>
        <v>0</v>
      </c>
      <c r="O49" s="159">
        <f>SUMIF(Worksheet!$B$224:$B$242,$A49,Worksheet!P$224:P$242)</f>
        <v>0</v>
      </c>
      <c r="P49" s="159">
        <f>SUMIF(Worksheet!$B$224:$B$242,$A49,Worksheet!Q$224:Q$242)</f>
        <v>0</v>
      </c>
    </row>
    <row r="50" spans="1:16" ht="12" customHeight="1" x14ac:dyDescent="0.2">
      <c r="A50" s="158" t="s">
        <v>185</v>
      </c>
      <c r="B50" s="52"/>
      <c r="C50" s="62"/>
      <c r="D50" s="62"/>
      <c r="E50" s="62" t="s">
        <v>4</v>
      </c>
      <c r="F50" s="63"/>
      <c r="G50" s="159">
        <f>SUMIF(Worksheet!$B$224:$B$242,$A50,Worksheet!I$224:I$242)</f>
        <v>0</v>
      </c>
      <c r="H50" s="160">
        <f>G50-SUM(I50:P50)</f>
        <v>0</v>
      </c>
      <c r="I50" s="159">
        <f>SUMIF(Worksheet!$B$224:$B$242,$A50,Worksheet!M$224:M$242)</f>
        <v>0</v>
      </c>
      <c r="J50" s="53"/>
      <c r="K50" s="159">
        <f>SUMIF(Worksheet!$B$224:$B$242,$A50,Worksheet!N$224:N$242)</f>
        <v>0</v>
      </c>
      <c r="L50" s="53"/>
      <c r="M50" s="159"/>
      <c r="N50" s="159">
        <f>SUMIF(Worksheet!$B$224:$B$242,$A50,Worksheet!O$224:O$242)</f>
        <v>0</v>
      </c>
      <c r="O50" s="159">
        <f>SUMIF(Worksheet!$B$224:$B$242,$A50,Worksheet!P$224:P$242)</f>
        <v>0</v>
      </c>
      <c r="P50" s="159">
        <f>SUMIF(Worksheet!$B$224:$B$242,$A50,Worksheet!Q$224:Q$242)</f>
        <v>0</v>
      </c>
    </row>
    <row r="51" spans="1:16" ht="12" customHeight="1" x14ac:dyDescent="0.2">
      <c r="A51" s="161"/>
      <c r="B51" s="52"/>
      <c r="C51" s="62"/>
      <c r="D51" s="62" t="s">
        <v>7</v>
      </c>
      <c r="E51" s="62"/>
      <c r="F51" s="63"/>
      <c r="G51" s="53">
        <f>SUM(G47:G50)</f>
        <v>0</v>
      </c>
      <c r="H51" s="53">
        <f t="shared" ref="H51:P51" si="10">SUM(H47:H50)</f>
        <v>0</v>
      </c>
      <c r="I51" s="53">
        <f t="shared" si="10"/>
        <v>0</v>
      </c>
      <c r="J51" s="53">
        <f t="shared" si="10"/>
        <v>0</v>
      </c>
      <c r="K51" s="53">
        <f t="shared" si="10"/>
        <v>0</v>
      </c>
      <c r="L51" s="53">
        <f t="shared" si="10"/>
        <v>0</v>
      </c>
      <c r="M51" s="53">
        <f t="shared" si="10"/>
        <v>0</v>
      </c>
      <c r="N51" s="53">
        <f t="shared" si="10"/>
        <v>0</v>
      </c>
      <c r="O51" s="53">
        <f t="shared" si="10"/>
        <v>0</v>
      </c>
      <c r="P51" s="53">
        <f t="shared" si="10"/>
        <v>0</v>
      </c>
    </row>
    <row r="52" spans="1:16" ht="12" customHeight="1" x14ac:dyDescent="0.2">
      <c r="A52" s="157"/>
      <c r="B52" s="52"/>
      <c r="C52" s="62"/>
      <c r="D52" s="62" t="s">
        <v>5</v>
      </c>
      <c r="E52" s="62"/>
      <c r="F52" s="6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 ht="12" customHeight="1" x14ac:dyDescent="0.2">
      <c r="A53" s="157"/>
      <c r="B53" s="52"/>
      <c r="C53" s="62"/>
      <c r="D53" s="62"/>
      <c r="E53" s="62" t="s">
        <v>10</v>
      </c>
      <c r="F53" s="6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16" ht="12" customHeight="1" x14ac:dyDescent="0.2">
      <c r="A54" s="157"/>
      <c r="B54" s="52"/>
      <c r="C54" s="62"/>
      <c r="D54" s="62"/>
      <c r="E54" s="62" t="s">
        <v>11</v>
      </c>
      <c r="F54" s="6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 ht="12" customHeight="1" x14ac:dyDescent="0.2">
      <c r="A55" s="157" t="s">
        <v>186</v>
      </c>
      <c r="B55" s="52"/>
      <c r="C55" s="62"/>
      <c r="D55" s="62"/>
      <c r="E55" s="62" t="s">
        <v>38</v>
      </c>
      <c r="F55" s="63"/>
      <c r="G55" s="159">
        <f>SUMIF(Worksheet!$B$224:$B$242,$A55,Worksheet!I$224:I$242)</f>
        <v>0</v>
      </c>
      <c r="H55" s="160">
        <f>G55-SUM(I55:P55)</f>
        <v>0</v>
      </c>
      <c r="I55" s="159">
        <f>SUMIF(Worksheet!$B$224:$B$242,$A55,Worksheet!M$224:M$242)</f>
        <v>0</v>
      </c>
      <c r="J55" s="53"/>
      <c r="K55" s="159">
        <f>SUMIF(Worksheet!$B$224:$B$242,$A55,Worksheet!N$224:N$242)</f>
        <v>0</v>
      </c>
      <c r="L55" s="53"/>
      <c r="M55" s="159"/>
      <c r="N55" s="159">
        <f>SUMIF(Worksheet!$B$224:$B$242,$A55,Worksheet!O$224:O$242)</f>
        <v>0</v>
      </c>
      <c r="O55" s="159">
        <f>SUMIF(Worksheet!$B$224:$B$242,$A55,Worksheet!P$224:P$242)</f>
        <v>0</v>
      </c>
      <c r="P55" s="159">
        <f>SUMIF(Worksheet!$B$224:$B$242,$A55,Worksheet!Q$224:Q$242)</f>
        <v>0</v>
      </c>
    </row>
    <row r="56" spans="1:16" ht="12" customHeight="1" x14ac:dyDescent="0.2">
      <c r="A56" s="157" t="s">
        <v>187</v>
      </c>
      <c r="B56" s="52"/>
      <c r="C56" s="62"/>
      <c r="D56" s="62"/>
      <c r="E56" s="62" t="s">
        <v>4</v>
      </c>
      <c r="F56" s="63"/>
      <c r="G56" s="159">
        <f>SUMIF(Worksheet!$B$224:$B$242,$A56,Worksheet!I$224:I$242)</f>
        <v>0</v>
      </c>
      <c r="H56" s="160">
        <f>G56-SUM(I56:P56)</f>
        <v>0</v>
      </c>
      <c r="I56" s="159">
        <f>SUMIF(Worksheet!$B$224:$B$242,$A56,Worksheet!M$224:M$242)</f>
        <v>0</v>
      </c>
      <c r="J56" s="53"/>
      <c r="K56" s="159">
        <f>SUMIF(Worksheet!$B$224:$B$242,$A56,Worksheet!N$224:N$242)</f>
        <v>0</v>
      </c>
      <c r="L56" s="53"/>
      <c r="M56" s="159"/>
      <c r="N56" s="159">
        <f>SUMIF(Worksheet!$B$224:$B$242,$A56,Worksheet!O$224:O$242)</f>
        <v>0</v>
      </c>
      <c r="O56" s="159">
        <f>SUMIF(Worksheet!$B$224:$B$242,$A56,Worksheet!P$224:P$242)</f>
        <v>0</v>
      </c>
      <c r="P56" s="159">
        <f>SUMIF(Worksheet!$B$224:$B$242,$A56,Worksheet!Q$224:Q$242)</f>
        <v>0</v>
      </c>
    </row>
    <row r="57" spans="1:16" ht="12" customHeight="1" x14ac:dyDescent="0.2">
      <c r="A57" s="161"/>
      <c r="B57" s="52"/>
      <c r="C57" s="62"/>
      <c r="D57" s="62" t="s">
        <v>8</v>
      </c>
      <c r="E57" s="62"/>
      <c r="F57" s="63"/>
      <c r="G57" s="53">
        <f>SUM(G53:G56)</f>
        <v>0</v>
      </c>
      <c r="H57" s="53">
        <f t="shared" ref="H57:P57" si="11">SUM(H53:H56)</f>
        <v>0</v>
      </c>
      <c r="I57" s="53">
        <f t="shared" si="11"/>
        <v>0</v>
      </c>
      <c r="J57" s="53">
        <f t="shared" si="11"/>
        <v>0</v>
      </c>
      <c r="K57" s="53">
        <f t="shared" si="11"/>
        <v>0</v>
      </c>
      <c r="L57" s="53">
        <f t="shared" si="11"/>
        <v>0</v>
      </c>
      <c r="M57" s="53">
        <f t="shared" si="11"/>
        <v>0</v>
      </c>
      <c r="N57" s="53">
        <f t="shared" si="11"/>
        <v>0</v>
      </c>
      <c r="O57" s="53">
        <f t="shared" si="11"/>
        <v>0</v>
      </c>
      <c r="P57" s="53">
        <f t="shared" si="11"/>
        <v>0</v>
      </c>
    </row>
    <row r="58" spans="1:16" ht="18.75" customHeight="1" x14ac:dyDescent="0.2">
      <c r="A58" s="162"/>
      <c r="B58" s="54"/>
      <c r="C58" s="55" t="s">
        <v>13</v>
      </c>
      <c r="D58" s="55"/>
      <c r="E58" s="55"/>
      <c r="F58" s="56"/>
      <c r="G58" s="57">
        <f>G57+G51</f>
        <v>0</v>
      </c>
      <c r="H58" s="57">
        <f t="shared" ref="H58:P58" si="12">H57+H51</f>
        <v>0</v>
      </c>
      <c r="I58" s="57">
        <f t="shared" si="12"/>
        <v>0</v>
      </c>
      <c r="J58" s="57">
        <f t="shared" si="12"/>
        <v>0</v>
      </c>
      <c r="K58" s="57">
        <f t="shared" si="12"/>
        <v>0</v>
      </c>
      <c r="L58" s="57">
        <f t="shared" si="12"/>
        <v>0</v>
      </c>
      <c r="M58" s="57">
        <f t="shared" si="12"/>
        <v>0</v>
      </c>
      <c r="N58" s="57">
        <f t="shared" si="12"/>
        <v>0</v>
      </c>
      <c r="O58" s="57">
        <f t="shared" si="12"/>
        <v>0</v>
      </c>
      <c r="P58" s="57">
        <f t="shared" si="12"/>
        <v>0</v>
      </c>
    </row>
    <row r="59" spans="1:16" ht="16.5" customHeight="1" x14ac:dyDescent="0.25">
      <c r="A59" s="164"/>
      <c r="B59" s="84" t="s">
        <v>14</v>
      </c>
      <c r="C59" s="85"/>
      <c r="D59" s="85"/>
      <c r="E59" s="85"/>
      <c r="F59" s="86"/>
      <c r="G59" s="131">
        <f>G22+G44+G58</f>
        <v>929773</v>
      </c>
      <c r="H59" s="131">
        <f t="shared" ref="H59:P59" si="13">H22+H44+H58</f>
        <v>431564.00000535842</v>
      </c>
      <c r="I59" s="131">
        <f t="shared" si="13"/>
        <v>0</v>
      </c>
      <c r="J59" s="131">
        <f t="shared" si="13"/>
        <v>0</v>
      </c>
      <c r="K59" s="131">
        <f t="shared" si="13"/>
        <v>430340.99999537156</v>
      </c>
      <c r="L59" s="131">
        <f t="shared" si="13"/>
        <v>0</v>
      </c>
      <c r="M59" s="131">
        <f t="shared" si="13"/>
        <v>0</v>
      </c>
      <c r="N59" s="131">
        <f t="shared" si="13"/>
        <v>67867.999999270061</v>
      </c>
      <c r="O59" s="131">
        <f t="shared" si="13"/>
        <v>0</v>
      </c>
      <c r="P59" s="131">
        <f t="shared" si="13"/>
        <v>0</v>
      </c>
    </row>
    <row r="60" spans="1:16" hidden="1" x14ac:dyDescent="0.2">
      <c r="A60" s="71"/>
    </row>
    <row r="61" spans="1:16" hidden="1" x14ac:dyDescent="0.2">
      <c r="A61" s="71"/>
      <c r="B61" s="40" t="s">
        <v>188</v>
      </c>
      <c r="G61" s="71">
        <f>Worksheet!J220</f>
        <v>929773.00001999992</v>
      </c>
      <c r="H61" s="71">
        <f>Worksheet!L220</f>
        <v>431564</v>
      </c>
      <c r="I61" s="71">
        <f>Worksheet!M220</f>
        <v>0</v>
      </c>
      <c r="K61" s="71">
        <f>Worksheet!N220</f>
        <v>430341</v>
      </c>
      <c r="N61" s="71">
        <f>Worksheet!O220</f>
        <v>67868</v>
      </c>
      <c r="O61" s="71">
        <f>Worksheet!P220</f>
        <v>0</v>
      </c>
      <c r="P61" s="71">
        <f>Worksheet!Q220</f>
        <v>0</v>
      </c>
    </row>
    <row r="62" spans="1:16" hidden="1" x14ac:dyDescent="0.2">
      <c r="A62" s="71"/>
      <c r="B62" s="40" t="s">
        <v>167</v>
      </c>
      <c r="F62" s="165">
        <f>SUM(G62:P62)</f>
        <v>-1.9999875803478062E-5</v>
      </c>
      <c r="G62" s="71">
        <f>G59-G61</f>
        <v>-1.9999919459223747E-5</v>
      </c>
      <c r="H62" s="71">
        <f t="shared" ref="H62:P62" si="14">H59-H61</f>
        <v>5.3584226407110691E-6</v>
      </c>
      <c r="I62" s="71">
        <f t="shared" si="14"/>
        <v>0</v>
      </c>
      <c r="J62" s="71">
        <f t="shared" si="14"/>
        <v>0</v>
      </c>
      <c r="K62" s="71">
        <f t="shared" si="14"/>
        <v>-4.6284403651952744E-6</v>
      </c>
      <c r="L62" s="71">
        <f t="shared" si="14"/>
        <v>0</v>
      </c>
      <c r="M62" s="71">
        <f t="shared" si="14"/>
        <v>0</v>
      </c>
      <c r="N62" s="71">
        <f t="shared" si="14"/>
        <v>-7.2993861977010965E-7</v>
      </c>
      <c r="O62" s="71">
        <f t="shared" si="14"/>
        <v>0</v>
      </c>
      <c r="P62" s="71">
        <f t="shared" si="14"/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25" top="0.75" bottom="0.25" header="0.5" footer="0"/>
  <pageSetup scale="70" orientation="landscape" r:id="rId1"/>
  <headerFooter alignWithMargins="0">
    <oddHeader>&amp;REnclosure 2</oddHeader>
    <oddFooter>&amp;LPage 6&amp;Rver 3 (12/2007)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/>
  <dimension ref="A1:S62"/>
  <sheetViews>
    <sheetView zoomScale="80" zoomScaleNormal="80" workbookViewId="0"/>
  </sheetViews>
  <sheetFormatPr defaultColWidth="0" defaultRowHeight="15" zeroHeight="1" x14ac:dyDescent="0.2"/>
  <cols>
    <col min="1" max="2" width="5.140625" style="40" customWidth="1"/>
    <col min="3" max="3" width="3.7109375" style="40" customWidth="1"/>
    <col min="4" max="4" width="5.28515625" style="40" customWidth="1"/>
    <col min="5" max="5" width="3.7109375" style="40" customWidth="1"/>
    <col min="6" max="6" width="37.7109375" style="40" customWidth="1"/>
    <col min="7" max="7" width="16.28515625" style="40" customWidth="1"/>
    <col min="8" max="8" width="12.7109375" style="40" customWidth="1"/>
    <col min="9" max="10" width="16.85546875" style="40" customWidth="1"/>
    <col min="11" max="12" width="12.7109375" style="40" customWidth="1"/>
    <col min="13" max="13" width="18.85546875" style="40" customWidth="1"/>
    <col min="14" max="14" width="16.140625" style="40" customWidth="1"/>
    <col min="15" max="15" width="14.140625" style="40" customWidth="1"/>
    <col min="16" max="16" width="12.7109375" style="40" customWidth="1"/>
    <col min="17" max="19" width="12.7109375" hidden="1" customWidth="1"/>
    <col min="20" max="16384" width="9.140625" hidden="1"/>
  </cols>
  <sheetData>
    <row r="1" spans="1:19" ht="45" customHeight="1" x14ac:dyDescent="0.25">
      <c r="A1" s="260">
        <f>F62</f>
        <v>-2.0000152289867401E-5</v>
      </c>
      <c r="B1" s="181" t="s">
        <v>130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ht="20.25" customHeight="1" x14ac:dyDescent="0.25">
      <c r="A2" s="75"/>
      <c r="B2" s="42" t="s">
        <v>28</v>
      </c>
      <c r="C2" s="42"/>
      <c r="D2" s="42"/>
      <c r="E2" s="255" t="str">
        <f>'CSS Pgm 1'!E2</f>
        <v>Santa Cruz</v>
      </c>
      <c r="F2" s="255"/>
      <c r="G2" s="75"/>
      <c r="H2" s="75"/>
      <c r="I2" s="75"/>
      <c r="J2" s="75"/>
      <c r="K2" s="75"/>
      <c r="L2" s="75"/>
      <c r="M2" s="75"/>
      <c r="N2" s="75"/>
      <c r="O2" s="43" t="s">
        <v>29</v>
      </c>
      <c r="P2" s="44" t="str">
        <f>Worksheet!$N$2</f>
        <v>6/12/08</v>
      </c>
    </row>
    <row r="3" spans="1:19" ht="18.75" customHeight="1" x14ac:dyDescent="0.25">
      <c r="A3" s="75"/>
      <c r="B3" s="42" t="s">
        <v>110</v>
      </c>
      <c r="C3" s="42"/>
      <c r="D3" s="42"/>
      <c r="E3" s="253" t="str">
        <f>Worksheet!D250</f>
        <v>Consumer, Peer, and Family Services</v>
      </c>
      <c r="F3" s="254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2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s="3" customFormat="1" ht="15" customHeight="1" x14ac:dyDescent="0.25">
      <c r="A5" s="47"/>
      <c r="B5" s="201" t="s">
        <v>30</v>
      </c>
      <c r="C5" s="202"/>
      <c r="D5" s="202"/>
      <c r="E5" s="202"/>
      <c r="F5" s="203"/>
      <c r="G5" s="45" t="s">
        <v>19</v>
      </c>
      <c r="H5" s="46" t="s">
        <v>20</v>
      </c>
      <c r="I5" s="46" t="s">
        <v>27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46" t="s">
        <v>76</v>
      </c>
    </row>
    <row r="6" spans="1:19" s="3" customFormat="1" ht="15" customHeight="1" x14ac:dyDescent="0.25">
      <c r="A6" s="47"/>
      <c r="B6" s="204"/>
      <c r="C6" s="205"/>
      <c r="D6" s="205"/>
      <c r="E6" s="205"/>
      <c r="F6" s="206"/>
      <c r="G6" s="191" t="s">
        <v>6</v>
      </c>
      <c r="H6" s="178" t="s">
        <v>37</v>
      </c>
      <c r="I6" s="179"/>
      <c r="J6" s="179"/>
      <c r="K6" s="179"/>
      <c r="L6" s="179"/>
      <c r="M6" s="179"/>
      <c r="N6" s="179"/>
      <c r="O6" s="179"/>
      <c r="P6" s="180"/>
    </row>
    <row r="7" spans="1:19" s="1" customFormat="1" ht="42" customHeight="1" x14ac:dyDescent="0.25">
      <c r="A7" s="133"/>
      <c r="B7" s="207"/>
      <c r="C7" s="208"/>
      <c r="D7" s="208"/>
      <c r="E7" s="208"/>
      <c r="F7" s="209"/>
      <c r="G7" s="192"/>
      <c r="H7" s="169" t="s">
        <v>0</v>
      </c>
      <c r="I7" s="169" t="s">
        <v>36</v>
      </c>
      <c r="J7" s="169" t="s">
        <v>18</v>
      </c>
      <c r="K7" s="169" t="s">
        <v>1</v>
      </c>
      <c r="L7" s="169" t="s">
        <v>15</v>
      </c>
      <c r="M7" s="169" t="s">
        <v>16</v>
      </c>
      <c r="N7" s="169" t="s">
        <v>2</v>
      </c>
      <c r="O7" s="167" t="s">
        <v>17</v>
      </c>
      <c r="P7" s="48" t="s">
        <v>75</v>
      </c>
      <c r="Q7" s="2"/>
      <c r="R7" s="2"/>
      <c r="S7" s="2"/>
    </row>
    <row r="8" spans="1:19" ht="18" customHeight="1" x14ac:dyDescent="0.25">
      <c r="A8" s="155"/>
      <c r="B8" s="58" t="str">
        <f>B3</f>
        <v>Program 7:</v>
      </c>
      <c r="C8" s="59"/>
      <c r="D8" s="59"/>
      <c r="E8" s="59"/>
      <c r="F8" s="6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9" ht="12" customHeight="1" x14ac:dyDescent="0.2">
      <c r="A9" s="156"/>
      <c r="B9" s="52"/>
      <c r="C9" s="210" t="s">
        <v>104</v>
      </c>
      <c r="D9" s="210"/>
      <c r="E9" s="210"/>
      <c r="F9" s="211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9" ht="12" customHeight="1" x14ac:dyDescent="0.2">
      <c r="A10" s="157"/>
      <c r="B10" s="52"/>
      <c r="C10" s="62"/>
      <c r="D10" s="62" t="s">
        <v>3</v>
      </c>
      <c r="E10" s="62"/>
      <c r="F10" s="6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ht="12" customHeight="1" x14ac:dyDescent="0.2">
      <c r="A11" s="157"/>
      <c r="B11" s="52"/>
      <c r="C11" s="62"/>
      <c r="D11" s="62"/>
      <c r="E11" s="62" t="s">
        <v>10</v>
      </c>
      <c r="F11" s="6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ht="12" customHeight="1" x14ac:dyDescent="0.2">
      <c r="A12" s="157"/>
      <c r="B12" s="52"/>
      <c r="C12" s="62"/>
      <c r="D12" s="62"/>
      <c r="E12" s="62" t="s">
        <v>11</v>
      </c>
      <c r="F12" s="6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9" ht="12" customHeight="1" x14ac:dyDescent="0.2">
      <c r="A13" s="158" t="s">
        <v>173</v>
      </c>
      <c r="B13" s="52"/>
      <c r="C13" s="62"/>
      <c r="D13" s="62"/>
      <c r="E13" s="62" t="s">
        <v>38</v>
      </c>
      <c r="F13" s="63"/>
      <c r="G13" s="159">
        <f>SUMIF(Worksheet!$B$260:$B$278,$A13,Worksheet!I$260:I$278)</f>
        <v>0</v>
      </c>
      <c r="H13" s="160">
        <f>G13-SUM(I13:P13)</f>
        <v>0</v>
      </c>
      <c r="I13" s="159">
        <f>SUMIF(Worksheet!$B$260:$B$278,$A13,Worksheet!M$260:M$278)</f>
        <v>0</v>
      </c>
      <c r="J13" s="53"/>
      <c r="K13" s="159">
        <f>SUMIF(Worksheet!$B$260:$B$278,$A13,Worksheet!N$260:N$278)</f>
        <v>0</v>
      </c>
      <c r="L13" s="53"/>
      <c r="M13" s="159"/>
      <c r="N13" s="159">
        <f>SUMIF(Worksheet!$B$260:$B$278,$A13,Worksheet!O$260:O$278)</f>
        <v>0</v>
      </c>
      <c r="O13" s="159">
        <f>SUMIF(Worksheet!$B$260:$B$278,$A13,Worksheet!P$260:P$278)</f>
        <v>0</v>
      </c>
      <c r="P13" s="159">
        <f>SUMIF(Worksheet!$B$260:$B$278,$A13,Worksheet!Q$260:Q$278)</f>
        <v>0</v>
      </c>
    </row>
    <row r="14" spans="1:19" ht="12" customHeight="1" x14ac:dyDescent="0.2">
      <c r="A14" s="158" t="s">
        <v>177</v>
      </c>
      <c r="B14" s="52"/>
      <c r="C14" s="62"/>
      <c r="D14" s="62"/>
      <c r="E14" s="62" t="s">
        <v>4</v>
      </c>
      <c r="F14" s="63"/>
      <c r="G14" s="159">
        <f>SUMIF(Worksheet!$B$260:$B$278,$A14,Worksheet!I$260:I$278)</f>
        <v>0</v>
      </c>
      <c r="H14" s="160">
        <f>G14-SUM(I14:P14)</f>
        <v>0</v>
      </c>
      <c r="I14" s="159">
        <f>SUMIF(Worksheet!$B$260:$B$278,$A14,Worksheet!M$260:M$278)</f>
        <v>0</v>
      </c>
      <c r="J14" s="53"/>
      <c r="K14" s="159">
        <f>SUMIF(Worksheet!$B$260:$B$278,$A14,Worksheet!N$260:N$278)</f>
        <v>0</v>
      </c>
      <c r="L14" s="53"/>
      <c r="M14" s="159"/>
      <c r="N14" s="159">
        <f>SUMIF(Worksheet!$B$260:$B$278,$A14,Worksheet!O$260:O$278)</f>
        <v>0</v>
      </c>
      <c r="O14" s="159">
        <f>SUMIF(Worksheet!$B$260:$B$278,$A14,Worksheet!P$260:P$278)</f>
        <v>0</v>
      </c>
      <c r="P14" s="159">
        <f>SUMIF(Worksheet!$B$260:$B$278,$A14,Worksheet!Q$260:Q$278)</f>
        <v>0</v>
      </c>
    </row>
    <row r="15" spans="1:19" ht="12" customHeight="1" x14ac:dyDescent="0.2">
      <c r="A15" s="161"/>
      <c r="B15" s="52"/>
      <c r="C15" s="62"/>
      <c r="D15" s="62" t="s">
        <v>7</v>
      </c>
      <c r="E15" s="62"/>
      <c r="F15" s="63"/>
      <c r="G15" s="53">
        <f>SUM(G11:G14)</f>
        <v>0</v>
      </c>
      <c r="H15" s="53">
        <f t="shared" ref="H15:P15" si="0">SUM(H11:H14)</f>
        <v>0</v>
      </c>
      <c r="I15" s="53">
        <f t="shared" si="0"/>
        <v>0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</row>
    <row r="16" spans="1:19" ht="12" customHeight="1" x14ac:dyDescent="0.2">
      <c r="A16" s="157"/>
      <c r="B16" s="52"/>
      <c r="C16" s="62"/>
      <c r="D16" s="62" t="s">
        <v>5</v>
      </c>
      <c r="E16" s="62"/>
      <c r="F16" s="6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ht="12" customHeight="1" x14ac:dyDescent="0.2">
      <c r="A17" s="157"/>
      <c r="B17" s="52"/>
      <c r="C17" s="62"/>
      <c r="D17" s="62"/>
      <c r="E17" s="62" t="s">
        <v>10</v>
      </c>
      <c r="F17" s="6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 ht="12" customHeight="1" x14ac:dyDescent="0.2">
      <c r="A18" s="157"/>
      <c r="B18" s="52"/>
      <c r="C18" s="62"/>
      <c r="D18" s="62"/>
      <c r="E18" s="62" t="s">
        <v>11</v>
      </c>
      <c r="F18" s="6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 ht="12" customHeight="1" x14ac:dyDescent="0.2">
      <c r="A19" s="157" t="s">
        <v>178</v>
      </c>
      <c r="B19" s="52"/>
      <c r="C19" s="62"/>
      <c r="D19" s="62"/>
      <c r="E19" s="62" t="s">
        <v>38</v>
      </c>
      <c r="F19" s="63"/>
      <c r="G19" s="159">
        <f>SUMIF(Worksheet!$B$260:$B$278,$A19,Worksheet!I$260:I$278)</f>
        <v>0</v>
      </c>
      <c r="H19" s="160">
        <f>G19-SUM(I19:P19)</f>
        <v>0</v>
      </c>
      <c r="I19" s="159">
        <f>SUMIF(Worksheet!$B$260:$B$278,$A19,Worksheet!M$260:M$278)</f>
        <v>0</v>
      </c>
      <c r="J19" s="53"/>
      <c r="K19" s="159">
        <f>SUMIF(Worksheet!$B$260:$B$278,$A19,Worksheet!N$260:N$278)</f>
        <v>0</v>
      </c>
      <c r="L19" s="53"/>
      <c r="M19" s="159"/>
      <c r="N19" s="159">
        <f>SUMIF(Worksheet!$B$260:$B$278,$A19,Worksheet!O$260:O$278)</f>
        <v>0</v>
      </c>
      <c r="O19" s="159">
        <f>SUMIF(Worksheet!$B$260:$B$278,$A19,Worksheet!P$260:P$278)</f>
        <v>0</v>
      </c>
      <c r="P19" s="261">
        <f>SUMIF(Worksheet!$B$260:$B$278,$A19,Worksheet!Q$260:Q$278)-M19</f>
        <v>0</v>
      </c>
    </row>
    <row r="20" spans="1:16" ht="12" customHeight="1" x14ac:dyDescent="0.2">
      <c r="A20" s="157" t="s">
        <v>179</v>
      </c>
      <c r="B20" s="52"/>
      <c r="C20" s="62"/>
      <c r="D20" s="62"/>
      <c r="E20" s="62" t="s">
        <v>4</v>
      </c>
      <c r="F20" s="63"/>
      <c r="G20" s="159">
        <f>SUMIF(Worksheet!$B$260:$B$278,$A20,Worksheet!I$260:I$278)</f>
        <v>294594.75</v>
      </c>
      <c r="H20" s="160">
        <f>G20-SUM(I20:P20)</f>
        <v>134808.25000135601</v>
      </c>
      <c r="I20" s="159">
        <f>SUMIF(Worksheet!$B$260:$B$278,$A20,Worksheet!M$260:M$278)</f>
        <v>0</v>
      </c>
      <c r="J20" s="53"/>
      <c r="K20" s="159">
        <f>SUMIF(Worksheet!$B$260:$B$278,$A20,Worksheet!N$260:N$278)</f>
        <v>59373.999999496133</v>
      </c>
      <c r="L20" s="53"/>
      <c r="M20" s="261">
        <f>SUMIF(Worksheet!$B$260:$B$278,$A20,Worksheet!Q$260:Q$278)</f>
        <v>12761.249999891705</v>
      </c>
      <c r="N20" s="159">
        <f>SUMIF(Worksheet!$B$260:$B$278,$A20,Worksheet!O$260:O$278)</f>
        <v>87651.249999256164</v>
      </c>
      <c r="O20" s="159">
        <f>SUMIF(Worksheet!$B$260:$B$278,$A20,Worksheet!P$260:P$278)</f>
        <v>0</v>
      </c>
      <c r="P20" s="261">
        <f>SUMIF(Worksheet!$B$260:$B$278,$A20,Worksheet!Q$260:Q$278)-M20</f>
        <v>0</v>
      </c>
    </row>
    <row r="21" spans="1:16" ht="12" customHeight="1" x14ac:dyDescent="0.2">
      <c r="A21" s="161"/>
      <c r="B21" s="52"/>
      <c r="C21" s="62"/>
      <c r="D21" s="62" t="s">
        <v>8</v>
      </c>
      <c r="E21" s="62"/>
      <c r="F21" s="63"/>
      <c r="G21" s="53">
        <f>SUM(G17:G20)</f>
        <v>294594.75</v>
      </c>
      <c r="H21" s="53">
        <f t="shared" ref="H21:P21" si="1">SUM(H17:H20)</f>
        <v>134808.25000135601</v>
      </c>
      <c r="I21" s="53">
        <f t="shared" si="1"/>
        <v>0</v>
      </c>
      <c r="J21" s="53">
        <f t="shared" si="1"/>
        <v>0</v>
      </c>
      <c r="K21" s="53">
        <f t="shared" si="1"/>
        <v>59373.999999496133</v>
      </c>
      <c r="L21" s="53">
        <f t="shared" si="1"/>
        <v>0</v>
      </c>
      <c r="M21" s="53">
        <f t="shared" si="1"/>
        <v>12761.249999891705</v>
      </c>
      <c r="N21" s="53">
        <f t="shared" si="1"/>
        <v>87651.249999256164</v>
      </c>
      <c r="O21" s="53">
        <f t="shared" si="1"/>
        <v>0</v>
      </c>
      <c r="P21" s="53">
        <f t="shared" si="1"/>
        <v>0</v>
      </c>
    </row>
    <row r="22" spans="1:16" ht="12" customHeight="1" x14ac:dyDescent="0.2">
      <c r="A22" s="162"/>
      <c r="B22" s="54"/>
      <c r="C22" s="55" t="s">
        <v>9</v>
      </c>
      <c r="D22" s="55"/>
      <c r="E22" s="55"/>
      <c r="F22" s="56"/>
      <c r="G22" s="57">
        <f>G15+G21</f>
        <v>294594.75</v>
      </c>
      <c r="H22" s="57">
        <f t="shared" ref="H22:P22" si="2">H15+H21</f>
        <v>134808.25000135601</v>
      </c>
      <c r="I22" s="57">
        <f t="shared" si="2"/>
        <v>0</v>
      </c>
      <c r="J22" s="57">
        <f t="shared" si="2"/>
        <v>0</v>
      </c>
      <c r="K22" s="57">
        <f t="shared" si="2"/>
        <v>59373.999999496133</v>
      </c>
      <c r="L22" s="57">
        <f t="shared" si="2"/>
        <v>0</v>
      </c>
      <c r="M22" s="57">
        <f t="shared" si="2"/>
        <v>12761.249999891705</v>
      </c>
      <c r="N22" s="57">
        <f t="shared" si="2"/>
        <v>87651.249999256164</v>
      </c>
      <c r="O22" s="57">
        <f t="shared" si="2"/>
        <v>0</v>
      </c>
      <c r="P22" s="57">
        <f t="shared" si="2"/>
        <v>0</v>
      </c>
    </row>
    <row r="23" spans="1:16" ht="12" customHeight="1" x14ac:dyDescent="0.2">
      <c r="A23" s="156"/>
      <c r="B23" s="52"/>
      <c r="C23" s="212" t="s">
        <v>95</v>
      </c>
      <c r="D23" s="212"/>
      <c r="E23" s="212"/>
      <c r="F23" s="21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2" customHeight="1" x14ac:dyDescent="0.2">
      <c r="A24" s="157"/>
      <c r="B24" s="52"/>
      <c r="C24" s="62"/>
      <c r="D24" s="62" t="s">
        <v>31</v>
      </c>
      <c r="E24" s="62"/>
      <c r="F24" s="6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2" customHeight="1" x14ac:dyDescent="0.2">
      <c r="A25" s="157"/>
      <c r="B25" s="52"/>
      <c r="C25" s="62"/>
      <c r="D25" s="62"/>
      <c r="E25" s="62" t="s">
        <v>3</v>
      </c>
      <c r="F25" s="6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2" customHeight="1" x14ac:dyDescent="0.2">
      <c r="A26" s="158" t="s">
        <v>180</v>
      </c>
      <c r="B26" s="52"/>
      <c r="C26" s="62"/>
      <c r="D26" s="62"/>
      <c r="E26" s="62"/>
      <c r="F26" s="63" t="s">
        <v>38</v>
      </c>
      <c r="G26" s="159">
        <f>SUMIF(Worksheet!$B$260:$B$278,$A26,Worksheet!I$260:I$278)</f>
        <v>0</v>
      </c>
      <c r="H26" s="160">
        <f>G26-SUM(I26:P26)</f>
        <v>0</v>
      </c>
      <c r="I26" s="159">
        <f>SUMIF(Worksheet!$B$260:$B$278,$A26,Worksheet!M$260:M$278)</f>
        <v>0</v>
      </c>
      <c r="J26" s="53"/>
      <c r="K26" s="159">
        <f>SUMIF(Worksheet!$B$260:$B$278,$A26,Worksheet!N$260:N$278)</f>
        <v>0</v>
      </c>
      <c r="L26" s="53"/>
      <c r="M26" s="159"/>
      <c r="N26" s="159">
        <f>SUMIF(Worksheet!$B$260:$B$278,$A26,Worksheet!O$260:O$278)</f>
        <v>0</v>
      </c>
      <c r="O26" s="159">
        <f>SUMIF(Worksheet!$B$260:$B$278,$A26,Worksheet!P$260:P$278)</f>
        <v>0</v>
      </c>
      <c r="P26" s="159">
        <f>SUMIF(Worksheet!$B$260:$B$278,$A26,Worksheet!Q$260:Q$278)</f>
        <v>0</v>
      </c>
    </row>
    <row r="27" spans="1:16" ht="12" customHeight="1" x14ac:dyDescent="0.2">
      <c r="A27" s="158" t="s">
        <v>181</v>
      </c>
      <c r="B27" s="52"/>
      <c r="C27" s="62"/>
      <c r="D27" s="62"/>
      <c r="E27" s="62"/>
      <c r="F27" s="63" t="s">
        <v>4</v>
      </c>
      <c r="G27" s="159">
        <f>SUMIF(Worksheet!$B$260:$B$278,$A27,Worksheet!I$260:I$278)</f>
        <v>0</v>
      </c>
      <c r="H27" s="160">
        <f>G27-SUM(I27:P27)</f>
        <v>0</v>
      </c>
      <c r="I27" s="159">
        <f>SUMIF(Worksheet!$B$260:$B$278,$A27,Worksheet!M$260:M$278)</f>
        <v>0</v>
      </c>
      <c r="J27" s="53"/>
      <c r="K27" s="159">
        <f>SUMIF(Worksheet!$B$260:$B$278,$A27,Worksheet!N$260:N$278)</f>
        <v>0</v>
      </c>
      <c r="L27" s="53"/>
      <c r="M27" s="159"/>
      <c r="N27" s="159">
        <f>SUMIF(Worksheet!$B$260:$B$278,$A27,Worksheet!O$260:O$278)</f>
        <v>0</v>
      </c>
      <c r="O27" s="159">
        <f>SUMIF(Worksheet!$B$260:$B$278,$A27,Worksheet!P$260:P$278)</f>
        <v>0</v>
      </c>
      <c r="P27" s="159">
        <f>SUMIF(Worksheet!$B$260:$B$278,$A27,Worksheet!Q$260:Q$278)</f>
        <v>0</v>
      </c>
    </row>
    <row r="28" spans="1:16" ht="12" customHeight="1" x14ac:dyDescent="0.2">
      <c r="A28" s="161"/>
      <c r="B28" s="52"/>
      <c r="C28" s="62"/>
      <c r="D28" s="62"/>
      <c r="E28" s="62" t="s">
        <v>7</v>
      </c>
      <c r="F28" s="63"/>
      <c r="G28" s="53">
        <f>SUM(G26:G27)</f>
        <v>0</v>
      </c>
      <c r="H28" s="53">
        <f t="shared" ref="H28:P28" si="3">SUM(H26:H27)</f>
        <v>0</v>
      </c>
      <c r="I28" s="53">
        <f t="shared" si="3"/>
        <v>0</v>
      </c>
      <c r="J28" s="53">
        <f t="shared" si="3"/>
        <v>0</v>
      </c>
      <c r="K28" s="53">
        <f t="shared" si="3"/>
        <v>0</v>
      </c>
      <c r="L28" s="53">
        <f t="shared" si="3"/>
        <v>0</v>
      </c>
      <c r="M28" s="53">
        <f t="shared" si="3"/>
        <v>0</v>
      </c>
      <c r="N28" s="53">
        <f t="shared" si="3"/>
        <v>0</v>
      </c>
      <c r="O28" s="53">
        <f t="shared" si="3"/>
        <v>0</v>
      </c>
      <c r="P28" s="53">
        <f t="shared" si="3"/>
        <v>0</v>
      </c>
    </row>
    <row r="29" spans="1:16" ht="12" customHeight="1" x14ac:dyDescent="0.2">
      <c r="A29" s="157"/>
      <c r="B29" s="52"/>
      <c r="C29" s="62"/>
      <c r="D29" s="62"/>
      <c r="E29" s="62" t="s">
        <v>5</v>
      </c>
      <c r="F29" s="6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2" customHeight="1" x14ac:dyDescent="0.2">
      <c r="A30" s="157" t="s">
        <v>182</v>
      </c>
      <c r="B30" s="52"/>
      <c r="C30" s="62"/>
      <c r="D30" s="62"/>
      <c r="E30" s="62"/>
      <c r="F30" s="63" t="s">
        <v>38</v>
      </c>
      <c r="G30" s="159">
        <f>SUMIF(Worksheet!$B$260:$B$278,$A30,Worksheet!I$260:I$278)</f>
        <v>0</v>
      </c>
      <c r="H30" s="160">
        <f>G30-SUM(I30:P30)</f>
        <v>0</v>
      </c>
      <c r="I30" s="159">
        <f>SUMIF(Worksheet!$B$260:$B$278,$A30,Worksheet!M$260:M$278)</f>
        <v>0</v>
      </c>
      <c r="J30" s="53"/>
      <c r="K30" s="159">
        <f>SUMIF(Worksheet!$B$260:$B$278,$A30,Worksheet!N$260:N$278)</f>
        <v>0</v>
      </c>
      <c r="L30" s="53"/>
      <c r="M30" s="159"/>
      <c r="N30" s="159">
        <f>SUMIF(Worksheet!$B$260:$B$278,$A30,Worksheet!O$260:O$278)</f>
        <v>0</v>
      </c>
      <c r="O30" s="159">
        <f>SUMIF(Worksheet!$B$260:$B$278,$A30,Worksheet!P$260:P$278)</f>
        <v>0</v>
      </c>
      <c r="P30" s="261">
        <f>SUMIF(Worksheet!$B$260:$B$278,$A30,Worksheet!Q$260:Q$278)-M30</f>
        <v>0</v>
      </c>
    </row>
    <row r="31" spans="1:16" ht="12" customHeight="1" x14ac:dyDescent="0.2">
      <c r="A31" s="157" t="s">
        <v>183</v>
      </c>
      <c r="B31" s="52"/>
      <c r="C31" s="62"/>
      <c r="D31" s="62"/>
      <c r="E31" s="62"/>
      <c r="F31" s="63" t="s">
        <v>4</v>
      </c>
      <c r="G31" s="159">
        <f>SUMIF(Worksheet!$B$260:$B$278,$A31,Worksheet!I$260:I$278)</f>
        <v>824865.29999999993</v>
      </c>
      <c r="H31" s="160">
        <f>G31-SUM(I31:P31)</f>
        <v>377463.1000037968</v>
      </c>
      <c r="I31" s="159">
        <f>SUMIF(Worksheet!$B$260:$B$278,$A31,Worksheet!M$260:M$278)</f>
        <v>0</v>
      </c>
      <c r="J31" s="53"/>
      <c r="K31" s="159">
        <f>SUMIF(Worksheet!$B$260:$B$278,$A31,Worksheet!N$260:N$278)</f>
        <v>166247.19999858915</v>
      </c>
      <c r="L31" s="53"/>
      <c r="M31" s="261">
        <f>SUMIF(Worksheet!$B$260:$B$278,$A31,Worksheet!Q$260:Q$278)</f>
        <v>35731.499999696767</v>
      </c>
      <c r="N31" s="159">
        <f>SUMIF(Worksheet!$B$260:$B$278,$A31,Worksheet!O$260:O$278)</f>
        <v>245423.49999791721</v>
      </c>
      <c r="O31" s="159">
        <f>SUMIF(Worksheet!$B$260:$B$278,$A31,Worksheet!P$260:P$278)</f>
        <v>0</v>
      </c>
      <c r="P31" s="261">
        <f>SUMIF(Worksheet!$B$260:$B$278,$A31,Worksheet!Q$260:Q$278)-M31</f>
        <v>0</v>
      </c>
    </row>
    <row r="32" spans="1:16" ht="12" customHeight="1" x14ac:dyDescent="0.2">
      <c r="A32" s="161"/>
      <c r="B32" s="52"/>
      <c r="C32" s="62"/>
      <c r="D32" s="62"/>
      <c r="E32" s="62" t="s">
        <v>8</v>
      </c>
      <c r="F32" s="63"/>
      <c r="G32" s="53">
        <f>SUM(G30:G31)</f>
        <v>824865.29999999993</v>
      </c>
      <c r="H32" s="53">
        <f t="shared" ref="H32:P32" si="4">SUM(H30:H31)</f>
        <v>377463.1000037968</v>
      </c>
      <c r="I32" s="53">
        <f t="shared" si="4"/>
        <v>0</v>
      </c>
      <c r="J32" s="53">
        <f t="shared" si="4"/>
        <v>0</v>
      </c>
      <c r="K32" s="53">
        <f t="shared" si="4"/>
        <v>166247.19999858915</v>
      </c>
      <c r="L32" s="53">
        <f t="shared" si="4"/>
        <v>0</v>
      </c>
      <c r="M32" s="53">
        <f t="shared" si="4"/>
        <v>35731.499999696767</v>
      </c>
      <c r="N32" s="53">
        <f t="shared" si="4"/>
        <v>245423.49999791721</v>
      </c>
      <c r="O32" s="53">
        <f t="shared" si="4"/>
        <v>0</v>
      </c>
      <c r="P32" s="53">
        <f t="shared" si="4"/>
        <v>0</v>
      </c>
    </row>
    <row r="33" spans="1:16" ht="12" customHeight="1" x14ac:dyDescent="0.2">
      <c r="A33" s="161"/>
      <c r="B33" s="52"/>
      <c r="C33" s="62"/>
      <c r="D33" s="62" t="s">
        <v>32</v>
      </c>
      <c r="E33" s="62"/>
      <c r="F33" s="63"/>
      <c r="G33" s="53">
        <f>G28+G32</f>
        <v>824865.29999999993</v>
      </c>
      <c r="H33" s="53">
        <f t="shared" ref="H33:P33" si="5">H28+H32</f>
        <v>377463.1000037968</v>
      </c>
      <c r="I33" s="53">
        <f t="shared" si="5"/>
        <v>0</v>
      </c>
      <c r="J33" s="53">
        <f t="shared" si="5"/>
        <v>0</v>
      </c>
      <c r="K33" s="53">
        <f t="shared" si="5"/>
        <v>166247.19999858915</v>
      </c>
      <c r="L33" s="53">
        <f t="shared" si="5"/>
        <v>0</v>
      </c>
      <c r="M33" s="53">
        <f t="shared" si="5"/>
        <v>35731.499999696767</v>
      </c>
      <c r="N33" s="53">
        <f t="shared" si="5"/>
        <v>245423.49999791721</v>
      </c>
      <c r="O33" s="53">
        <f t="shared" si="5"/>
        <v>0</v>
      </c>
      <c r="P33" s="53">
        <f t="shared" si="5"/>
        <v>0</v>
      </c>
    </row>
    <row r="34" spans="1:16" ht="12" customHeight="1" x14ac:dyDescent="0.2">
      <c r="A34" s="157"/>
      <c r="B34" s="52"/>
      <c r="C34" s="62"/>
      <c r="D34" s="62" t="s">
        <v>33</v>
      </c>
      <c r="E34" s="62"/>
      <c r="F34" s="6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ht="12" customHeight="1" x14ac:dyDescent="0.2">
      <c r="A35" s="157"/>
      <c r="B35" s="52"/>
      <c r="C35" s="62"/>
      <c r="D35" s="62"/>
      <c r="E35" s="62" t="s">
        <v>3</v>
      </c>
      <c r="F35" s="6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12" customHeight="1" x14ac:dyDescent="0.2">
      <c r="A36" s="157"/>
      <c r="B36" s="52"/>
      <c r="C36" s="62"/>
      <c r="D36" s="62"/>
      <c r="E36" s="62"/>
      <c r="F36" s="63" t="s">
        <v>38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ht="12" customHeight="1" x14ac:dyDescent="0.2">
      <c r="A37" s="157"/>
      <c r="B37" s="52"/>
      <c r="C37" s="62"/>
      <c r="D37" s="62"/>
      <c r="E37" s="62"/>
      <c r="F37" s="63" t="s">
        <v>4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2" customHeight="1" x14ac:dyDescent="0.2">
      <c r="A38" s="161"/>
      <c r="B38" s="52"/>
      <c r="C38" s="62"/>
      <c r="D38" s="62"/>
      <c r="E38" s="62" t="s">
        <v>7</v>
      </c>
      <c r="F38" s="63"/>
      <c r="G38" s="53">
        <f>SUM(G36:G37)</f>
        <v>0</v>
      </c>
      <c r="H38" s="53">
        <f t="shared" ref="H38:P38" si="6">SUM(H36:H37)</f>
        <v>0</v>
      </c>
      <c r="I38" s="53">
        <f t="shared" si="6"/>
        <v>0</v>
      </c>
      <c r="J38" s="53">
        <f t="shared" si="6"/>
        <v>0</v>
      </c>
      <c r="K38" s="53">
        <f t="shared" si="6"/>
        <v>0</v>
      </c>
      <c r="L38" s="53">
        <f t="shared" si="6"/>
        <v>0</v>
      </c>
      <c r="M38" s="53">
        <f t="shared" si="6"/>
        <v>0</v>
      </c>
      <c r="N38" s="53">
        <f t="shared" si="6"/>
        <v>0</v>
      </c>
      <c r="O38" s="53">
        <f t="shared" si="6"/>
        <v>0</v>
      </c>
      <c r="P38" s="53">
        <f t="shared" si="6"/>
        <v>0</v>
      </c>
    </row>
    <row r="39" spans="1:16" ht="12" customHeight="1" x14ac:dyDescent="0.2">
      <c r="A39" s="157"/>
      <c r="B39" s="52"/>
      <c r="C39" s="62"/>
      <c r="D39" s="62"/>
      <c r="E39" s="62" t="s">
        <v>5</v>
      </c>
      <c r="F39" s="6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2" customHeight="1" x14ac:dyDescent="0.2">
      <c r="A40" s="157"/>
      <c r="B40" s="52"/>
      <c r="C40" s="62"/>
      <c r="D40" s="62"/>
      <c r="E40" s="62"/>
      <c r="F40" s="63" t="s">
        <v>38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2" customHeight="1" x14ac:dyDescent="0.2">
      <c r="A41" s="157"/>
      <c r="B41" s="52"/>
      <c r="C41" s="62"/>
      <c r="D41" s="62"/>
      <c r="E41" s="62"/>
      <c r="F41" s="63" t="s">
        <v>4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2" customHeight="1" x14ac:dyDescent="0.2">
      <c r="A42" s="161"/>
      <c r="B42" s="52"/>
      <c r="C42" s="62"/>
      <c r="D42" s="62"/>
      <c r="E42" s="62" t="s">
        <v>8</v>
      </c>
      <c r="F42" s="63"/>
      <c r="G42" s="53">
        <f>SUM(G40:G41)</f>
        <v>0</v>
      </c>
      <c r="H42" s="53">
        <f t="shared" ref="H42:P42" si="7">SUM(H40:H41)</f>
        <v>0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si="7"/>
        <v>0</v>
      </c>
      <c r="M42" s="53">
        <f t="shared" si="7"/>
        <v>0</v>
      </c>
      <c r="N42" s="53">
        <f t="shared" si="7"/>
        <v>0</v>
      </c>
      <c r="O42" s="53">
        <f t="shared" si="7"/>
        <v>0</v>
      </c>
      <c r="P42" s="53">
        <f t="shared" si="7"/>
        <v>0</v>
      </c>
    </row>
    <row r="43" spans="1:16" ht="12" customHeight="1" x14ac:dyDescent="0.2">
      <c r="A43" s="161"/>
      <c r="B43" s="52"/>
      <c r="C43" s="62"/>
      <c r="D43" s="62" t="s">
        <v>34</v>
      </c>
      <c r="E43" s="62"/>
      <c r="F43" s="63"/>
      <c r="G43" s="53">
        <f>G38+G42</f>
        <v>0</v>
      </c>
      <c r="H43" s="53">
        <f t="shared" ref="H43:P43" si="8">H38+H42</f>
        <v>0</v>
      </c>
      <c r="I43" s="53">
        <f t="shared" si="8"/>
        <v>0</v>
      </c>
      <c r="J43" s="53">
        <f t="shared" si="8"/>
        <v>0</v>
      </c>
      <c r="K43" s="53">
        <f t="shared" si="8"/>
        <v>0</v>
      </c>
      <c r="L43" s="53">
        <f t="shared" si="8"/>
        <v>0</v>
      </c>
      <c r="M43" s="53">
        <f t="shared" si="8"/>
        <v>0</v>
      </c>
      <c r="N43" s="53">
        <f t="shared" si="8"/>
        <v>0</v>
      </c>
      <c r="O43" s="53">
        <f t="shared" si="8"/>
        <v>0</v>
      </c>
      <c r="P43" s="53">
        <f t="shared" si="8"/>
        <v>0</v>
      </c>
    </row>
    <row r="44" spans="1:16" ht="12" customHeight="1" x14ac:dyDescent="0.2">
      <c r="A44" s="162"/>
      <c r="B44" s="54"/>
      <c r="C44" s="55" t="s">
        <v>96</v>
      </c>
      <c r="D44" s="55"/>
      <c r="E44" s="55"/>
      <c r="F44" s="56"/>
      <c r="G44" s="57">
        <f>G33+G43</f>
        <v>824865.29999999993</v>
      </c>
      <c r="H44" s="57">
        <f t="shared" ref="H44:P44" si="9">H33+H43</f>
        <v>377463.1000037968</v>
      </c>
      <c r="I44" s="57">
        <f t="shared" si="9"/>
        <v>0</v>
      </c>
      <c r="J44" s="57">
        <f t="shared" si="9"/>
        <v>0</v>
      </c>
      <c r="K44" s="57">
        <f t="shared" si="9"/>
        <v>166247.19999858915</v>
      </c>
      <c r="L44" s="57">
        <f t="shared" si="9"/>
        <v>0</v>
      </c>
      <c r="M44" s="57">
        <f t="shared" si="9"/>
        <v>35731.499999696767</v>
      </c>
      <c r="N44" s="57">
        <f t="shared" si="9"/>
        <v>245423.49999791721</v>
      </c>
      <c r="O44" s="57">
        <f t="shared" si="9"/>
        <v>0</v>
      </c>
      <c r="P44" s="57">
        <f t="shared" si="9"/>
        <v>0</v>
      </c>
    </row>
    <row r="45" spans="1:16" ht="12" customHeight="1" x14ac:dyDescent="0.2">
      <c r="A45" s="163"/>
      <c r="B45" s="52"/>
      <c r="C45" s="199" t="s">
        <v>12</v>
      </c>
      <c r="D45" s="199"/>
      <c r="E45" s="199"/>
      <c r="F45" s="200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2" customHeight="1" x14ac:dyDescent="0.2">
      <c r="A46" s="157"/>
      <c r="B46" s="52"/>
      <c r="C46" s="62"/>
      <c r="D46" s="62" t="s">
        <v>3</v>
      </c>
      <c r="E46" s="62"/>
      <c r="F46" s="6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2" customHeight="1" x14ac:dyDescent="0.2">
      <c r="A47" s="157"/>
      <c r="B47" s="52"/>
      <c r="C47" s="62"/>
      <c r="D47" s="62"/>
      <c r="E47" s="62" t="s">
        <v>10</v>
      </c>
      <c r="F47" s="6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2" customHeight="1" x14ac:dyDescent="0.2">
      <c r="A48" s="157"/>
      <c r="B48" s="52"/>
      <c r="C48" s="62"/>
      <c r="D48" s="62"/>
      <c r="E48" s="62" t="s">
        <v>11</v>
      </c>
      <c r="F48" s="6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2" customHeight="1" x14ac:dyDescent="0.2">
      <c r="A49" s="158" t="s">
        <v>184</v>
      </c>
      <c r="B49" s="52"/>
      <c r="C49" s="62"/>
      <c r="D49" s="62"/>
      <c r="E49" s="62" t="s">
        <v>38</v>
      </c>
      <c r="F49" s="63"/>
      <c r="G49" s="159">
        <f>SUMIF(Worksheet!$B$260:$B$278,$A49,Worksheet!I$260:I$278)</f>
        <v>0</v>
      </c>
      <c r="H49" s="160">
        <f>G49-SUM(I49:P49)</f>
        <v>0</v>
      </c>
      <c r="I49" s="159">
        <f>SUMIF(Worksheet!$B$260:$B$278,$A49,Worksheet!M$260:M$278)</f>
        <v>0</v>
      </c>
      <c r="J49" s="53"/>
      <c r="K49" s="159">
        <f>SUMIF(Worksheet!$B$260:$B$278,$A49,Worksheet!N$260:N$278)</f>
        <v>0</v>
      </c>
      <c r="L49" s="53"/>
      <c r="M49" s="159"/>
      <c r="N49" s="159">
        <f>SUMIF(Worksheet!$B$260:$B$278,$A49,Worksheet!O$260:O$278)</f>
        <v>0</v>
      </c>
      <c r="O49" s="159">
        <f>SUMIF(Worksheet!$B$260:$B$278,$A49,Worksheet!P$260:P$278)</f>
        <v>0</v>
      </c>
      <c r="P49" s="159">
        <f>SUMIF(Worksheet!$B$260:$B$278,$A49,Worksheet!Q$260:Q$278)</f>
        <v>0</v>
      </c>
    </row>
    <row r="50" spans="1:16" ht="12" customHeight="1" x14ac:dyDescent="0.2">
      <c r="A50" s="158" t="s">
        <v>185</v>
      </c>
      <c r="B50" s="52"/>
      <c r="C50" s="62"/>
      <c r="D50" s="62"/>
      <c r="E50" s="62" t="s">
        <v>4</v>
      </c>
      <c r="F50" s="63"/>
      <c r="G50" s="159">
        <f>SUMIF(Worksheet!$B$260:$B$278,$A50,Worksheet!I$260:I$278)</f>
        <v>0</v>
      </c>
      <c r="H50" s="53"/>
      <c r="I50" s="159">
        <f>SUMIF(Worksheet!$B$260:$B$278,$A50,Worksheet!M$260:M$278)</f>
        <v>0</v>
      </c>
      <c r="J50" s="53"/>
      <c r="K50" s="159">
        <f>SUMIF(Worksheet!$B$260:$B$278,$A50,Worksheet!N$260:N$278)</f>
        <v>0</v>
      </c>
      <c r="L50" s="53"/>
      <c r="M50" s="159"/>
      <c r="N50" s="159">
        <f>SUMIF(Worksheet!$B$260:$B$278,$A50,Worksheet!O$260:O$278)</f>
        <v>0</v>
      </c>
      <c r="O50" s="159">
        <f>SUMIF(Worksheet!$B$260:$B$278,$A50,Worksheet!P$260:P$278)</f>
        <v>0</v>
      </c>
      <c r="P50" s="159">
        <f>SUMIF(Worksheet!$B$260:$B$278,$A50,Worksheet!Q$260:Q$278)</f>
        <v>0</v>
      </c>
    </row>
    <row r="51" spans="1:16" ht="12" customHeight="1" x14ac:dyDescent="0.2">
      <c r="A51" s="161"/>
      <c r="B51" s="52"/>
      <c r="C51" s="62"/>
      <c r="D51" s="62" t="s">
        <v>7</v>
      </c>
      <c r="E51" s="62"/>
      <c r="F51" s="63"/>
      <c r="G51" s="53">
        <f>SUM(G47:G50)</f>
        <v>0</v>
      </c>
      <c r="H51" s="53">
        <f t="shared" ref="H51:P51" si="10">SUM(H47:H50)</f>
        <v>0</v>
      </c>
      <c r="I51" s="53">
        <f t="shared" si="10"/>
        <v>0</v>
      </c>
      <c r="J51" s="53">
        <f t="shared" si="10"/>
        <v>0</v>
      </c>
      <c r="K51" s="53">
        <f t="shared" si="10"/>
        <v>0</v>
      </c>
      <c r="L51" s="53">
        <f t="shared" si="10"/>
        <v>0</v>
      </c>
      <c r="M51" s="53">
        <f t="shared" si="10"/>
        <v>0</v>
      </c>
      <c r="N51" s="53">
        <f t="shared" si="10"/>
        <v>0</v>
      </c>
      <c r="O51" s="53">
        <f t="shared" si="10"/>
        <v>0</v>
      </c>
      <c r="P51" s="53">
        <f t="shared" si="10"/>
        <v>0</v>
      </c>
    </row>
    <row r="52" spans="1:16" ht="12" customHeight="1" x14ac:dyDescent="0.2">
      <c r="A52" s="157"/>
      <c r="B52" s="52"/>
      <c r="C52" s="62"/>
      <c r="D52" s="62" t="s">
        <v>5</v>
      </c>
      <c r="E52" s="62"/>
      <c r="F52" s="6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 ht="12" customHeight="1" x14ac:dyDescent="0.2">
      <c r="A53" s="157"/>
      <c r="B53" s="52"/>
      <c r="C53" s="62"/>
      <c r="D53" s="62"/>
      <c r="E53" s="62" t="s">
        <v>10</v>
      </c>
      <c r="F53" s="6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16" ht="12" customHeight="1" x14ac:dyDescent="0.2">
      <c r="A54" s="157"/>
      <c r="B54" s="52"/>
      <c r="C54" s="62"/>
      <c r="D54" s="62"/>
      <c r="E54" s="62" t="s">
        <v>11</v>
      </c>
      <c r="F54" s="6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 ht="12" customHeight="1" x14ac:dyDescent="0.2">
      <c r="A55" s="157" t="s">
        <v>186</v>
      </c>
      <c r="B55" s="52"/>
      <c r="C55" s="62"/>
      <c r="D55" s="62"/>
      <c r="E55" s="62" t="s">
        <v>38</v>
      </c>
      <c r="F55" s="63"/>
      <c r="G55" s="159">
        <f>SUMIF(Worksheet!$B$260:$B$278,$A55,Worksheet!I$260:I$278)</f>
        <v>0</v>
      </c>
      <c r="H55" s="160">
        <f>G55-SUM(I55:P55)</f>
        <v>0</v>
      </c>
      <c r="I55" s="159">
        <f>SUMIF(Worksheet!$B$260:$B$278,$A55,Worksheet!M$260:M$278)</f>
        <v>0</v>
      </c>
      <c r="J55" s="53"/>
      <c r="K55" s="159">
        <f>SUMIF(Worksheet!$B$260:$B$278,$A55,Worksheet!N$260:N$278)</f>
        <v>0</v>
      </c>
      <c r="L55" s="53"/>
      <c r="M55" s="159"/>
      <c r="N55" s="159">
        <f>SUMIF(Worksheet!$B$260:$B$278,$A55,Worksheet!O$260:O$278)</f>
        <v>0</v>
      </c>
      <c r="O55" s="159">
        <f>SUMIF(Worksheet!$B$260:$B$278,$A55,Worksheet!P$260:P$278)</f>
        <v>0</v>
      </c>
      <c r="P55" s="261">
        <f>SUMIF(Worksheet!$B$260:$B$278,$A55,Worksheet!Q$260:Q$278)-M55</f>
        <v>0</v>
      </c>
    </row>
    <row r="56" spans="1:16" ht="12" customHeight="1" x14ac:dyDescent="0.2">
      <c r="A56" s="157" t="s">
        <v>187</v>
      </c>
      <c r="B56" s="52"/>
      <c r="C56" s="62"/>
      <c r="D56" s="62"/>
      <c r="E56" s="62" t="s">
        <v>4</v>
      </c>
      <c r="F56" s="63"/>
      <c r="G56" s="159">
        <f>SUMIF(Worksheet!$B$260:$B$278,$A56,Worksheet!I$260:I$278)</f>
        <v>58918.95000000007</v>
      </c>
      <c r="H56" s="160">
        <f>G56-SUM(I56:P56)</f>
        <v>26961.650000271231</v>
      </c>
      <c r="I56" s="159">
        <f>SUMIF(Worksheet!$B$260:$B$278,$A56,Worksheet!M$260:M$278)</f>
        <v>0</v>
      </c>
      <c r="J56" s="53"/>
      <c r="K56" s="159">
        <f>SUMIF(Worksheet!$B$260:$B$278,$A56,Worksheet!N$260:N$278)</f>
        <v>11874.799999899242</v>
      </c>
      <c r="L56" s="53"/>
      <c r="M56" s="261">
        <f>SUMIF(Worksheet!$B$260:$B$278,$A56,Worksheet!Q$260:Q$278)</f>
        <v>2552.249999978344</v>
      </c>
      <c r="N56" s="159">
        <f>SUMIF(Worksheet!$B$260:$B$278,$A56,Worksheet!O$260:O$278)</f>
        <v>17530.249999851254</v>
      </c>
      <c r="O56" s="159">
        <f>SUMIF(Worksheet!$B$260:$B$278,$A56,Worksheet!P$260:P$278)</f>
        <v>0</v>
      </c>
      <c r="P56" s="261">
        <f>SUMIF(Worksheet!$B$260:$B$278,$A56,Worksheet!Q$260:Q$278)-M56</f>
        <v>0</v>
      </c>
    </row>
    <row r="57" spans="1:16" ht="12" customHeight="1" x14ac:dyDescent="0.2">
      <c r="A57" s="161"/>
      <c r="B57" s="52"/>
      <c r="C57" s="62"/>
      <c r="D57" s="62" t="s">
        <v>8</v>
      </c>
      <c r="E57" s="62"/>
      <c r="F57" s="63"/>
      <c r="G57" s="53">
        <f>SUM(G53:G56)</f>
        <v>58918.95000000007</v>
      </c>
      <c r="H57" s="53">
        <f t="shared" ref="H57:P57" si="11">SUM(H53:H56)</f>
        <v>26961.650000271231</v>
      </c>
      <c r="I57" s="53">
        <f t="shared" si="11"/>
        <v>0</v>
      </c>
      <c r="J57" s="53">
        <f t="shared" si="11"/>
        <v>0</v>
      </c>
      <c r="K57" s="53">
        <f t="shared" si="11"/>
        <v>11874.799999899242</v>
      </c>
      <c r="L57" s="53">
        <f t="shared" si="11"/>
        <v>0</v>
      </c>
      <c r="M57" s="53">
        <f t="shared" si="11"/>
        <v>2552.249999978344</v>
      </c>
      <c r="N57" s="53">
        <f t="shared" si="11"/>
        <v>17530.249999851254</v>
      </c>
      <c r="O57" s="53">
        <f t="shared" si="11"/>
        <v>0</v>
      </c>
      <c r="P57" s="53">
        <f t="shared" si="11"/>
        <v>0</v>
      </c>
    </row>
    <row r="58" spans="1:16" ht="15.75" customHeight="1" x14ac:dyDescent="0.2">
      <c r="A58" s="162"/>
      <c r="B58" s="54"/>
      <c r="C58" s="55" t="s">
        <v>13</v>
      </c>
      <c r="D58" s="55"/>
      <c r="E58" s="55"/>
      <c r="F58" s="56"/>
      <c r="G58" s="57">
        <f>G57+G51</f>
        <v>58918.95000000007</v>
      </c>
      <c r="H58" s="57">
        <f t="shared" ref="H58:P58" si="12">H57+H51</f>
        <v>26961.650000271231</v>
      </c>
      <c r="I58" s="57">
        <f t="shared" si="12"/>
        <v>0</v>
      </c>
      <c r="J58" s="57">
        <f t="shared" si="12"/>
        <v>0</v>
      </c>
      <c r="K58" s="57">
        <f t="shared" si="12"/>
        <v>11874.799999899242</v>
      </c>
      <c r="L58" s="57">
        <f t="shared" si="12"/>
        <v>0</v>
      </c>
      <c r="M58" s="57">
        <f t="shared" si="12"/>
        <v>2552.249999978344</v>
      </c>
      <c r="N58" s="57">
        <f t="shared" si="12"/>
        <v>17530.249999851254</v>
      </c>
      <c r="O58" s="57">
        <f t="shared" si="12"/>
        <v>0</v>
      </c>
      <c r="P58" s="57">
        <f t="shared" si="12"/>
        <v>0</v>
      </c>
    </row>
    <row r="59" spans="1:16" ht="15.75" customHeight="1" x14ac:dyDescent="0.25">
      <c r="A59" s="164"/>
      <c r="B59" s="84" t="s">
        <v>14</v>
      </c>
      <c r="C59" s="85"/>
      <c r="D59" s="85"/>
      <c r="E59" s="85"/>
      <c r="F59" s="86"/>
      <c r="G59" s="131">
        <f>G22+G44+G58</f>
        <v>1178379</v>
      </c>
      <c r="H59" s="131">
        <f t="shared" ref="H59:P59" si="13">H22+H44+H58</f>
        <v>539233.00000542402</v>
      </c>
      <c r="I59" s="131">
        <f t="shared" si="13"/>
        <v>0</v>
      </c>
      <c r="J59" s="131">
        <f t="shared" si="13"/>
        <v>0</v>
      </c>
      <c r="K59" s="131">
        <f t="shared" si="13"/>
        <v>237495.9999979845</v>
      </c>
      <c r="L59" s="131">
        <f t="shared" si="13"/>
        <v>0</v>
      </c>
      <c r="M59" s="131">
        <f t="shared" si="13"/>
        <v>51044.999999566819</v>
      </c>
      <c r="N59" s="131">
        <f t="shared" si="13"/>
        <v>350604.99999702466</v>
      </c>
      <c r="O59" s="131">
        <f t="shared" si="13"/>
        <v>0</v>
      </c>
      <c r="P59" s="131">
        <f t="shared" si="13"/>
        <v>0</v>
      </c>
    </row>
    <row r="60" spans="1:16" hidden="1" x14ac:dyDescent="0.2">
      <c r="A60" s="71"/>
    </row>
    <row r="61" spans="1:16" hidden="1" x14ac:dyDescent="0.2">
      <c r="A61" s="71"/>
      <c r="B61" s="40" t="s">
        <v>188</v>
      </c>
      <c r="G61" s="71">
        <f>Worksheet!J256</f>
        <v>1178379.0000200002</v>
      </c>
      <c r="H61" s="71">
        <f>Worksheet!L256</f>
        <v>539233</v>
      </c>
      <c r="I61" s="71">
        <f>Worksheet!M256</f>
        <v>0</v>
      </c>
      <c r="K61" s="71">
        <f>Worksheet!N256</f>
        <v>237496</v>
      </c>
      <c r="N61" s="71">
        <f>Worksheet!O256</f>
        <v>350605</v>
      </c>
      <c r="O61" s="71">
        <f>Worksheet!P256</f>
        <v>0</v>
      </c>
      <c r="P61" s="71">
        <f>Worksheet!Q256</f>
        <v>51045</v>
      </c>
    </row>
    <row r="62" spans="1:16" hidden="1" x14ac:dyDescent="0.2">
      <c r="A62" s="71"/>
      <c r="B62" s="40" t="s">
        <v>167</v>
      </c>
      <c r="F62" s="165">
        <f>SUM(G62:P62)</f>
        <v>-2.0000152289867401E-5</v>
      </c>
      <c r="G62" s="71">
        <f>G59-G61</f>
        <v>-2.0000152289867401E-5</v>
      </c>
      <c r="H62" s="71">
        <f t="shared" ref="H62:P62" si="14">H59-H61</f>
        <v>5.4240226745605469E-6</v>
      </c>
      <c r="I62" s="71">
        <f t="shared" si="14"/>
        <v>0</v>
      </c>
      <c r="J62" s="71">
        <f t="shared" si="14"/>
        <v>0</v>
      </c>
      <c r="K62" s="71">
        <f t="shared" si="14"/>
        <v>-2.0154984667897224E-6</v>
      </c>
      <c r="L62" s="71">
        <f t="shared" si="14"/>
        <v>0</v>
      </c>
      <c r="M62" s="71">
        <f t="shared" si="14"/>
        <v>51044.999999566819</v>
      </c>
      <c r="N62" s="71">
        <f t="shared" si="14"/>
        <v>-2.9753427952528E-6</v>
      </c>
      <c r="O62" s="71">
        <f t="shared" si="14"/>
        <v>0</v>
      </c>
      <c r="P62" s="71">
        <f t="shared" si="14"/>
        <v>-51045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25" top="0.75" bottom="0.25" header="0.5" footer="0"/>
  <pageSetup scale="70" orientation="landscape" r:id="rId1"/>
  <headerFooter alignWithMargins="0">
    <oddHeader>&amp;REnclosure 2</oddHeader>
    <oddFooter>&amp;LPage 7&amp;Rver 3 (12/2007)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/>
  <dimension ref="A1:S62"/>
  <sheetViews>
    <sheetView zoomScale="80" zoomScaleNormal="80" workbookViewId="0"/>
  </sheetViews>
  <sheetFormatPr defaultColWidth="0" defaultRowHeight="15" zeroHeight="1" x14ac:dyDescent="0.2"/>
  <cols>
    <col min="1" max="2" width="7.7109375" style="40" customWidth="1"/>
    <col min="3" max="5" width="3.7109375" style="40" customWidth="1"/>
    <col min="6" max="6" width="29.5703125" style="40" customWidth="1"/>
    <col min="7" max="7" width="16.140625" style="40" customWidth="1"/>
    <col min="8" max="8" width="12.7109375" style="40" customWidth="1"/>
    <col min="9" max="9" width="15.85546875" style="40" customWidth="1"/>
    <col min="10" max="10" width="15" style="40" customWidth="1"/>
    <col min="11" max="12" width="12.7109375" style="40" customWidth="1"/>
    <col min="13" max="13" width="16.42578125" style="40" customWidth="1"/>
    <col min="14" max="14" width="15.28515625" style="40" customWidth="1"/>
    <col min="15" max="16" width="12.7109375" style="40" customWidth="1"/>
    <col min="17" max="19" width="12.7109375" hidden="1" customWidth="1"/>
    <col min="20" max="16384" width="9.140625" hidden="1"/>
  </cols>
  <sheetData>
    <row r="1" spans="1:19" ht="39" customHeight="1" x14ac:dyDescent="0.25">
      <c r="A1" s="260">
        <f>F62</f>
        <v>-1.9999883079435676E-5</v>
      </c>
      <c r="B1" s="181" t="s">
        <v>130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ht="18" customHeight="1" x14ac:dyDescent="0.25">
      <c r="A2" s="75"/>
      <c r="B2" s="42" t="s">
        <v>28</v>
      </c>
      <c r="C2" s="42"/>
      <c r="D2" s="42"/>
      <c r="E2" s="255" t="str">
        <f>'CSS Pgm 1'!E2</f>
        <v>Santa Cruz</v>
      </c>
      <c r="F2" s="255"/>
      <c r="G2" s="75"/>
      <c r="H2" s="75"/>
      <c r="I2" s="75"/>
      <c r="J2" s="75"/>
      <c r="K2" s="75"/>
      <c r="L2" s="75"/>
      <c r="M2" s="75"/>
      <c r="N2" s="75"/>
      <c r="O2" s="43" t="s">
        <v>29</v>
      </c>
      <c r="P2" s="44" t="str">
        <f>Worksheet!$N$2</f>
        <v>6/12/08</v>
      </c>
    </row>
    <row r="3" spans="1:19" ht="23.25" customHeight="1" x14ac:dyDescent="0.25">
      <c r="A3" s="75"/>
      <c r="B3" s="42" t="s">
        <v>111</v>
      </c>
      <c r="C3" s="42"/>
      <c r="D3" s="42"/>
      <c r="E3" s="253" t="str">
        <f>Worksheet!D286</f>
        <v>Community Support Services</v>
      </c>
      <c r="F3" s="254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2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s="3" customFormat="1" ht="15" customHeight="1" x14ac:dyDescent="0.25">
      <c r="A5" s="47"/>
      <c r="B5" s="182" t="s">
        <v>30</v>
      </c>
      <c r="C5" s="183"/>
      <c r="D5" s="183"/>
      <c r="E5" s="183"/>
      <c r="F5" s="184"/>
      <c r="G5" s="45" t="s">
        <v>19</v>
      </c>
      <c r="H5" s="46" t="s">
        <v>20</v>
      </c>
      <c r="I5" s="46" t="s">
        <v>27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46" t="s">
        <v>76</v>
      </c>
    </row>
    <row r="6" spans="1:19" s="3" customFormat="1" ht="15" customHeight="1" x14ac:dyDescent="0.25">
      <c r="A6" s="47"/>
      <c r="B6" s="185"/>
      <c r="C6" s="186"/>
      <c r="D6" s="186"/>
      <c r="E6" s="186"/>
      <c r="F6" s="187"/>
      <c r="G6" s="191" t="s">
        <v>6</v>
      </c>
      <c r="H6" s="178" t="s">
        <v>37</v>
      </c>
      <c r="I6" s="179"/>
      <c r="J6" s="179"/>
      <c r="K6" s="179"/>
      <c r="L6" s="179"/>
      <c r="M6" s="179"/>
      <c r="N6" s="179"/>
      <c r="O6" s="179"/>
      <c r="P6" s="180"/>
    </row>
    <row r="7" spans="1:19" s="1" customFormat="1" ht="42" customHeight="1" x14ac:dyDescent="0.2">
      <c r="A7" s="133"/>
      <c r="B7" s="188"/>
      <c r="C7" s="189"/>
      <c r="D7" s="189"/>
      <c r="E7" s="189"/>
      <c r="F7" s="190"/>
      <c r="G7" s="192"/>
      <c r="H7" s="169" t="s">
        <v>0</v>
      </c>
      <c r="I7" s="169" t="s">
        <v>36</v>
      </c>
      <c r="J7" s="169" t="s">
        <v>18</v>
      </c>
      <c r="K7" s="169" t="s">
        <v>1</v>
      </c>
      <c r="L7" s="169" t="s">
        <v>15</v>
      </c>
      <c r="M7" s="169" t="s">
        <v>16</v>
      </c>
      <c r="N7" s="169" t="s">
        <v>2</v>
      </c>
      <c r="O7" s="169" t="s">
        <v>17</v>
      </c>
      <c r="P7" s="73" t="s">
        <v>75</v>
      </c>
      <c r="Q7" s="2"/>
      <c r="R7" s="2"/>
      <c r="S7" s="2"/>
    </row>
    <row r="8" spans="1:19" ht="16.5" customHeight="1" x14ac:dyDescent="0.25">
      <c r="A8" s="155"/>
      <c r="B8" s="58" t="str">
        <f>B3</f>
        <v>Program 8:</v>
      </c>
      <c r="C8" s="59"/>
      <c r="D8" s="59"/>
      <c r="E8" s="59"/>
      <c r="F8" s="6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9" ht="12" customHeight="1" x14ac:dyDescent="0.2">
      <c r="A9" s="156"/>
      <c r="B9" s="52"/>
      <c r="C9" s="210" t="s">
        <v>104</v>
      </c>
      <c r="D9" s="210"/>
      <c r="E9" s="210"/>
      <c r="F9" s="211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9" ht="12" customHeight="1" x14ac:dyDescent="0.2">
      <c r="A10" s="157"/>
      <c r="B10" s="52"/>
      <c r="C10" s="62"/>
      <c r="D10" s="62" t="s">
        <v>3</v>
      </c>
      <c r="E10" s="62"/>
      <c r="F10" s="6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ht="12" customHeight="1" x14ac:dyDescent="0.2">
      <c r="A11" s="157"/>
      <c r="B11" s="52"/>
      <c r="C11" s="62"/>
      <c r="D11" s="62"/>
      <c r="E11" s="62" t="s">
        <v>10</v>
      </c>
      <c r="F11" s="6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ht="12" customHeight="1" x14ac:dyDescent="0.2">
      <c r="A12" s="157"/>
      <c r="B12" s="52"/>
      <c r="C12" s="62"/>
      <c r="D12" s="62"/>
      <c r="E12" s="62" t="s">
        <v>11</v>
      </c>
      <c r="F12" s="6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9" ht="12" customHeight="1" x14ac:dyDescent="0.2">
      <c r="A13" s="158" t="s">
        <v>173</v>
      </c>
      <c r="B13" s="52"/>
      <c r="C13" s="62"/>
      <c r="D13" s="62"/>
      <c r="E13" s="62" t="s">
        <v>38</v>
      </c>
      <c r="F13" s="63"/>
      <c r="G13" s="159">
        <f>SUMIF(Worksheet!$B$296:$B$314,$A13,Worksheet!I$296:I$314)</f>
        <v>0</v>
      </c>
      <c r="H13" s="160">
        <f>G13-SUM(I13:P13)</f>
        <v>0</v>
      </c>
      <c r="I13" s="159">
        <f>SUMIF(Worksheet!$B$296:$B$314,$A13,Worksheet!M$296:M$314)</f>
        <v>0</v>
      </c>
      <c r="J13" s="53"/>
      <c r="K13" s="159">
        <f>SUMIF(Worksheet!$B$296:$B$314,$A13,Worksheet!N$296:N$314)</f>
        <v>0</v>
      </c>
      <c r="L13" s="53"/>
      <c r="M13" s="159"/>
      <c r="N13" s="159">
        <f>SUMIF(Worksheet!$B$296:$B$314,$A13,Worksheet!O$296:O$314)</f>
        <v>0</v>
      </c>
      <c r="O13" s="159">
        <f>SUMIF(Worksheet!$B$296:$B$314,$A13,Worksheet!P$296:P$314)</f>
        <v>0</v>
      </c>
      <c r="P13" s="159">
        <f>SUMIF(Worksheet!$B$296:$B$314,$A13,Worksheet!Q$296:Q$314)</f>
        <v>0</v>
      </c>
    </row>
    <row r="14" spans="1:19" ht="12" customHeight="1" x14ac:dyDescent="0.2">
      <c r="A14" s="158" t="s">
        <v>177</v>
      </c>
      <c r="B14" s="52"/>
      <c r="C14" s="62"/>
      <c r="D14" s="62"/>
      <c r="E14" s="62" t="s">
        <v>4</v>
      </c>
      <c r="F14" s="63"/>
      <c r="G14" s="159">
        <f>SUMIF(Worksheet!$B$296:$B$314,$A14,Worksheet!I$296:I$314)</f>
        <v>0</v>
      </c>
      <c r="H14" s="160">
        <f>G14-SUM(I14:P14)</f>
        <v>0</v>
      </c>
      <c r="I14" s="159">
        <f>SUMIF(Worksheet!$B$296:$B$314,$A14,Worksheet!M$296:M$314)</f>
        <v>0</v>
      </c>
      <c r="J14" s="53"/>
      <c r="K14" s="159">
        <f>SUMIF(Worksheet!$B$296:$B$314,$A14,Worksheet!N$296:N$314)</f>
        <v>0</v>
      </c>
      <c r="L14" s="53"/>
      <c r="M14" s="159"/>
      <c r="N14" s="159">
        <f>SUMIF(Worksheet!$B$296:$B$314,$A14,Worksheet!O$296:O$314)</f>
        <v>0</v>
      </c>
      <c r="O14" s="159">
        <f>SUMIF(Worksheet!$B$296:$B$314,$A14,Worksheet!P$296:P$314)</f>
        <v>0</v>
      </c>
      <c r="P14" s="159">
        <f>SUMIF(Worksheet!$B$296:$B$314,$A14,Worksheet!Q$296:Q$314)</f>
        <v>0</v>
      </c>
    </row>
    <row r="15" spans="1:19" ht="12" customHeight="1" x14ac:dyDescent="0.2">
      <c r="A15" s="161"/>
      <c r="B15" s="52"/>
      <c r="C15" s="62"/>
      <c r="D15" s="62" t="s">
        <v>7</v>
      </c>
      <c r="E15" s="62"/>
      <c r="F15" s="63"/>
      <c r="G15" s="53">
        <f>SUM(G11:G14)</f>
        <v>0</v>
      </c>
      <c r="H15" s="53">
        <f t="shared" ref="H15:P15" si="0">SUM(H11:H14)</f>
        <v>0</v>
      </c>
      <c r="I15" s="53">
        <f t="shared" si="0"/>
        <v>0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</row>
    <row r="16" spans="1:19" ht="12" customHeight="1" x14ac:dyDescent="0.2">
      <c r="A16" s="157"/>
      <c r="B16" s="52"/>
      <c r="C16" s="62"/>
      <c r="D16" s="62" t="s">
        <v>5</v>
      </c>
      <c r="E16" s="62"/>
      <c r="F16" s="6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ht="12" customHeight="1" x14ac:dyDescent="0.2">
      <c r="A17" s="157"/>
      <c r="B17" s="52"/>
      <c r="C17" s="62"/>
      <c r="D17" s="62"/>
      <c r="E17" s="62" t="s">
        <v>10</v>
      </c>
      <c r="F17" s="6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 ht="12" customHeight="1" x14ac:dyDescent="0.2">
      <c r="A18" s="157"/>
      <c r="B18" s="52"/>
      <c r="C18" s="62"/>
      <c r="D18" s="62"/>
      <c r="E18" s="62" t="s">
        <v>11</v>
      </c>
      <c r="F18" s="6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 ht="12" customHeight="1" x14ac:dyDescent="0.2">
      <c r="A19" s="157" t="s">
        <v>178</v>
      </c>
      <c r="B19" s="52"/>
      <c r="C19" s="62"/>
      <c r="D19" s="62"/>
      <c r="E19" s="62" t="s">
        <v>38</v>
      </c>
      <c r="F19" s="63"/>
      <c r="G19" s="159">
        <f>SUMIF(Worksheet!$B$296:$B$314,$A19,Worksheet!I$296:I$314)</f>
        <v>0</v>
      </c>
      <c r="H19" s="160">
        <f>G19-SUM(I19:P19)</f>
        <v>0</v>
      </c>
      <c r="I19" s="159">
        <f>SUMIF(Worksheet!$B$296:$B$314,$A19,Worksheet!M$296:M$314)</f>
        <v>0</v>
      </c>
      <c r="J19" s="53"/>
      <c r="K19" s="159">
        <f>SUMIF(Worksheet!$B$296:$B$314,$A19,Worksheet!N$296:N$314)</f>
        <v>0</v>
      </c>
      <c r="L19" s="53"/>
      <c r="M19" s="159"/>
      <c r="N19" s="159">
        <f>SUMIF(Worksheet!$B$296:$B$314,$A19,Worksheet!O$296:O$314)</f>
        <v>0</v>
      </c>
      <c r="O19" s="159">
        <f>SUMIF(Worksheet!$B$296:$B$314,$A19,Worksheet!P$296:P$314)</f>
        <v>0</v>
      </c>
      <c r="P19" s="159">
        <f>SUMIF(Worksheet!$B$296:$B$314,$A19,Worksheet!Q$296:Q$314)</f>
        <v>0</v>
      </c>
    </row>
    <row r="20" spans="1:16" ht="12" customHeight="1" x14ac:dyDescent="0.2">
      <c r="A20" s="157" t="s">
        <v>179</v>
      </c>
      <c r="B20" s="52"/>
      <c r="C20" s="62"/>
      <c r="D20" s="62"/>
      <c r="E20" s="62" t="s">
        <v>4</v>
      </c>
      <c r="F20" s="63"/>
      <c r="G20" s="159">
        <f>SUMIF(Worksheet!$B$296:$B$314,$A20,Worksheet!I$296:I$314)</f>
        <v>211092.34999999998</v>
      </c>
      <c r="H20" s="160">
        <f>G20-SUM(I20:P20)</f>
        <v>64050.000002437999</v>
      </c>
      <c r="I20" s="159">
        <f>SUMIF(Worksheet!$B$296:$B$314,$A20,Worksheet!M$296:M$314)</f>
        <v>0</v>
      </c>
      <c r="J20" s="53"/>
      <c r="K20" s="159">
        <f>SUMIF(Worksheet!$B$296:$B$314,$A20,Worksheet!N$296:N$314)</f>
        <v>13366.499999778378</v>
      </c>
      <c r="L20" s="53"/>
      <c r="M20" s="159"/>
      <c r="N20" s="159">
        <f>SUMIF(Worksheet!$B$296:$B$314,$A20,Worksheet!O$296:O$314)</f>
        <v>133675.8499977836</v>
      </c>
      <c r="O20" s="159">
        <f>SUMIF(Worksheet!$B$296:$B$314,$A20,Worksheet!P$296:P$314)</f>
        <v>0</v>
      </c>
      <c r="P20" s="159">
        <f>SUMIF(Worksheet!$B$296:$B$314,$A20,Worksheet!Q$296:Q$314)</f>
        <v>0</v>
      </c>
    </row>
    <row r="21" spans="1:16" ht="12" customHeight="1" x14ac:dyDescent="0.2">
      <c r="A21" s="161"/>
      <c r="B21" s="52"/>
      <c r="C21" s="62"/>
      <c r="D21" s="62" t="s">
        <v>8</v>
      </c>
      <c r="E21" s="62"/>
      <c r="F21" s="63"/>
      <c r="G21" s="53">
        <f>SUM(G17:G20)</f>
        <v>211092.34999999998</v>
      </c>
      <c r="H21" s="53">
        <f t="shared" ref="H21:P21" si="1">SUM(H17:H20)</f>
        <v>64050.000002437999</v>
      </c>
      <c r="I21" s="53">
        <f t="shared" si="1"/>
        <v>0</v>
      </c>
      <c r="J21" s="53">
        <f t="shared" si="1"/>
        <v>0</v>
      </c>
      <c r="K21" s="53">
        <f t="shared" si="1"/>
        <v>13366.499999778378</v>
      </c>
      <c r="L21" s="53">
        <f t="shared" si="1"/>
        <v>0</v>
      </c>
      <c r="M21" s="53">
        <f t="shared" si="1"/>
        <v>0</v>
      </c>
      <c r="N21" s="53">
        <f t="shared" si="1"/>
        <v>133675.8499977836</v>
      </c>
      <c r="O21" s="53">
        <f t="shared" si="1"/>
        <v>0</v>
      </c>
      <c r="P21" s="53">
        <f t="shared" si="1"/>
        <v>0</v>
      </c>
    </row>
    <row r="22" spans="1:16" ht="12" customHeight="1" x14ac:dyDescent="0.2">
      <c r="A22" s="162"/>
      <c r="B22" s="54"/>
      <c r="C22" s="55" t="s">
        <v>9</v>
      </c>
      <c r="D22" s="55"/>
      <c r="E22" s="55"/>
      <c r="F22" s="56"/>
      <c r="G22" s="57">
        <f>G15+G21</f>
        <v>211092.34999999998</v>
      </c>
      <c r="H22" s="57">
        <f t="shared" ref="H22:P22" si="2">H15+H21</f>
        <v>64050.000002437999</v>
      </c>
      <c r="I22" s="57">
        <f t="shared" si="2"/>
        <v>0</v>
      </c>
      <c r="J22" s="57">
        <f t="shared" si="2"/>
        <v>0</v>
      </c>
      <c r="K22" s="57">
        <f t="shared" si="2"/>
        <v>13366.499999778378</v>
      </c>
      <c r="L22" s="57">
        <f t="shared" si="2"/>
        <v>0</v>
      </c>
      <c r="M22" s="57">
        <f t="shared" si="2"/>
        <v>0</v>
      </c>
      <c r="N22" s="57">
        <f t="shared" si="2"/>
        <v>133675.8499977836</v>
      </c>
      <c r="O22" s="57">
        <f t="shared" si="2"/>
        <v>0</v>
      </c>
      <c r="P22" s="57">
        <f t="shared" si="2"/>
        <v>0</v>
      </c>
    </row>
    <row r="23" spans="1:16" ht="12" customHeight="1" x14ac:dyDescent="0.2">
      <c r="A23" s="156"/>
      <c r="B23" s="52"/>
      <c r="C23" s="212" t="s">
        <v>95</v>
      </c>
      <c r="D23" s="212"/>
      <c r="E23" s="212"/>
      <c r="F23" s="21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2" customHeight="1" x14ac:dyDescent="0.2">
      <c r="A24" s="157"/>
      <c r="B24" s="52"/>
      <c r="C24" s="62"/>
      <c r="D24" s="62" t="s">
        <v>31</v>
      </c>
      <c r="E24" s="62"/>
      <c r="F24" s="6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2" customHeight="1" x14ac:dyDescent="0.2">
      <c r="A25" s="157"/>
      <c r="B25" s="52"/>
      <c r="C25" s="62"/>
      <c r="D25" s="62"/>
      <c r="E25" s="62" t="s">
        <v>3</v>
      </c>
      <c r="F25" s="6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2" customHeight="1" x14ac:dyDescent="0.2">
      <c r="A26" s="158" t="s">
        <v>180</v>
      </c>
      <c r="B26" s="52"/>
      <c r="C26" s="62"/>
      <c r="D26" s="62"/>
      <c r="E26" s="62"/>
      <c r="F26" s="63" t="s">
        <v>38</v>
      </c>
      <c r="G26" s="159">
        <f>SUMIF(Worksheet!$B$296:$B$314,$A26,Worksheet!I$296:I$314)</f>
        <v>0</v>
      </c>
      <c r="H26" s="160">
        <f>G26-SUM(I26:P26)</f>
        <v>0</v>
      </c>
      <c r="I26" s="159">
        <f>SUMIF(Worksheet!$B$296:$B$314,$A26,Worksheet!M$296:M$314)</f>
        <v>0</v>
      </c>
      <c r="J26" s="53"/>
      <c r="K26" s="159">
        <f>SUMIF(Worksheet!$B$296:$B$314,$A26,Worksheet!N$296:N$314)</f>
        <v>0</v>
      </c>
      <c r="L26" s="53"/>
      <c r="M26" s="159"/>
      <c r="N26" s="159">
        <f>SUMIF(Worksheet!$B$296:$B$314,$A26,Worksheet!O$296:O$314)</f>
        <v>0</v>
      </c>
      <c r="O26" s="159">
        <f>SUMIF(Worksheet!$B$296:$B$314,$A26,Worksheet!P$296:P$314)</f>
        <v>0</v>
      </c>
      <c r="P26" s="159">
        <f>SUMIF(Worksheet!$B$296:$B$314,$A26,Worksheet!Q$296:Q$314)</f>
        <v>0</v>
      </c>
    </row>
    <row r="27" spans="1:16" ht="12" customHeight="1" x14ac:dyDescent="0.2">
      <c r="A27" s="158" t="s">
        <v>181</v>
      </c>
      <c r="B27" s="52"/>
      <c r="C27" s="62"/>
      <c r="D27" s="62"/>
      <c r="E27" s="62"/>
      <c r="F27" s="63" t="s">
        <v>4</v>
      </c>
      <c r="G27" s="159">
        <f>SUMIF(Worksheet!$B$296:$B$314,$A27,Worksheet!I$296:I$314)</f>
        <v>0</v>
      </c>
      <c r="H27" s="160">
        <f>G27-SUM(I27:P27)</f>
        <v>0</v>
      </c>
      <c r="I27" s="159">
        <f>SUMIF(Worksheet!$B$296:$B$314,$A27,Worksheet!M$296:M$314)</f>
        <v>0</v>
      </c>
      <c r="J27" s="53"/>
      <c r="K27" s="159">
        <f>SUMIF(Worksheet!$B$296:$B$314,$A27,Worksheet!N$296:N$314)</f>
        <v>0</v>
      </c>
      <c r="L27" s="53"/>
      <c r="M27" s="159"/>
      <c r="N27" s="159">
        <f>SUMIF(Worksheet!$B$296:$B$314,$A27,Worksheet!O$296:O$314)</f>
        <v>0</v>
      </c>
      <c r="O27" s="159">
        <f>SUMIF(Worksheet!$B$296:$B$314,$A27,Worksheet!P$296:P$314)</f>
        <v>0</v>
      </c>
      <c r="P27" s="159">
        <f>SUMIF(Worksheet!$B$296:$B$314,$A27,Worksheet!Q$296:Q$314)</f>
        <v>0</v>
      </c>
    </row>
    <row r="28" spans="1:16" ht="12" customHeight="1" x14ac:dyDescent="0.2">
      <c r="A28" s="161"/>
      <c r="B28" s="52"/>
      <c r="C28" s="62"/>
      <c r="D28" s="62"/>
      <c r="E28" s="62" t="s">
        <v>7</v>
      </c>
      <c r="F28" s="63"/>
      <c r="G28" s="53">
        <f>SUM(G26:G27)</f>
        <v>0</v>
      </c>
      <c r="H28" s="53">
        <f t="shared" ref="H28:P28" si="3">SUM(H26:H27)</f>
        <v>0</v>
      </c>
      <c r="I28" s="53">
        <f t="shared" si="3"/>
        <v>0</v>
      </c>
      <c r="J28" s="53">
        <f t="shared" si="3"/>
        <v>0</v>
      </c>
      <c r="K28" s="53">
        <f t="shared" si="3"/>
        <v>0</v>
      </c>
      <c r="L28" s="53">
        <f t="shared" si="3"/>
        <v>0</v>
      </c>
      <c r="M28" s="53">
        <f t="shared" si="3"/>
        <v>0</v>
      </c>
      <c r="N28" s="53">
        <f t="shared" si="3"/>
        <v>0</v>
      </c>
      <c r="O28" s="53">
        <f t="shared" si="3"/>
        <v>0</v>
      </c>
      <c r="P28" s="53">
        <f t="shared" si="3"/>
        <v>0</v>
      </c>
    </row>
    <row r="29" spans="1:16" ht="12" customHeight="1" x14ac:dyDescent="0.2">
      <c r="A29" s="157"/>
      <c r="B29" s="52"/>
      <c r="C29" s="62"/>
      <c r="D29" s="62"/>
      <c r="E29" s="62" t="s">
        <v>5</v>
      </c>
      <c r="F29" s="6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2" customHeight="1" x14ac:dyDescent="0.2">
      <c r="A30" s="157" t="s">
        <v>182</v>
      </c>
      <c r="B30" s="52"/>
      <c r="C30" s="62"/>
      <c r="D30" s="62"/>
      <c r="E30" s="62"/>
      <c r="F30" s="63" t="s">
        <v>38</v>
      </c>
      <c r="G30" s="159">
        <f>SUMIF(Worksheet!$B$296:$B$314,$A30,Worksheet!I$296:I$314)</f>
        <v>0</v>
      </c>
      <c r="H30" s="160">
        <f>G30-SUM(I30:P30)</f>
        <v>0</v>
      </c>
      <c r="I30" s="159">
        <f>SUMIF(Worksheet!$B$296:$B$314,$A30,Worksheet!M$296:M$314)</f>
        <v>0</v>
      </c>
      <c r="J30" s="53"/>
      <c r="K30" s="159">
        <f>SUMIF(Worksheet!$B$296:$B$314,$A30,Worksheet!N$296:N$314)</f>
        <v>0</v>
      </c>
      <c r="L30" s="53"/>
      <c r="M30" s="159"/>
      <c r="N30" s="159">
        <f>SUMIF(Worksheet!$B$296:$B$314,$A30,Worksheet!O$296:O$314)</f>
        <v>0</v>
      </c>
      <c r="O30" s="159">
        <f>SUMIF(Worksheet!$B$296:$B$314,$A30,Worksheet!P$296:P$314)</f>
        <v>0</v>
      </c>
      <c r="P30" s="159">
        <f>SUMIF(Worksheet!$B$296:$B$314,$A30,Worksheet!Q$296:Q$314)</f>
        <v>0</v>
      </c>
    </row>
    <row r="31" spans="1:16" ht="12" customHeight="1" x14ac:dyDescent="0.2">
      <c r="A31" s="157" t="s">
        <v>183</v>
      </c>
      <c r="B31" s="52"/>
      <c r="C31" s="62"/>
      <c r="D31" s="62"/>
      <c r="E31" s="62"/>
      <c r="F31" s="63" t="s">
        <v>4</v>
      </c>
      <c r="G31" s="159">
        <f>SUMIF(Worksheet!$B$296:$B$314,$A31,Worksheet!I$296:I$314)</f>
        <v>361872.6</v>
      </c>
      <c r="H31" s="160">
        <f>G31-SUM(I31:P31)</f>
        <v>109800.00000417946</v>
      </c>
      <c r="I31" s="159">
        <f>SUMIF(Worksheet!$B$296:$B$314,$A31,Worksheet!M$296:M$314)</f>
        <v>0</v>
      </c>
      <c r="J31" s="53"/>
      <c r="K31" s="159">
        <f>SUMIF(Worksheet!$B$296:$B$314,$A31,Worksheet!N$296:N$314)</f>
        <v>22913.999999620075</v>
      </c>
      <c r="L31" s="53"/>
      <c r="M31" s="159"/>
      <c r="N31" s="159">
        <f>SUMIF(Worksheet!$B$296:$B$314,$A31,Worksheet!O$296:O$314)</f>
        <v>229158.59999620044</v>
      </c>
      <c r="O31" s="159">
        <f>SUMIF(Worksheet!$B$296:$B$314,$A31,Worksheet!P$296:P$314)</f>
        <v>0</v>
      </c>
      <c r="P31" s="159">
        <f>SUMIF(Worksheet!$B$296:$B$314,$A31,Worksheet!Q$296:Q$314)</f>
        <v>0</v>
      </c>
    </row>
    <row r="32" spans="1:16" ht="12" customHeight="1" x14ac:dyDescent="0.2">
      <c r="A32" s="161"/>
      <c r="B32" s="52"/>
      <c r="C32" s="62"/>
      <c r="D32" s="62"/>
      <c r="E32" s="62" t="s">
        <v>8</v>
      </c>
      <c r="F32" s="63"/>
      <c r="G32" s="53">
        <f>SUM(G30:G31)</f>
        <v>361872.6</v>
      </c>
      <c r="H32" s="53">
        <f t="shared" ref="H32:P32" si="4">SUM(H30:H31)</f>
        <v>109800.00000417946</v>
      </c>
      <c r="I32" s="53">
        <f t="shared" si="4"/>
        <v>0</v>
      </c>
      <c r="J32" s="53">
        <f t="shared" si="4"/>
        <v>0</v>
      </c>
      <c r="K32" s="53">
        <f t="shared" si="4"/>
        <v>22913.999999620075</v>
      </c>
      <c r="L32" s="53">
        <f t="shared" si="4"/>
        <v>0</v>
      </c>
      <c r="M32" s="53">
        <f t="shared" si="4"/>
        <v>0</v>
      </c>
      <c r="N32" s="53">
        <f t="shared" si="4"/>
        <v>229158.59999620044</v>
      </c>
      <c r="O32" s="53">
        <f t="shared" si="4"/>
        <v>0</v>
      </c>
      <c r="P32" s="53">
        <f t="shared" si="4"/>
        <v>0</v>
      </c>
    </row>
    <row r="33" spans="1:16" ht="12" customHeight="1" x14ac:dyDescent="0.2">
      <c r="A33" s="161"/>
      <c r="B33" s="52"/>
      <c r="C33" s="62"/>
      <c r="D33" s="62" t="s">
        <v>32</v>
      </c>
      <c r="E33" s="62"/>
      <c r="F33" s="63"/>
      <c r="G33" s="53">
        <f>G28+G32</f>
        <v>361872.6</v>
      </c>
      <c r="H33" s="53">
        <f t="shared" ref="H33:P33" si="5">H28+H32</f>
        <v>109800.00000417946</v>
      </c>
      <c r="I33" s="53">
        <f t="shared" si="5"/>
        <v>0</v>
      </c>
      <c r="J33" s="53">
        <f t="shared" si="5"/>
        <v>0</v>
      </c>
      <c r="K33" s="53">
        <f t="shared" si="5"/>
        <v>22913.999999620075</v>
      </c>
      <c r="L33" s="53">
        <f t="shared" si="5"/>
        <v>0</v>
      </c>
      <c r="M33" s="53">
        <f t="shared" si="5"/>
        <v>0</v>
      </c>
      <c r="N33" s="53">
        <f t="shared" si="5"/>
        <v>229158.59999620044</v>
      </c>
      <c r="O33" s="53">
        <f t="shared" si="5"/>
        <v>0</v>
      </c>
      <c r="P33" s="53">
        <f t="shared" si="5"/>
        <v>0</v>
      </c>
    </row>
    <row r="34" spans="1:16" ht="12" customHeight="1" x14ac:dyDescent="0.2">
      <c r="A34" s="157"/>
      <c r="B34" s="52"/>
      <c r="C34" s="62"/>
      <c r="D34" s="62" t="s">
        <v>33</v>
      </c>
      <c r="E34" s="62"/>
      <c r="F34" s="6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ht="12" customHeight="1" x14ac:dyDescent="0.2">
      <c r="A35" s="157"/>
      <c r="B35" s="52"/>
      <c r="C35" s="62"/>
      <c r="D35" s="62"/>
      <c r="E35" s="62" t="s">
        <v>3</v>
      </c>
      <c r="F35" s="6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12" customHeight="1" x14ac:dyDescent="0.2">
      <c r="A36" s="157"/>
      <c r="B36" s="52"/>
      <c r="C36" s="62"/>
      <c r="D36" s="62"/>
      <c r="E36" s="62"/>
      <c r="F36" s="63" t="s">
        <v>38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ht="12" customHeight="1" x14ac:dyDescent="0.2">
      <c r="A37" s="157"/>
      <c r="B37" s="52"/>
      <c r="C37" s="62"/>
      <c r="D37" s="62"/>
      <c r="E37" s="62"/>
      <c r="F37" s="63" t="s">
        <v>4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2" customHeight="1" x14ac:dyDescent="0.2">
      <c r="A38" s="161"/>
      <c r="B38" s="52"/>
      <c r="C38" s="62"/>
      <c r="D38" s="62"/>
      <c r="E38" s="62" t="s">
        <v>7</v>
      </c>
      <c r="F38" s="63"/>
      <c r="G38" s="53">
        <f>SUM(G36:G37)</f>
        <v>0</v>
      </c>
      <c r="H38" s="53">
        <f t="shared" ref="H38:P38" si="6">SUM(H36:H37)</f>
        <v>0</v>
      </c>
      <c r="I38" s="53">
        <f t="shared" si="6"/>
        <v>0</v>
      </c>
      <c r="J38" s="53">
        <f t="shared" si="6"/>
        <v>0</v>
      </c>
      <c r="K38" s="53">
        <f t="shared" si="6"/>
        <v>0</v>
      </c>
      <c r="L38" s="53">
        <f t="shared" si="6"/>
        <v>0</v>
      </c>
      <c r="M38" s="53">
        <f t="shared" si="6"/>
        <v>0</v>
      </c>
      <c r="N38" s="53">
        <f t="shared" si="6"/>
        <v>0</v>
      </c>
      <c r="O38" s="53">
        <f t="shared" si="6"/>
        <v>0</v>
      </c>
      <c r="P38" s="53">
        <f t="shared" si="6"/>
        <v>0</v>
      </c>
    </row>
    <row r="39" spans="1:16" ht="12" customHeight="1" x14ac:dyDescent="0.2">
      <c r="A39" s="157"/>
      <c r="B39" s="52"/>
      <c r="C39" s="62"/>
      <c r="D39" s="62"/>
      <c r="E39" s="62" t="s">
        <v>5</v>
      </c>
      <c r="F39" s="6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2" customHeight="1" x14ac:dyDescent="0.2">
      <c r="A40" s="157"/>
      <c r="B40" s="52"/>
      <c r="C40" s="62"/>
      <c r="D40" s="62"/>
      <c r="E40" s="62"/>
      <c r="F40" s="63" t="s">
        <v>38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2" customHeight="1" x14ac:dyDescent="0.2">
      <c r="A41" s="157"/>
      <c r="B41" s="52"/>
      <c r="C41" s="62"/>
      <c r="D41" s="62"/>
      <c r="E41" s="62"/>
      <c r="F41" s="63" t="s">
        <v>4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2" customHeight="1" x14ac:dyDescent="0.2">
      <c r="A42" s="161"/>
      <c r="B42" s="52"/>
      <c r="C42" s="62"/>
      <c r="D42" s="62"/>
      <c r="E42" s="62" t="s">
        <v>8</v>
      </c>
      <c r="F42" s="63"/>
      <c r="G42" s="53">
        <f>SUM(G40:G41)</f>
        <v>0</v>
      </c>
      <c r="H42" s="53">
        <f t="shared" ref="H42:P42" si="7">SUM(H40:H41)</f>
        <v>0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si="7"/>
        <v>0</v>
      </c>
      <c r="M42" s="53">
        <f t="shared" si="7"/>
        <v>0</v>
      </c>
      <c r="N42" s="53">
        <f t="shared" si="7"/>
        <v>0</v>
      </c>
      <c r="O42" s="53">
        <f t="shared" si="7"/>
        <v>0</v>
      </c>
      <c r="P42" s="53">
        <f t="shared" si="7"/>
        <v>0</v>
      </c>
    </row>
    <row r="43" spans="1:16" ht="12" customHeight="1" x14ac:dyDescent="0.2">
      <c r="A43" s="161"/>
      <c r="B43" s="52"/>
      <c r="C43" s="62"/>
      <c r="D43" s="62" t="s">
        <v>34</v>
      </c>
      <c r="E43" s="62"/>
      <c r="F43" s="63"/>
      <c r="G43" s="53">
        <f>G38+G42</f>
        <v>0</v>
      </c>
      <c r="H43" s="53">
        <f t="shared" ref="H43:P43" si="8">H38+H42</f>
        <v>0</v>
      </c>
      <c r="I43" s="53">
        <f t="shared" si="8"/>
        <v>0</v>
      </c>
      <c r="J43" s="53">
        <f t="shared" si="8"/>
        <v>0</v>
      </c>
      <c r="K43" s="53">
        <f t="shared" si="8"/>
        <v>0</v>
      </c>
      <c r="L43" s="53">
        <f t="shared" si="8"/>
        <v>0</v>
      </c>
      <c r="M43" s="53">
        <f t="shared" si="8"/>
        <v>0</v>
      </c>
      <c r="N43" s="53">
        <f t="shared" si="8"/>
        <v>0</v>
      </c>
      <c r="O43" s="53">
        <f t="shared" si="8"/>
        <v>0</v>
      </c>
      <c r="P43" s="53">
        <f t="shared" si="8"/>
        <v>0</v>
      </c>
    </row>
    <row r="44" spans="1:16" ht="12" customHeight="1" x14ac:dyDescent="0.2">
      <c r="A44" s="162"/>
      <c r="B44" s="54"/>
      <c r="C44" s="55" t="s">
        <v>96</v>
      </c>
      <c r="D44" s="55"/>
      <c r="E44" s="55"/>
      <c r="F44" s="56"/>
      <c r="G44" s="57">
        <f>G33+G43</f>
        <v>361872.6</v>
      </c>
      <c r="H44" s="57">
        <f t="shared" ref="H44:P44" si="9">H33+H43</f>
        <v>109800.00000417946</v>
      </c>
      <c r="I44" s="57">
        <f t="shared" si="9"/>
        <v>0</v>
      </c>
      <c r="J44" s="57">
        <f t="shared" si="9"/>
        <v>0</v>
      </c>
      <c r="K44" s="57">
        <f t="shared" si="9"/>
        <v>22913.999999620075</v>
      </c>
      <c r="L44" s="57">
        <f t="shared" si="9"/>
        <v>0</v>
      </c>
      <c r="M44" s="57">
        <f t="shared" si="9"/>
        <v>0</v>
      </c>
      <c r="N44" s="57">
        <f t="shared" si="9"/>
        <v>229158.59999620044</v>
      </c>
      <c r="O44" s="57">
        <f t="shared" si="9"/>
        <v>0</v>
      </c>
      <c r="P44" s="57">
        <f t="shared" si="9"/>
        <v>0</v>
      </c>
    </row>
    <row r="45" spans="1:16" ht="12" customHeight="1" x14ac:dyDescent="0.2">
      <c r="A45" s="163"/>
      <c r="B45" s="52"/>
      <c r="C45" s="199" t="s">
        <v>12</v>
      </c>
      <c r="D45" s="199"/>
      <c r="E45" s="199"/>
      <c r="F45" s="200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2" customHeight="1" x14ac:dyDescent="0.2">
      <c r="A46" s="157"/>
      <c r="B46" s="52"/>
      <c r="C46" s="62"/>
      <c r="D46" s="62" t="s">
        <v>3</v>
      </c>
      <c r="E46" s="62"/>
      <c r="F46" s="6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2" customHeight="1" x14ac:dyDescent="0.2">
      <c r="A47" s="157"/>
      <c r="B47" s="52"/>
      <c r="C47" s="62"/>
      <c r="D47" s="62"/>
      <c r="E47" s="62" t="s">
        <v>10</v>
      </c>
      <c r="F47" s="6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2" customHeight="1" x14ac:dyDescent="0.2">
      <c r="A48" s="157"/>
      <c r="B48" s="52"/>
      <c r="C48" s="62"/>
      <c r="D48" s="62"/>
      <c r="E48" s="62" t="s">
        <v>11</v>
      </c>
      <c r="F48" s="6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2" customHeight="1" x14ac:dyDescent="0.2">
      <c r="A49" s="158" t="s">
        <v>184</v>
      </c>
      <c r="B49" s="52"/>
      <c r="C49" s="62"/>
      <c r="D49" s="62"/>
      <c r="E49" s="62" t="s">
        <v>38</v>
      </c>
      <c r="F49" s="63"/>
      <c r="G49" s="159">
        <f>SUMIF(Worksheet!$B$296:$B$314,$A49,Worksheet!I$296:I$314)</f>
        <v>0</v>
      </c>
      <c r="H49" s="160">
        <f>G49-SUM(I49:P49)</f>
        <v>0</v>
      </c>
      <c r="I49" s="159">
        <f>SUMIF(Worksheet!$B$296:$B$314,$A49,Worksheet!M$296:M$314)</f>
        <v>0</v>
      </c>
      <c r="J49" s="53"/>
      <c r="K49" s="159">
        <f>SUMIF(Worksheet!$B$296:$B$314,$A49,Worksheet!N$296:N$314)</f>
        <v>0</v>
      </c>
      <c r="L49" s="53"/>
      <c r="M49" s="159"/>
      <c r="N49" s="159">
        <f>SUMIF(Worksheet!$B$296:$B$314,$A49,Worksheet!O$296:O$314)</f>
        <v>0</v>
      </c>
      <c r="O49" s="159">
        <f>SUMIF(Worksheet!$B$296:$B$314,$A49,Worksheet!P$296:P$314)</f>
        <v>0</v>
      </c>
      <c r="P49" s="159">
        <f>SUMIF(Worksheet!$B$296:$B$314,$A49,Worksheet!Q$296:Q$314)</f>
        <v>0</v>
      </c>
    </row>
    <row r="50" spans="1:16" ht="12" customHeight="1" x14ac:dyDescent="0.2">
      <c r="A50" s="158" t="s">
        <v>185</v>
      </c>
      <c r="B50" s="52"/>
      <c r="C50" s="62"/>
      <c r="D50" s="62"/>
      <c r="E50" s="62" t="s">
        <v>4</v>
      </c>
      <c r="F50" s="63"/>
      <c r="G50" s="159">
        <f>SUMIF(Worksheet!$B$296:$B$314,$A50,Worksheet!I$296:I$314)</f>
        <v>0</v>
      </c>
      <c r="H50" s="160">
        <f>G50-SUM(I50:P50)</f>
        <v>0</v>
      </c>
      <c r="I50" s="159">
        <f>SUMIF(Worksheet!$B$296:$B$314,$A50,Worksheet!M$296:M$314)</f>
        <v>0</v>
      </c>
      <c r="J50" s="53"/>
      <c r="K50" s="159">
        <f>SUMIF(Worksheet!$B$296:$B$314,$A50,Worksheet!N$296:N$314)</f>
        <v>0</v>
      </c>
      <c r="L50" s="53"/>
      <c r="M50" s="159"/>
      <c r="N50" s="159">
        <f>SUMIF(Worksheet!$B$296:$B$314,$A50,Worksheet!O$296:O$314)</f>
        <v>0</v>
      </c>
      <c r="O50" s="159">
        <f>SUMIF(Worksheet!$B$296:$B$314,$A50,Worksheet!P$296:P$314)</f>
        <v>0</v>
      </c>
      <c r="P50" s="159">
        <f>SUMIF(Worksheet!$B$296:$B$314,$A50,Worksheet!Q$296:Q$314)</f>
        <v>0</v>
      </c>
    </row>
    <row r="51" spans="1:16" ht="12" customHeight="1" x14ac:dyDescent="0.2">
      <c r="A51" s="161"/>
      <c r="B51" s="52"/>
      <c r="C51" s="62"/>
      <c r="D51" s="62" t="s">
        <v>7</v>
      </c>
      <c r="E51" s="62"/>
      <c r="F51" s="63"/>
      <c r="G51" s="53">
        <f>SUM(G47:G50)</f>
        <v>0</v>
      </c>
      <c r="H51" s="53">
        <f t="shared" ref="H51:P51" si="10">SUM(H47:H50)</f>
        <v>0</v>
      </c>
      <c r="I51" s="53">
        <f t="shared" si="10"/>
        <v>0</v>
      </c>
      <c r="J51" s="53">
        <f t="shared" si="10"/>
        <v>0</v>
      </c>
      <c r="K51" s="53">
        <f t="shared" si="10"/>
        <v>0</v>
      </c>
      <c r="L51" s="53">
        <f t="shared" si="10"/>
        <v>0</v>
      </c>
      <c r="M51" s="53">
        <f t="shared" si="10"/>
        <v>0</v>
      </c>
      <c r="N51" s="53">
        <f t="shared" si="10"/>
        <v>0</v>
      </c>
      <c r="O51" s="53">
        <f t="shared" si="10"/>
        <v>0</v>
      </c>
      <c r="P51" s="53">
        <f t="shared" si="10"/>
        <v>0</v>
      </c>
    </row>
    <row r="52" spans="1:16" ht="12" customHeight="1" x14ac:dyDescent="0.2">
      <c r="A52" s="157"/>
      <c r="B52" s="52"/>
      <c r="C52" s="62"/>
      <c r="D52" s="62" t="s">
        <v>5</v>
      </c>
      <c r="E52" s="62"/>
      <c r="F52" s="6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 ht="12" customHeight="1" x14ac:dyDescent="0.2">
      <c r="A53" s="157"/>
      <c r="B53" s="52"/>
      <c r="C53" s="62"/>
      <c r="D53" s="62"/>
      <c r="E53" s="62" t="s">
        <v>10</v>
      </c>
      <c r="F53" s="6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16" ht="12" customHeight="1" x14ac:dyDescent="0.2">
      <c r="A54" s="157"/>
      <c r="B54" s="52"/>
      <c r="C54" s="62"/>
      <c r="D54" s="62"/>
      <c r="E54" s="62" t="s">
        <v>11</v>
      </c>
      <c r="F54" s="6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 ht="12" customHeight="1" x14ac:dyDescent="0.2">
      <c r="A55" s="157" t="s">
        <v>186</v>
      </c>
      <c r="B55" s="52"/>
      <c r="C55" s="62"/>
      <c r="D55" s="62"/>
      <c r="E55" s="62" t="s">
        <v>38</v>
      </c>
      <c r="F55" s="63"/>
      <c r="G55" s="159">
        <f>SUMIF(Worksheet!$B$296:$B$314,$A55,Worksheet!I$296:I$314)</f>
        <v>0</v>
      </c>
      <c r="H55" s="160">
        <f>G55-SUM(I55:P55)</f>
        <v>0</v>
      </c>
      <c r="I55" s="159">
        <f>SUMIF(Worksheet!$B$296:$B$314,$A55,Worksheet!M$296:M$314)</f>
        <v>0</v>
      </c>
      <c r="J55" s="53"/>
      <c r="K55" s="159">
        <f>SUMIF(Worksheet!$B$296:$B$314,$A55,Worksheet!N$296:N$314)</f>
        <v>0</v>
      </c>
      <c r="L55" s="53"/>
      <c r="M55" s="159"/>
      <c r="N55" s="159">
        <f>SUMIF(Worksheet!$B$296:$B$314,$A55,Worksheet!O$296:O$314)</f>
        <v>0</v>
      </c>
      <c r="O55" s="159">
        <f>SUMIF(Worksheet!$B$296:$B$314,$A55,Worksheet!P$296:P$314)</f>
        <v>0</v>
      </c>
      <c r="P55" s="159">
        <f>SUMIF(Worksheet!$B$296:$B$314,$A55,Worksheet!Q$296:Q$314)</f>
        <v>0</v>
      </c>
    </row>
    <row r="56" spans="1:16" ht="12" customHeight="1" x14ac:dyDescent="0.2">
      <c r="A56" s="157" t="s">
        <v>187</v>
      </c>
      <c r="B56" s="52"/>
      <c r="C56" s="62"/>
      <c r="D56" s="62"/>
      <c r="E56" s="62" t="s">
        <v>4</v>
      </c>
      <c r="F56" s="63"/>
      <c r="G56" s="159">
        <f>SUMIF(Worksheet!$B$296:$B$314,$A56,Worksheet!I$296:I$314)</f>
        <v>30156.050000000047</v>
      </c>
      <c r="H56" s="160">
        <f>G56-SUM(I56:P56)</f>
        <v>9150.0000003483001</v>
      </c>
      <c r="I56" s="159">
        <f>SUMIF(Worksheet!$B$296:$B$314,$A56,Worksheet!M$296:M$314)</f>
        <v>0</v>
      </c>
      <c r="J56" s="53"/>
      <c r="K56" s="159">
        <f>SUMIF(Worksheet!$B$296:$B$314,$A56,Worksheet!N$296:N$314)</f>
        <v>1909.4999999683428</v>
      </c>
      <c r="L56" s="53"/>
      <c r="M56" s="159"/>
      <c r="N56" s="159">
        <f>SUMIF(Worksheet!$B$296:$B$314,$A56,Worksheet!O$296:O$314)</f>
        <v>19096.549999683404</v>
      </c>
      <c r="O56" s="159">
        <f>SUMIF(Worksheet!$B$296:$B$314,$A56,Worksheet!P$296:P$314)</f>
        <v>0</v>
      </c>
      <c r="P56" s="159">
        <f>SUMIF(Worksheet!$B$296:$B$314,$A56,Worksheet!Q$296:Q$314)</f>
        <v>0</v>
      </c>
    </row>
    <row r="57" spans="1:16" ht="12" customHeight="1" x14ac:dyDescent="0.2">
      <c r="A57" s="161"/>
      <c r="B57" s="52"/>
      <c r="C57" s="62"/>
      <c r="D57" s="62" t="s">
        <v>8</v>
      </c>
      <c r="E57" s="62"/>
      <c r="F57" s="63"/>
      <c r="G57" s="53">
        <f>SUM(G53:G56)</f>
        <v>30156.050000000047</v>
      </c>
      <c r="H57" s="53">
        <f t="shared" ref="H57:P57" si="11">SUM(H53:H56)</f>
        <v>9150.0000003483001</v>
      </c>
      <c r="I57" s="53">
        <f t="shared" si="11"/>
        <v>0</v>
      </c>
      <c r="J57" s="53">
        <f t="shared" si="11"/>
        <v>0</v>
      </c>
      <c r="K57" s="53">
        <f t="shared" si="11"/>
        <v>1909.4999999683428</v>
      </c>
      <c r="L57" s="53">
        <f t="shared" si="11"/>
        <v>0</v>
      </c>
      <c r="M57" s="53">
        <f t="shared" si="11"/>
        <v>0</v>
      </c>
      <c r="N57" s="53">
        <f t="shared" si="11"/>
        <v>19096.549999683404</v>
      </c>
      <c r="O57" s="53">
        <f t="shared" si="11"/>
        <v>0</v>
      </c>
      <c r="P57" s="53">
        <f t="shared" si="11"/>
        <v>0</v>
      </c>
    </row>
    <row r="58" spans="1:16" ht="12.75" customHeight="1" x14ac:dyDescent="0.2">
      <c r="A58" s="162"/>
      <c r="B58" s="54"/>
      <c r="C58" s="55" t="s">
        <v>13</v>
      </c>
      <c r="D58" s="55"/>
      <c r="E58" s="55"/>
      <c r="F58" s="56"/>
      <c r="G58" s="57">
        <f>G57+G51</f>
        <v>30156.050000000047</v>
      </c>
      <c r="H58" s="57">
        <f t="shared" ref="H58:P58" si="12">H57+H51</f>
        <v>9150.0000003483001</v>
      </c>
      <c r="I58" s="57">
        <f t="shared" si="12"/>
        <v>0</v>
      </c>
      <c r="J58" s="57">
        <f t="shared" si="12"/>
        <v>0</v>
      </c>
      <c r="K58" s="57">
        <f t="shared" si="12"/>
        <v>1909.4999999683428</v>
      </c>
      <c r="L58" s="57">
        <f t="shared" si="12"/>
        <v>0</v>
      </c>
      <c r="M58" s="57">
        <f t="shared" si="12"/>
        <v>0</v>
      </c>
      <c r="N58" s="57">
        <f t="shared" si="12"/>
        <v>19096.549999683404</v>
      </c>
      <c r="O58" s="57">
        <f t="shared" si="12"/>
        <v>0</v>
      </c>
      <c r="P58" s="57">
        <f t="shared" si="12"/>
        <v>0</v>
      </c>
    </row>
    <row r="59" spans="1:16" ht="15" customHeight="1" x14ac:dyDescent="0.25">
      <c r="A59" s="164"/>
      <c r="B59" s="84" t="s">
        <v>14</v>
      </c>
      <c r="C59" s="85"/>
      <c r="D59" s="85"/>
      <c r="E59" s="85"/>
      <c r="F59" s="86"/>
      <c r="G59" s="131">
        <f>G22+G44+G58</f>
        <v>603121</v>
      </c>
      <c r="H59" s="131">
        <f t="shared" ref="H59:P59" si="13">H22+H44+H58</f>
        <v>183000.00000696577</v>
      </c>
      <c r="I59" s="131">
        <f t="shared" si="13"/>
        <v>0</v>
      </c>
      <c r="J59" s="131">
        <f t="shared" si="13"/>
        <v>0</v>
      </c>
      <c r="K59" s="131">
        <f t="shared" si="13"/>
        <v>38189.999999366795</v>
      </c>
      <c r="L59" s="131">
        <f t="shared" si="13"/>
        <v>0</v>
      </c>
      <c r="M59" s="131">
        <f t="shared" si="13"/>
        <v>0</v>
      </c>
      <c r="N59" s="131">
        <f t="shared" si="13"/>
        <v>381930.99999366747</v>
      </c>
      <c r="O59" s="131">
        <f t="shared" si="13"/>
        <v>0</v>
      </c>
      <c r="P59" s="131">
        <f t="shared" si="13"/>
        <v>0</v>
      </c>
    </row>
    <row r="60" spans="1:16" hidden="1" x14ac:dyDescent="0.2">
      <c r="A60" s="71"/>
    </row>
    <row r="61" spans="1:16" hidden="1" x14ac:dyDescent="0.2">
      <c r="A61" s="71"/>
      <c r="B61" s="40" t="s">
        <v>188</v>
      </c>
      <c r="G61" s="71">
        <f>Worksheet!J292</f>
        <v>603121.00001999992</v>
      </c>
      <c r="H61" s="71">
        <f>Worksheet!L292</f>
        <v>183000</v>
      </c>
      <c r="I61" s="71">
        <f>Worksheet!M292</f>
        <v>0</v>
      </c>
      <c r="K61" s="71">
        <f>Worksheet!N292</f>
        <v>38190</v>
      </c>
      <c r="N61" s="71">
        <f>Worksheet!O292</f>
        <v>381931</v>
      </c>
      <c r="O61" s="71">
        <f>Worksheet!P292</f>
        <v>0</v>
      </c>
      <c r="P61" s="71">
        <f>Worksheet!Q292</f>
        <v>0</v>
      </c>
    </row>
    <row r="62" spans="1:16" hidden="1" x14ac:dyDescent="0.2">
      <c r="A62" s="71"/>
      <c r="B62" s="40" t="s">
        <v>167</v>
      </c>
      <c r="F62" s="165">
        <f>SUM(G62:P62)</f>
        <v>-1.9999883079435676E-5</v>
      </c>
      <c r="G62" s="71">
        <f>G59-G61</f>
        <v>-1.9999919459223747E-5</v>
      </c>
      <c r="H62" s="71">
        <f t="shared" ref="H62:P62" si="14">H59-H61</f>
        <v>6.9657689891755581E-6</v>
      </c>
      <c r="I62" s="71">
        <f t="shared" si="14"/>
        <v>0</v>
      </c>
      <c r="J62" s="71">
        <f t="shared" si="14"/>
        <v>0</v>
      </c>
      <c r="K62" s="71">
        <f t="shared" si="14"/>
        <v>-6.3320476328954101E-7</v>
      </c>
      <c r="L62" s="71">
        <f t="shared" si="14"/>
        <v>0</v>
      </c>
      <c r="M62" s="71">
        <f t="shared" si="14"/>
        <v>0</v>
      </c>
      <c r="N62" s="71">
        <f t="shared" si="14"/>
        <v>-6.3325278460979462E-6</v>
      </c>
      <c r="O62" s="71">
        <f t="shared" si="14"/>
        <v>0</v>
      </c>
      <c r="P62" s="71">
        <f t="shared" si="14"/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25" top="0.75" bottom="0.25" header="0.5" footer="0"/>
  <pageSetup scale="70" orientation="landscape" r:id="rId1"/>
  <headerFooter alignWithMargins="0">
    <oddHeader>&amp;REnclosure 2</oddHeader>
    <oddFooter>&amp;LPage 8&amp;Rver 3 (12/2007)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/>
  <dimension ref="A1:S62"/>
  <sheetViews>
    <sheetView zoomScale="80" zoomScaleNormal="80" workbookViewId="0"/>
  </sheetViews>
  <sheetFormatPr defaultColWidth="0" defaultRowHeight="15" zeroHeight="1" x14ac:dyDescent="0.2"/>
  <cols>
    <col min="1" max="2" width="5.28515625" style="40" customWidth="1"/>
    <col min="3" max="3" width="3.7109375" style="40" customWidth="1"/>
    <col min="4" max="4" width="4.42578125" style="40" customWidth="1"/>
    <col min="5" max="5" width="3.7109375" style="40" customWidth="1"/>
    <col min="6" max="6" width="25.85546875" style="40" customWidth="1"/>
    <col min="7" max="7" width="17" style="40" customWidth="1"/>
    <col min="8" max="8" width="12.7109375" style="40" customWidth="1"/>
    <col min="9" max="9" width="17.5703125" style="40" customWidth="1"/>
    <col min="10" max="10" width="14.7109375" style="40" customWidth="1"/>
    <col min="11" max="12" width="12.7109375" style="40" customWidth="1"/>
    <col min="13" max="13" width="16.140625" style="40" customWidth="1"/>
    <col min="14" max="14" width="16.7109375" style="40" customWidth="1"/>
    <col min="15" max="16" width="12.7109375" style="40" customWidth="1"/>
    <col min="17" max="19" width="12.7109375" hidden="1" customWidth="1"/>
    <col min="20" max="16384" width="9.140625" hidden="1"/>
  </cols>
  <sheetData>
    <row r="1" spans="1:19" ht="53.25" customHeight="1" x14ac:dyDescent="0.25">
      <c r="A1" s="260">
        <f>F62</f>
        <v>-1.0000076144933701E-5</v>
      </c>
      <c r="B1" s="181" t="s">
        <v>130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ht="17.25" customHeight="1" x14ac:dyDescent="0.25">
      <c r="A2" s="75"/>
      <c r="B2" s="42" t="s">
        <v>28</v>
      </c>
      <c r="C2" s="42"/>
      <c r="D2" s="42"/>
      <c r="E2" s="255" t="str">
        <f>'CSS Pgm 1'!E2</f>
        <v>Santa Cruz</v>
      </c>
      <c r="F2" s="255"/>
      <c r="G2" s="75"/>
      <c r="H2" s="75"/>
      <c r="I2" s="75"/>
      <c r="J2" s="75"/>
      <c r="K2" s="75"/>
      <c r="L2" s="75"/>
      <c r="M2" s="75"/>
      <c r="N2" s="75"/>
      <c r="O2" s="43" t="s">
        <v>29</v>
      </c>
      <c r="P2" s="44" t="str">
        <f>Worksheet!$N$2</f>
        <v>6/12/08</v>
      </c>
    </row>
    <row r="3" spans="1:19" ht="18" customHeight="1" x14ac:dyDescent="0.25">
      <c r="A3" s="75"/>
      <c r="B3" s="42" t="s">
        <v>112</v>
      </c>
      <c r="C3" s="42"/>
      <c r="D3" s="42"/>
      <c r="E3" s="253" t="str">
        <f>Worksheet!D322</f>
        <v>Person Centered Program of Mental Health Services and Supports</v>
      </c>
      <c r="F3" s="254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2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s="3" customFormat="1" ht="15" customHeight="1" x14ac:dyDescent="0.25">
      <c r="A5" s="79"/>
      <c r="B5" s="201" t="s">
        <v>30</v>
      </c>
      <c r="C5" s="202"/>
      <c r="D5" s="202"/>
      <c r="E5" s="202"/>
      <c r="F5" s="203"/>
      <c r="G5" s="45" t="s">
        <v>19</v>
      </c>
      <c r="H5" s="46" t="s">
        <v>20</v>
      </c>
      <c r="I5" s="46" t="s">
        <v>27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46" t="s">
        <v>76</v>
      </c>
    </row>
    <row r="6" spans="1:19" s="3" customFormat="1" ht="15" customHeight="1" x14ac:dyDescent="0.25">
      <c r="A6" s="79"/>
      <c r="B6" s="204"/>
      <c r="C6" s="205"/>
      <c r="D6" s="205"/>
      <c r="E6" s="205"/>
      <c r="F6" s="206"/>
      <c r="G6" s="191" t="s">
        <v>6</v>
      </c>
      <c r="H6" s="178" t="s">
        <v>37</v>
      </c>
      <c r="I6" s="179"/>
      <c r="J6" s="179"/>
      <c r="K6" s="179"/>
      <c r="L6" s="179"/>
      <c r="M6" s="179"/>
      <c r="N6" s="179"/>
      <c r="O6" s="179"/>
      <c r="P6" s="180"/>
    </row>
    <row r="7" spans="1:19" s="1" customFormat="1" ht="42" customHeight="1" x14ac:dyDescent="0.2">
      <c r="A7" s="168"/>
      <c r="B7" s="207"/>
      <c r="C7" s="208"/>
      <c r="D7" s="208"/>
      <c r="E7" s="208"/>
      <c r="F7" s="209"/>
      <c r="G7" s="192"/>
      <c r="H7" s="169" t="s">
        <v>0</v>
      </c>
      <c r="I7" s="169" t="s">
        <v>36</v>
      </c>
      <c r="J7" s="169" t="s">
        <v>18</v>
      </c>
      <c r="K7" s="169" t="s">
        <v>1</v>
      </c>
      <c r="L7" s="169" t="s">
        <v>15</v>
      </c>
      <c r="M7" s="169" t="s">
        <v>16</v>
      </c>
      <c r="N7" s="169" t="s">
        <v>2</v>
      </c>
      <c r="O7" s="169" t="s">
        <v>17</v>
      </c>
      <c r="P7" s="73" t="s">
        <v>75</v>
      </c>
      <c r="Q7" s="2"/>
      <c r="R7" s="2"/>
      <c r="S7" s="2"/>
    </row>
    <row r="8" spans="1:19" ht="15" customHeight="1" x14ac:dyDescent="0.25">
      <c r="A8" s="155"/>
      <c r="B8" s="58" t="str">
        <f>B3</f>
        <v>Program 9:</v>
      </c>
      <c r="C8" s="59"/>
      <c r="D8" s="59"/>
      <c r="E8" s="59"/>
      <c r="F8" s="6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9" ht="12" customHeight="1" x14ac:dyDescent="0.2">
      <c r="A9" s="156"/>
      <c r="B9" s="52"/>
      <c r="C9" s="210" t="s">
        <v>104</v>
      </c>
      <c r="D9" s="210"/>
      <c r="E9" s="210"/>
      <c r="F9" s="211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9" ht="12" customHeight="1" x14ac:dyDescent="0.2">
      <c r="A10" s="157"/>
      <c r="B10" s="52"/>
      <c r="C10" s="62"/>
      <c r="D10" s="62" t="s">
        <v>3</v>
      </c>
      <c r="E10" s="62"/>
      <c r="F10" s="6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ht="12" customHeight="1" x14ac:dyDescent="0.2">
      <c r="A11" s="157"/>
      <c r="B11" s="52"/>
      <c r="C11" s="62"/>
      <c r="D11" s="62"/>
      <c r="E11" s="62" t="s">
        <v>10</v>
      </c>
      <c r="F11" s="6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ht="12" customHeight="1" x14ac:dyDescent="0.2">
      <c r="A12" s="157"/>
      <c r="B12" s="52"/>
      <c r="C12" s="62"/>
      <c r="D12" s="62"/>
      <c r="E12" s="62" t="s">
        <v>11</v>
      </c>
      <c r="F12" s="6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9" ht="12" customHeight="1" x14ac:dyDescent="0.2">
      <c r="A13" s="158" t="s">
        <v>173</v>
      </c>
      <c r="B13" s="52"/>
      <c r="C13" s="62"/>
      <c r="D13" s="62"/>
      <c r="E13" s="62" t="s">
        <v>38</v>
      </c>
      <c r="F13" s="63"/>
      <c r="G13" s="159">
        <f>SUMIF(Worksheet!$B$332:$B$350,$A13,Worksheet!I$332:I$350)</f>
        <v>863315.30445402639</v>
      </c>
      <c r="H13" s="160">
        <f>G13-SUM(I13:P13)</f>
        <v>574316.69008860411</v>
      </c>
      <c r="I13" s="159">
        <f>SUMIF(Worksheet!$B$332:$B$350,$A13,Worksheet!M$332:M$350)</f>
        <v>0</v>
      </c>
      <c r="J13" s="53"/>
      <c r="K13" s="159">
        <f>SUMIF(Worksheet!$B$332:$B$350,$A13,Worksheet!N$332:N$350)</f>
        <v>288998.61436542234</v>
      </c>
      <c r="L13" s="53"/>
      <c r="M13" s="159"/>
      <c r="N13" s="159">
        <f>SUMIF(Worksheet!$B$332:$B$350,$A13,Worksheet!O$332:O$350)</f>
        <v>0</v>
      </c>
      <c r="O13" s="159">
        <f>SUMIF(Worksheet!$B$332:$B$350,$A13,Worksheet!P$332:P$350)</f>
        <v>0</v>
      </c>
      <c r="P13" s="159">
        <f>SUMIF(Worksheet!$B$332:$B$350,$A13,Worksheet!Q$332:Q$350)</f>
        <v>0</v>
      </c>
    </row>
    <row r="14" spans="1:19" ht="12" customHeight="1" x14ac:dyDescent="0.2">
      <c r="A14" s="158" t="s">
        <v>177</v>
      </c>
      <c r="B14" s="52"/>
      <c r="C14" s="62"/>
      <c r="D14" s="62"/>
      <c r="E14" s="62" t="s">
        <v>4</v>
      </c>
      <c r="F14" s="63"/>
      <c r="G14" s="159">
        <f>SUMIF(Worksheet!$B$332:$B$350,$A14,Worksheet!I$332:I$350)</f>
        <v>348011.18241749809</v>
      </c>
      <c r="H14" s="160">
        <f>G14-SUM(I14:P14)</f>
        <v>231512.9007544223</v>
      </c>
      <c r="I14" s="159">
        <f>SUMIF(Worksheet!$B$332:$B$350,$A14,Worksheet!M$332:M$350)</f>
        <v>0</v>
      </c>
      <c r="J14" s="53"/>
      <c r="K14" s="159">
        <f>SUMIF(Worksheet!$B$332:$B$350,$A14,Worksheet!N$332:N$350)</f>
        <v>116498.28166307577</v>
      </c>
      <c r="L14" s="53"/>
      <c r="M14" s="159"/>
      <c r="N14" s="159">
        <f>SUMIF(Worksheet!$B$332:$B$350,$A14,Worksheet!O$332:O$350)</f>
        <v>0</v>
      </c>
      <c r="O14" s="159">
        <f>SUMIF(Worksheet!$B$332:$B$350,$A14,Worksheet!P$332:P$350)</f>
        <v>0</v>
      </c>
      <c r="P14" s="159">
        <f>SUMIF(Worksheet!$B$332:$B$350,$A14,Worksheet!Q$332:Q$350)</f>
        <v>0</v>
      </c>
    </row>
    <row r="15" spans="1:19" ht="12" customHeight="1" x14ac:dyDescent="0.2">
      <c r="A15" s="161"/>
      <c r="B15" s="52"/>
      <c r="C15" s="62"/>
      <c r="D15" s="62" t="s">
        <v>7</v>
      </c>
      <c r="E15" s="62"/>
      <c r="F15" s="63"/>
      <c r="G15" s="53">
        <f>SUM(G11:G14)</f>
        <v>1211326.4868715245</v>
      </c>
      <c r="H15" s="53">
        <f t="shared" ref="H15:P15" si="0">SUM(H11:H14)</f>
        <v>805829.59084302641</v>
      </c>
      <c r="I15" s="53">
        <f t="shared" si="0"/>
        <v>0</v>
      </c>
      <c r="J15" s="53">
        <f t="shared" si="0"/>
        <v>0</v>
      </c>
      <c r="K15" s="53">
        <f t="shared" si="0"/>
        <v>405496.89602849813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</row>
    <row r="16" spans="1:19" ht="12" customHeight="1" x14ac:dyDescent="0.2">
      <c r="A16" s="157"/>
      <c r="B16" s="52"/>
      <c r="C16" s="62"/>
      <c r="D16" s="62" t="s">
        <v>5</v>
      </c>
      <c r="E16" s="62"/>
      <c r="F16" s="6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ht="12" customHeight="1" x14ac:dyDescent="0.2">
      <c r="A17" s="157"/>
      <c r="B17" s="52"/>
      <c r="C17" s="62"/>
      <c r="D17" s="62"/>
      <c r="E17" s="62" t="s">
        <v>10</v>
      </c>
      <c r="F17" s="6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 ht="12" customHeight="1" x14ac:dyDescent="0.2">
      <c r="A18" s="157"/>
      <c r="B18" s="52"/>
      <c r="C18" s="62"/>
      <c r="D18" s="62"/>
      <c r="E18" s="62" t="s">
        <v>11</v>
      </c>
      <c r="F18" s="6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 ht="12" customHeight="1" x14ac:dyDescent="0.2">
      <c r="A19" s="157" t="s">
        <v>178</v>
      </c>
      <c r="B19" s="52"/>
      <c r="C19" s="62"/>
      <c r="D19" s="62"/>
      <c r="E19" s="62" t="s">
        <v>38</v>
      </c>
      <c r="F19" s="63"/>
      <c r="G19" s="159">
        <f>SUMIF(Worksheet!$B$332:$B$350,$A19,Worksheet!I$332:I$350)</f>
        <v>0</v>
      </c>
      <c r="H19" s="160">
        <f>G19-SUM(I19:P19)</f>
        <v>0</v>
      </c>
      <c r="I19" s="159">
        <f>SUMIF(Worksheet!$B$332:$B$350,$A19,Worksheet!M$332:M$350)</f>
        <v>0</v>
      </c>
      <c r="J19" s="53"/>
      <c r="K19" s="159">
        <f>SUMIF(Worksheet!$B$332:$B$350,$A19,Worksheet!N$332:N$350)</f>
        <v>0</v>
      </c>
      <c r="L19" s="53"/>
      <c r="M19" s="159"/>
      <c r="N19" s="159">
        <f>SUMIF(Worksheet!$B$332:$B$350,$A19,Worksheet!O$332:O$350)</f>
        <v>0</v>
      </c>
      <c r="O19" s="159">
        <f>SUMIF(Worksheet!$B$332:$B$350,$A19,Worksheet!P$332:P$350)</f>
        <v>0</v>
      </c>
      <c r="P19" s="159">
        <f>SUMIF(Worksheet!$B$332:$B$350,$A19,Worksheet!Q$332:Q$350)</f>
        <v>0</v>
      </c>
    </row>
    <row r="20" spans="1:16" ht="12" customHeight="1" x14ac:dyDescent="0.2">
      <c r="A20" s="157" t="s">
        <v>179</v>
      </c>
      <c r="B20" s="52"/>
      <c r="C20" s="62"/>
      <c r="D20" s="62"/>
      <c r="E20" s="62" t="s">
        <v>4</v>
      </c>
      <c r="F20" s="63"/>
      <c r="G20" s="159">
        <f>SUMIF(Worksheet!$B$332:$B$350,$A20,Worksheet!I$332:I$350)</f>
        <v>1264354.4994298455</v>
      </c>
      <c r="H20" s="160">
        <f>G20-SUM(I20:P20)</f>
        <v>297900.07054997003</v>
      </c>
      <c r="I20" s="159">
        <f>SUMIF(Worksheet!$B$332:$B$350,$A20,Worksheet!M$332:M$350)</f>
        <v>0</v>
      </c>
      <c r="J20" s="53"/>
      <c r="K20" s="159">
        <f>SUMIF(Worksheet!$B$332:$B$350,$A20,Worksheet!N$332:N$350)</f>
        <v>592177.640242044</v>
      </c>
      <c r="L20" s="53"/>
      <c r="M20" s="159"/>
      <c r="N20" s="159">
        <f>SUMIF(Worksheet!$B$332:$B$350,$A20,Worksheet!O$332:O$350)</f>
        <v>374276.78863783146</v>
      </c>
      <c r="O20" s="159">
        <f>SUMIF(Worksheet!$B$332:$B$350,$A20,Worksheet!P$332:P$350)</f>
        <v>0</v>
      </c>
      <c r="P20" s="159">
        <f>SUMIF(Worksheet!$B$332:$B$350,$A20,Worksheet!Q$332:Q$350)</f>
        <v>0</v>
      </c>
    </row>
    <row r="21" spans="1:16" ht="12" customHeight="1" x14ac:dyDescent="0.2">
      <c r="A21" s="161"/>
      <c r="B21" s="52"/>
      <c r="C21" s="62"/>
      <c r="D21" s="62" t="s">
        <v>8</v>
      </c>
      <c r="E21" s="62"/>
      <c r="F21" s="63"/>
      <c r="G21" s="53">
        <f>SUM(G17:G20)</f>
        <v>1264354.4994298455</v>
      </c>
      <c r="H21" s="53">
        <f t="shared" ref="H21:P21" si="1">SUM(H17:H20)</f>
        <v>297900.07054997003</v>
      </c>
      <c r="I21" s="53">
        <f t="shared" si="1"/>
        <v>0</v>
      </c>
      <c r="J21" s="53">
        <f t="shared" si="1"/>
        <v>0</v>
      </c>
      <c r="K21" s="53">
        <f t="shared" si="1"/>
        <v>592177.640242044</v>
      </c>
      <c r="L21" s="53">
        <f t="shared" si="1"/>
        <v>0</v>
      </c>
      <c r="M21" s="53">
        <f t="shared" si="1"/>
        <v>0</v>
      </c>
      <c r="N21" s="53">
        <f t="shared" si="1"/>
        <v>374276.78863783146</v>
      </c>
      <c r="O21" s="53">
        <f t="shared" si="1"/>
        <v>0</v>
      </c>
      <c r="P21" s="53">
        <f t="shared" si="1"/>
        <v>0</v>
      </c>
    </row>
    <row r="22" spans="1:16" ht="12" customHeight="1" x14ac:dyDescent="0.2">
      <c r="A22" s="162"/>
      <c r="B22" s="54"/>
      <c r="C22" s="55" t="s">
        <v>9</v>
      </c>
      <c r="D22" s="55"/>
      <c r="E22" s="55"/>
      <c r="F22" s="56"/>
      <c r="G22" s="57">
        <f>G15+G21</f>
        <v>2475680.98630137</v>
      </c>
      <c r="H22" s="57">
        <f t="shared" ref="H22:P22" si="2">H15+H21</f>
        <v>1103729.6613929966</v>
      </c>
      <c r="I22" s="57">
        <f t="shared" si="2"/>
        <v>0</v>
      </c>
      <c r="J22" s="57">
        <f t="shared" si="2"/>
        <v>0</v>
      </c>
      <c r="K22" s="57">
        <f t="shared" si="2"/>
        <v>997674.53627054207</v>
      </c>
      <c r="L22" s="57">
        <f t="shared" si="2"/>
        <v>0</v>
      </c>
      <c r="M22" s="57">
        <f t="shared" si="2"/>
        <v>0</v>
      </c>
      <c r="N22" s="57">
        <f t="shared" si="2"/>
        <v>374276.78863783146</v>
      </c>
      <c r="O22" s="57">
        <f t="shared" si="2"/>
        <v>0</v>
      </c>
      <c r="P22" s="57">
        <f t="shared" si="2"/>
        <v>0</v>
      </c>
    </row>
    <row r="23" spans="1:16" ht="12" customHeight="1" x14ac:dyDescent="0.2">
      <c r="A23" s="156"/>
      <c r="B23" s="52"/>
      <c r="C23" s="212" t="s">
        <v>95</v>
      </c>
      <c r="D23" s="212"/>
      <c r="E23" s="212"/>
      <c r="F23" s="21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2" customHeight="1" x14ac:dyDescent="0.2">
      <c r="A24" s="157"/>
      <c r="B24" s="52"/>
      <c r="C24" s="62"/>
      <c r="D24" s="62" t="s">
        <v>31</v>
      </c>
      <c r="E24" s="62"/>
      <c r="F24" s="6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2" customHeight="1" x14ac:dyDescent="0.2">
      <c r="A25" s="157"/>
      <c r="B25" s="52"/>
      <c r="C25" s="62"/>
      <c r="D25" s="62"/>
      <c r="E25" s="62" t="s">
        <v>3</v>
      </c>
      <c r="F25" s="6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2" customHeight="1" x14ac:dyDescent="0.2">
      <c r="A26" s="158" t="s">
        <v>180</v>
      </c>
      <c r="B26" s="52"/>
      <c r="C26" s="62"/>
      <c r="D26" s="62"/>
      <c r="E26" s="62"/>
      <c r="F26" s="63" t="s">
        <v>38</v>
      </c>
      <c r="G26" s="159">
        <f>SUMIF(Worksheet!$B$332:$B$350,$A26,Worksheet!I$332:I$350)</f>
        <v>76738.751982752554</v>
      </c>
      <c r="H26" s="160">
        <f>G26-SUM(I26:P26)</f>
        <v>51050.115540505518</v>
      </c>
      <c r="I26" s="159">
        <f>SUMIF(Worksheet!$B$332:$B$350,$A26,Worksheet!M$332:M$350)</f>
        <v>0</v>
      </c>
      <c r="J26" s="53"/>
      <c r="K26" s="159">
        <f>SUMIF(Worksheet!$B$332:$B$350,$A26,Worksheet!N$332:N$350)</f>
        <v>25688.636442247032</v>
      </c>
      <c r="L26" s="53"/>
      <c r="M26" s="159"/>
      <c r="N26" s="159">
        <f>SUMIF(Worksheet!$B$332:$B$350,$A26,Worksheet!O$332:O$350)</f>
        <v>0</v>
      </c>
      <c r="O26" s="159">
        <f>SUMIF(Worksheet!$B$332:$B$350,$A26,Worksheet!P$332:P$350)</f>
        <v>0</v>
      </c>
      <c r="P26" s="159">
        <f>SUMIF(Worksheet!$B$332:$B$350,$A26,Worksheet!Q$332:Q$350)</f>
        <v>0</v>
      </c>
    </row>
    <row r="27" spans="1:16" ht="12" customHeight="1" x14ac:dyDescent="0.2">
      <c r="A27" s="158" t="s">
        <v>181</v>
      </c>
      <c r="B27" s="52"/>
      <c r="C27" s="62"/>
      <c r="D27" s="62"/>
      <c r="E27" s="62"/>
      <c r="F27" s="63" t="s">
        <v>4</v>
      </c>
      <c r="G27" s="159">
        <f>SUMIF(Worksheet!$B$332:$B$350,$A27,Worksheet!I$332:I$350)</f>
        <v>30934.171648503423</v>
      </c>
      <c r="H27" s="160">
        <f>G27-SUM(I27:P27)</f>
        <v>20578.820947737877</v>
      </c>
      <c r="I27" s="159">
        <f>SUMIF(Worksheet!$B$332:$B$350,$A27,Worksheet!M$332:M$350)</f>
        <v>0</v>
      </c>
      <c r="J27" s="53"/>
      <c r="K27" s="159">
        <f>SUMIF(Worksheet!$B$332:$B$350,$A27,Worksheet!N$332:N$350)</f>
        <v>10355.350700765544</v>
      </c>
      <c r="L27" s="53"/>
      <c r="M27" s="159"/>
      <c r="N27" s="159">
        <f>SUMIF(Worksheet!$B$332:$B$350,$A27,Worksheet!O$332:O$350)</f>
        <v>0</v>
      </c>
      <c r="O27" s="159">
        <f>SUMIF(Worksheet!$B$332:$B$350,$A27,Worksheet!P$332:P$350)</f>
        <v>0</v>
      </c>
      <c r="P27" s="159">
        <f>SUMIF(Worksheet!$B$332:$B$350,$A27,Worksheet!Q$332:Q$350)</f>
        <v>0</v>
      </c>
    </row>
    <row r="28" spans="1:16" ht="12" customHeight="1" x14ac:dyDescent="0.2">
      <c r="A28" s="161"/>
      <c r="B28" s="52"/>
      <c r="C28" s="62"/>
      <c r="D28" s="62"/>
      <c r="E28" s="62" t="s">
        <v>7</v>
      </c>
      <c r="F28" s="63"/>
      <c r="G28" s="53">
        <f>SUM(G26:G27)</f>
        <v>107672.92363125598</v>
      </c>
      <c r="H28" s="53">
        <f t="shared" ref="H28:P28" si="3">SUM(H26:H27)</f>
        <v>71628.936488243402</v>
      </c>
      <c r="I28" s="53">
        <f t="shared" si="3"/>
        <v>0</v>
      </c>
      <c r="J28" s="53">
        <f t="shared" si="3"/>
        <v>0</v>
      </c>
      <c r="K28" s="53">
        <f t="shared" si="3"/>
        <v>36043.987143012579</v>
      </c>
      <c r="L28" s="53">
        <f t="shared" si="3"/>
        <v>0</v>
      </c>
      <c r="M28" s="53">
        <f t="shared" si="3"/>
        <v>0</v>
      </c>
      <c r="N28" s="53">
        <f t="shared" si="3"/>
        <v>0</v>
      </c>
      <c r="O28" s="53">
        <f t="shared" si="3"/>
        <v>0</v>
      </c>
      <c r="P28" s="53">
        <f t="shared" si="3"/>
        <v>0</v>
      </c>
    </row>
    <row r="29" spans="1:16" ht="12" customHeight="1" x14ac:dyDescent="0.2">
      <c r="A29" s="157"/>
      <c r="B29" s="52"/>
      <c r="C29" s="62"/>
      <c r="D29" s="62"/>
      <c r="E29" s="62" t="s">
        <v>5</v>
      </c>
      <c r="F29" s="6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2" customHeight="1" x14ac:dyDescent="0.2">
      <c r="A30" s="157" t="s">
        <v>182</v>
      </c>
      <c r="B30" s="52"/>
      <c r="C30" s="62"/>
      <c r="D30" s="62"/>
      <c r="E30" s="62"/>
      <c r="F30" s="63" t="s">
        <v>38</v>
      </c>
      <c r="G30" s="159">
        <f>SUMIF(Worksheet!$B$332:$B$350,$A30,Worksheet!I$332:I$350)</f>
        <v>0</v>
      </c>
      <c r="H30" s="160">
        <f>G30-SUM(I30:P30)</f>
        <v>0</v>
      </c>
      <c r="I30" s="159">
        <f>SUMIF(Worksheet!$B$332:$B$350,$A30,Worksheet!M$332:M$350)</f>
        <v>0</v>
      </c>
      <c r="J30" s="53"/>
      <c r="K30" s="159">
        <f>SUMIF(Worksheet!$B$332:$B$350,$A30,Worksheet!N$332:N$350)</f>
        <v>0</v>
      </c>
      <c r="L30" s="53"/>
      <c r="M30" s="159"/>
      <c r="N30" s="159">
        <f>SUMIF(Worksheet!$B$332:$B$350,$A30,Worksheet!O$332:O$350)</f>
        <v>0</v>
      </c>
      <c r="O30" s="159">
        <f>SUMIF(Worksheet!$B$332:$B$350,$A30,Worksheet!P$332:P$350)</f>
        <v>0</v>
      </c>
      <c r="P30" s="159">
        <f>SUMIF(Worksheet!$B$332:$B$350,$A30,Worksheet!Q$332:Q$350)</f>
        <v>0</v>
      </c>
    </row>
    <row r="31" spans="1:16" ht="12" customHeight="1" x14ac:dyDescent="0.2">
      <c r="A31" s="157" t="s">
        <v>183</v>
      </c>
      <c r="B31" s="52"/>
      <c r="C31" s="62"/>
      <c r="D31" s="62"/>
      <c r="E31" s="62"/>
      <c r="F31" s="63" t="s">
        <v>4</v>
      </c>
      <c r="G31" s="159">
        <f>SUMIF(Worksheet!$B$332:$B$350,$A31,Worksheet!I$332:I$350)</f>
        <v>112386.50102627826</v>
      </c>
      <c r="H31" s="160">
        <f>G31-SUM(I31:P31)</f>
        <v>26479.873010053896</v>
      </c>
      <c r="I31" s="159">
        <f>SUMIF(Worksheet!$B$332:$B$350,$A31,Worksheet!M$332:M$350)</f>
        <v>0</v>
      </c>
      <c r="J31" s="53"/>
      <c r="K31" s="159">
        <f>SUMIF(Worksheet!$B$332:$B$350,$A31,Worksheet!N$332:N$350)</f>
        <v>52637.747564320896</v>
      </c>
      <c r="L31" s="53"/>
      <c r="M31" s="159"/>
      <c r="N31" s="159">
        <f>SUMIF(Worksheet!$B$332:$B$350,$A31,Worksheet!O$332:O$350)</f>
        <v>33268.88045190346</v>
      </c>
      <c r="O31" s="159">
        <f>SUMIF(Worksheet!$B$332:$B$350,$A31,Worksheet!P$332:P$350)</f>
        <v>0</v>
      </c>
      <c r="P31" s="159">
        <f>SUMIF(Worksheet!$B$332:$B$350,$A31,Worksheet!Q$332:Q$350)</f>
        <v>0</v>
      </c>
    </row>
    <row r="32" spans="1:16" ht="12" customHeight="1" x14ac:dyDescent="0.2">
      <c r="A32" s="161"/>
      <c r="B32" s="52"/>
      <c r="C32" s="62"/>
      <c r="D32" s="62"/>
      <c r="E32" s="62" t="s">
        <v>8</v>
      </c>
      <c r="F32" s="63"/>
      <c r="G32" s="53">
        <f>SUM(G30:G31)</f>
        <v>112386.50102627826</v>
      </c>
      <c r="H32" s="53">
        <f t="shared" ref="H32:P32" si="4">SUM(H30:H31)</f>
        <v>26479.873010053896</v>
      </c>
      <c r="I32" s="53">
        <f t="shared" si="4"/>
        <v>0</v>
      </c>
      <c r="J32" s="53">
        <f t="shared" si="4"/>
        <v>0</v>
      </c>
      <c r="K32" s="53">
        <f t="shared" si="4"/>
        <v>52637.747564320896</v>
      </c>
      <c r="L32" s="53">
        <f t="shared" si="4"/>
        <v>0</v>
      </c>
      <c r="M32" s="53">
        <f t="shared" si="4"/>
        <v>0</v>
      </c>
      <c r="N32" s="53">
        <f t="shared" si="4"/>
        <v>33268.88045190346</v>
      </c>
      <c r="O32" s="53">
        <f t="shared" si="4"/>
        <v>0</v>
      </c>
      <c r="P32" s="53">
        <f t="shared" si="4"/>
        <v>0</v>
      </c>
    </row>
    <row r="33" spans="1:16" ht="12" customHeight="1" x14ac:dyDescent="0.2">
      <c r="A33" s="161"/>
      <c r="B33" s="52"/>
      <c r="C33" s="62"/>
      <c r="D33" s="62" t="s">
        <v>32</v>
      </c>
      <c r="E33" s="62"/>
      <c r="F33" s="63"/>
      <c r="G33" s="53">
        <f>G28+G32</f>
        <v>220059.42465753423</v>
      </c>
      <c r="H33" s="53">
        <f t="shared" ref="H33:P33" si="5">H28+H32</f>
        <v>98108.809498297298</v>
      </c>
      <c r="I33" s="53">
        <f t="shared" si="5"/>
        <v>0</v>
      </c>
      <c r="J33" s="53">
        <f t="shared" si="5"/>
        <v>0</v>
      </c>
      <c r="K33" s="53">
        <f t="shared" si="5"/>
        <v>88681.734707333468</v>
      </c>
      <c r="L33" s="53">
        <f t="shared" si="5"/>
        <v>0</v>
      </c>
      <c r="M33" s="53">
        <f t="shared" si="5"/>
        <v>0</v>
      </c>
      <c r="N33" s="53">
        <f t="shared" si="5"/>
        <v>33268.88045190346</v>
      </c>
      <c r="O33" s="53">
        <f t="shared" si="5"/>
        <v>0</v>
      </c>
      <c r="P33" s="53">
        <f t="shared" si="5"/>
        <v>0</v>
      </c>
    </row>
    <row r="34" spans="1:16" ht="12" customHeight="1" x14ac:dyDescent="0.2">
      <c r="A34" s="157"/>
      <c r="B34" s="52"/>
      <c r="C34" s="62"/>
      <c r="D34" s="62" t="s">
        <v>33</v>
      </c>
      <c r="E34" s="62"/>
      <c r="F34" s="6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ht="12" customHeight="1" x14ac:dyDescent="0.2">
      <c r="A35" s="157"/>
      <c r="B35" s="52"/>
      <c r="C35" s="62"/>
      <c r="D35" s="62"/>
      <c r="E35" s="62" t="s">
        <v>3</v>
      </c>
      <c r="F35" s="6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12" customHeight="1" x14ac:dyDescent="0.2">
      <c r="A36" s="157"/>
      <c r="B36" s="52"/>
      <c r="C36" s="62"/>
      <c r="D36" s="62"/>
      <c r="E36" s="62"/>
      <c r="F36" s="63" t="s">
        <v>38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ht="12" customHeight="1" x14ac:dyDescent="0.2">
      <c r="A37" s="157"/>
      <c r="B37" s="52"/>
      <c r="C37" s="62"/>
      <c r="D37" s="62"/>
      <c r="E37" s="62"/>
      <c r="F37" s="63" t="s">
        <v>4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2" customHeight="1" x14ac:dyDescent="0.2">
      <c r="A38" s="161"/>
      <c r="B38" s="52"/>
      <c r="C38" s="62"/>
      <c r="D38" s="62"/>
      <c r="E38" s="62" t="s">
        <v>7</v>
      </c>
      <c r="F38" s="63"/>
      <c r="G38" s="53">
        <f>SUM(G36:G37)</f>
        <v>0</v>
      </c>
      <c r="H38" s="53">
        <f t="shared" ref="H38:P38" si="6">SUM(H36:H37)</f>
        <v>0</v>
      </c>
      <c r="I38" s="53">
        <f t="shared" si="6"/>
        <v>0</v>
      </c>
      <c r="J38" s="53">
        <f t="shared" si="6"/>
        <v>0</v>
      </c>
      <c r="K38" s="53">
        <f t="shared" si="6"/>
        <v>0</v>
      </c>
      <c r="L38" s="53">
        <f t="shared" si="6"/>
        <v>0</v>
      </c>
      <c r="M38" s="53">
        <f t="shared" si="6"/>
        <v>0</v>
      </c>
      <c r="N38" s="53">
        <f t="shared" si="6"/>
        <v>0</v>
      </c>
      <c r="O38" s="53">
        <f t="shared" si="6"/>
        <v>0</v>
      </c>
      <c r="P38" s="53">
        <f t="shared" si="6"/>
        <v>0</v>
      </c>
    </row>
    <row r="39" spans="1:16" ht="12" customHeight="1" x14ac:dyDescent="0.2">
      <c r="A39" s="157"/>
      <c r="B39" s="52"/>
      <c r="C39" s="62"/>
      <c r="D39" s="62"/>
      <c r="E39" s="62" t="s">
        <v>5</v>
      </c>
      <c r="F39" s="6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2" customHeight="1" x14ac:dyDescent="0.2">
      <c r="A40" s="157"/>
      <c r="B40" s="52"/>
      <c r="C40" s="62"/>
      <c r="D40" s="62"/>
      <c r="E40" s="62"/>
      <c r="F40" s="63" t="s">
        <v>38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2" customHeight="1" x14ac:dyDescent="0.2">
      <c r="A41" s="157"/>
      <c r="B41" s="52"/>
      <c r="C41" s="62"/>
      <c r="D41" s="62"/>
      <c r="E41" s="62"/>
      <c r="F41" s="63" t="s">
        <v>4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2" customHeight="1" x14ac:dyDescent="0.2">
      <c r="A42" s="161"/>
      <c r="B42" s="52"/>
      <c r="C42" s="62"/>
      <c r="D42" s="62"/>
      <c r="E42" s="62" t="s">
        <v>8</v>
      </c>
      <c r="F42" s="63"/>
      <c r="G42" s="53">
        <f>SUM(G40:G41)</f>
        <v>0</v>
      </c>
      <c r="H42" s="53">
        <f t="shared" ref="H42:P42" si="7">SUM(H40:H41)</f>
        <v>0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si="7"/>
        <v>0</v>
      </c>
      <c r="M42" s="53">
        <f t="shared" si="7"/>
        <v>0</v>
      </c>
      <c r="N42" s="53">
        <f t="shared" si="7"/>
        <v>0</v>
      </c>
      <c r="O42" s="53">
        <f t="shared" si="7"/>
        <v>0</v>
      </c>
      <c r="P42" s="53">
        <f t="shared" si="7"/>
        <v>0</v>
      </c>
    </row>
    <row r="43" spans="1:16" ht="12" customHeight="1" x14ac:dyDescent="0.2">
      <c r="A43" s="161"/>
      <c r="B43" s="52"/>
      <c r="C43" s="62"/>
      <c r="D43" s="62" t="s">
        <v>34</v>
      </c>
      <c r="E43" s="62"/>
      <c r="F43" s="63"/>
      <c r="G43" s="53">
        <f>G38+G42</f>
        <v>0</v>
      </c>
      <c r="H43" s="53">
        <f t="shared" ref="H43:P43" si="8">H38+H42</f>
        <v>0</v>
      </c>
      <c r="I43" s="53">
        <f t="shared" si="8"/>
        <v>0</v>
      </c>
      <c r="J43" s="53">
        <f t="shared" si="8"/>
        <v>0</v>
      </c>
      <c r="K43" s="53">
        <f t="shared" si="8"/>
        <v>0</v>
      </c>
      <c r="L43" s="53">
        <f t="shared" si="8"/>
        <v>0</v>
      </c>
      <c r="M43" s="53">
        <f t="shared" si="8"/>
        <v>0</v>
      </c>
      <c r="N43" s="53">
        <f t="shared" si="8"/>
        <v>0</v>
      </c>
      <c r="O43" s="53">
        <f t="shared" si="8"/>
        <v>0</v>
      </c>
      <c r="P43" s="53">
        <f t="shared" si="8"/>
        <v>0</v>
      </c>
    </row>
    <row r="44" spans="1:16" ht="12" customHeight="1" x14ac:dyDescent="0.2">
      <c r="A44" s="162"/>
      <c r="B44" s="54"/>
      <c r="C44" s="55" t="s">
        <v>96</v>
      </c>
      <c r="D44" s="55"/>
      <c r="E44" s="55"/>
      <c r="F44" s="56"/>
      <c r="G44" s="57">
        <f>G33+G43</f>
        <v>220059.42465753423</v>
      </c>
      <c r="H44" s="57">
        <f t="shared" ref="H44:P44" si="9">H33+H43</f>
        <v>98108.809498297298</v>
      </c>
      <c r="I44" s="57">
        <f t="shared" si="9"/>
        <v>0</v>
      </c>
      <c r="J44" s="57">
        <f t="shared" si="9"/>
        <v>0</v>
      </c>
      <c r="K44" s="57">
        <f t="shared" si="9"/>
        <v>88681.734707333468</v>
      </c>
      <c r="L44" s="57">
        <f t="shared" si="9"/>
        <v>0</v>
      </c>
      <c r="M44" s="57">
        <f t="shared" si="9"/>
        <v>0</v>
      </c>
      <c r="N44" s="57">
        <f t="shared" si="9"/>
        <v>33268.88045190346</v>
      </c>
      <c r="O44" s="57">
        <f t="shared" si="9"/>
        <v>0</v>
      </c>
      <c r="P44" s="57">
        <f t="shared" si="9"/>
        <v>0</v>
      </c>
    </row>
    <row r="45" spans="1:16" ht="12" customHeight="1" x14ac:dyDescent="0.2">
      <c r="A45" s="163"/>
      <c r="B45" s="52"/>
      <c r="C45" s="199" t="s">
        <v>12</v>
      </c>
      <c r="D45" s="199"/>
      <c r="E45" s="199"/>
      <c r="F45" s="200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2" customHeight="1" x14ac:dyDescent="0.2">
      <c r="A46" s="157"/>
      <c r="B46" s="52"/>
      <c r="C46" s="62"/>
      <c r="D46" s="62" t="s">
        <v>3</v>
      </c>
      <c r="E46" s="62"/>
      <c r="F46" s="6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2" customHeight="1" x14ac:dyDescent="0.2">
      <c r="A47" s="157"/>
      <c r="B47" s="52"/>
      <c r="C47" s="62"/>
      <c r="D47" s="62"/>
      <c r="E47" s="62" t="s">
        <v>10</v>
      </c>
      <c r="F47" s="6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2" customHeight="1" x14ac:dyDescent="0.2">
      <c r="A48" s="157"/>
      <c r="B48" s="52"/>
      <c r="C48" s="62"/>
      <c r="D48" s="62"/>
      <c r="E48" s="62" t="s">
        <v>11</v>
      </c>
      <c r="F48" s="6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2" customHeight="1" x14ac:dyDescent="0.2">
      <c r="A49" s="158" t="s">
        <v>184</v>
      </c>
      <c r="B49" s="52"/>
      <c r="C49" s="62"/>
      <c r="D49" s="62"/>
      <c r="E49" s="62" t="s">
        <v>38</v>
      </c>
      <c r="F49" s="63"/>
      <c r="G49" s="159">
        <f>SUMIF(Worksheet!$B$332:$B$350,$A49,Worksheet!I$332:I$350)</f>
        <v>19184.943563221052</v>
      </c>
      <c r="H49" s="160">
        <f>G49-SUM(I49:P49)</f>
        <v>12762.698900297939</v>
      </c>
      <c r="I49" s="159">
        <f>SUMIF(Worksheet!$B$332:$B$350,$A49,Worksheet!M$332:M$350)</f>
        <v>0</v>
      </c>
      <c r="J49" s="53"/>
      <c r="K49" s="159">
        <f>SUMIF(Worksheet!$B$332:$B$350,$A49,Worksheet!N$332:N$350)</f>
        <v>6422.2446629231117</v>
      </c>
      <c r="L49" s="53"/>
      <c r="M49" s="159"/>
      <c r="N49" s="159">
        <f>SUMIF(Worksheet!$B$332:$B$350,$A49,Worksheet!O$332:O$350)</f>
        <v>0</v>
      </c>
      <c r="O49" s="159">
        <f>SUMIF(Worksheet!$B$332:$B$350,$A49,Worksheet!P$332:P$350)</f>
        <v>0</v>
      </c>
      <c r="P49" s="159">
        <f>SUMIF(Worksheet!$B$332:$B$350,$A49,Worksheet!Q$332:Q$350)</f>
        <v>0</v>
      </c>
    </row>
    <row r="50" spans="1:16" ht="12" customHeight="1" x14ac:dyDescent="0.2">
      <c r="A50" s="158" t="s">
        <v>185</v>
      </c>
      <c r="B50" s="52"/>
      <c r="C50" s="62"/>
      <c r="D50" s="62"/>
      <c r="E50" s="62" t="s">
        <v>4</v>
      </c>
      <c r="F50" s="63"/>
      <c r="G50" s="159">
        <f>SUMIF(Worksheet!$B$332:$B$350,$A50,Worksheet!I$332:I$350)</f>
        <v>7733.6459339984904</v>
      </c>
      <c r="H50" s="160">
        <f>G50-SUM(I50:P50)</f>
        <v>5144.7737717798418</v>
      </c>
      <c r="I50" s="159">
        <f>SUMIF(Worksheet!$B$332:$B$350,$A50,Worksheet!M$332:M$350)</f>
        <v>0</v>
      </c>
      <c r="J50" s="53"/>
      <c r="K50" s="159">
        <f>SUMIF(Worksheet!$B$332:$B$350,$A50,Worksheet!N$332:N$350)</f>
        <v>2588.8721622186486</v>
      </c>
      <c r="L50" s="53"/>
      <c r="M50" s="159"/>
      <c r="N50" s="159">
        <f>SUMIF(Worksheet!$B$332:$B$350,$A50,Worksheet!O$332:O$350)</f>
        <v>0</v>
      </c>
      <c r="O50" s="159">
        <f>SUMIF(Worksheet!$B$332:$B$350,$A50,Worksheet!P$332:P$350)</f>
        <v>0</v>
      </c>
      <c r="P50" s="159">
        <f>SUMIF(Worksheet!$B$332:$B$350,$A50,Worksheet!Q$332:Q$350)</f>
        <v>0</v>
      </c>
    </row>
    <row r="51" spans="1:16" ht="12" customHeight="1" x14ac:dyDescent="0.2">
      <c r="A51" s="161"/>
      <c r="B51" s="52"/>
      <c r="C51" s="62"/>
      <c r="D51" s="62" t="s">
        <v>7</v>
      </c>
      <c r="E51" s="62"/>
      <c r="F51" s="63"/>
      <c r="G51" s="53">
        <f>SUM(G47:G50)</f>
        <v>26918.589497219542</v>
      </c>
      <c r="H51" s="53">
        <f t="shared" ref="H51:P51" si="10">SUM(H47:H50)</f>
        <v>17907.47267207778</v>
      </c>
      <c r="I51" s="53">
        <f t="shared" si="10"/>
        <v>0</v>
      </c>
      <c r="J51" s="53">
        <f t="shared" si="10"/>
        <v>0</v>
      </c>
      <c r="K51" s="53">
        <f t="shared" si="10"/>
        <v>9011.1168251417603</v>
      </c>
      <c r="L51" s="53">
        <f t="shared" si="10"/>
        <v>0</v>
      </c>
      <c r="M51" s="53">
        <f t="shared" si="10"/>
        <v>0</v>
      </c>
      <c r="N51" s="53">
        <f t="shared" si="10"/>
        <v>0</v>
      </c>
      <c r="O51" s="53">
        <f t="shared" si="10"/>
        <v>0</v>
      </c>
      <c r="P51" s="53">
        <f t="shared" si="10"/>
        <v>0</v>
      </c>
    </row>
    <row r="52" spans="1:16" ht="12" customHeight="1" x14ac:dyDescent="0.2">
      <c r="A52" s="157"/>
      <c r="B52" s="52"/>
      <c r="C52" s="62"/>
      <c r="D52" s="62" t="s">
        <v>5</v>
      </c>
      <c r="E52" s="62"/>
      <c r="F52" s="6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 ht="12" customHeight="1" x14ac:dyDescent="0.2">
      <c r="A53" s="157"/>
      <c r="B53" s="52"/>
      <c r="C53" s="62"/>
      <c r="D53" s="62"/>
      <c r="E53" s="62" t="s">
        <v>10</v>
      </c>
      <c r="F53" s="6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16" ht="12" customHeight="1" x14ac:dyDescent="0.2">
      <c r="A54" s="157"/>
      <c r="B54" s="52"/>
      <c r="C54" s="62"/>
      <c r="D54" s="62"/>
      <c r="E54" s="62" t="s">
        <v>11</v>
      </c>
      <c r="F54" s="6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 ht="12" customHeight="1" x14ac:dyDescent="0.2">
      <c r="A55" s="157" t="s">
        <v>186</v>
      </c>
      <c r="B55" s="52"/>
      <c r="C55" s="62"/>
      <c r="D55" s="62"/>
      <c r="E55" s="62" t="s">
        <v>38</v>
      </c>
      <c r="F55" s="63"/>
      <c r="G55" s="159">
        <f>SUMIF(Worksheet!$B$332:$B$350,$A55,Worksheet!I$332:I$350)</f>
        <v>0</v>
      </c>
      <c r="H55" s="160">
        <f>G55-SUM(I55:P55)</f>
        <v>0</v>
      </c>
      <c r="I55" s="159">
        <f>SUMIF(Worksheet!$B$332:$B$350,$A55,Worksheet!M$332:M$350)</f>
        <v>0</v>
      </c>
      <c r="J55" s="53"/>
      <c r="K55" s="159">
        <f>SUMIF(Worksheet!$B$332:$B$350,$A55,Worksheet!N$332:N$350)</f>
        <v>0</v>
      </c>
      <c r="L55" s="53"/>
      <c r="M55" s="159"/>
      <c r="N55" s="159">
        <f>SUMIF(Worksheet!$B$332:$B$350,$A55,Worksheet!O$332:O$350)</f>
        <v>0</v>
      </c>
      <c r="O55" s="159">
        <f>SUMIF(Worksheet!$B$332:$B$350,$A55,Worksheet!P$332:P$350)</f>
        <v>0</v>
      </c>
      <c r="P55" s="159">
        <f>SUMIF(Worksheet!$B$332:$B$350,$A55,Worksheet!Q$332:Q$350)</f>
        <v>0</v>
      </c>
    </row>
    <row r="56" spans="1:16" ht="12" customHeight="1" x14ac:dyDescent="0.2">
      <c r="A56" s="157" t="s">
        <v>187</v>
      </c>
      <c r="B56" s="52"/>
      <c r="C56" s="62"/>
      <c r="D56" s="62"/>
      <c r="E56" s="62" t="s">
        <v>4</v>
      </c>
      <c r="F56" s="63"/>
      <c r="G56" s="159">
        <f>SUMIF(Worksheet!$B$332:$B$350,$A56,Worksheet!I$332:I$350)</f>
        <v>28096.999543876256</v>
      </c>
      <c r="H56" s="160">
        <f>G56-SUM(I56:P56)</f>
        <v>6620.056439976026</v>
      </c>
      <c r="I56" s="159">
        <f>SUMIF(Worksheet!$B$332:$B$350,$A56,Worksheet!M$332:M$350)</f>
        <v>0</v>
      </c>
      <c r="J56" s="53"/>
      <c r="K56" s="159">
        <f>SUMIF(Worksheet!$B$332:$B$350,$A56,Worksheet!N$332:N$350)</f>
        <v>13159.612193635125</v>
      </c>
      <c r="L56" s="53"/>
      <c r="M56" s="159"/>
      <c r="N56" s="159">
        <f>SUMIF(Worksheet!$B$332:$B$350,$A56,Worksheet!O$332:O$350)</f>
        <v>8317.3309102651074</v>
      </c>
      <c r="O56" s="159">
        <f>SUMIF(Worksheet!$B$332:$B$350,$A56,Worksheet!P$332:P$350)</f>
        <v>0</v>
      </c>
      <c r="P56" s="159">
        <f>SUMIF(Worksheet!$B$332:$B$350,$A56,Worksheet!Q$332:Q$350)</f>
        <v>0</v>
      </c>
    </row>
    <row r="57" spans="1:16" ht="12" customHeight="1" x14ac:dyDescent="0.2">
      <c r="A57" s="161"/>
      <c r="B57" s="52"/>
      <c r="C57" s="62"/>
      <c r="D57" s="62" t="s">
        <v>8</v>
      </c>
      <c r="E57" s="62"/>
      <c r="F57" s="63"/>
      <c r="G57" s="53">
        <f>SUM(G53:G56)</f>
        <v>28096.999543876256</v>
      </c>
      <c r="H57" s="53">
        <f t="shared" ref="H57:P57" si="11">SUM(H53:H56)</f>
        <v>6620.056439976026</v>
      </c>
      <c r="I57" s="53">
        <f t="shared" si="11"/>
        <v>0</v>
      </c>
      <c r="J57" s="53">
        <f t="shared" si="11"/>
        <v>0</v>
      </c>
      <c r="K57" s="53">
        <f t="shared" si="11"/>
        <v>13159.612193635125</v>
      </c>
      <c r="L57" s="53">
        <f t="shared" si="11"/>
        <v>0</v>
      </c>
      <c r="M57" s="53">
        <f t="shared" si="11"/>
        <v>0</v>
      </c>
      <c r="N57" s="53">
        <f t="shared" si="11"/>
        <v>8317.3309102651074</v>
      </c>
      <c r="O57" s="53">
        <f t="shared" si="11"/>
        <v>0</v>
      </c>
      <c r="P57" s="53">
        <f t="shared" si="11"/>
        <v>0</v>
      </c>
    </row>
    <row r="58" spans="1:16" ht="12.75" customHeight="1" x14ac:dyDescent="0.2">
      <c r="A58" s="162"/>
      <c r="B58" s="54"/>
      <c r="C58" s="55" t="s">
        <v>13</v>
      </c>
      <c r="D58" s="55"/>
      <c r="E58" s="55"/>
      <c r="F58" s="56"/>
      <c r="G58" s="57">
        <f>G57+G51</f>
        <v>55015.589041095795</v>
      </c>
      <c r="H58" s="57">
        <f t="shared" ref="H58:P58" si="12">H57+H51</f>
        <v>24527.529112053806</v>
      </c>
      <c r="I58" s="57">
        <f t="shared" si="12"/>
        <v>0</v>
      </c>
      <c r="J58" s="57">
        <f t="shared" si="12"/>
        <v>0</v>
      </c>
      <c r="K58" s="57">
        <f t="shared" si="12"/>
        <v>22170.729018776885</v>
      </c>
      <c r="L58" s="57">
        <f t="shared" si="12"/>
        <v>0</v>
      </c>
      <c r="M58" s="57">
        <f t="shared" si="12"/>
        <v>0</v>
      </c>
      <c r="N58" s="57">
        <f t="shared" si="12"/>
        <v>8317.3309102651074</v>
      </c>
      <c r="O58" s="57">
        <f t="shared" si="12"/>
        <v>0</v>
      </c>
      <c r="P58" s="57">
        <f t="shared" si="12"/>
        <v>0</v>
      </c>
    </row>
    <row r="59" spans="1:16" ht="18" customHeight="1" x14ac:dyDescent="0.25">
      <c r="A59" s="164"/>
      <c r="B59" s="84" t="s">
        <v>14</v>
      </c>
      <c r="C59" s="85"/>
      <c r="D59" s="85"/>
      <c r="E59" s="85"/>
      <c r="F59" s="86"/>
      <c r="G59" s="131">
        <f>G22+G44+G58</f>
        <v>2750756</v>
      </c>
      <c r="H59" s="131">
        <f t="shared" ref="H59:P59" si="13">H22+H44+H58</f>
        <v>1226366.0000033476</v>
      </c>
      <c r="I59" s="131">
        <f t="shared" si="13"/>
        <v>0</v>
      </c>
      <c r="J59" s="131">
        <f t="shared" si="13"/>
        <v>0</v>
      </c>
      <c r="K59" s="131">
        <f t="shared" si="13"/>
        <v>1108526.9999966524</v>
      </c>
      <c r="L59" s="131">
        <f t="shared" si="13"/>
        <v>0</v>
      </c>
      <c r="M59" s="131">
        <f t="shared" si="13"/>
        <v>0</v>
      </c>
      <c r="N59" s="131">
        <f t="shared" si="13"/>
        <v>415863</v>
      </c>
      <c r="O59" s="131">
        <f t="shared" si="13"/>
        <v>0</v>
      </c>
      <c r="P59" s="131">
        <f t="shared" si="13"/>
        <v>0</v>
      </c>
    </row>
    <row r="60" spans="1:16" hidden="1" x14ac:dyDescent="0.2">
      <c r="A60" s="71"/>
    </row>
    <row r="61" spans="1:16" hidden="1" x14ac:dyDescent="0.2">
      <c r="A61" s="71"/>
      <c r="B61" s="40" t="s">
        <v>188</v>
      </c>
      <c r="G61" s="71">
        <f>Worksheet!J328</f>
        <v>2750756.0000100001</v>
      </c>
      <c r="H61" s="71">
        <f>Worksheet!L328</f>
        <v>1226366</v>
      </c>
      <c r="I61" s="71">
        <f>Worksheet!M328</f>
        <v>0</v>
      </c>
      <c r="K61" s="71">
        <f>Worksheet!N328</f>
        <v>1108527</v>
      </c>
      <c r="N61" s="71">
        <f>Worksheet!O328</f>
        <v>415863</v>
      </c>
      <c r="O61" s="71">
        <f>Worksheet!P328</f>
        <v>0</v>
      </c>
      <c r="P61" s="71">
        <f>Worksheet!Q328</f>
        <v>0</v>
      </c>
    </row>
    <row r="62" spans="1:16" hidden="1" x14ac:dyDescent="0.2">
      <c r="A62" s="71"/>
      <c r="B62" s="40" t="s">
        <v>167</v>
      </c>
      <c r="F62" s="165">
        <f>SUM(G62:P62)</f>
        <v>-1.0000076144933701E-5</v>
      </c>
      <c r="G62" s="71">
        <f>G59-G61</f>
        <v>-1.0000076144933701E-5</v>
      </c>
      <c r="H62" s="71">
        <f t="shared" ref="H62:P62" si="14">H59-H61</f>
        <v>3.3476389944553375E-6</v>
      </c>
      <c r="I62" s="71">
        <f t="shared" si="14"/>
        <v>0</v>
      </c>
      <c r="J62" s="71">
        <f t="shared" si="14"/>
        <v>0</v>
      </c>
      <c r="K62" s="71">
        <f t="shared" si="14"/>
        <v>-3.3476389944553375E-6</v>
      </c>
      <c r="L62" s="71">
        <f t="shared" si="14"/>
        <v>0</v>
      </c>
      <c r="M62" s="71">
        <f t="shared" si="14"/>
        <v>0</v>
      </c>
      <c r="N62" s="71">
        <f t="shared" si="14"/>
        <v>0</v>
      </c>
      <c r="O62" s="71">
        <f t="shared" si="14"/>
        <v>0</v>
      </c>
      <c r="P62" s="71">
        <f t="shared" si="14"/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25" top="0.75" bottom="0.25" header="0.5" footer="0"/>
  <pageSetup scale="70" orientation="landscape" r:id="rId1"/>
  <headerFooter alignWithMargins="0">
    <oddHeader>&amp;REnclosure 2</oddHeader>
    <oddFooter>&amp;LPage 9&amp;Rver 3 (12/2007)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>
    <pageSetUpPr fitToPage="1"/>
  </sheetPr>
  <dimension ref="A1:S92"/>
  <sheetViews>
    <sheetView tabSelected="1" zoomScale="80" zoomScaleNormal="80" workbookViewId="0"/>
  </sheetViews>
  <sheetFormatPr defaultColWidth="0" defaultRowHeight="15" zeroHeight="1" x14ac:dyDescent="0.2"/>
  <cols>
    <col min="1" max="1" width="8" style="40" customWidth="1"/>
    <col min="2" max="2" width="7.85546875" style="40" customWidth="1"/>
    <col min="3" max="3" width="3.7109375" style="40" customWidth="1"/>
    <col min="4" max="4" width="3.85546875" style="40" customWidth="1"/>
    <col min="5" max="5" width="3.7109375" style="40" customWidth="1"/>
    <col min="6" max="6" width="24.42578125" style="40" customWidth="1"/>
    <col min="7" max="7" width="16.7109375" style="40" customWidth="1"/>
    <col min="8" max="8" width="12.7109375" style="40" customWidth="1"/>
    <col min="9" max="9" width="15.7109375" style="40" customWidth="1"/>
    <col min="10" max="10" width="15" style="40" customWidth="1"/>
    <col min="11" max="12" width="12.7109375" style="40" customWidth="1"/>
    <col min="13" max="13" width="16.42578125" style="40" customWidth="1"/>
    <col min="14" max="14" width="17" style="75" customWidth="1"/>
    <col min="15" max="16" width="12.7109375" style="75" customWidth="1"/>
    <col min="17" max="19" width="12.7109375" hidden="1" customWidth="1"/>
    <col min="20" max="16384" width="9.140625" hidden="1"/>
  </cols>
  <sheetData>
    <row r="1" spans="1:19" ht="42.75" customHeight="1" x14ac:dyDescent="0.25">
      <c r="A1" s="260">
        <f>F61</f>
        <v>0</v>
      </c>
      <c r="B1" s="181" t="s">
        <v>130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ht="20.100000000000001" customHeight="1" x14ac:dyDescent="0.25">
      <c r="A2" s="75"/>
      <c r="B2" s="42" t="s">
        <v>28</v>
      </c>
      <c r="C2" s="42"/>
      <c r="D2" s="42"/>
      <c r="E2" s="255" t="str">
        <f>'CSS Pgm 1'!E2</f>
        <v>Santa Cruz</v>
      </c>
      <c r="F2" s="255"/>
      <c r="G2" s="75"/>
      <c r="H2" s="75"/>
      <c r="I2" s="75"/>
      <c r="J2" s="75"/>
      <c r="K2" s="75"/>
      <c r="L2" s="75"/>
      <c r="M2" s="75"/>
      <c r="O2" s="43" t="s">
        <v>29</v>
      </c>
      <c r="P2" s="44"/>
    </row>
    <row r="3" spans="1:19" ht="20.100000000000001" customHeight="1" x14ac:dyDescent="0.25">
      <c r="A3" s="75"/>
      <c r="B3" s="42" t="s">
        <v>113</v>
      </c>
      <c r="C3" s="42"/>
      <c r="D3" s="42"/>
      <c r="E3" s="253">
        <f>C63</f>
        <v>0</v>
      </c>
      <c r="F3" s="254"/>
      <c r="G3" s="75"/>
      <c r="H3" s="75"/>
      <c r="I3" s="75"/>
      <c r="J3" s="75"/>
      <c r="K3" s="75"/>
      <c r="L3" s="75"/>
      <c r="M3" s="75"/>
    </row>
    <row r="4" spans="1:19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9" s="3" customFormat="1" ht="15" customHeight="1" x14ac:dyDescent="0.25">
      <c r="A5" s="79"/>
      <c r="B5" s="201" t="s">
        <v>30</v>
      </c>
      <c r="C5" s="202"/>
      <c r="D5" s="202"/>
      <c r="E5" s="202"/>
      <c r="F5" s="203"/>
      <c r="G5" s="45" t="s">
        <v>19</v>
      </c>
      <c r="H5" s="46" t="s">
        <v>20</v>
      </c>
      <c r="I5" s="46" t="s">
        <v>27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46" t="s">
        <v>76</v>
      </c>
    </row>
    <row r="6" spans="1:19" s="3" customFormat="1" ht="15" customHeight="1" x14ac:dyDescent="0.25">
      <c r="A6" s="79"/>
      <c r="B6" s="204"/>
      <c r="C6" s="205"/>
      <c r="D6" s="205"/>
      <c r="E6" s="205"/>
      <c r="F6" s="206"/>
      <c r="G6" s="191" t="s">
        <v>6</v>
      </c>
      <c r="H6" s="178" t="s">
        <v>37</v>
      </c>
      <c r="I6" s="179"/>
      <c r="J6" s="179"/>
      <c r="K6" s="179"/>
      <c r="L6" s="179"/>
      <c r="M6" s="179"/>
      <c r="N6" s="179"/>
      <c r="O6" s="179"/>
      <c r="P6" s="180"/>
    </row>
    <row r="7" spans="1:19" s="1" customFormat="1" ht="42" customHeight="1" x14ac:dyDescent="0.2">
      <c r="A7" s="168"/>
      <c r="B7" s="207"/>
      <c r="C7" s="208"/>
      <c r="D7" s="208"/>
      <c r="E7" s="208"/>
      <c r="F7" s="209"/>
      <c r="G7" s="192"/>
      <c r="H7" s="169" t="s">
        <v>0</v>
      </c>
      <c r="I7" s="169" t="s">
        <v>36</v>
      </c>
      <c r="J7" s="169" t="s">
        <v>18</v>
      </c>
      <c r="K7" s="169" t="s">
        <v>1</v>
      </c>
      <c r="L7" s="169" t="s">
        <v>15</v>
      </c>
      <c r="M7" s="169" t="s">
        <v>16</v>
      </c>
      <c r="N7" s="169" t="s">
        <v>2</v>
      </c>
      <c r="O7" s="169" t="s">
        <v>17</v>
      </c>
      <c r="P7" s="73" t="s">
        <v>75</v>
      </c>
      <c r="Q7" s="2"/>
      <c r="R7" s="2"/>
      <c r="S7" s="2"/>
    </row>
    <row r="8" spans="1:19" ht="22.5" customHeight="1" x14ac:dyDescent="0.25">
      <c r="A8" s="155"/>
      <c r="B8" s="58" t="str">
        <f>B3</f>
        <v>Program 10:</v>
      </c>
      <c r="C8" s="59"/>
      <c r="D8" s="59"/>
      <c r="E8" s="59"/>
      <c r="F8" s="6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9" ht="15" customHeight="1" x14ac:dyDescent="0.2">
      <c r="A9" s="156"/>
      <c r="B9" s="52"/>
      <c r="C9" s="210" t="s">
        <v>104</v>
      </c>
      <c r="D9" s="210"/>
      <c r="E9" s="210"/>
      <c r="F9" s="211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9" ht="15" customHeight="1" x14ac:dyDescent="0.2">
      <c r="A10" s="157"/>
      <c r="B10" s="52"/>
      <c r="C10" s="62"/>
      <c r="D10" s="62" t="s">
        <v>3</v>
      </c>
      <c r="E10" s="62"/>
      <c r="F10" s="6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ht="15" customHeight="1" x14ac:dyDescent="0.2">
      <c r="A11" s="157"/>
      <c r="B11" s="52"/>
      <c r="C11" s="62"/>
      <c r="D11" s="62"/>
      <c r="E11" s="62" t="s">
        <v>10</v>
      </c>
      <c r="F11" s="6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ht="15" customHeight="1" x14ac:dyDescent="0.2">
      <c r="A12" s="157"/>
      <c r="B12" s="52"/>
      <c r="C12" s="62"/>
      <c r="D12" s="62"/>
      <c r="E12" s="62" t="s">
        <v>11</v>
      </c>
      <c r="F12" s="6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9" ht="15" customHeight="1" x14ac:dyDescent="0.2">
      <c r="A13" s="158" t="s">
        <v>173</v>
      </c>
      <c r="B13" s="52"/>
      <c r="C13" s="62"/>
      <c r="D13" s="62"/>
      <c r="E13" s="62" t="s">
        <v>38</v>
      </c>
      <c r="F13" s="63"/>
      <c r="G13" s="159">
        <f>SUMIF($A$73:$A$91,$A13,H$73:H$91)</f>
        <v>0</v>
      </c>
      <c r="H13" s="160">
        <f>G13-SUM(I13:P13)</f>
        <v>0</v>
      </c>
      <c r="I13" s="159">
        <f>SUMIF($A$73:$A$91,$A13,J$73:J$91)</f>
        <v>0</v>
      </c>
      <c r="J13" s="53"/>
      <c r="K13" s="159">
        <f>SUMIF($A$73:$A$91,$A13,K$73:K$91)</f>
        <v>0</v>
      </c>
      <c r="L13" s="53"/>
      <c r="M13" s="159">
        <f>SUMIF($A$73:$A$91,$A13,L$73:L$91)</f>
        <v>0</v>
      </c>
      <c r="N13" s="53"/>
      <c r="O13" s="53"/>
      <c r="P13" s="53"/>
    </row>
    <row r="14" spans="1:19" ht="15" customHeight="1" x14ac:dyDescent="0.2">
      <c r="A14" s="158" t="s">
        <v>177</v>
      </c>
      <c r="B14" s="52"/>
      <c r="C14" s="62"/>
      <c r="D14" s="62"/>
      <c r="E14" s="62" t="s">
        <v>4</v>
      </c>
      <c r="F14" s="63"/>
      <c r="G14" s="159">
        <f>SUMIF($A$73:$A$91,$A14,H$73:H$91)</f>
        <v>0</v>
      </c>
      <c r="H14" s="160">
        <f>G14-SUM(I14:P14)</f>
        <v>0</v>
      </c>
      <c r="I14" s="159">
        <f>SUMIF($A$73:$A$91,$A14,J$73:J$91)</f>
        <v>0</v>
      </c>
      <c r="J14" s="53"/>
      <c r="K14" s="159">
        <f>SUMIF($A$73:$A$91,$A14,K$73:K$91)</f>
        <v>0</v>
      </c>
      <c r="L14" s="53"/>
      <c r="M14" s="159">
        <f>SUMIF($A$73:$A$91,$A14,L$73:L$91)</f>
        <v>0</v>
      </c>
      <c r="N14" s="53"/>
      <c r="O14" s="53"/>
      <c r="P14" s="53"/>
    </row>
    <row r="15" spans="1:19" ht="15" customHeight="1" x14ac:dyDescent="0.2">
      <c r="A15" s="161"/>
      <c r="B15" s="52"/>
      <c r="C15" s="62"/>
      <c r="D15" s="62" t="s">
        <v>7</v>
      </c>
      <c r="E15" s="62"/>
      <c r="F15" s="63"/>
      <c r="G15" s="53">
        <f>SUM(G11:G14)</f>
        <v>0</v>
      </c>
      <c r="H15" s="53">
        <f t="shared" ref="H15:P15" si="0">SUM(H11:H14)</f>
        <v>0</v>
      </c>
      <c r="I15" s="53">
        <f t="shared" si="0"/>
        <v>0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</row>
    <row r="16" spans="1:19" ht="15" customHeight="1" x14ac:dyDescent="0.2">
      <c r="A16" s="157"/>
      <c r="B16" s="52"/>
      <c r="C16" s="62"/>
      <c r="D16" s="62" t="s">
        <v>5</v>
      </c>
      <c r="E16" s="62"/>
      <c r="F16" s="6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ht="15" customHeight="1" x14ac:dyDescent="0.2">
      <c r="A17" s="157"/>
      <c r="B17" s="52"/>
      <c r="C17" s="62"/>
      <c r="D17" s="62"/>
      <c r="E17" s="62" t="s">
        <v>10</v>
      </c>
      <c r="F17" s="6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 ht="15" customHeight="1" x14ac:dyDescent="0.2">
      <c r="A18" s="157"/>
      <c r="B18" s="52"/>
      <c r="C18" s="62"/>
      <c r="D18" s="62"/>
      <c r="E18" s="62" t="s">
        <v>11</v>
      </c>
      <c r="F18" s="6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 ht="15" customHeight="1" x14ac:dyDescent="0.2">
      <c r="A19" s="157" t="s">
        <v>178</v>
      </c>
      <c r="B19" s="52"/>
      <c r="C19" s="62"/>
      <c r="D19" s="62"/>
      <c r="E19" s="62" t="s">
        <v>38</v>
      </c>
      <c r="F19" s="63"/>
      <c r="G19" s="159">
        <f>SUMIF($A$73:$A$91,$A19,H$73:H$91)</f>
        <v>0</v>
      </c>
      <c r="H19" s="160">
        <f>G19-SUM(I19:P19)</f>
        <v>0</v>
      </c>
      <c r="I19" s="159">
        <f>SUMIF($A$73:$A$91,$A19,J$73:J$91)</f>
        <v>0</v>
      </c>
      <c r="J19" s="53"/>
      <c r="K19" s="159">
        <f>SUMIF($A$73:$A$91,$A19,K$73:K$91)</f>
        <v>0</v>
      </c>
      <c r="L19" s="53"/>
      <c r="M19" s="159">
        <f>SUMIF($A$73:$A$91,$A19,L$73:L$91)</f>
        <v>0</v>
      </c>
      <c r="N19" s="53"/>
      <c r="O19" s="53"/>
      <c r="P19" s="53"/>
    </row>
    <row r="20" spans="1:16" ht="15" customHeight="1" x14ac:dyDescent="0.2">
      <c r="A20" s="157" t="s">
        <v>179</v>
      </c>
      <c r="B20" s="52"/>
      <c r="C20" s="62"/>
      <c r="D20" s="62"/>
      <c r="E20" s="62" t="s">
        <v>4</v>
      </c>
      <c r="F20" s="63"/>
      <c r="G20" s="159">
        <f>SUMIF($A$73:$A$91,$A20,H$73:H$91)</f>
        <v>0</v>
      </c>
      <c r="H20" s="160">
        <f>G20-SUM(I20:P20)</f>
        <v>0</v>
      </c>
      <c r="I20" s="159">
        <f>SUMIF($A$73:$A$91,$A20,J$73:J$91)</f>
        <v>0</v>
      </c>
      <c r="J20" s="53"/>
      <c r="K20" s="159">
        <f>SUMIF($A$73:$A$91,$A20,K$73:K$91)</f>
        <v>0</v>
      </c>
      <c r="L20" s="53"/>
      <c r="M20" s="159">
        <f>SUMIF($A$73:$A$91,$A20,L$73:L$91)</f>
        <v>0</v>
      </c>
      <c r="N20" s="53"/>
      <c r="O20" s="53"/>
      <c r="P20" s="53"/>
    </row>
    <row r="21" spans="1:16" ht="15" customHeight="1" x14ac:dyDescent="0.2">
      <c r="A21" s="161"/>
      <c r="B21" s="52"/>
      <c r="C21" s="62"/>
      <c r="D21" s="62" t="s">
        <v>8</v>
      </c>
      <c r="E21" s="62"/>
      <c r="F21" s="63"/>
      <c r="G21" s="53">
        <f>SUM(G17:G20)</f>
        <v>0</v>
      </c>
      <c r="H21" s="53">
        <f t="shared" ref="H21:P21" si="1">SUM(H17:H20)</f>
        <v>0</v>
      </c>
      <c r="I21" s="53">
        <f t="shared" si="1"/>
        <v>0</v>
      </c>
      <c r="J21" s="53">
        <f t="shared" si="1"/>
        <v>0</v>
      </c>
      <c r="K21" s="53">
        <f t="shared" si="1"/>
        <v>0</v>
      </c>
      <c r="L21" s="53">
        <f t="shared" si="1"/>
        <v>0</v>
      </c>
      <c r="M21" s="53">
        <f t="shared" si="1"/>
        <v>0</v>
      </c>
      <c r="N21" s="53">
        <f t="shared" si="1"/>
        <v>0</v>
      </c>
      <c r="O21" s="53">
        <f t="shared" si="1"/>
        <v>0</v>
      </c>
      <c r="P21" s="53">
        <f t="shared" si="1"/>
        <v>0</v>
      </c>
    </row>
    <row r="22" spans="1:16" ht="15" customHeight="1" x14ac:dyDescent="0.2">
      <c r="A22" s="162"/>
      <c r="B22" s="54"/>
      <c r="C22" s="55" t="s">
        <v>9</v>
      </c>
      <c r="D22" s="55"/>
      <c r="E22" s="55"/>
      <c r="F22" s="56"/>
      <c r="G22" s="57">
        <f>G15+G21</f>
        <v>0</v>
      </c>
      <c r="H22" s="57">
        <f t="shared" ref="H22:P22" si="2">H15+H21</f>
        <v>0</v>
      </c>
      <c r="I22" s="57">
        <f t="shared" si="2"/>
        <v>0</v>
      </c>
      <c r="J22" s="57">
        <f t="shared" si="2"/>
        <v>0</v>
      </c>
      <c r="K22" s="57">
        <f t="shared" si="2"/>
        <v>0</v>
      </c>
      <c r="L22" s="57">
        <f t="shared" si="2"/>
        <v>0</v>
      </c>
      <c r="M22" s="57">
        <f t="shared" si="2"/>
        <v>0</v>
      </c>
      <c r="N22" s="57">
        <f t="shared" si="2"/>
        <v>0</v>
      </c>
      <c r="O22" s="57">
        <f t="shared" si="2"/>
        <v>0</v>
      </c>
      <c r="P22" s="57">
        <f t="shared" si="2"/>
        <v>0</v>
      </c>
    </row>
    <row r="23" spans="1:16" ht="15" customHeight="1" x14ac:dyDescent="0.2">
      <c r="A23" s="156"/>
      <c r="B23" s="52"/>
      <c r="C23" s="212" t="s">
        <v>95</v>
      </c>
      <c r="D23" s="212"/>
      <c r="E23" s="212"/>
      <c r="F23" s="21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5" customHeight="1" x14ac:dyDescent="0.2">
      <c r="A24" s="157"/>
      <c r="B24" s="52"/>
      <c r="C24" s="62"/>
      <c r="D24" s="62" t="s">
        <v>31</v>
      </c>
      <c r="E24" s="62"/>
      <c r="F24" s="6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5" customHeight="1" x14ac:dyDescent="0.2">
      <c r="A25" s="157"/>
      <c r="B25" s="52"/>
      <c r="C25" s="62"/>
      <c r="D25" s="62"/>
      <c r="E25" s="62" t="s">
        <v>3</v>
      </c>
      <c r="F25" s="6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5" customHeight="1" x14ac:dyDescent="0.2">
      <c r="A26" s="158" t="s">
        <v>180</v>
      </c>
      <c r="B26" s="52"/>
      <c r="C26" s="62"/>
      <c r="D26" s="62"/>
      <c r="E26" s="62"/>
      <c r="F26" s="63" t="s">
        <v>38</v>
      </c>
      <c r="G26" s="159">
        <f>SUMIF($A$73:$A$91,$A26,H$73:H$91)</f>
        <v>0</v>
      </c>
      <c r="H26" s="160">
        <f>G26-SUM(I26:P26)</f>
        <v>0</v>
      </c>
      <c r="I26" s="159">
        <f>SUMIF($A$73:$A$91,$A26,J$73:J$91)</f>
        <v>0</v>
      </c>
      <c r="J26" s="53"/>
      <c r="K26" s="159">
        <f>SUMIF($A$73:$A$91,$A26,K$73:K$91)</f>
        <v>0</v>
      </c>
      <c r="L26" s="53"/>
      <c r="M26" s="159">
        <f>SUMIF($A$73:$A$91,$A26,L$73:L$91)</f>
        <v>0</v>
      </c>
      <c r="N26" s="53"/>
      <c r="O26" s="53"/>
      <c r="P26" s="53"/>
    </row>
    <row r="27" spans="1:16" ht="15" customHeight="1" x14ac:dyDescent="0.2">
      <c r="A27" s="158" t="s">
        <v>181</v>
      </c>
      <c r="B27" s="52"/>
      <c r="C27" s="62"/>
      <c r="D27" s="62"/>
      <c r="E27" s="62"/>
      <c r="F27" s="63" t="s">
        <v>4</v>
      </c>
      <c r="G27" s="159">
        <f>SUMIF($A$73:$A$91,$A27,H$73:H$91)</f>
        <v>0</v>
      </c>
      <c r="H27" s="160">
        <f>G27-SUM(I27:P27)</f>
        <v>0</v>
      </c>
      <c r="I27" s="159">
        <f>SUMIF($A$73:$A$91,$A27,J$73:J$91)</f>
        <v>0</v>
      </c>
      <c r="J27" s="53"/>
      <c r="K27" s="159">
        <f>SUMIF($A$73:$A$91,$A27,K$73:K$91)</f>
        <v>0</v>
      </c>
      <c r="L27" s="53"/>
      <c r="M27" s="159">
        <f>SUMIF($A$73:$A$91,$A27,L$73:L$91)</f>
        <v>0</v>
      </c>
      <c r="N27" s="53"/>
      <c r="O27" s="53"/>
      <c r="P27" s="53"/>
    </row>
    <row r="28" spans="1:16" ht="15" customHeight="1" x14ac:dyDescent="0.2">
      <c r="A28" s="161"/>
      <c r="B28" s="52"/>
      <c r="C28" s="62"/>
      <c r="D28" s="62"/>
      <c r="E28" s="62" t="s">
        <v>7</v>
      </c>
      <c r="F28" s="63"/>
      <c r="G28" s="53">
        <f>SUM(G26:G27)</f>
        <v>0</v>
      </c>
      <c r="H28" s="53">
        <f t="shared" ref="H28:P28" si="3">SUM(H26:H27)</f>
        <v>0</v>
      </c>
      <c r="I28" s="53">
        <f t="shared" si="3"/>
        <v>0</v>
      </c>
      <c r="J28" s="53">
        <f t="shared" si="3"/>
        <v>0</v>
      </c>
      <c r="K28" s="53">
        <f t="shared" si="3"/>
        <v>0</v>
      </c>
      <c r="L28" s="53">
        <f t="shared" si="3"/>
        <v>0</v>
      </c>
      <c r="M28" s="53">
        <f t="shared" si="3"/>
        <v>0</v>
      </c>
      <c r="N28" s="53">
        <f t="shared" si="3"/>
        <v>0</v>
      </c>
      <c r="O28" s="53">
        <f t="shared" si="3"/>
        <v>0</v>
      </c>
      <c r="P28" s="53">
        <f t="shared" si="3"/>
        <v>0</v>
      </c>
    </row>
    <row r="29" spans="1:16" ht="15" customHeight="1" x14ac:dyDescent="0.2">
      <c r="A29" s="157"/>
      <c r="B29" s="52"/>
      <c r="C29" s="62"/>
      <c r="D29" s="62"/>
      <c r="E29" s="62" t="s">
        <v>5</v>
      </c>
      <c r="F29" s="6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5" customHeight="1" x14ac:dyDescent="0.2">
      <c r="A30" s="157" t="s">
        <v>182</v>
      </c>
      <c r="B30" s="52"/>
      <c r="C30" s="62"/>
      <c r="D30" s="62"/>
      <c r="E30" s="62"/>
      <c r="F30" s="63" t="s">
        <v>38</v>
      </c>
      <c r="G30" s="159">
        <f>SUMIF($A$73:$A$91,$A30,H$73:H$91)</f>
        <v>0</v>
      </c>
      <c r="H30" s="160">
        <f>G30-SUM(I30:P30)</f>
        <v>0</v>
      </c>
      <c r="I30" s="159">
        <f>SUMIF($A$73:$A$91,$A30,J$73:J$91)</f>
        <v>0</v>
      </c>
      <c r="J30" s="53"/>
      <c r="K30" s="159">
        <f>SUMIF($A$73:$A$91,$A30,K$73:K$91)</f>
        <v>0</v>
      </c>
      <c r="L30" s="53"/>
      <c r="M30" s="159">
        <f>SUMIF($A$73:$A$91,$A30,L$73:L$91)</f>
        <v>0</v>
      </c>
      <c r="N30" s="53"/>
      <c r="O30" s="53"/>
      <c r="P30" s="53"/>
    </row>
    <row r="31" spans="1:16" ht="15" customHeight="1" x14ac:dyDescent="0.2">
      <c r="A31" s="157" t="s">
        <v>183</v>
      </c>
      <c r="B31" s="52"/>
      <c r="C31" s="62"/>
      <c r="D31" s="62"/>
      <c r="E31" s="62"/>
      <c r="F31" s="63" t="s">
        <v>4</v>
      </c>
      <c r="G31" s="159">
        <f>SUMIF($A$73:$A$91,$A31,H$73:H$91)</f>
        <v>0</v>
      </c>
      <c r="H31" s="160">
        <f>G31-SUM(I31:P31)</f>
        <v>0</v>
      </c>
      <c r="I31" s="159">
        <f>SUMIF($A$73:$A$91,$A31,J$73:J$91)</f>
        <v>0</v>
      </c>
      <c r="J31" s="53"/>
      <c r="K31" s="159">
        <f>SUMIF($A$73:$A$91,$A31,K$73:K$91)</f>
        <v>0</v>
      </c>
      <c r="L31" s="53"/>
      <c r="M31" s="159">
        <f>SUMIF($A$73:$A$91,$A31,L$73:L$91)</f>
        <v>0</v>
      </c>
      <c r="N31" s="53"/>
      <c r="O31" s="53"/>
      <c r="P31" s="53"/>
    </row>
    <row r="32" spans="1:16" ht="15" customHeight="1" x14ac:dyDescent="0.2">
      <c r="A32" s="161"/>
      <c r="B32" s="52"/>
      <c r="C32" s="62"/>
      <c r="D32" s="62"/>
      <c r="E32" s="62" t="s">
        <v>8</v>
      </c>
      <c r="F32" s="63"/>
      <c r="G32" s="53">
        <f>SUM(G30:G31)</f>
        <v>0</v>
      </c>
      <c r="H32" s="53">
        <f t="shared" ref="H32:P32" si="4">SUM(H30:H31)</f>
        <v>0</v>
      </c>
      <c r="I32" s="53">
        <f t="shared" si="4"/>
        <v>0</v>
      </c>
      <c r="J32" s="53">
        <f t="shared" si="4"/>
        <v>0</v>
      </c>
      <c r="K32" s="53">
        <f t="shared" si="4"/>
        <v>0</v>
      </c>
      <c r="L32" s="53">
        <f t="shared" si="4"/>
        <v>0</v>
      </c>
      <c r="M32" s="53">
        <f t="shared" si="4"/>
        <v>0</v>
      </c>
      <c r="N32" s="53">
        <f t="shared" si="4"/>
        <v>0</v>
      </c>
      <c r="O32" s="53">
        <f t="shared" si="4"/>
        <v>0</v>
      </c>
      <c r="P32" s="53">
        <f t="shared" si="4"/>
        <v>0</v>
      </c>
    </row>
    <row r="33" spans="1:16" ht="15" customHeight="1" x14ac:dyDescent="0.2">
      <c r="A33" s="161"/>
      <c r="B33" s="52"/>
      <c r="C33" s="62"/>
      <c r="D33" s="62" t="s">
        <v>32</v>
      </c>
      <c r="E33" s="62"/>
      <c r="F33" s="63"/>
      <c r="G33" s="53">
        <f>G28+G32</f>
        <v>0</v>
      </c>
      <c r="H33" s="53">
        <f t="shared" ref="H33:P33" si="5">H28+H32</f>
        <v>0</v>
      </c>
      <c r="I33" s="53">
        <f t="shared" si="5"/>
        <v>0</v>
      </c>
      <c r="J33" s="53">
        <f t="shared" si="5"/>
        <v>0</v>
      </c>
      <c r="K33" s="53">
        <f t="shared" si="5"/>
        <v>0</v>
      </c>
      <c r="L33" s="53">
        <f t="shared" si="5"/>
        <v>0</v>
      </c>
      <c r="M33" s="53">
        <f t="shared" si="5"/>
        <v>0</v>
      </c>
      <c r="N33" s="53">
        <f t="shared" si="5"/>
        <v>0</v>
      </c>
      <c r="O33" s="53">
        <f t="shared" si="5"/>
        <v>0</v>
      </c>
      <c r="P33" s="53">
        <f t="shared" si="5"/>
        <v>0</v>
      </c>
    </row>
    <row r="34" spans="1:16" ht="15" customHeight="1" x14ac:dyDescent="0.2">
      <c r="A34" s="157"/>
      <c r="B34" s="52"/>
      <c r="C34" s="62"/>
      <c r="D34" s="62" t="s">
        <v>33</v>
      </c>
      <c r="E34" s="62"/>
      <c r="F34" s="6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ht="15" customHeight="1" x14ac:dyDescent="0.2">
      <c r="A35" s="157"/>
      <c r="B35" s="52"/>
      <c r="C35" s="62"/>
      <c r="D35" s="62"/>
      <c r="E35" s="62" t="s">
        <v>3</v>
      </c>
      <c r="F35" s="6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15" customHeight="1" x14ac:dyDescent="0.2">
      <c r="A36" s="157"/>
      <c r="B36" s="52"/>
      <c r="C36" s="62"/>
      <c r="D36" s="62"/>
      <c r="E36" s="62"/>
      <c r="F36" s="63" t="s">
        <v>38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ht="15" customHeight="1" x14ac:dyDescent="0.2">
      <c r="A37" s="157"/>
      <c r="B37" s="52"/>
      <c r="C37" s="62"/>
      <c r="D37" s="62"/>
      <c r="E37" s="62"/>
      <c r="F37" s="63" t="s">
        <v>4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5" customHeight="1" x14ac:dyDescent="0.2">
      <c r="A38" s="161"/>
      <c r="B38" s="52"/>
      <c r="C38" s="62"/>
      <c r="D38" s="62"/>
      <c r="E38" s="62" t="s">
        <v>7</v>
      </c>
      <c r="F38" s="63"/>
      <c r="G38" s="53">
        <f>SUM(G36:G37)</f>
        <v>0</v>
      </c>
      <c r="H38" s="53">
        <f t="shared" ref="H38:P38" si="6">SUM(H36:H37)</f>
        <v>0</v>
      </c>
      <c r="I38" s="53">
        <f t="shared" si="6"/>
        <v>0</v>
      </c>
      <c r="J38" s="53">
        <f t="shared" si="6"/>
        <v>0</v>
      </c>
      <c r="K38" s="53">
        <f t="shared" si="6"/>
        <v>0</v>
      </c>
      <c r="L38" s="53">
        <f t="shared" si="6"/>
        <v>0</v>
      </c>
      <c r="M38" s="53">
        <f t="shared" si="6"/>
        <v>0</v>
      </c>
      <c r="N38" s="53">
        <f t="shared" si="6"/>
        <v>0</v>
      </c>
      <c r="O38" s="53">
        <f t="shared" si="6"/>
        <v>0</v>
      </c>
      <c r="P38" s="53">
        <f t="shared" si="6"/>
        <v>0</v>
      </c>
    </row>
    <row r="39" spans="1:16" ht="15" customHeight="1" x14ac:dyDescent="0.2">
      <c r="A39" s="157"/>
      <c r="B39" s="52"/>
      <c r="C39" s="62"/>
      <c r="D39" s="62"/>
      <c r="E39" s="62" t="s">
        <v>5</v>
      </c>
      <c r="F39" s="6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5" customHeight="1" x14ac:dyDescent="0.2">
      <c r="A40" s="157"/>
      <c r="B40" s="52"/>
      <c r="C40" s="62"/>
      <c r="D40" s="62"/>
      <c r="E40" s="62"/>
      <c r="F40" s="63" t="s">
        <v>38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5" customHeight="1" x14ac:dyDescent="0.2">
      <c r="A41" s="157"/>
      <c r="B41" s="52"/>
      <c r="C41" s="62"/>
      <c r="D41" s="62"/>
      <c r="E41" s="62"/>
      <c r="F41" s="63" t="s">
        <v>4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5" customHeight="1" x14ac:dyDescent="0.2">
      <c r="A42" s="161"/>
      <c r="B42" s="52"/>
      <c r="C42" s="62"/>
      <c r="D42" s="62"/>
      <c r="E42" s="62" t="s">
        <v>8</v>
      </c>
      <c r="F42" s="63"/>
      <c r="G42" s="53">
        <f>SUM(G40:G41)</f>
        <v>0</v>
      </c>
      <c r="H42" s="53">
        <f t="shared" ref="H42:P42" si="7">SUM(H40:H41)</f>
        <v>0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si="7"/>
        <v>0</v>
      </c>
      <c r="M42" s="53">
        <f t="shared" si="7"/>
        <v>0</v>
      </c>
      <c r="N42" s="53">
        <f t="shared" si="7"/>
        <v>0</v>
      </c>
      <c r="O42" s="53">
        <f t="shared" si="7"/>
        <v>0</v>
      </c>
      <c r="P42" s="53">
        <f t="shared" si="7"/>
        <v>0</v>
      </c>
    </row>
    <row r="43" spans="1:16" ht="15" customHeight="1" x14ac:dyDescent="0.2">
      <c r="A43" s="161"/>
      <c r="B43" s="52"/>
      <c r="C43" s="62"/>
      <c r="D43" s="62" t="s">
        <v>34</v>
      </c>
      <c r="E43" s="62"/>
      <c r="F43" s="63"/>
      <c r="G43" s="53">
        <f>G38+G42</f>
        <v>0</v>
      </c>
      <c r="H43" s="53">
        <f t="shared" ref="H43:P43" si="8">H38+H42</f>
        <v>0</v>
      </c>
      <c r="I43" s="53">
        <f t="shared" si="8"/>
        <v>0</v>
      </c>
      <c r="J43" s="53">
        <f t="shared" si="8"/>
        <v>0</v>
      </c>
      <c r="K43" s="53">
        <f t="shared" si="8"/>
        <v>0</v>
      </c>
      <c r="L43" s="53">
        <f t="shared" si="8"/>
        <v>0</v>
      </c>
      <c r="M43" s="53">
        <f t="shared" si="8"/>
        <v>0</v>
      </c>
      <c r="N43" s="53">
        <f t="shared" si="8"/>
        <v>0</v>
      </c>
      <c r="O43" s="53">
        <f t="shared" si="8"/>
        <v>0</v>
      </c>
      <c r="P43" s="53">
        <f t="shared" si="8"/>
        <v>0</v>
      </c>
    </row>
    <row r="44" spans="1:16" ht="15" customHeight="1" x14ac:dyDescent="0.2">
      <c r="A44" s="162"/>
      <c r="B44" s="54"/>
      <c r="C44" s="55" t="s">
        <v>96</v>
      </c>
      <c r="D44" s="55"/>
      <c r="E44" s="55"/>
      <c r="F44" s="56"/>
      <c r="G44" s="57">
        <f>G33+G43</f>
        <v>0</v>
      </c>
      <c r="H44" s="57">
        <f t="shared" ref="H44:P44" si="9">H33+H43</f>
        <v>0</v>
      </c>
      <c r="I44" s="57">
        <f t="shared" si="9"/>
        <v>0</v>
      </c>
      <c r="J44" s="57">
        <f t="shared" si="9"/>
        <v>0</v>
      </c>
      <c r="K44" s="57">
        <f t="shared" si="9"/>
        <v>0</v>
      </c>
      <c r="L44" s="57">
        <f t="shared" si="9"/>
        <v>0</v>
      </c>
      <c r="M44" s="57">
        <f t="shared" si="9"/>
        <v>0</v>
      </c>
      <c r="N44" s="57">
        <f t="shared" si="9"/>
        <v>0</v>
      </c>
      <c r="O44" s="57">
        <f t="shared" si="9"/>
        <v>0</v>
      </c>
      <c r="P44" s="57">
        <f t="shared" si="9"/>
        <v>0</v>
      </c>
    </row>
    <row r="45" spans="1:16" ht="15" customHeight="1" x14ac:dyDescent="0.2">
      <c r="A45" s="163"/>
      <c r="B45" s="52"/>
      <c r="C45" s="199" t="s">
        <v>12</v>
      </c>
      <c r="D45" s="199"/>
      <c r="E45" s="199"/>
      <c r="F45" s="200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5" customHeight="1" x14ac:dyDescent="0.2">
      <c r="A46" s="157"/>
      <c r="B46" s="52"/>
      <c r="C46" s="62"/>
      <c r="D46" s="62" t="s">
        <v>3</v>
      </c>
      <c r="E46" s="62"/>
      <c r="F46" s="6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5" customHeight="1" x14ac:dyDescent="0.2">
      <c r="A47" s="157"/>
      <c r="B47" s="52"/>
      <c r="C47" s="62"/>
      <c r="D47" s="62"/>
      <c r="E47" s="62" t="s">
        <v>10</v>
      </c>
      <c r="F47" s="6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5" customHeight="1" x14ac:dyDescent="0.2">
      <c r="A48" s="157"/>
      <c r="B48" s="52"/>
      <c r="C48" s="62"/>
      <c r="D48" s="62"/>
      <c r="E48" s="62" t="s">
        <v>11</v>
      </c>
      <c r="F48" s="6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5" customHeight="1" x14ac:dyDescent="0.2">
      <c r="A49" s="158" t="s">
        <v>184</v>
      </c>
      <c r="B49" s="52"/>
      <c r="C49" s="62"/>
      <c r="D49" s="62"/>
      <c r="E49" s="62" t="s">
        <v>38</v>
      </c>
      <c r="F49" s="63"/>
      <c r="G49" s="159">
        <f>SUMIF($A$73:$A$91,$A49,H$73:H$91)</f>
        <v>1E-8</v>
      </c>
      <c r="H49" s="160">
        <f>G49-SUM(I49:P49)</f>
        <v>1E-8</v>
      </c>
      <c r="I49" s="159">
        <f>SUMIF($A$73:$A$91,$A49,J$73:J$91)</f>
        <v>0</v>
      </c>
      <c r="J49" s="53"/>
      <c r="K49" s="159">
        <f>SUMIF($A$73:$A$91,$A49,K$73:K$91)</f>
        <v>0</v>
      </c>
      <c r="L49" s="53"/>
      <c r="M49" s="159">
        <f>SUMIF($A$73:$A$91,$A49,L$73:L$91)</f>
        <v>0</v>
      </c>
      <c r="N49" s="53"/>
      <c r="O49" s="53"/>
      <c r="P49" s="53"/>
    </row>
    <row r="50" spans="1:16" ht="15" customHeight="1" x14ac:dyDescent="0.2">
      <c r="A50" s="158" t="s">
        <v>185</v>
      </c>
      <c r="B50" s="52"/>
      <c r="C50" s="62"/>
      <c r="D50" s="62"/>
      <c r="E50" s="62" t="s">
        <v>4</v>
      </c>
      <c r="F50" s="63"/>
      <c r="G50" s="159">
        <f>SUMIF($A$73:$A$91,$A50,H$73:H$91)</f>
        <v>1E-8</v>
      </c>
      <c r="H50" s="160">
        <f>G50-SUM(I50:P50)</f>
        <v>1E-8</v>
      </c>
      <c r="I50" s="159">
        <f>SUMIF($A$73:$A$91,$A50,J$73:J$91)</f>
        <v>0</v>
      </c>
      <c r="J50" s="53"/>
      <c r="K50" s="159">
        <f>SUMIF($A$73:$A$91,$A50,K$73:K$91)</f>
        <v>0</v>
      </c>
      <c r="L50" s="53"/>
      <c r="M50" s="159">
        <f>SUMIF($A$73:$A$91,$A50,L$73:L$91)</f>
        <v>0</v>
      </c>
      <c r="N50" s="53"/>
      <c r="O50" s="53"/>
      <c r="P50" s="53"/>
    </row>
    <row r="51" spans="1:16" ht="15" customHeight="1" x14ac:dyDescent="0.2">
      <c r="A51" s="161"/>
      <c r="B51" s="52"/>
      <c r="C51" s="62"/>
      <c r="D51" s="62" t="s">
        <v>7</v>
      </c>
      <c r="E51" s="62"/>
      <c r="F51" s="63"/>
      <c r="G51" s="53">
        <f>SUM(G47:G50)</f>
        <v>2E-8</v>
      </c>
      <c r="H51" s="53">
        <f t="shared" ref="H51:P51" si="10">SUM(H47:H50)</f>
        <v>2E-8</v>
      </c>
      <c r="I51" s="53">
        <f t="shared" si="10"/>
        <v>0</v>
      </c>
      <c r="J51" s="53">
        <f t="shared" si="10"/>
        <v>0</v>
      </c>
      <c r="K51" s="53">
        <f t="shared" si="10"/>
        <v>0</v>
      </c>
      <c r="L51" s="53">
        <f t="shared" si="10"/>
        <v>0</v>
      </c>
      <c r="M51" s="53">
        <f t="shared" si="10"/>
        <v>0</v>
      </c>
      <c r="N51" s="53">
        <f t="shared" si="10"/>
        <v>0</v>
      </c>
      <c r="O51" s="53">
        <f t="shared" si="10"/>
        <v>0</v>
      </c>
      <c r="P51" s="53">
        <f t="shared" si="10"/>
        <v>0</v>
      </c>
    </row>
    <row r="52" spans="1:16" ht="15" customHeight="1" x14ac:dyDescent="0.2">
      <c r="A52" s="157"/>
      <c r="B52" s="52"/>
      <c r="C52" s="62"/>
      <c r="D52" s="62" t="s">
        <v>5</v>
      </c>
      <c r="E52" s="62"/>
      <c r="F52" s="6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 ht="15" customHeight="1" x14ac:dyDescent="0.2">
      <c r="A53" s="157"/>
      <c r="B53" s="52"/>
      <c r="C53" s="62"/>
      <c r="D53" s="62"/>
      <c r="E53" s="62" t="s">
        <v>10</v>
      </c>
      <c r="F53" s="6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16" ht="15" customHeight="1" x14ac:dyDescent="0.2">
      <c r="A54" s="157"/>
      <c r="B54" s="52"/>
      <c r="C54" s="62"/>
      <c r="D54" s="62"/>
      <c r="E54" s="62" t="s">
        <v>11</v>
      </c>
      <c r="F54" s="6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 ht="15" customHeight="1" x14ac:dyDescent="0.2">
      <c r="A55" s="157" t="s">
        <v>186</v>
      </c>
      <c r="B55" s="52"/>
      <c r="C55" s="62"/>
      <c r="D55" s="62"/>
      <c r="E55" s="62" t="s">
        <v>38</v>
      </c>
      <c r="F55" s="63"/>
      <c r="G55" s="159">
        <f>SUMIF($A$73:$A$91,$A55,H$73:H$91)</f>
        <v>1E-8</v>
      </c>
      <c r="H55" s="160">
        <f>G55-SUM(I55:P55)</f>
        <v>1E-8</v>
      </c>
      <c r="I55" s="159">
        <f>SUMIF($A$73:$A$91,$A55,J$73:J$91)</f>
        <v>0</v>
      </c>
      <c r="J55" s="53"/>
      <c r="K55" s="159">
        <f>SUMIF($A$73:$A$91,$A55,K$73:K$91)</f>
        <v>0</v>
      </c>
      <c r="L55" s="53"/>
      <c r="M55" s="159">
        <f>SUMIF($A$73:$A$91,$A55,L$73:L$91)</f>
        <v>0</v>
      </c>
      <c r="N55" s="53"/>
      <c r="O55" s="53"/>
      <c r="P55" s="53"/>
    </row>
    <row r="56" spans="1:16" ht="15" customHeight="1" x14ac:dyDescent="0.2">
      <c r="A56" s="157" t="s">
        <v>187</v>
      </c>
      <c r="B56" s="52"/>
      <c r="C56" s="62"/>
      <c r="D56" s="62"/>
      <c r="E56" s="62" t="s">
        <v>4</v>
      </c>
      <c r="F56" s="63"/>
      <c r="G56" s="159">
        <f>SUMIF($A$73:$A$91,$A56,H$73:H$91)</f>
        <v>1E-8</v>
      </c>
      <c r="H56" s="160">
        <f>G56-SUM(I56:P56)</f>
        <v>1E-8</v>
      </c>
      <c r="I56" s="159">
        <f>SUMIF($A$73:$A$91,$A56,J$73:J$91)</f>
        <v>0</v>
      </c>
      <c r="J56" s="53"/>
      <c r="K56" s="159">
        <f>SUMIF($A$73:$A$91,$A56,K$73:K$91)</f>
        <v>0</v>
      </c>
      <c r="L56" s="53"/>
      <c r="M56" s="159">
        <f>SUMIF($A$73:$A$91,$A56,L$73:L$91)</f>
        <v>0</v>
      </c>
      <c r="N56" s="53"/>
      <c r="O56" s="53"/>
      <c r="P56" s="53"/>
    </row>
    <row r="57" spans="1:16" ht="15" customHeight="1" x14ac:dyDescent="0.2">
      <c r="A57" s="161"/>
      <c r="B57" s="52"/>
      <c r="C57" s="62"/>
      <c r="D57" s="62" t="s">
        <v>8</v>
      </c>
      <c r="E57" s="62"/>
      <c r="F57" s="63"/>
      <c r="G57" s="53">
        <f>SUM(G53:G56)</f>
        <v>2E-8</v>
      </c>
      <c r="H57" s="53">
        <f t="shared" ref="H57:P57" si="11">SUM(H53:H56)</f>
        <v>2E-8</v>
      </c>
      <c r="I57" s="53">
        <f t="shared" si="11"/>
        <v>0</v>
      </c>
      <c r="J57" s="53">
        <f t="shared" si="11"/>
        <v>0</v>
      </c>
      <c r="K57" s="53">
        <f t="shared" si="11"/>
        <v>0</v>
      </c>
      <c r="L57" s="53">
        <f t="shared" si="11"/>
        <v>0</v>
      </c>
      <c r="M57" s="53">
        <f t="shared" si="11"/>
        <v>0</v>
      </c>
      <c r="N57" s="53">
        <f t="shared" si="11"/>
        <v>0</v>
      </c>
      <c r="O57" s="53">
        <f t="shared" si="11"/>
        <v>0</v>
      </c>
      <c r="P57" s="53">
        <f t="shared" si="11"/>
        <v>0</v>
      </c>
    </row>
    <row r="58" spans="1:16" ht="15" customHeight="1" x14ac:dyDescent="0.2">
      <c r="A58" s="162"/>
      <c r="B58" s="54"/>
      <c r="C58" s="55" t="s">
        <v>13</v>
      </c>
      <c r="D58" s="55"/>
      <c r="E58" s="55"/>
      <c r="F58" s="56"/>
      <c r="G58" s="57">
        <f>G57+G51</f>
        <v>4.0000000000000001E-8</v>
      </c>
      <c r="H58" s="57">
        <f t="shared" ref="H58:P58" si="12">H57+H51</f>
        <v>4.0000000000000001E-8</v>
      </c>
      <c r="I58" s="57">
        <f t="shared" si="12"/>
        <v>0</v>
      </c>
      <c r="J58" s="57">
        <f t="shared" si="12"/>
        <v>0</v>
      </c>
      <c r="K58" s="57">
        <f t="shared" si="12"/>
        <v>0</v>
      </c>
      <c r="L58" s="57">
        <f t="shared" si="12"/>
        <v>0</v>
      </c>
      <c r="M58" s="57">
        <f t="shared" si="12"/>
        <v>0</v>
      </c>
      <c r="N58" s="57">
        <f t="shared" si="12"/>
        <v>0</v>
      </c>
      <c r="O58" s="57">
        <f t="shared" si="12"/>
        <v>0</v>
      </c>
      <c r="P58" s="57">
        <f t="shared" si="12"/>
        <v>0</v>
      </c>
    </row>
    <row r="59" spans="1:16" ht="15" customHeight="1" x14ac:dyDescent="0.25">
      <c r="A59" s="164"/>
      <c r="B59" s="84" t="s">
        <v>14</v>
      </c>
      <c r="C59" s="85"/>
      <c r="D59" s="85"/>
      <c r="E59" s="85"/>
      <c r="F59" s="86"/>
      <c r="G59" s="131">
        <f>G22+G44+G58</f>
        <v>4.0000000000000001E-8</v>
      </c>
      <c r="H59" s="131">
        <f t="shared" ref="H59:P59" si="13">H22+H44+H58</f>
        <v>4.0000000000000001E-8</v>
      </c>
      <c r="I59" s="131">
        <f t="shared" si="13"/>
        <v>0</v>
      </c>
      <c r="J59" s="131">
        <f t="shared" si="13"/>
        <v>0</v>
      </c>
      <c r="K59" s="131">
        <f t="shared" si="13"/>
        <v>0</v>
      </c>
      <c r="L59" s="131">
        <f t="shared" si="13"/>
        <v>0</v>
      </c>
      <c r="M59" s="131">
        <f t="shared" si="13"/>
        <v>0</v>
      </c>
      <c r="N59" s="131">
        <f t="shared" si="13"/>
        <v>0</v>
      </c>
      <c r="O59" s="131">
        <f t="shared" si="13"/>
        <v>0</v>
      </c>
      <c r="P59" s="131">
        <f t="shared" si="13"/>
        <v>0</v>
      </c>
    </row>
    <row r="60" spans="1:16" x14ac:dyDescent="0.2">
      <c r="A60" s="71"/>
    </row>
    <row r="61" spans="1:16" x14ac:dyDescent="0.2">
      <c r="A61" s="71"/>
      <c r="B61" s="40" t="s">
        <v>188</v>
      </c>
      <c r="F61" s="262">
        <f>SUM(G61:P61)</f>
        <v>0</v>
      </c>
      <c r="G61" s="71">
        <f>G59-H69</f>
        <v>0</v>
      </c>
      <c r="H61" s="71">
        <f>H59-H71</f>
        <v>0</v>
      </c>
      <c r="I61" s="71">
        <f>I59-J69</f>
        <v>0</v>
      </c>
      <c r="J61" s="71"/>
      <c r="K61" s="71">
        <f>K59-K69</f>
        <v>0</v>
      </c>
      <c r="L61" s="71"/>
      <c r="M61" s="71">
        <f>M59-L69</f>
        <v>0</v>
      </c>
      <c r="N61" s="175"/>
      <c r="O61" s="175"/>
      <c r="P61" s="175"/>
    </row>
    <row r="62" spans="1:16" x14ac:dyDescent="0.2">
      <c r="J62" s="170" t="s">
        <v>158</v>
      </c>
      <c r="K62" s="71"/>
      <c r="L62" s="71"/>
    </row>
    <row r="63" spans="1:16" ht="15.75" x14ac:dyDescent="0.25">
      <c r="B63" s="171" t="s">
        <v>153</v>
      </c>
      <c r="C63" s="172"/>
      <c r="D63" s="71"/>
      <c r="E63" s="170"/>
      <c r="G63" s="170" t="s">
        <v>159</v>
      </c>
      <c r="H63" s="170" t="s">
        <v>138</v>
      </c>
      <c r="I63" s="170" t="s">
        <v>172</v>
      </c>
      <c r="J63" s="170" t="s">
        <v>145</v>
      </c>
      <c r="K63" s="170" t="s">
        <v>157</v>
      </c>
      <c r="L63" s="170" t="s">
        <v>166</v>
      </c>
      <c r="M63" s="170" t="s">
        <v>0</v>
      </c>
    </row>
    <row r="64" spans="1:16" x14ac:dyDescent="0.2">
      <c r="B64" s="71" t="s">
        <v>154</v>
      </c>
      <c r="C64" s="71" t="s">
        <v>142</v>
      </c>
      <c r="D64" s="71"/>
      <c r="G64" s="71">
        <v>1E-8</v>
      </c>
      <c r="H64" s="71">
        <v>1E-8</v>
      </c>
      <c r="I64" s="71"/>
      <c r="J64" s="71"/>
      <c r="K64" s="71"/>
      <c r="L64" s="71"/>
    </row>
    <row r="65" spans="1:13" x14ac:dyDescent="0.2">
      <c r="B65" s="71" t="s">
        <v>155</v>
      </c>
      <c r="C65" s="71" t="s">
        <v>156</v>
      </c>
      <c r="D65" s="71"/>
      <c r="G65" s="71">
        <v>1E-8</v>
      </c>
      <c r="H65" s="71">
        <v>1E-8</v>
      </c>
      <c r="I65" s="71">
        <f>H64+H65</f>
        <v>2E-8</v>
      </c>
      <c r="J65" s="71"/>
      <c r="K65" s="71"/>
      <c r="L65" s="71"/>
      <c r="M65" s="71">
        <f>I65-SUM(J65:L65)</f>
        <v>2E-8</v>
      </c>
    </row>
    <row r="66" spans="1:13" x14ac:dyDescent="0.2">
      <c r="B66" s="71" t="s">
        <v>175</v>
      </c>
      <c r="C66" s="71" t="s">
        <v>143</v>
      </c>
      <c r="D66" s="71"/>
      <c r="G66" s="71">
        <v>1E-8</v>
      </c>
      <c r="H66" s="71">
        <v>1E-8</v>
      </c>
      <c r="I66" s="71"/>
      <c r="J66" s="71"/>
      <c r="K66" s="71"/>
      <c r="L66" s="71"/>
    </row>
    <row r="67" spans="1:13" x14ac:dyDescent="0.2">
      <c r="B67" s="71" t="s">
        <v>176</v>
      </c>
      <c r="C67" s="71" t="s">
        <v>144</v>
      </c>
      <c r="D67" s="71"/>
      <c r="G67" s="71">
        <v>1E-8</v>
      </c>
      <c r="H67" s="71">
        <v>1E-8</v>
      </c>
      <c r="I67" s="71">
        <f>H66+H67</f>
        <v>2E-8</v>
      </c>
      <c r="J67" s="71"/>
      <c r="K67" s="71"/>
      <c r="L67" s="71"/>
      <c r="M67" s="71">
        <f>I67-SUM(J67:L67)</f>
        <v>2E-8</v>
      </c>
    </row>
    <row r="68" spans="1:13" x14ac:dyDescent="0.2">
      <c r="B68" s="71"/>
      <c r="C68" s="71"/>
      <c r="D68" s="71"/>
      <c r="G68" s="71"/>
      <c r="H68" s="71"/>
      <c r="I68" s="71"/>
      <c r="J68" s="71"/>
      <c r="K68" s="71"/>
      <c r="L68" s="71"/>
    </row>
    <row r="69" spans="1:13" x14ac:dyDescent="0.2">
      <c r="B69" s="71"/>
      <c r="C69" s="71" t="s">
        <v>141</v>
      </c>
      <c r="D69" s="71"/>
      <c r="G69" s="173">
        <f>SUM(G64:G67)</f>
        <v>4.0000000000000001E-8</v>
      </c>
      <c r="H69" s="173">
        <f>SUM(H64:H67)</f>
        <v>4.0000000000000001E-8</v>
      </c>
      <c r="I69" s="173">
        <f>SUM(I64:I67)</f>
        <v>4.0000000000000001E-8</v>
      </c>
      <c r="J69" s="173">
        <f>SUM(J65:J67)</f>
        <v>0</v>
      </c>
      <c r="K69" s="173">
        <f>SUM(K65:K67)</f>
        <v>0</v>
      </c>
      <c r="L69" s="173">
        <f>SUM(L65:L67)</f>
        <v>0</v>
      </c>
      <c r="M69" s="173">
        <f>SUM(M65:M67)</f>
        <v>4.0000000000000001E-8</v>
      </c>
    </row>
    <row r="70" spans="1:13" x14ac:dyDescent="0.2">
      <c r="B70" s="71"/>
      <c r="C70" s="71" t="s">
        <v>158</v>
      </c>
      <c r="D70" s="71"/>
      <c r="G70" s="71">
        <v>1E-8</v>
      </c>
      <c r="H70" s="71">
        <f>SUM(J69:L69)</f>
        <v>0</v>
      </c>
      <c r="I70" s="71"/>
      <c r="J70" s="71"/>
      <c r="K70" s="71"/>
      <c r="L70" s="71"/>
    </row>
    <row r="71" spans="1:13" x14ac:dyDescent="0.2">
      <c r="B71" s="71"/>
      <c r="C71" s="71" t="s">
        <v>163</v>
      </c>
      <c r="D71" s="71"/>
      <c r="G71" s="173">
        <f>G69-G70</f>
        <v>3.0000000000000004E-8</v>
      </c>
      <c r="H71" s="173">
        <f>H69-H70</f>
        <v>4.0000000000000001E-8</v>
      </c>
      <c r="I71" s="157"/>
      <c r="J71" s="71"/>
      <c r="K71" s="71"/>
      <c r="L71" s="71"/>
    </row>
    <row r="72" spans="1:13" x14ac:dyDescent="0.2">
      <c r="B72" s="71"/>
      <c r="C72" s="71"/>
      <c r="D72" s="71"/>
      <c r="G72" s="71"/>
      <c r="H72" s="71"/>
      <c r="I72" s="71"/>
      <c r="J72" s="71"/>
      <c r="K72" s="71"/>
      <c r="L72" s="71"/>
    </row>
    <row r="73" spans="1:13" ht="15.75" x14ac:dyDescent="0.25">
      <c r="B73" s="172" t="s">
        <v>160</v>
      </c>
      <c r="C73" s="172" t="s">
        <v>164</v>
      </c>
      <c r="D73" s="71"/>
      <c r="G73" s="71">
        <v>0</v>
      </c>
      <c r="H73" s="71"/>
      <c r="I73" s="71"/>
      <c r="J73" s="170" t="s">
        <v>145</v>
      </c>
      <c r="K73" s="170" t="s">
        <v>174</v>
      </c>
      <c r="L73" s="170" t="s">
        <v>4</v>
      </c>
      <c r="M73" s="170" t="s">
        <v>0</v>
      </c>
    </row>
    <row r="74" spans="1:13" x14ac:dyDescent="0.2">
      <c r="A74" s="71" t="str">
        <f>$B$73&amp;B74</f>
        <v>FCP</v>
      </c>
      <c r="B74" s="71" t="s">
        <v>154</v>
      </c>
      <c r="C74" s="71" t="s">
        <v>142</v>
      </c>
      <c r="D74" s="71"/>
      <c r="G74" s="71"/>
      <c r="H74" s="71">
        <f>G73/G91*H64</f>
        <v>0</v>
      </c>
      <c r="I74" s="174" t="str">
        <f ca="1">"Row "&amp;CELL("row",J65)</f>
        <v>Row 65</v>
      </c>
      <c r="J74" s="174">
        <f t="shared" ref="J74:L75" si="14">$H74/$I$65*J$65</f>
        <v>0</v>
      </c>
      <c r="K74" s="174">
        <f t="shared" si="14"/>
        <v>0</v>
      </c>
      <c r="L74" s="174">
        <f t="shared" si="14"/>
        <v>0</v>
      </c>
      <c r="M74" s="71">
        <f>H74-SUM(J74:L74)</f>
        <v>0</v>
      </c>
    </row>
    <row r="75" spans="1:13" x14ac:dyDescent="0.2">
      <c r="A75" s="71" t="str">
        <f>$B$73&amp;B75</f>
        <v>FCO</v>
      </c>
      <c r="B75" s="71" t="s">
        <v>155</v>
      </c>
      <c r="C75" s="71" t="s">
        <v>156</v>
      </c>
      <c r="D75" s="71"/>
      <c r="G75" s="71"/>
      <c r="H75" s="71">
        <f>G73/G91*H65</f>
        <v>0</v>
      </c>
      <c r="I75" s="71"/>
      <c r="J75" s="174">
        <f t="shared" si="14"/>
        <v>0</v>
      </c>
      <c r="K75" s="174">
        <f t="shared" si="14"/>
        <v>0</v>
      </c>
      <c r="L75" s="174">
        <f t="shared" si="14"/>
        <v>0</v>
      </c>
      <c r="M75" s="71">
        <f>H75-SUM(J75:L75)</f>
        <v>0</v>
      </c>
    </row>
    <row r="76" spans="1:13" x14ac:dyDescent="0.2">
      <c r="A76" s="71" t="str">
        <f>$B$73&amp;B76</f>
        <v>FKP</v>
      </c>
      <c r="B76" s="71" t="s">
        <v>175</v>
      </c>
      <c r="C76" s="71" t="s">
        <v>143</v>
      </c>
      <c r="D76" s="71"/>
      <c r="G76" s="71"/>
      <c r="H76" s="71">
        <f>G73/G91*H66</f>
        <v>0</v>
      </c>
      <c r="I76" s="71" t="str">
        <f ca="1">"Row "&amp;CELL("row",J67)</f>
        <v>Row 67</v>
      </c>
      <c r="J76" s="71">
        <f t="shared" ref="J76:L77" si="15">$H76/$I$67*J$67</f>
        <v>0</v>
      </c>
      <c r="K76" s="71">
        <f t="shared" si="15"/>
        <v>0</v>
      </c>
      <c r="L76" s="71">
        <f t="shared" si="15"/>
        <v>0</v>
      </c>
      <c r="M76" s="71">
        <f>H76-SUM(J76:L76)</f>
        <v>0</v>
      </c>
    </row>
    <row r="77" spans="1:13" x14ac:dyDescent="0.2">
      <c r="A77" s="71" t="str">
        <f>$B$73&amp;B77</f>
        <v>FKO</v>
      </c>
      <c r="B77" s="71" t="s">
        <v>176</v>
      </c>
      <c r="C77" s="71" t="s">
        <v>144</v>
      </c>
      <c r="D77" s="71"/>
      <c r="G77" s="71"/>
      <c r="H77" s="71">
        <f>G73/G91*H67</f>
        <v>0</v>
      </c>
      <c r="I77" s="71"/>
      <c r="J77" s="71">
        <f t="shared" si="15"/>
        <v>0</v>
      </c>
      <c r="K77" s="71">
        <f t="shared" si="15"/>
        <v>0</v>
      </c>
      <c r="L77" s="71">
        <f t="shared" si="15"/>
        <v>0</v>
      </c>
      <c r="M77" s="71">
        <f>H77-SUM(J77:L77)</f>
        <v>0</v>
      </c>
    </row>
    <row r="78" spans="1:13" x14ac:dyDescent="0.2">
      <c r="B78" s="71"/>
      <c r="C78" s="71"/>
      <c r="D78" s="71"/>
      <c r="G78" s="71"/>
      <c r="H78" s="71"/>
      <c r="I78" s="71"/>
      <c r="J78" s="71"/>
      <c r="K78" s="71"/>
      <c r="L78" s="71"/>
    </row>
    <row r="79" spans="1:13" ht="15.75" x14ac:dyDescent="0.25">
      <c r="B79" s="172" t="s">
        <v>161</v>
      </c>
      <c r="C79" s="172" t="s">
        <v>165</v>
      </c>
      <c r="D79" s="71"/>
      <c r="G79" s="71">
        <v>0</v>
      </c>
      <c r="H79" s="71"/>
      <c r="I79" s="71"/>
      <c r="J79" s="71"/>
      <c r="K79" s="71"/>
      <c r="L79" s="71"/>
    </row>
    <row r="80" spans="1:13" x14ac:dyDescent="0.2">
      <c r="A80" s="71" t="str">
        <f>$B$79&amp;B80</f>
        <v>SCP</v>
      </c>
      <c r="B80" s="71" t="s">
        <v>154</v>
      </c>
      <c r="C80" s="71" t="s">
        <v>142</v>
      </c>
      <c r="D80" s="71"/>
      <c r="G80" s="71"/>
      <c r="H80" s="71">
        <f>G79/G91*H64</f>
        <v>0</v>
      </c>
      <c r="I80" s="71"/>
      <c r="J80" s="174">
        <f t="shared" ref="J80:L81" si="16">$H80/$I$65*J$65</f>
        <v>0</v>
      </c>
      <c r="K80" s="174">
        <f t="shared" si="16"/>
        <v>0</v>
      </c>
      <c r="L80" s="174">
        <f t="shared" si="16"/>
        <v>0</v>
      </c>
      <c r="M80" s="71">
        <f>H80-SUM(J80:L80)</f>
        <v>0</v>
      </c>
    </row>
    <row r="81" spans="1:13" x14ac:dyDescent="0.2">
      <c r="A81" s="71" t="str">
        <f>$B$79&amp;B81</f>
        <v>SCO</v>
      </c>
      <c r="B81" s="71" t="s">
        <v>155</v>
      </c>
      <c r="C81" s="71" t="s">
        <v>156</v>
      </c>
      <c r="D81" s="71"/>
      <c r="G81" s="71"/>
      <c r="H81" s="71">
        <f>G79/G91*H65</f>
        <v>0</v>
      </c>
      <c r="I81" s="71"/>
      <c r="J81" s="174">
        <f t="shared" si="16"/>
        <v>0</v>
      </c>
      <c r="K81" s="174">
        <f t="shared" si="16"/>
        <v>0</v>
      </c>
      <c r="L81" s="174">
        <f t="shared" si="16"/>
        <v>0</v>
      </c>
      <c r="M81" s="71">
        <f>H81-SUM(J81:L81)</f>
        <v>0</v>
      </c>
    </row>
    <row r="82" spans="1:13" x14ac:dyDescent="0.2">
      <c r="A82" s="71" t="str">
        <f>$B$79&amp;B82</f>
        <v>SKP</v>
      </c>
      <c r="B82" s="71" t="s">
        <v>175</v>
      </c>
      <c r="C82" s="71" t="s">
        <v>143</v>
      </c>
      <c r="D82" s="71"/>
      <c r="G82" s="71"/>
      <c r="H82" s="71">
        <f>G79/G91*H66</f>
        <v>0</v>
      </c>
      <c r="I82" s="71"/>
      <c r="J82" s="71">
        <f t="shared" ref="J82:L83" si="17">$H82/$I$67*J$67</f>
        <v>0</v>
      </c>
      <c r="K82" s="71">
        <f t="shared" si="17"/>
        <v>0</v>
      </c>
      <c r="L82" s="71">
        <f t="shared" si="17"/>
        <v>0</v>
      </c>
      <c r="M82" s="71">
        <f>H82-SUM(J82:L82)</f>
        <v>0</v>
      </c>
    </row>
    <row r="83" spans="1:13" x14ac:dyDescent="0.2">
      <c r="A83" s="71" t="str">
        <f>$B$79&amp;B83</f>
        <v>SKO</v>
      </c>
      <c r="B83" s="71" t="s">
        <v>176</v>
      </c>
      <c r="C83" s="71" t="s">
        <v>144</v>
      </c>
      <c r="D83" s="71"/>
      <c r="G83" s="71"/>
      <c r="H83" s="71">
        <f>G79/G91*H67</f>
        <v>0</v>
      </c>
      <c r="I83" s="71"/>
      <c r="J83" s="71">
        <f t="shared" si="17"/>
        <v>0</v>
      </c>
      <c r="K83" s="71">
        <f t="shared" si="17"/>
        <v>0</v>
      </c>
      <c r="L83" s="71">
        <f t="shared" si="17"/>
        <v>0</v>
      </c>
      <c r="M83" s="71">
        <f>H83-SUM(J83:L83)</f>
        <v>0</v>
      </c>
    </row>
    <row r="84" spans="1:13" x14ac:dyDescent="0.2">
      <c r="B84" s="71"/>
      <c r="C84" s="71"/>
      <c r="D84" s="71"/>
      <c r="G84" s="71"/>
      <c r="H84" s="71"/>
      <c r="I84" s="71"/>
      <c r="J84" s="71"/>
      <c r="K84" s="71"/>
      <c r="L84" s="71"/>
    </row>
    <row r="85" spans="1:13" ht="15.75" x14ac:dyDescent="0.25">
      <c r="B85" s="172" t="s">
        <v>162</v>
      </c>
      <c r="C85" s="172" t="s">
        <v>194</v>
      </c>
      <c r="D85" s="71"/>
      <c r="G85" s="71">
        <f>G71-G73-G79</f>
        <v>3.0000000000000004E-8</v>
      </c>
      <c r="H85" s="71"/>
      <c r="I85" s="71"/>
      <c r="J85" s="71"/>
      <c r="K85" s="71"/>
      <c r="L85" s="71"/>
    </row>
    <row r="86" spans="1:13" x14ac:dyDescent="0.2">
      <c r="A86" s="71" t="str">
        <f>$B$85&amp;B86</f>
        <v>OCP</v>
      </c>
      <c r="B86" s="71" t="s">
        <v>154</v>
      </c>
      <c r="C86" s="71" t="s">
        <v>142</v>
      </c>
      <c r="D86" s="71"/>
      <c r="G86" s="71"/>
      <c r="H86" s="71">
        <f>H64-H74-H80</f>
        <v>1E-8</v>
      </c>
      <c r="I86" s="71"/>
      <c r="J86" s="174">
        <f t="shared" ref="J86:L87" si="18">$H86/$I$65*J$65</f>
        <v>0</v>
      </c>
      <c r="K86" s="174">
        <f t="shared" si="18"/>
        <v>0</v>
      </c>
      <c r="L86" s="174">
        <f t="shared" si="18"/>
        <v>0</v>
      </c>
      <c r="M86" s="71">
        <f>H86-SUM(J86:L86)</f>
        <v>1E-8</v>
      </c>
    </row>
    <row r="87" spans="1:13" x14ac:dyDescent="0.2">
      <c r="A87" s="71" t="str">
        <f>$B$85&amp;B87</f>
        <v>OCO</v>
      </c>
      <c r="B87" s="71" t="s">
        <v>155</v>
      </c>
      <c r="C87" s="71" t="s">
        <v>156</v>
      </c>
      <c r="D87" s="71"/>
      <c r="G87" s="71"/>
      <c r="H87" s="71">
        <f>H65-H75-H81</f>
        <v>1E-8</v>
      </c>
      <c r="I87" s="71"/>
      <c r="J87" s="174">
        <f t="shared" si="18"/>
        <v>0</v>
      </c>
      <c r="K87" s="174">
        <f t="shared" si="18"/>
        <v>0</v>
      </c>
      <c r="L87" s="174">
        <f t="shared" si="18"/>
        <v>0</v>
      </c>
      <c r="M87" s="71">
        <f>H87-SUM(J87:L87)</f>
        <v>1E-8</v>
      </c>
    </row>
    <row r="88" spans="1:13" x14ac:dyDescent="0.2">
      <c r="A88" s="71" t="str">
        <f>$B$85&amp;B88</f>
        <v>OKP</v>
      </c>
      <c r="B88" s="71" t="s">
        <v>175</v>
      </c>
      <c r="C88" s="71" t="s">
        <v>143</v>
      </c>
      <c r="D88" s="71"/>
      <c r="G88" s="71"/>
      <c r="H88" s="71">
        <f>H66-H76-H82</f>
        <v>1E-8</v>
      </c>
      <c r="I88" s="71"/>
      <c r="J88" s="71">
        <f t="shared" ref="J88:L89" si="19">$H88/$I$67*J$67</f>
        <v>0</v>
      </c>
      <c r="K88" s="71">
        <f t="shared" si="19"/>
        <v>0</v>
      </c>
      <c r="L88" s="71">
        <f t="shared" si="19"/>
        <v>0</v>
      </c>
      <c r="M88" s="71">
        <f>H88-SUM(J88:L88)</f>
        <v>1E-8</v>
      </c>
    </row>
    <row r="89" spans="1:13" x14ac:dyDescent="0.2">
      <c r="A89" s="71" t="str">
        <f>$B$85&amp;B89</f>
        <v>OKO</v>
      </c>
      <c r="B89" s="71" t="s">
        <v>176</v>
      </c>
      <c r="C89" s="71" t="s">
        <v>144</v>
      </c>
      <c r="D89" s="71"/>
      <c r="G89" s="71"/>
      <c r="H89" s="71">
        <f>H67-H77-H83</f>
        <v>1E-8</v>
      </c>
      <c r="I89" s="71"/>
      <c r="J89" s="71">
        <f t="shared" si="19"/>
        <v>0</v>
      </c>
      <c r="K89" s="71">
        <f t="shared" si="19"/>
        <v>0</v>
      </c>
      <c r="L89" s="71">
        <f t="shared" si="19"/>
        <v>0</v>
      </c>
      <c r="M89" s="71">
        <f>H89-SUM(J89:L89)</f>
        <v>1E-8</v>
      </c>
    </row>
    <row r="90" spans="1:13" x14ac:dyDescent="0.2">
      <c r="B90" s="71"/>
      <c r="C90" s="71"/>
      <c r="D90" s="71"/>
      <c r="G90" s="71"/>
      <c r="H90" s="71"/>
      <c r="I90" s="71"/>
      <c r="J90" s="71"/>
      <c r="K90" s="71"/>
      <c r="L90" s="71"/>
    </row>
    <row r="91" spans="1:13" x14ac:dyDescent="0.2">
      <c r="B91" s="71"/>
      <c r="C91" s="71" t="s">
        <v>141</v>
      </c>
      <c r="D91" s="71"/>
      <c r="G91" s="173">
        <f>SUM(G73:G90)</f>
        <v>3.0000000000000004E-8</v>
      </c>
      <c r="H91" s="173">
        <f>SUM(H73:H90)</f>
        <v>4.0000000000000001E-8</v>
      </c>
      <c r="I91" s="173"/>
      <c r="J91" s="173">
        <f>SUM(J73:J90)</f>
        <v>0</v>
      </c>
      <c r="K91" s="173">
        <f>SUM(K73:K90)</f>
        <v>0</v>
      </c>
      <c r="L91" s="173">
        <f>SUM(L73:L90)</f>
        <v>0</v>
      </c>
      <c r="M91" s="173">
        <f>SUM(M73:M90)</f>
        <v>4.0000000000000001E-8</v>
      </c>
    </row>
    <row r="92" spans="1:13" x14ac:dyDescent="0.2">
      <c r="B92" s="71"/>
      <c r="C92" s="71" t="s">
        <v>167</v>
      </c>
      <c r="D92" s="71"/>
      <c r="G92" s="71">
        <f>G71-G91</f>
        <v>0</v>
      </c>
      <c r="H92" s="71">
        <f>H69-H91</f>
        <v>0</v>
      </c>
      <c r="I92" s="71"/>
      <c r="J92" s="71">
        <f>J69-J91</f>
        <v>0</v>
      </c>
      <c r="K92" s="71">
        <f>K69-K91</f>
        <v>0</v>
      </c>
      <c r="L92" s="71">
        <f>L69-L91</f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&amp;LPage 10&amp;Rver 3 (12/2007)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>
    <pageSetUpPr fitToPage="1"/>
  </sheetPr>
  <dimension ref="A1:S59"/>
  <sheetViews>
    <sheetView topLeftCell="B1" zoomScale="80" zoomScaleNormal="80" workbookViewId="0">
      <selection activeCell="B2" sqref="B2"/>
    </sheetView>
  </sheetViews>
  <sheetFormatPr defaultColWidth="0" defaultRowHeight="15" zeroHeight="1" x14ac:dyDescent="0.2"/>
  <cols>
    <col min="1" max="1" width="3.5703125" style="40" customWidth="1"/>
    <col min="2" max="3" width="3.7109375" style="40" customWidth="1"/>
    <col min="4" max="4" width="8" style="40" customWidth="1"/>
    <col min="5" max="5" width="3.7109375" style="40" customWidth="1"/>
    <col min="6" max="6" width="22.7109375" style="40" customWidth="1"/>
    <col min="7" max="7" width="16.42578125" style="40" customWidth="1"/>
    <col min="8" max="8" width="12.7109375" style="40" customWidth="1"/>
    <col min="9" max="9" width="16.42578125" style="40" customWidth="1"/>
    <col min="10" max="10" width="15.5703125" style="40" customWidth="1"/>
    <col min="11" max="12" width="12.7109375" style="40" customWidth="1"/>
    <col min="13" max="13" width="17" style="40" customWidth="1"/>
    <col min="14" max="14" width="15.5703125" style="40" customWidth="1"/>
    <col min="15" max="16" width="12.7109375" style="40" customWidth="1"/>
    <col min="17" max="19" width="12.7109375" hidden="1" customWidth="1"/>
    <col min="20" max="16384" width="9.140625" hidden="1"/>
  </cols>
  <sheetData>
    <row r="1" spans="1:19" ht="39" customHeight="1" x14ac:dyDescent="0.2">
      <c r="A1" s="75"/>
      <c r="B1" s="181" t="s">
        <v>130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ht="20.100000000000001" customHeight="1" x14ac:dyDescent="0.25">
      <c r="A2" s="75"/>
      <c r="B2" s="42" t="s">
        <v>28</v>
      </c>
      <c r="C2" s="42"/>
      <c r="D2" s="42"/>
      <c r="E2" s="189" t="str">
        <f>'CSS Pgm 1'!E2</f>
        <v>Santa Cruz</v>
      </c>
      <c r="F2" s="189"/>
      <c r="G2" s="75"/>
      <c r="H2" s="75"/>
      <c r="I2" s="75"/>
      <c r="J2" s="75"/>
      <c r="K2" s="75"/>
      <c r="L2" s="75"/>
      <c r="M2" s="75"/>
      <c r="N2" s="75"/>
      <c r="O2" s="43" t="s">
        <v>29</v>
      </c>
      <c r="P2" s="44"/>
    </row>
    <row r="3" spans="1:19" ht="20.100000000000001" customHeight="1" x14ac:dyDescent="0.25">
      <c r="A3" s="75"/>
      <c r="B3" s="42" t="s">
        <v>115</v>
      </c>
      <c r="C3" s="42"/>
      <c r="D3" s="42"/>
      <c r="E3" s="179"/>
      <c r="F3" s="179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s="3" customFormat="1" ht="15" customHeight="1" x14ac:dyDescent="0.25">
      <c r="A5" s="47"/>
      <c r="B5" s="201" t="s">
        <v>30</v>
      </c>
      <c r="C5" s="202"/>
      <c r="D5" s="202"/>
      <c r="E5" s="202"/>
      <c r="F5" s="203"/>
      <c r="G5" s="45" t="s">
        <v>19</v>
      </c>
      <c r="H5" s="46" t="s">
        <v>20</v>
      </c>
      <c r="I5" s="46" t="s">
        <v>27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46" t="s">
        <v>76</v>
      </c>
    </row>
    <row r="6" spans="1:19" s="3" customFormat="1" ht="15" customHeight="1" x14ac:dyDescent="0.25">
      <c r="A6" s="47"/>
      <c r="B6" s="204"/>
      <c r="C6" s="205"/>
      <c r="D6" s="205"/>
      <c r="E6" s="205"/>
      <c r="F6" s="206"/>
      <c r="G6" s="191" t="s">
        <v>6</v>
      </c>
      <c r="H6" s="178" t="s">
        <v>37</v>
      </c>
      <c r="I6" s="179"/>
      <c r="J6" s="179"/>
      <c r="K6" s="179"/>
      <c r="L6" s="179"/>
      <c r="M6" s="179"/>
      <c r="N6" s="179"/>
      <c r="O6" s="179"/>
      <c r="P6" s="180"/>
    </row>
    <row r="7" spans="1:19" s="1" customFormat="1" ht="42" customHeight="1" x14ac:dyDescent="0.25">
      <c r="A7" s="133"/>
      <c r="B7" s="207"/>
      <c r="C7" s="208"/>
      <c r="D7" s="208"/>
      <c r="E7" s="208"/>
      <c r="F7" s="209"/>
      <c r="G7" s="192"/>
      <c r="H7" s="169" t="s">
        <v>0</v>
      </c>
      <c r="I7" s="169" t="s">
        <v>36</v>
      </c>
      <c r="J7" s="169" t="s">
        <v>18</v>
      </c>
      <c r="K7" s="169" t="s">
        <v>1</v>
      </c>
      <c r="L7" s="169" t="s">
        <v>15</v>
      </c>
      <c r="M7" s="169" t="s">
        <v>16</v>
      </c>
      <c r="N7" s="169" t="s">
        <v>2</v>
      </c>
      <c r="O7" s="167" t="s">
        <v>17</v>
      </c>
      <c r="P7" s="48" t="s">
        <v>75</v>
      </c>
      <c r="Q7" s="2"/>
      <c r="R7" s="2"/>
      <c r="S7" s="2"/>
    </row>
    <row r="8" spans="1:19" ht="15" customHeight="1" x14ac:dyDescent="0.25">
      <c r="B8" s="58" t="s">
        <v>114</v>
      </c>
      <c r="C8" s="59"/>
      <c r="D8" s="59"/>
      <c r="E8" s="59"/>
      <c r="F8" s="6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9" ht="15" customHeight="1" x14ac:dyDescent="0.2">
      <c r="B9" s="52"/>
      <c r="C9" s="210" t="s">
        <v>105</v>
      </c>
      <c r="D9" s="210"/>
      <c r="E9" s="210"/>
      <c r="F9" s="211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9" ht="15" customHeight="1" x14ac:dyDescent="0.2">
      <c r="B10" s="52"/>
      <c r="C10" s="62"/>
      <c r="D10" s="62" t="s">
        <v>3</v>
      </c>
      <c r="E10" s="62"/>
      <c r="F10" s="6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ht="15" customHeight="1" x14ac:dyDescent="0.2">
      <c r="B11" s="52"/>
      <c r="C11" s="62"/>
      <c r="D11" s="62"/>
      <c r="E11" s="62" t="s">
        <v>10</v>
      </c>
      <c r="F11" s="6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ht="15" customHeight="1" x14ac:dyDescent="0.2">
      <c r="B12" s="52"/>
      <c r="C12" s="62"/>
      <c r="D12" s="62"/>
      <c r="E12" s="62" t="s">
        <v>11</v>
      </c>
      <c r="F12" s="6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9" ht="15" customHeight="1" x14ac:dyDescent="0.2">
      <c r="B13" s="52"/>
      <c r="C13" s="62"/>
      <c r="D13" s="62"/>
      <c r="E13" s="62" t="s">
        <v>38</v>
      </c>
      <c r="F13" s="6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9" ht="15" customHeight="1" x14ac:dyDescent="0.2">
      <c r="B14" s="52"/>
      <c r="C14" s="62"/>
      <c r="D14" s="62"/>
      <c r="E14" s="62" t="s">
        <v>4</v>
      </c>
      <c r="F14" s="6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9" ht="15" customHeight="1" x14ac:dyDescent="0.2">
      <c r="B15" s="52"/>
      <c r="C15" s="62"/>
      <c r="D15" s="62" t="s">
        <v>7</v>
      </c>
      <c r="E15" s="62"/>
      <c r="F15" s="63"/>
      <c r="G15" s="53">
        <f t="shared" ref="G15:P15" si="0">SUM(G11:G14)</f>
        <v>0</v>
      </c>
      <c r="H15" s="53">
        <f t="shared" si="0"/>
        <v>0</v>
      </c>
      <c r="I15" s="53">
        <f t="shared" si="0"/>
        <v>0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</row>
    <row r="16" spans="1:19" ht="15" customHeight="1" x14ac:dyDescent="0.2">
      <c r="B16" s="52"/>
      <c r="C16" s="62"/>
      <c r="D16" s="62" t="s">
        <v>5</v>
      </c>
      <c r="E16" s="62"/>
      <c r="F16" s="6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2:16" ht="15" customHeight="1" x14ac:dyDescent="0.2">
      <c r="B17" s="52"/>
      <c r="C17" s="62"/>
      <c r="D17" s="62"/>
      <c r="E17" s="62" t="s">
        <v>10</v>
      </c>
      <c r="F17" s="6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2:16" ht="15" customHeight="1" x14ac:dyDescent="0.2">
      <c r="B18" s="52"/>
      <c r="C18" s="62"/>
      <c r="D18" s="62"/>
      <c r="E18" s="62" t="s">
        <v>11</v>
      </c>
      <c r="F18" s="6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2:16" ht="15" customHeight="1" x14ac:dyDescent="0.2">
      <c r="B19" s="52"/>
      <c r="C19" s="62"/>
      <c r="D19" s="62"/>
      <c r="E19" s="62" t="s">
        <v>38</v>
      </c>
      <c r="F19" s="6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2:16" ht="15" customHeight="1" x14ac:dyDescent="0.2">
      <c r="B20" s="52"/>
      <c r="C20" s="62"/>
      <c r="D20" s="62"/>
      <c r="E20" s="62" t="s">
        <v>4</v>
      </c>
      <c r="F20" s="6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2:16" ht="15" customHeight="1" x14ac:dyDescent="0.2">
      <c r="B21" s="52"/>
      <c r="C21" s="62"/>
      <c r="D21" s="62" t="s">
        <v>8</v>
      </c>
      <c r="E21" s="62"/>
      <c r="F21" s="63"/>
      <c r="G21" s="53">
        <f t="shared" ref="G21:P21" si="1">SUM(G17:G20)</f>
        <v>0</v>
      </c>
      <c r="H21" s="53">
        <f t="shared" si="1"/>
        <v>0</v>
      </c>
      <c r="I21" s="53">
        <f t="shared" si="1"/>
        <v>0</v>
      </c>
      <c r="J21" s="53">
        <f t="shared" si="1"/>
        <v>0</v>
      </c>
      <c r="K21" s="53">
        <f t="shared" si="1"/>
        <v>0</v>
      </c>
      <c r="L21" s="53">
        <f t="shared" si="1"/>
        <v>0</v>
      </c>
      <c r="M21" s="53">
        <f t="shared" si="1"/>
        <v>0</v>
      </c>
      <c r="N21" s="53">
        <f t="shared" si="1"/>
        <v>0</v>
      </c>
      <c r="O21" s="53">
        <f t="shared" si="1"/>
        <v>0</v>
      </c>
      <c r="P21" s="53">
        <f t="shared" si="1"/>
        <v>0</v>
      </c>
    </row>
    <row r="22" spans="2:16" ht="15" customHeight="1" x14ac:dyDescent="0.2">
      <c r="B22" s="54"/>
      <c r="C22" s="55" t="s">
        <v>9</v>
      </c>
      <c r="D22" s="55"/>
      <c r="E22" s="55"/>
      <c r="F22" s="56"/>
      <c r="G22" s="57">
        <f t="shared" ref="G22:P22" si="2">G15+G21</f>
        <v>0</v>
      </c>
      <c r="H22" s="57">
        <f t="shared" si="2"/>
        <v>0</v>
      </c>
      <c r="I22" s="57">
        <f t="shared" si="2"/>
        <v>0</v>
      </c>
      <c r="J22" s="57">
        <f t="shared" si="2"/>
        <v>0</v>
      </c>
      <c r="K22" s="57">
        <f t="shared" si="2"/>
        <v>0</v>
      </c>
      <c r="L22" s="57">
        <f t="shared" si="2"/>
        <v>0</v>
      </c>
      <c r="M22" s="57">
        <f t="shared" si="2"/>
        <v>0</v>
      </c>
      <c r="N22" s="57">
        <f t="shared" si="2"/>
        <v>0</v>
      </c>
      <c r="O22" s="57">
        <f t="shared" si="2"/>
        <v>0</v>
      </c>
      <c r="P22" s="57">
        <f t="shared" si="2"/>
        <v>0</v>
      </c>
    </row>
    <row r="23" spans="2:16" ht="15" customHeight="1" x14ac:dyDescent="0.2">
      <c r="B23" s="52"/>
      <c r="C23" s="212" t="s">
        <v>95</v>
      </c>
      <c r="D23" s="212"/>
      <c r="E23" s="212"/>
      <c r="F23" s="21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2:16" ht="15" customHeight="1" x14ac:dyDescent="0.2">
      <c r="B24" s="52"/>
      <c r="C24" s="62"/>
      <c r="D24" s="62" t="s">
        <v>31</v>
      </c>
      <c r="E24" s="62"/>
      <c r="F24" s="6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2:16" ht="15" customHeight="1" x14ac:dyDescent="0.2">
      <c r="B25" s="52"/>
      <c r="C25" s="62"/>
      <c r="D25" s="62"/>
      <c r="E25" s="62" t="s">
        <v>3</v>
      </c>
      <c r="F25" s="6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5" customHeight="1" x14ac:dyDescent="0.2">
      <c r="B26" s="52"/>
      <c r="C26" s="62"/>
      <c r="D26" s="62"/>
      <c r="E26" s="62"/>
      <c r="F26" s="63" t="s">
        <v>38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5" customHeight="1" x14ac:dyDescent="0.2">
      <c r="B27" s="52"/>
      <c r="C27" s="62"/>
      <c r="D27" s="62"/>
      <c r="E27" s="62"/>
      <c r="F27" s="63" t="s">
        <v>4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2:16" ht="15" customHeight="1" x14ac:dyDescent="0.2">
      <c r="B28" s="52"/>
      <c r="C28" s="62"/>
      <c r="D28" s="62"/>
      <c r="E28" s="62" t="s">
        <v>7</v>
      </c>
      <c r="F28" s="63"/>
      <c r="G28" s="53">
        <f t="shared" ref="G28:P28" si="3">SUM(G26:G27)</f>
        <v>0</v>
      </c>
      <c r="H28" s="53">
        <f t="shared" si="3"/>
        <v>0</v>
      </c>
      <c r="I28" s="53">
        <f t="shared" si="3"/>
        <v>0</v>
      </c>
      <c r="J28" s="53">
        <f t="shared" si="3"/>
        <v>0</v>
      </c>
      <c r="K28" s="53">
        <f t="shared" si="3"/>
        <v>0</v>
      </c>
      <c r="L28" s="53">
        <f t="shared" si="3"/>
        <v>0</v>
      </c>
      <c r="M28" s="53">
        <f t="shared" si="3"/>
        <v>0</v>
      </c>
      <c r="N28" s="53">
        <f t="shared" si="3"/>
        <v>0</v>
      </c>
      <c r="O28" s="53">
        <f t="shared" si="3"/>
        <v>0</v>
      </c>
      <c r="P28" s="53">
        <f t="shared" si="3"/>
        <v>0</v>
      </c>
    </row>
    <row r="29" spans="2:16" ht="15" customHeight="1" x14ac:dyDescent="0.2">
      <c r="B29" s="52"/>
      <c r="C29" s="62"/>
      <c r="D29" s="62"/>
      <c r="E29" s="62" t="s">
        <v>5</v>
      </c>
      <c r="F29" s="6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2:16" ht="15" customHeight="1" x14ac:dyDescent="0.2">
      <c r="B30" s="52"/>
      <c r="C30" s="62"/>
      <c r="D30" s="62"/>
      <c r="E30" s="62"/>
      <c r="F30" s="63" t="s">
        <v>38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5" customHeight="1" x14ac:dyDescent="0.2">
      <c r="B31" s="52"/>
      <c r="C31" s="62"/>
      <c r="D31" s="62"/>
      <c r="E31" s="62"/>
      <c r="F31" s="63" t="s">
        <v>4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2:16" ht="15" customHeight="1" x14ac:dyDescent="0.2">
      <c r="B32" s="52"/>
      <c r="C32" s="62"/>
      <c r="D32" s="62"/>
      <c r="E32" s="62" t="s">
        <v>8</v>
      </c>
      <c r="F32" s="63"/>
      <c r="G32" s="53">
        <f t="shared" ref="G32:P32" si="4">SUM(G30:G31)</f>
        <v>0</v>
      </c>
      <c r="H32" s="53">
        <f t="shared" si="4"/>
        <v>0</v>
      </c>
      <c r="I32" s="53">
        <f t="shared" si="4"/>
        <v>0</v>
      </c>
      <c r="J32" s="53">
        <f t="shared" si="4"/>
        <v>0</v>
      </c>
      <c r="K32" s="53">
        <f t="shared" si="4"/>
        <v>0</v>
      </c>
      <c r="L32" s="53">
        <f t="shared" si="4"/>
        <v>0</v>
      </c>
      <c r="M32" s="53">
        <f t="shared" si="4"/>
        <v>0</v>
      </c>
      <c r="N32" s="53">
        <f t="shared" si="4"/>
        <v>0</v>
      </c>
      <c r="O32" s="53">
        <f t="shared" si="4"/>
        <v>0</v>
      </c>
      <c r="P32" s="53">
        <f t="shared" si="4"/>
        <v>0</v>
      </c>
    </row>
    <row r="33" spans="2:16" ht="15" customHeight="1" x14ac:dyDescent="0.2">
      <c r="B33" s="52"/>
      <c r="C33" s="62"/>
      <c r="D33" s="62" t="s">
        <v>32</v>
      </c>
      <c r="E33" s="62"/>
      <c r="F33" s="63"/>
      <c r="G33" s="53">
        <f t="shared" ref="G33:P33" si="5">G28+G32</f>
        <v>0</v>
      </c>
      <c r="H33" s="53">
        <f t="shared" si="5"/>
        <v>0</v>
      </c>
      <c r="I33" s="53">
        <f t="shared" si="5"/>
        <v>0</v>
      </c>
      <c r="J33" s="53">
        <f t="shared" si="5"/>
        <v>0</v>
      </c>
      <c r="K33" s="53">
        <f t="shared" si="5"/>
        <v>0</v>
      </c>
      <c r="L33" s="53">
        <f t="shared" si="5"/>
        <v>0</v>
      </c>
      <c r="M33" s="53">
        <f t="shared" si="5"/>
        <v>0</v>
      </c>
      <c r="N33" s="53">
        <f t="shared" si="5"/>
        <v>0</v>
      </c>
      <c r="O33" s="53">
        <f t="shared" si="5"/>
        <v>0</v>
      </c>
      <c r="P33" s="53">
        <f t="shared" si="5"/>
        <v>0</v>
      </c>
    </row>
    <row r="34" spans="2:16" ht="15" customHeight="1" x14ac:dyDescent="0.2">
      <c r="B34" s="52"/>
      <c r="C34" s="62"/>
      <c r="D34" s="62" t="s">
        <v>33</v>
      </c>
      <c r="E34" s="62"/>
      <c r="F34" s="6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5" customHeight="1" x14ac:dyDescent="0.2">
      <c r="B35" s="52"/>
      <c r="C35" s="62"/>
      <c r="D35" s="62"/>
      <c r="E35" s="62" t="s">
        <v>3</v>
      </c>
      <c r="F35" s="6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2:16" ht="15" customHeight="1" x14ac:dyDescent="0.2">
      <c r="B36" s="52"/>
      <c r="C36" s="62"/>
      <c r="D36" s="62"/>
      <c r="E36" s="62"/>
      <c r="F36" s="63" t="s">
        <v>38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2:16" ht="15" customHeight="1" x14ac:dyDescent="0.2">
      <c r="B37" s="52"/>
      <c r="C37" s="62"/>
      <c r="D37" s="62"/>
      <c r="E37" s="62"/>
      <c r="F37" s="63" t="s">
        <v>4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ht="15" customHeight="1" x14ac:dyDescent="0.2">
      <c r="B38" s="52"/>
      <c r="C38" s="62"/>
      <c r="D38" s="62"/>
      <c r="E38" s="62" t="s">
        <v>7</v>
      </c>
      <c r="F38" s="63"/>
      <c r="G38" s="53">
        <f t="shared" ref="G38:P38" si="6">SUM(G36:G37)</f>
        <v>0</v>
      </c>
      <c r="H38" s="53">
        <f t="shared" si="6"/>
        <v>0</v>
      </c>
      <c r="I38" s="53">
        <f t="shared" si="6"/>
        <v>0</v>
      </c>
      <c r="J38" s="53">
        <f t="shared" si="6"/>
        <v>0</v>
      </c>
      <c r="K38" s="53">
        <f t="shared" si="6"/>
        <v>0</v>
      </c>
      <c r="L38" s="53">
        <f t="shared" si="6"/>
        <v>0</v>
      </c>
      <c r="M38" s="53">
        <f t="shared" si="6"/>
        <v>0</v>
      </c>
      <c r="N38" s="53">
        <f t="shared" si="6"/>
        <v>0</v>
      </c>
      <c r="O38" s="53">
        <f t="shared" si="6"/>
        <v>0</v>
      </c>
      <c r="P38" s="53">
        <f t="shared" si="6"/>
        <v>0</v>
      </c>
    </row>
    <row r="39" spans="2:16" ht="15" customHeight="1" x14ac:dyDescent="0.2">
      <c r="B39" s="52"/>
      <c r="C39" s="62"/>
      <c r="D39" s="62"/>
      <c r="E39" s="62" t="s">
        <v>5</v>
      </c>
      <c r="F39" s="6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2:16" ht="15" customHeight="1" x14ac:dyDescent="0.2">
      <c r="B40" s="52"/>
      <c r="C40" s="62"/>
      <c r="D40" s="62"/>
      <c r="E40" s="62"/>
      <c r="F40" s="63" t="s">
        <v>38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2:16" ht="15" customHeight="1" x14ac:dyDescent="0.2">
      <c r="B41" s="52"/>
      <c r="C41" s="62"/>
      <c r="D41" s="62"/>
      <c r="E41" s="62"/>
      <c r="F41" s="63" t="s">
        <v>4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2:16" ht="15" customHeight="1" x14ac:dyDescent="0.2">
      <c r="B42" s="52"/>
      <c r="C42" s="62"/>
      <c r="D42" s="62"/>
      <c r="E42" s="62" t="s">
        <v>8</v>
      </c>
      <c r="F42" s="63"/>
      <c r="G42" s="53">
        <f t="shared" ref="G42:P42" si="7">SUM(G40:G41)</f>
        <v>0</v>
      </c>
      <c r="H42" s="53">
        <f t="shared" si="7"/>
        <v>0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si="7"/>
        <v>0</v>
      </c>
      <c r="M42" s="53">
        <f t="shared" si="7"/>
        <v>0</v>
      </c>
      <c r="N42" s="53">
        <f t="shared" si="7"/>
        <v>0</v>
      </c>
      <c r="O42" s="53">
        <f t="shared" si="7"/>
        <v>0</v>
      </c>
      <c r="P42" s="53">
        <f t="shared" si="7"/>
        <v>0</v>
      </c>
    </row>
    <row r="43" spans="2:16" ht="15" customHeight="1" x14ac:dyDescent="0.2">
      <c r="B43" s="52"/>
      <c r="C43" s="62"/>
      <c r="D43" s="62" t="s">
        <v>34</v>
      </c>
      <c r="E43" s="62"/>
      <c r="F43" s="63"/>
      <c r="G43" s="53">
        <f t="shared" ref="G43:P43" si="8">G38+G42</f>
        <v>0</v>
      </c>
      <c r="H43" s="53">
        <f t="shared" si="8"/>
        <v>0</v>
      </c>
      <c r="I43" s="53">
        <f t="shared" si="8"/>
        <v>0</v>
      </c>
      <c r="J43" s="53">
        <f t="shared" si="8"/>
        <v>0</v>
      </c>
      <c r="K43" s="53">
        <f t="shared" si="8"/>
        <v>0</v>
      </c>
      <c r="L43" s="53">
        <f t="shared" si="8"/>
        <v>0</v>
      </c>
      <c r="M43" s="53">
        <f t="shared" si="8"/>
        <v>0</v>
      </c>
      <c r="N43" s="53">
        <f t="shared" si="8"/>
        <v>0</v>
      </c>
      <c r="O43" s="53">
        <f t="shared" si="8"/>
        <v>0</v>
      </c>
      <c r="P43" s="53">
        <f t="shared" si="8"/>
        <v>0</v>
      </c>
    </row>
    <row r="44" spans="2:16" ht="15" customHeight="1" x14ac:dyDescent="0.2">
      <c r="B44" s="54"/>
      <c r="C44" s="55" t="s">
        <v>96</v>
      </c>
      <c r="D44" s="55"/>
      <c r="E44" s="55"/>
      <c r="F44" s="56"/>
      <c r="G44" s="57">
        <f t="shared" ref="G44:P44" si="9">G33+G43</f>
        <v>0</v>
      </c>
      <c r="H44" s="57">
        <f t="shared" si="9"/>
        <v>0</v>
      </c>
      <c r="I44" s="57">
        <f t="shared" si="9"/>
        <v>0</v>
      </c>
      <c r="J44" s="57">
        <f t="shared" si="9"/>
        <v>0</v>
      </c>
      <c r="K44" s="57">
        <f t="shared" si="9"/>
        <v>0</v>
      </c>
      <c r="L44" s="57">
        <f t="shared" si="9"/>
        <v>0</v>
      </c>
      <c r="M44" s="57">
        <f t="shared" si="9"/>
        <v>0</v>
      </c>
      <c r="N44" s="57">
        <f t="shared" si="9"/>
        <v>0</v>
      </c>
      <c r="O44" s="57">
        <f t="shared" si="9"/>
        <v>0</v>
      </c>
      <c r="P44" s="57">
        <f t="shared" si="9"/>
        <v>0</v>
      </c>
    </row>
    <row r="45" spans="2:16" ht="15" customHeight="1" x14ac:dyDescent="0.2">
      <c r="B45" s="52"/>
      <c r="C45" s="199" t="s">
        <v>12</v>
      </c>
      <c r="D45" s="199"/>
      <c r="E45" s="199"/>
      <c r="F45" s="200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2:16" ht="15" customHeight="1" x14ac:dyDescent="0.2">
      <c r="B46" s="52"/>
      <c r="C46" s="62"/>
      <c r="D46" s="62" t="s">
        <v>3</v>
      </c>
      <c r="E46" s="62"/>
      <c r="F46" s="6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2:16" ht="15" customHeight="1" x14ac:dyDescent="0.2">
      <c r="B47" s="52"/>
      <c r="C47" s="62"/>
      <c r="D47" s="62"/>
      <c r="E47" s="62" t="s">
        <v>10</v>
      </c>
      <c r="F47" s="6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2:16" ht="15" customHeight="1" x14ac:dyDescent="0.2">
      <c r="B48" s="52"/>
      <c r="C48" s="62"/>
      <c r="D48" s="62"/>
      <c r="E48" s="62" t="s">
        <v>11</v>
      </c>
      <c r="F48" s="6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2:16" ht="15" customHeight="1" x14ac:dyDescent="0.2">
      <c r="B49" s="52"/>
      <c r="C49" s="62"/>
      <c r="D49" s="62"/>
      <c r="E49" s="62" t="s">
        <v>38</v>
      </c>
      <c r="F49" s="63"/>
      <c r="G49" s="53"/>
      <c r="H49" s="53"/>
      <c r="I49" s="53"/>
      <c r="J49" s="53"/>
      <c r="K49" s="53"/>
      <c r="L49" s="53"/>
      <c r="M49" s="53"/>
      <c r="N49" s="53"/>
      <c r="O49" s="53"/>
      <c r="P49" s="53"/>
    </row>
    <row r="50" spans="2:16" ht="15" customHeight="1" x14ac:dyDescent="0.2">
      <c r="B50" s="52"/>
      <c r="C50" s="62"/>
      <c r="D50" s="62"/>
      <c r="E50" s="62" t="s">
        <v>4</v>
      </c>
      <c r="F50" s="63"/>
      <c r="G50" s="53"/>
      <c r="H50" s="53"/>
      <c r="I50" s="53"/>
      <c r="J50" s="53"/>
      <c r="K50" s="53"/>
      <c r="L50" s="53"/>
      <c r="M50" s="53"/>
      <c r="N50" s="53"/>
      <c r="O50" s="53"/>
      <c r="P50" s="53"/>
    </row>
    <row r="51" spans="2:16" ht="15" customHeight="1" x14ac:dyDescent="0.2">
      <c r="B51" s="52"/>
      <c r="C51" s="62"/>
      <c r="D51" s="62" t="s">
        <v>7</v>
      </c>
      <c r="E51" s="62"/>
      <c r="F51" s="63"/>
      <c r="G51" s="53">
        <f t="shared" ref="G51:P51" si="10">SUM(G47:G50)</f>
        <v>0</v>
      </c>
      <c r="H51" s="53">
        <f t="shared" si="10"/>
        <v>0</v>
      </c>
      <c r="I51" s="53">
        <f t="shared" si="10"/>
        <v>0</v>
      </c>
      <c r="J51" s="53">
        <f t="shared" si="10"/>
        <v>0</v>
      </c>
      <c r="K51" s="53">
        <f t="shared" si="10"/>
        <v>0</v>
      </c>
      <c r="L51" s="53">
        <f t="shared" si="10"/>
        <v>0</v>
      </c>
      <c r="M51" s="53">
        <f t="shared" si="10"/>
        <v>0</v>
      </c>
      <c r="N51" s="53">
        <f t="shared" si="10"/>
        <v>0</v>
      </c>
      <c r="O51" s="53">
        <f t="shared" si="10"/>
        <v>0</v>
      </c>
      <c r="P51" s="53">
        <f t="shared" si="10"/>
        <v>0</v>
      </c>
    </row>
    <row r="52" spans="2:16" ht="15" customHeight="1" x14ac:dyDescent="0.2">
      <c r="B52" s="52"/>
      <c r="C52" s="62"/>
      <c r="D52" s="62" t="s">
        <v>5</v>
      </c>
      <c r="E52" s="62"/>
      <c r="F52" s="6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2:16" ht="15" customHeight="1" x14ac:dyDescent="0.2">
      <c r="B53" s="52"/>
      <c r="C53" s="62"/>
      <c r="D53" s="62"/>
      <c r="E53" s="62" t="s">
        <v>10</v>
      </c>
      <c r="F53" s="6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2:16" ht="15" customHeight="1" x14ac:dyDescent="0.2">
      <c r="B54" s="52"/>
      <c r="C54" s="62"/>
      <c r="D54" s="62"/>
      <c r="E54" s="62" t="s">
        <v>11</v>
      </c>
      <c r="F54" s="6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2:16" ht="15" customHeight="1" x14ac:dyDescent="0.2">
      <c r="B55" s="52"/>
      <c r="C55" s="62"/>
      <c r="D55" s="62"/>
      <c r="E55" s="62" t="s">
        <v>38</v>
      </c>
      <c r="F55" s="6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2:16" ht="15" customHeight="1" x14ac:dyDescent="0.2">
      <c r="B56" s="52"/>
      <c r="C56" s="62"/>
      <c r="D56" s="62"/>
      <c r="E56" s="62" t="s">
        <v>4</v>
      </c>
      <c r="F56" s="6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2:16" ht="15" customHeight="1" x14ac:dyDescent="0.2">
      <c r="B57" s="52"/>
      <c r="C57" s="62"/>
      <c r="D57" s="62" t="s">
        <v>8</v>
      </c>
      <c r="E57" s="62"/>
      <c r="F57" s="63"/>
      <c r="G57" s="53">
        <f t="shared" ref="G57:P57" si="11">SUM(G53:G56)</f>
        <v>0</v>
      </c>
      <c r="H57" s="53">
        <f t="shared" si="11"/>
        <v>0</v>
      </c>
      <c r="I57" s="53">
        <f t="shared" si="11"/>
        <v>0</v>
      </c>
      <c r="J57" s="53">
        <f t="shared" si="11"/>
        <v>0</v>
      </c>
      <c r="K57" s="53">
        <f t="shared" si="11"/>
        <v>0</v>
      </c>
      <c r="L57" s="53">
        <f t="shared" si="11"/>
        <v>0</v>
      </c>
      <c r="M57" s="53">
        <f t="shared" si="11"/>
        <v>0</v>
      </c>
      <c r="N57" s="53">
        <f t="shared" si="11"/>
        <v>0</v>
      </c>
      <c r="O57" s="53">
        <f t="shared" si="11"/>
        <v>0</v>
      </c>
      <c r="P57" s="53">
        <f t="shared" si="11"/>
        <v>0</v>
      </c>
    </row>
    <row r="58" spans="2:16" ht="15" customHeight="1" x14ac:dyDescent="0.2">
      <c r="B58" s="54"/>
      <c r="C58" s="55" t="s">
        <v>13</v>
      </c>
      <c r="D58" s="55"/>
      <c r="E58" s="55"/>
      <c r="F58" s="56"/>
      <c r="G58" s="57">
        <f t="shared" ref="G58:P58" si="12">G57+G51</f>
        <v>0</v>
      </c>
      <c r="H58" s="57">
        <f t="shared" si="12"/>
        <v>0</v>
      </c>
      <c r="I58" s="57">
        <f t="shared" si="12"/>
        <v>0</v>
      </c>
      <c r="J58" s="57">
        <f t="shared" si="12"/>
        <v>0</v>
      </c>
      <c r="K58" s="57">
        <f t="shared" si="12"/>
        <v>0</v>
      </c>
      <c r="L58" s="57">
        <f t="shared" si="12"/>
        <v>0</v>
      </c>
      <c r="M58" s="57">
        <f t="shared" si="12"/>
        <v>0</v>
      </c>
      <c r="N58" s="57">
        <f t="shared" si="12"/>
        <v>0</v>
      </c>
      <c r="O58" s="57">
        <f t="shared" si="12"/>
        <v>0</v>
      </c>
      <c r="P58" s="57">
        <f t="shared" si="12"/>
        <v>0</v>
      </c>
    </row>
    <row r="59" spans="2:16" ht="15" customHeight="1" x14ac:dyDescent="0.25">
      <c r="B59" s="84" t="s">
        <v>128</v>
      </c>
      <c r="C59" s="85"/>
      <c r="D59" s="85"/>
      <c r="E59" s="85"/>
      <c r="F59" s="86"/>
      <c r="G59" s="131">
        <f t="shared" ref="G59:P59" si="13">G22+G44+G58</f>
        <v>0</v>
      </c>
      <c r="H59" s="131">
        <f t="shared" si="13"/>
        <v>0</v>
      </c>
      <c r="I59" s="131">
        <f t="shared" si="13"/>
        <v>0</v>
      </c>
      <c r="J59" s="131">
        <f t="shared" si="13"/>
        <v>0</v>
      </c>
      <c r="K59" s="131">
        <f t="shared" si="13"/>
        <v>0</v>
      </c>
      <c r="L59" s="131">
        <f t="shared" si="13"/>
        <v>0</v>
      </c>
      <c r="M59" s="131">
        <f t="shared" si="13"/>
        <v>0</v>
      </c>
      <c r="N59" s="131">
        <f t="shared" si="13"/>
        <v>0</v>
      </c>
      <c r="O59" s="131">
        <f t="shared" si="13"/>
        <v>0</v>
      </c>
      <c r="P59" s="131">
        <f t="shared" si="13"/>
        <v>0</v>
      </c>
    </row>
  </sheetData>
  <sheetProtection sheet="1" objects="1" scenarios="1"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11&amp;Rver 3 (12/2007)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2">
    <pageSetUpPr fitToPage="1"/>
  </sheetPr>
  <dimension ref="A1:S59"/>
  <sheetViews>
    <sheetView zoomScale="80" zoomScaleNormal="80" workbookViewId="0">
      <selection activeCell="A2" sqref="A2"/>
    </sheetView>
  </sheetViews>
  <sheetFormatPr defaultColWidth="0" defaultRowHeight="15" zeroHeight="1" x14ac:dyDescent="0.2"/>
  <cols>
    <col min="1" max="1" width="2.5703125" style="40" customWidth="1"/>
    <col min="2" max="3" width="3.7109375" style="40" customWidth="1"/>
    <col min="4" max="4" width="9" style="40" customWidth="1"/>
    <col min="5" max="5" width="3.7109375" style="40" customWidth="1"/>
    <col min="6" max="6" width="22.7109375" style="40" customWidth="1"/>
    <col min="7" max="7" width="16" style="40" customWidth="1"/>
    <col min="8" max="8" width="12.7109375" style="40" customWidth="1"/>
    <col min="9" max="9" width="16.5703125" style="40" customWidth="1"/>
    <col min="10" max="10" width="17.85546875" style="40" customWidth="1"/>
    <col min="11" max="12" width="12.7109375" style="40" customWidth="1"/>
    <col min="13" max="13" width="16.5703125" style="40" customWidth="1"/>
    <col min="14" max="14" width="15.85546875" style="40" customWidth="1"/>
    <col min="15" max="16" width="12.7109375" style="40" customWidth="1"/>
    <col min="17" max="19" width="12.7109375" hidden="1" customWidth="1"/>
    <col min="20" max="16384" width="9.140625" hidden="1"/>
  </cols>
  <sheetData>
    <row r="1" spans="1:19" ht="42.75" customHeight="1" x14ac:dyDescent="0.2">
      <c r="B1" s="181" t="s">
        <v>130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ht="20.100000000000001" customHeight="1" x14ac:dyDescent="0.25">
      <c r="B2" s="42" t="s">
        <v>28</v>
      </c>
      <c r="C2" s="42"/>
      <c r="D2" s="42"/>
      <c r="E2" s="189" t="str">
        <f>'CSS Pgm 1'!E2:F2</f>
        <v>Santa Cruz</v>
      </c>
      <c r="F2" s="189"/>
      <c r="G2" s="75"/>
      <c r="H2" s="75"/>
      <c r="I2" s="75"/>
      <c r="J2" s="75"/>
      <c r="K2" s="75"/>
      <c r="L2" s="75"/>
      <c r="M2" s="75"/>
      <c r="N2" s="75"/>
      <c r="O2" s="43" t="s">
        <v>29</v>
      </c>
      <c r="P2" s="44"/>
    </row>
    <row r="3" spans="1:19" ht="20.100000000000001" customHeight="1" x14ac:dyDescent="0.25">
      <c r="B3" s="42" t="s">
        <v>116</v>
      </c>
      <c r="C3" s="42"/>
      <c r="D3" s="42"/>
      <c r="E3" s="259"/>
      <c r="F3" s="259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s="3" customFormat="1" ht="15" customHeight="1" x14ac:dyDescent="0.25">
      <c r="A5" s="47"/>
      <c r="B5" s="201" t="s">
        <v>30</v>
      </c>
      <c r="C5" s="202"/>
      <c r="D5" s="202"/>
      <c r="E5" s="202"/>
      <c r="F5" s="203"/>
      <c r="G5" s="45" t="s">
        <v>19</v>
      </c>
      <c r="H5" s="46" t="s">
        <v>20</v>
      </c>
      <c r="I5" s="46" t="s">
        <v>27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46" t="s">
        <v>76</v>
      </c>
    </row>
    <row r="6" spans="1:19" s="3" customFormat="1" ht="15" customHeight="1" x14ac:dyDescent="0.25">
      <c r="A6" s="47"/>
      <c r="B6" s="204"/>
      <c r="C6" s="205"/>
      <c r="D6" s="205"/>
      <c r="E6" s="205"/>
      <c r="F6" s="206"/>
      <c r="G6" s="191" t="s">
        <v>6</v>
      </c>
      <c r="H6" s="178" t="s">
        <v>37</v>
      </c>
      <c r="I6" s="179"/>
      <c r="J6" s="179"/>
      <c r="K6" s="179"/>
      <c r="L6" s="179"/>
      <c r="M6" s="179"/>
      <c r="N6" s="179"/>
      <c r="O6" s="179"/>
      <c r="P6" s="180"/>
    </row>
    <row r="7" spans="1:19" s="1" customFormat="1" ht="42" customHeight="1" x14ac:dyDescent="0.2">
      <c r="A7" s="133"/>
      <c r="B7" s="207"/>
      <c r="C7" s="208"/>
      <c r="D7" s="208"/>
      <c r="E7" s="208"/>
      <c r="F7" s="209"/>
      <c r="G7" s="192"/>
      <c r="H7" s="169" t="s">
        <v>0</v>
      </c>
      <c r="I7" s="169" t="s">
        <v>36</v>
      </c>
      <c r="J7" s="169" t="s">
        <v>18</v>
      </c>
      <c r="K7" s="169" t="s">
        <v>1</v>
      </c>
      <c r="L7" s="169" t="s">
        <v>15</v>
      </c>
      <c r="M7" s="169" t="s">
        <v>16</v>
      </c>
      <c r="N7" s="169" t="s">
        <v>2</v>
      </c>
      <c r="O7" s="169" t="s">
        <v>17</v>
      </c>
      <c r="P7" s="73" t="s">
        <v>75</v>
      </c>
      <c r="Q7" s="2"/>
      <c r="R7" s="2"/>
      <c r="S7" s="2"/>
    </row>
    <row r="8" spans="1:19" ht="15" customHeight="1" x14ac:dyDescent="0.25">
      <c r="B8" s="58" t="s">
        <v>117</v>
      </c>
      <c r="C8" s="59"/>
      <c r="D8" s="59"/>
      <c r="E8" s="59"/>
      <c r="F8" s="6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9" ht="15" customHeight="1" x14ac:dyDescent="0.2">
      <c r="B9" s="52"/>
      <c r="C9" s="210" t="s">
        <v>105</v>
      </c>
      <c r="D9" s="210"/>
      <c r="E9" s="210"/>
      <c r="F9" s="211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9" ht="15" customHeight="1" x14ac:dyDescent="0.2">
      <c r="B10" s="52"/>
      <c r="C10" s="62"/>
      <c r="D10" s="62" t="s">
        <v>3</v>
      </c>
      <c r="E10" s="62"/>
      <c r="F10" s="6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ht="15" customHeight="1" x14ac:dyDescent="0.2">
      <c r="B11" s="52"/>
      <c r="C11" s="62"/>
      <c r="D11" s="62"/>
      <c r="E11" s="62" t="s">
        <v>10</v>
      </c>
      <c r="F11" s="6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ht="15" customHeight="1" x14ac:dyDescent="0.2">
      <c r="B12" s="52"/>
      <c r="C12" s="62"/>
      <c r="D12" s="62"/>
      <c r="E12" s="62" t="s">
        <v>11</v>
      </c>
      <c r="F12" s="6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9" ht="15" customHeight="1" x14ac:dyDescent="0.2">
      <c r="B13" s="52"/>
      <c r="C13" s="62"/>
      <c r="D13" s="62"/>
      <c r="E13" s="62" t="s">
        <v>38</v>
      </c>
      <c r="F13" s="6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9" ht="15" customHeight="1" x14ac:dyDescent="0.2">
      <c r="B14" s="52"/>
      <c r="C14" s="62"/>
      <c r="D14" s="62"/>
      <c r="E14" s="62" t="s">
        <v>4</v>
      </c>
      <c r="F14" s="6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9" ht="15" customHeight="1" x14ac:dyDescent="0.2">
      <c r="B15" s="52"/>
      <c r="C15" s="62"/>
      <c r="D15" s="62" t="s">
        <v>7</v>
      </c>
      <c r="E15" s="62"/>
      <c r="F15" s="63"/>
      <c r="G15" s="53">
        <f t="shared" ref="G15:P15" si="0">SUM(G11:G14)</f>
        <v>0</v>
      </c>
      <c r="H15" s="53">
        <f t="shared" si="0"/>
        <v>0</v>
      </c>
      <c r="I15" s="53">
        <f t="shared" si="0"/>
        <v>0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</row>
    <row r="16" spans="1:19" ht="15" customHeight="1" x14ac:dyDescent="0.2">
      <c r="B16" s="52"/>
      <c r="C16" s="62"/>
      <c r="D16" s="62" t="s">
        <v>5</v>
      </c>
      <c r="E16" s="62"/>
      <c r="F16" s="6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2:16" ht="15" customHeight="1" x14ac:dyDescent="0.2">
      <c r="B17" s="52"/>
      <c r="C17" s="62"/>
      <c r="D17" s="62"/>
      <c r="E17" s="62" t="s">
        <v>10</v>
      </c>
      <c r="F17" s="6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2:16" ht="15" customHeight="1" x14ac:dyDescent="0.2">
      <c r="B18" s="52"/>
      <c r="C18" s="62"/>
      <c r="D18" s="62"/>
      <c r="E18" s="62" t="s">
        <v>11</v>
      </c>
      <c r="F18" s="6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2:16" ht="15" customHeight="1" x14ac:dyDescent="0.2">
      <c r="B19" s="52"/>
      <c r="C19" s="62"/>
      <c r="D19" s="62"/>
      <c r="E19" s="62" t="s">
        <v>38</v>
      </c>
      <c r="F19" s="6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2:16" ht="15" customHeight="1" x14ac:dyDescent="0.2">
      <c r="B20" s="52"/>
      <c r="C20" s="62"/>
      <c r="D20" s="62"/>
      <c r="E20" s="62" t="s">
        <v>4</v>
      </c>
      <c r="F20" s="6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2:16" ht="15" customHeight="1" x14ac:dyDescent="0.2">
      <c r="B21" s="52"/>
      <c r="C21" s="62"/>
      <c r="D21" s="62" t="s">
        <v>8</v>
      </c>
      <c r="E21" s="62"/>
      <c r="F21" s="63"/>
      <c r="G21" s="53">
        <f t="shared" ref="G21:P21" si="1">SUM(G17:G20)</f>
        <v>0</v>
      </c>
      <c r="H21" s="53">
        <f t="shared" si="1"/>
        <v>0</v>
      </c>
      <c r="I21" s="53">
        <f t="shared" si="1"/>
        <v>0</v>
      </c>
      <c r="J21" s="53">
        <f t="shared" si="1"/>
        <v>0</v>
      </c>
      <c r="K21" s="53">
        <f t="shared" si="1"/>
        <v>0</v>
      </c>
      <c r="L21" s="53">
        <f t="shared" si="1"/>
        <v>0</v>
      </c>
      <c r="M21" s="53">
        <f t="shared" si="1"/>
        <v>0</v>
      </c>
      <c r="N21" s="53">
        <f t="shared" si="1"/>
        <v>0</v>
      </c>
      <c r="O21" s="53">
        <f t="shared" si="1"/>
        <v>0</v>
      </c>
      <c r="P21" s="53">
        <f t="shared" si="1"/>
        <v>0</v>
      </c>
    </row>
    <row r="22" spans="2:16" ht="15" customHeight="1" x14ac:dyDescent="0.2">
      <c r="B22" s="54"/>
      <c r="C22" s="55" t="s">
        <v>9</v>
      </c>
      <c r="D22" s="55"/>
      <c r="E22" s="55"/>
      <c r="F22" s="56"/>
      <c r="G22" s="57">
        <f t="shared" ref="G22:P22" si="2">G15+G21</f>
        <v>0</v>
      </c>
      <c r="H22" s="57">
        <f t="shared" si="2"/>
        <v>0</v>
      </c>
      <c r="I22" s="57">
        <f t="shared" si="2"/>
        <v>0</v>
      </c>
      <c r="J22" s="57">
        <f t="shared" si="2"/>
        <v>0</v>
      </c>
      <c r="K22" s="57">
        <f t="shared" si="2"/>
        <v>0</v>
      </c>
      <c r="L22" s="57">
        <f t="shared" si="2"/>
        <v>0</v>
      </c>
      <c r="M22" s="57">
        <f t="shared" si="2"/>
        <v>0</v>
      </c>
      <c r="N22" s="57">
        <f t="shared" si="2"/>
        <v>0</v>
      </c>
      <c r="O22" s="57">
        <f t="shared" si="2"/>
        <v>0</v>
      </c>
      <c r="P22" s="57">
        <f t="shared" si="2"/>
        <v>0</v>
      </c>
    </row>
    <row r="23" spans="2:16" ht="15" customHeight="1" x14ac:dyDescent="0.2">
      <c r="B23" s="52"/>
      <c r="C23" s="212" t="s">
        <v>95</v>
      </c>
      <c r="D23" s="212"/>
      <c r="E23" s="212"/>
      <c r="F23" s="21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2:16" ht="15" customHeight="1" x14ac:dyDescent="0.2">
      <c r="B24" s="52"/>
      <c r="C24" s="62"/>
      <c r="D24" s="62" t="s">
        <v>31</v>
      </c>
      <c r="E24" s="62"/>
      <c r="F24" s="6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2:16" ht="15" customHeight="1" x14ac:dyDescent="0.2">
      <c r="B25" s="52"/>
      <c r="C25" s="62"/>
      <c r="D25" s="62"/>
      <c r="E25" s="62" t="s">
        <v>3</v>
      </c>
      <c r="F25" s="6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5" customHeight="1" x14ac:dyDescent="0.2">
      <c r="B26" s="52"/>
      <c r="C26" s="62"/>
      <c r="D26" s="62"/>
      <c r="E26" s="62"/>
      <c r="F26" s="63" t="s">
        <v>38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5" customHeight="1" x14ac:dyDescent="0.2">
      <c r="B27" s="52"/>
      <c r="C27" s="62"/>
      <c r="D27" s="62"/>
      <c r="E27" s="62"/>
      <c r="F27" s="63" t="s">
        <v>4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2:16" ht="15" customHeight="1" x14ac:dyDescent="0.2">
      <c r="B28" s="52"/>
      <c r="C28" s="62"/>
      <c r="D28" s="62"/>
      <c r="E28" s="62" t="s">
        <v>7</v>
      </c>
      <c r="F28" s="63"/>
      <c r="G28" s="53">
        <f t="shared" ref="G28:P28" si="3">SUM(G26:G27)</f>
        <v>0</v>
      </c>
      <c r="H28" s="53">
        <f t="shared" si="3"/>
        <v>0</v>
      </c>
      <c r="I28" s="53">
        <f t="shared" si="3"/>
        <v>0</v>
      </c>
      <c r="J28" s="53">
        <f t="shared" si="3"/>
        <v>0</v>
      </c>
      <c r="K28" s="53">
        <f t="shared" si="3"/>
        <v>0</v>
      </c>
      <c r="L28" s="53">
        <f t="shared" si="3"/>
        <v>0</v>
      </c>
      <c r="M28" s="53">
        <f t="shared" si="3"/>
        <v>0</v>
      </c>
      <c r="N28" s="53">
        <f t="shared" si="3"/>
        <v>0</v>
      </c>
      <c r="O28" s="53">
        <f t="shared" si="3"/>
        <v>0</v>
      </c>
      <c r="P28" s="53">
        <f t="shared" si="3"/>
        <v>0</v>
      </c>
    </row>
    <row r="29" spans="2:16" ht="15" customHeight="1" x14ac:dyDescent="0.2">
      <c r="B29" s="52"/>
      <c r="C29" s="62"/>
      <c r="D29" s="62"/>
      <c r="E29" s="62" t="s">
        <v>5</v>
      </c>
      <c r="F29" s="6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2:16" ht="15" customHeight="1" x14ac:dyDescent="0.2">
      <c r="B30" s="52"/>
      <c r="C30" s="62"/>
      <c r="D30" s="62"/>
      <c r="E30" s="62"/>
      <c r="F30" s="63" t="s">
        <v>38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5" customHeight="1" x14ac:dyDescent="0.2">
      <c r="B31" s="52"/>
      <c r="C31" s="62"/>
      <c r="D31" s="62"/>
      <c r="E31" s="62"/>
      <c r="F31" s="63" t="s">
        <v>4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2:16" ht="15" customHeight="1" x14ac:dyDescent="0.2">
      <c r="B32" s="52"/>
      <c r="C32" s="62"/>
      <c r="D32" s="62"/>
      <c r="E32" s="62" t="s">
        <v>8</v>
      </c>
      <c r="F32" s="63"/>
      <c r="G32" s="53">
        <f t="shared" ref="G32:P32" si="4">SUM(G30:G31)</f>
        <v>0</v>
      </c>
      <c r="H32" s="53">
        <f t="shared" si="4"/>
        <v>0</v>
      </c>
      <c r="I32" s="53">
        <f t="shared" si="4"/>
        <v>0</v>
      </c>
      <c r="J32" s="53">
        <f t="shared" si="4"/>
        <v>0</v>
      </c>
      <c r="K32" s="53">
        <f t="shared" si="4"/>
        <v>0</v>
      </c>
      <c r="L32" s="53">
        <f t="shared" si="4"/>
        <v>0</v>
      </c>
      <c r="M32" s="53">
        <f t="shared" si="4"/>
        <v>0</v>
      </c>
      <c r="N32" s="53">
        <f t="shared" si="4"/>
        <v>0</v>
      </c>
      <c r="O32" s="53">
        <f t="shared" si="4"/>
        <v>0</v>
      </c>
      <c r="P32" s="53">
        <f t="shared" si="4"/>
        <v>0</v>
      </c>
    </row>
    <row r="33" spans="2:16" ht="15" customHeight="1" x14ac:dyDescent="0.2">
      <c r="B33" s="52"/>
      <c r="C33" s="62"/>
      <c r="D33" s="62" t="s">
        <v>32</v>
      </c>
      <c r="E33" s="62"/>
      <c r="F33" s="63"/>
      <c r="G33" s="53">
        <f t="shared" ref="G33:P33" si="5">G28+G32</f>
        <v>0</v>
      </c>
      <c r="H33" s="53">
        <f t="shared" si="5"/>
        <v>0</v>
      </c>
      <c r="I33" s="53">
        <f t="shared" si="5"/>
        <v>0</v>
      </c>
      <c r="J33" s="53">
        <f t="shared" si="5"/>
        <v>0</v>
      </c>
      <c r="K33" s="53">
        <f t="shared" si="5"/>
        <v>0</v>
      </c>
      <c r="L33" s="53">
        <f t="shared" si="5"/>
        <v>0</v>
      </c>
      <c r="M33" s="53">
        <f t="shared" si="5"/>
        <v>0</v>
      </c>
      <c r="N33" s="53">
        <f t="shared" si="5"/>
        <v>0</v>
      </c>
      <c r="O33" s="53">
        <f t="shared" si="5"/>
        <v>0</v>
      </c>
      <c r="P33" s="53">
        <f t="shared" si="5"/>
        <v>0</v>
      </c>
    </row>
    <row r="34" spans="2:16" ht="15" customHeight="1" x14ac:dyDescent="0.2">
      <c r="B34" s="52"/>
      <c r="C34" s="62"/>
      <c r="D34" s="62" t="s">
        <v>33</v>
      </c>
      <c r="E34" s="62"/>
      <c r="F34" s="6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5" customHeight="1" x14ac:dyDescent="0.2">
      <c r="B35" s="52"/>
      <c r="C35" s="62"/>
      <c r="D35" s="62"/>
      <c r="E35" s="62" t="s">
        <v>3</v>
      </c>
      <c r="F35" s="6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2:16" ht="15" customHeight="1" x14ac:dyDescent="0.2">
      <c r="B36" s="52"/>
      <c r="C36" s="62"/>
      <c r="D36" s="62"/>
      <c r="E36" s="62"/>
      <c r="F36" s="63" t="s">
        <v>38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2:16" ht="15" customHeight="1" x14ac:dyDescent="0.2">
      <c r="B37" s="52"/>
      <c r="C37" s="62"/>
      <c r="D37" s="62"/>
      <c r="E37" s="62"/>
      <c r="F37" s="63" t="s">
        <v>4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ht="15" customHeight="1" x14ac:dyDescent="0.2">
      <c r="B38" s="52"/>
      <c r="C38" s="62"/>
      <c r="D38" s="62"/>
      <c r="E38" s="62" t="s">
        <v>7</v>
      </c>
      <c r="F38" s="63"/>
      <c r="G38" s="53">
        <f t="shared" ref="G38:P38" si="6">SUM(G36:G37)</f>
        <v>0</v>
      </c>
      <c r="H38" s="53">
        <f t="shared" si="6"/>
        <v>0</v>
      </c>
      <c r="I38" s="53">
        <f t="shared" si="6"/>
        <v>0</v>
      </c>
      <c r="J38" s="53">
        <f t="shared" si="6"/>
        <v>0</v>
      </c>
      <c r="K38" s="53">
        <f t="shared" si="6"/>
        <v>0</v>
      </c>
      <c r="L38" s="53">
        <f t="shared" si="6"/>
        <v>0</v>
      </c>
      <c r="M38" s="53">
        <f t="shared" si="6"/>
        <v>0</v>
      </c>
      <c r="N38" s="53">
        <f t="shared" si="6"/>
        <v>0</v>
      </c>
      <c r="O38" s="53">
        <f t="shared" si="6"/>
        <v>0</v>
      </c>
      <c r="P38" s="53">
        <f t="shared" si="6"/>
        <v>0</v>
      </c>
    </row>
    <row r="39" spans="2:16" ht="15" customHeight="1" x14ac:dyDescent="0.2">
      <c r="B39" s="52"/>
      <c r="C39" s="62"/>
      <c r="D39" s="62"/>
      <c r="E39" s="62" t="s">
        <v>5</v>
      </c>
      <c r="F39" s="6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2:16" ht="15" customHeight="1" x14ac:dyDescent="0.2">
      <c r="B40" s="52"/>
      <c r="C40" s="62"/>
      <c r="D40" s="62"/>
      <c r="E40" s="62"/>
      <c r="F40" s="63" t="s">
        <v>38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2:16" ht="15" customHeight="1" x14ac:dyDescent="0.2">
      <c r="B41" s="52"/>
      <c r="C41" s="62"/>
      <c r="D41" s="62"/>
      <c r="E41" s="62"/>
      <c r="F41" s="63" t="s">
        <v>4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2:16" ht="15" customHeight="1" x14ac:dyDescent="0.2">
      <c r="B42" s="52"/>
      <c r="C42" s="62"/>
      <c r="D42" s="62"/>
      <c r="E42" s="62" t="s">
        <v>8</v>
      </c>
      <c r="F42" s="63"/>
      <c r="G42" s="53">
        <f t="shared" ref="G42:P42" si="7">SUM(G40:G41)</f>
        <v>0</v>
      </c>
      <c r="H42" s="53">
        <f t="shared" si="7"/>
        <v>0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si="7"/>
        <v>0</v>
      </c>
      <c r="M42" s="53">
        <f t="shared" si="7"/>
        <v>0</v>
      </c>
      <c r="N42" s="53">
        <f t="shared" si="7"/>
        <v>0</v>
      </c>
      <c r="O42" s="53">
        <f t="shared" si="7"/>
        <v>0</v>
      </c>
      <c r="P42" s="53">
        <f t="shared" si="7"/>
        <v>0</v>
      </c>
    </row>
    <row r="43" spans="2:16" ht="15" customHeight="1" x14ac:dyDescent="0.2">
      <c r="B43" s="52"/>
      <c r="C43" s="62"/>
      <c r="D43" s="62" t="s">
        <v>34</v>
      </c>
      <c r="E43" s="62"/>
      <c r="F43" s="63"/>
      <c r="G43" s="53">
        <f t="shared" ref="G43:P43" si="8">G38+G42</f>
        <v>0</v>
      </c>
      <c r="H43" s="53">
        <f t="shared" si="8"/>
        <v>0</v>
      </c>
      <c r="I43" s="53">
        <f t="shared" si="8"/>
        <v>0</v>
      </c>
      <c r="J43" s="53">
        <f t="shared" si="8"/>
        <v>0</v>
      </c>
      <c r="K43" s="53">
        <f t="shared" si="8"/>
        <v>0</v>
      </c>
      <c r="L43" s="53">
        <f t="shared" si="8"/>
        <v>0</v>
      </c>
      <c r="M43" s="53">
        <f t="shared" si="8"/>
        <v>0</v>
      </c>
      <c r="N43" s="53">
        <f t="shared" si="8"/>
        <v>0</v>
      </c>
      <c r="O43" s="53">
        <f t="shared" si="8"/>
        <v>0</v>
      </c>
      <c r="P43" s="53">
        <f t="shared" si="8"/>
        <v>0</v>
      </c>
    </row>
    <row r="44" spans="2:16" ht="15" customHeight="1" x14ac:dyDescent="0.2">
      <c r="B44" s="54"/>
      <c r="C44" s="55" t="s">
        <v>96</v>
      </c>
      <c r="D44" s="55"/>
      <c r="E44" s="55"/>
      <c r="F44" s="56"/>
      <c r="G44" s="57">
        <f t="shared" ref="G44:P44" si="9">G33+G43</f>
        <v>0</v>
      </c>
      <c r="H44" s="57">
        <f t="shared" si="9"/>
        <v>0</v>
      </c>
      <c r="I44" s="57">
        <f t="shared" si="9"/>
        <v>0</v>
      </c>
      <c r="J44" s="57">
        <f t="shared" si="9"/>
        <v>0</v>
      </c>
      <c r="K44" s="57">
        <f t="shared" si="9"/>
        <v>0</v>
      </c>
      <c r="L44" s="57">
        <f t="shared" si="9"/>
        <v>0</v>
      </c>
      <c r="M44" s="57">
        <f t="shared" si="9"/>
        <v>0</v>
      </c>
      <c r="N44" s="57">
        <f t="shared" si="9"/>
        <v>0</v>
      </c>
      <c r="O44" s="57">
        <f t="shared" si="9"/>
        <v>0</v>
      </c>
      <c r="P44" s="57">
        <f t="shared" si="9"/>
        <v>0</v>
      </c>
    </row>
    <row r="45" spans="2:16" ht="15" customHeight="1" x14ac:dyDescent="0.2">
      <c r="B45" s="52"/>
      <c r="C45" s="199" t="s">
        <v>12</v>
      </c>
      <c r="D45" s="199"/>
      <c r="E45" s="199"/>
      <c r="F45" s="200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2:16" ht="15" customHeight="1" x14ac:dyDescent="0.2">
      <c r="B46" s="52"/>
      <c r="C46" s="62"/>
      <c r="D46" s="62" t="s">
        <v>3</v>
      </c>
      <c r="E46" s="62"/>
      <c r="F46" s="6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2:16" ht="15" customHeight="1" x14ac:dyDescent="0.2">
      <c r="B47" s="52"/>
      <c r="C47" s="62"/>
      <c r="D47" s="62"/>
      <c r="E47" s="62" t="s">
        <v>10</v>
      </c>
      <c r="F47" s="6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2:16" ht="15" customHeight="1" x14ac:dyDescent="0.2">
      <c r="B48" s="52"/>
      <c r="C48" s="62"/>
      <c r="D48" s="62"/>
      <c r="E48" s="62" t="s">
        <v>11</v>
      </c>
      <c r="F48" s="6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2:16" ht="15" customHeight="1" x14ac:dyDescent="0.2">
      <c r="B49" s="52"/>
      <c r="C49" s="62"/>
      <c r="D49" s="62"/>
      <c r="E49" s="62" t="s">
        <v>38</v>
      </c>
      <c r="F49" s="63"/>
      <c r="G49" s="53"/>
      <c r="H49" s="53"/>
      <c r="I49" s="53"/>
      <c r="J49" s="53"/>
      <c r="K49" s="53"/>
      <c r="L49" s="53"/>
      <c r="M49" s="53"/>
      <c r="N49" s="53"/>
      <c r="O49" s="53"/>
      <c r="P49" s="53"/>
    </row>
    <row r="50" spans="2:16" ht="15" customHeight="1" x14ac:dyDescent="0.2">
      <c r="B50" s="52"/>
      <c r="C50" s="62"/>
      <c r="D50" s="62"/>
      <c r="E50" s="62" t="s">
        <v>4</v>
      </c>
      <c r="F50" s="63"/>
      <c r="G50" s="53"/>
      <c r="H50" s="53"/>
      <c r="I50" s="53"/>
      <c r="J50" s="53"/>
      <c r="K50" s="53"/>
      <c r="L50" s="53"/>
      <c r="M50" s="53"/>
      <c r="N50" s="53"/>
      <c r="O50" s="53"/>
      <c r="P50" s="53"/>
    </row>
    <row r="51" spans="2:16" ht="15" customHeight="1" x14ac:dyDescent="0.2">
      <c r="B51" s="52"/>
      <c r="C51" s="62"/>
      <c r="D51" s="62" t="s">
        <v>7</v>
      </c>
      <c r="E51" s="62"/>
      <c r="F51" s="63"/>
      <c r="G51" s="53">
        <f t="shared" ref="G51:P51" si="10">SUM(G47:G50)</f>
        <v>0</v>
      </c>
      <c r="H51" s="53">
        <f t="shared" si="10"/>
        <v>0</v>
      </c>
      <c r="I51" s="53">
        <f t="shared" si="10"/>
        <v>0</v>
      </c>
      <c r="J51" s="53">
        <f t="shared" si="10"/>
        <v>0</v>
      </c>
      <c r="K51" s="53">
        <f t="shared" si="10"/>
        <v>0</v>
      </c>
      <c r="L51" s="53">
        <f t="shared" si="10"/>
        <v>0</v>
      </c>
      <c r="M51" s="53">
        <f t="shared" si="10"/>
        <v>0</v>
      </c>
      <c r="N51" s="53">
        <f t="shared" si="10"/>
        <v>0</v>
      </c>
      <c r="O51" s="53">
        <f t="shared" si="10"/>
        <v>0</v>
      </c>
      <c r="P51" s="53">
        <f t="shared" si="10"/>
        <v>0</v>
      </c>
    </row>
    <row r="52" spans="2:16" ht="15" customHeight="1" x14ac:dyDescent="0.2">
      <c r="B52" s="52"/>
      <c r="C52" s="62"/>
      <c r="D52" s="62" t="s">
        <v>5</v>
      </c>
      <c r="E52" s="62"/>
      <c r="F52" s="6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2:16" ht="15" customHeight="1" x14ac:dyDescent="0.2">
      <c r="B53" s="52"/>
      <c r="C53" s="62"/>
      <c r="D53" s="62"/>
      <c r="E53" s="62" t="s">
        <v>10</v>
      </c>
      <c r="F53" s="6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2:16" ht="15" customHeight="1" x14ac:dyDescent="0.2">
      <c r="B54" s="52"/>
      <c r="C54" s="62"/>
      <c r="D54" s="62"/>
      <c r="E54" s="62" t="s">
        <v>11</v>
      </c>
      <c r="F54" s="6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2:16" ht="15" customHeight="1" x14ac:dyDescent="0.2">
      <c r="B55" s="52"/>
      <c r="C55" s="62"/>
      <c r="D55" s="62"/>
      <c r="E55" s="62" t="s">
        <v>38</v>
      </c>
      <c r="F55" s="6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2:16" ht="15" customHeight="1" x14ac:dyDescent="0.2">
      <c r="B56" s="52"/>
      <c r="C56" s="62"/>
      <c r="D56" s="62"/>
      <c r="E56" s="62" t="s">
        <v>4</v>
      </c>
      <c r="F56" s="6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2:16" ht="15" customHeight="1" x14ac:dyDescent="0.2">
      <c r="B57" s="52"/>
      <c r="C57" s="62"/>
      <c r="D57" s="62" t="s">
        <v>8</v>
      </c>
      <c r="E57" s="62"/>
      <c r="F57" s="63"/>
      <c r="G57" s="53">
        <f t="shared" ref="G57:P57" si="11">SUM(G53:G56)</f>
        <v>0</v>
      </c>
      <c r="H57" s="53">
        <f t="shared" si="11"/>
        <v>0</v>
      </c>
      <c r="I57" s="53">
        <f t="shared" si="11"/>
        <v>0</v>
      </c>
      <c r="J57" s="53">
        <f t="shared" si="11"/>
        <v>0</v>
      </c>
      <c r="K57" s="53">
        <f t="shared" si="11"/>
        <v>0</v>
      </c>
      <c r="L57" s="53">
        <f t="shared" si="11"/>
        <v>0</v>
      </c>
      <c r="M57" s="53">
        <f t="shared" si="11"/>
        <v>0</v>
      </c>
      <c r="N57" s="53">
        <f t="shared" si="11"/>
        <v>0</v>
      </c>
      <c r="O57" s="53">
        <f t="shared" si="11"/>
        <v>0</v>
      </c>
      <c r="P57" s="53">
        <f t="shared" si="11"/>
        <v>0</v>
      </c>
    </row>
    <row r="58" spans="2:16" ht="15" customHeight="1" x14ac:dyDescent="0.2">
      <c r="B58" s="54"/>
      <c r="C58" s="55" t="s">
        <v>13</v>
      </c>
      <c r="D58" s="55"/>
      <c r="E58" s="55"/>
      <c r="F58" s="56"/>
      <c r="G58" s="57">
        <f t="shared" ref="G58:P58" si="12">G57+G51</f>
        <v>0</v>
      </c>
      <c r="H58" s="57">
        <f t="shared" si="12"/>
        <v>0</v>
      </c>
      <c r="I58" s="57">
        <f t="shared" si="12"/>
        <v>0</v>
      </c>
      <c r="J58" s="57">
        <f t="shared" si="12"/>
        <v>0</v>
      </c>
      <c r="K58" s="57">
        <f t="shared" si="12"/>
        <v>0</v>
      </c>
      <c r="L58" s="57">
        <f t="shared" si="12"/>
        <v>0</v>
      </c>
      <c r="M58" s="57">
        <f t="shared" si="12"/>
        <v>0</v>
      </c>
      <c r="N58" s="57">
        <f t="shared" si="12"/>
        <v>0</v>
      </c>
      <c r="O58" s="57">
        <f t="shared" si="12"/>
        <v>0</v>
      </c>
      <c r="P58" s="57">
        <f t="shared" si="12"/>
        <v>0</v>
      </c>
    </row>
    <row r="59" spans="2:16" ht="15" customHeight="1" x14ac:dyDescent="0.25">
      <c r="B59" s="84" t="s">
        <v>127</v>
      </c>
      <c r="C59" s="85"/>
      <c r="D59" s="85"/>
      <c r="E59" s="85"/>
      <c r="F59" s="86"/>
      <c r="G59" s="131">
        <f t="shared" ref="G59:P59" si="13">G22+G44+G58</f>
        <v>0</v>
      </c>
      <c r="H59" s="131">
        <f t="shared" si="13"/>
        <v>0</v>
      </c>
      <c r="I59" s="131">
        <f t="shared" si="13"/>
        <v>0</v>
      </c>
      <c r="J59" s="131">
        <f t="shared" si="13"/>
        <v>0</v>
      </c>
      <c r="K59" s="131">
        <f t="shared" si="13"/>
        <v>0</v>
      </c>
      <c r="L59" s="131">
        <f t="shared" si="13"/>
        <v>0</v>
      </c>
      <c r="M59" s="131">
        <f t="shared" si="13"/>
        <v>0</v>
      </c>
      <c r="N59" s="131">
        <f t="shared" si="13"/>
        <v>0</v>
      </c>
      <c r="O59" s="131">
        <f t="shared" si="13"/>
        <v>0</v>
      </c>
      <c r="P59" s="131">
        <f t="shared" si="13"/>
        <v>0</v>
      </c>
    </row>
  </sheetData>
  <sheetProtection sheet="1" objects="1" scenarios="1"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12&amp;Rver 3 (12/2007)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>
    <pageSetUpPr fitToPage="1"/>
  </sheetPr>
  <dimension ref="A1:S59"/>
  <sheetViews>
    <sheetView zoomScale="80" zoomScaleNormal="80" workbookViewId="0">
      <selection activeCell="B2" sqref="B2"/>
    </sheetView>
  </sheetViews>
  <sheetFormatPr defaultColWidth="0" defaultRowHeight="15" zeroHeight="1" x14ac:dyDescent="0.2"/>
  <cols>
    <col min="1" max="1" width="2.85546875" style="40" customWidth="1"/>
    <col min="2" max="3" width="3.7109375" style="40" customWidth="1"/>
    <col min="4" max="4" width="8" style="40" customWidth="1"/>
    <col min="5" max="5" width="3.7109375" style="40" customWidth="1"/>
    <col min="6" max="6" width="22.7109375" style="40" customWidth="1"/>
    <col min="7" max="7" width="17.140625" style="40" customWidth="1"/>
    <col min="8" max="8" width="12.7109375" style="40" customWidth="1"/>
    <col min="9" max="9" width="16.140625" style="40" customWidth="1"/>
    <col min="10" max="10" width="16.7109375" style="40" customWidth="1"/>
    <col min="11" max="12" width="12.7109375" style="40" customWidth="1"/>
    <col min="13" max="13" width="16.5703125" style="40" customWidth="1"/>
    <col min="14" max="14" width="15.42578125" style="40" customWidth="1"/>
    <col min="15" max="16" width="12.7109375" style="40" customWidth="1"/>
    <col min="17" max="19" width="12.7109375" hidden="1" customWidth="1"/>
    <col min="20" max="16384" width="9.140625" hidden="1"/>
  </cols>
  <sheetData>
    <row r="1" spans="1:19" ht="43.5" customHeight="1" x14ac:dyDescent="0.2">
      <c r="A1" s="75"/>
      <c r="B1" s="181" t="s">
        <v>130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ht="20.100000000000001" customHeight="1" x14ac:dyDescent="0.25">
      <c r="A2" s="75"/>
      <c r="B2" s="42" t="s">
        <v>28</v>
      </c>
      <c r="C2" s="42"/>
      <c r="D2" s="42"/>
      <c r="E2" s="189" t="str">
        <f>'CSS Pgm 1'!E2:F2</f>
        <v>Santa Cruz</v>
      </c>
      <c r="F2" s="189"/>
      <c r="G2" s="75"/>
      <c r="H2" s="75"/>
      <c r="I2" s="75"/>
      <c r="J2" s="75"/>
      <c r="K2" s="75"/>
      <c r="L2" s="75"/>
      <c r="M2" s="75"/>
      <c r="N2" s="75"/>
      <c r="O2" s="43" t="s">
        <v>29</v>
      </c>
      <c r="P2" s="44"/>
    </row>
    <row r="3" spans="1:19" ht="20.100000000000001" customHeight="1" x14ac:dyDescent="0.25">
      <c r="A3" s="75"/>
      <c r="B3" s="42" t="s">
        <v>118</v>
      </c>
      <c r="C3" s="42"/>
      <c r="D3" s="42"/>
      <c r="E3" s="259"/>
      <c r="F3" s="259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s="3" customFormat="1" ht="15" customHeight="1" x14ac:dyDescent="0.25">
      <c r="A5" s="79"/>
      <c r="B5" s="201" t="s">
        <v>30</v>
      </c>
      <c r="C5" s="202"/>
      <c r="D5" s="202"/>
      <c r="E5" s="202"/>
      <c r="F5" s="203"/>
      <c r="G5" s="45" t="s">
        <v>19</v>
      </c>
      <c r="H5" s="46" t="s">
        <v>20</v>
      </c>
      <c r="I5" s="46" t="s">
        <v>27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46" t="s">
        <v>76</v>
      </c>
    </row>
    <row r="6" spans="1:19" s="3" customFormat="1" ht="15" customHeight="1" x14ac:dyDescent="0.25">
      <c r="A6" s="79"/>
      <c r="B6" s="204"/>
      <c r="C6" s="205"/>
      <c r="D6" s="205"/>
      <c r="E6" s="205"/>
      <c r="F6" s="206"/>
      <c r="G6" s="191" t="s">
        <v>6</v>
      </c>
      <c r="H6" s="178" t="s">
        <v>37</v>
      </c>
      <c r="I6" s="179"/>
      <c r="J6" s="179"/>
      <c r="K6" s="179"/>
      <c r="L6" s="179"/>
      <c r="M6" s="179"/>
      <c r="N6" s="179"/>
      <c r="O6" s="179"/>
      <c r="P6" s="180"/>
    </row>
    <row r="7" spans="1:19" s="1" customFormat="1" ht="42" customHeight="1" x14ac:dyDescent="0.2">
      <c r="A7" s="168"/>
      <c r="B7" s="207"/>
      <c r="C7" s="208"/>
      <c r="D7" s="208"/>
      <c r="E7" s="208"/>
      <c r="F7" s="209"/>
      <c r="G7" s="192"/>
      <c r="H7" s="169" t="s">
        <v>0</v>
      </c>
      <c r="I7" s="169" t="s">
        <v>36</v>
      </c>
      <c r="J7" s="169" t="s">
        <v>18</v>
      </c>
      <c r="K7" s="169" t="s">
        <v>1</v>
      </c>
      <c r="L7" s="169" t="s">
        <v>15</v>
      </c>
      <c r="M7" s="169" t="s">
        <v>16</v>
      </c>
      <c r="N7" s="169" t="s">
        <v>2</v>
      </c>
      <c r="O7" s="169" t="s">
        <v>17</v>
      </c>
      <c r="P7" s="73" t="s">
        <v>75</v>
      </c>
      <c r="Q7" s="2"/>
      <c r="R7" s="2"/>
      <c r="S7" s="2"/>
    </row>
    <row r="8" spans="1:19" ht="15" customHeight="1" x14ac:dyDescent="0.25">
      <c r="B8" s="58" t="s">
        <v>119</v>
      </c>
      <c r="C8" s="59"/>
      <c r="D8" s="59"/>
      <c r="E8" s="59"/>
      <c r="F8" s="6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9" ht="15" customHeight="1" x14ac:dyDescent="0.2">
      <c r="B9" s="52"/>
      <c r="C9" s="210" t="s">
        <v>105</v>
      </c>
      <c r="D9" s="210"/>
      <c r="E9" s="210"/>
      <c r="F9" s="211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9" ht="15" customHeight="1" x14ac:dyDescent="0.2">
      <c r="B10" s="52"/>
      <c r="C10" s="62"/>
      <c r="D10" s="62" t="s">
        <v>3</v>
      </c>
      <c r="E10" s="62"/>
      <c r="F10" s="6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ht="15" customHeight="1" x14ac:dyDescent="0.2">
      <c r="B11" s="52"/>
      <c r="C11" s="62"/>
      <c r="D11" s="62"/>
      <c r="E11" s="62" t="s">
        <v>10</v>
      </c>
      <c r="F11" s="6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ht="15" customHeight="1" x14ac:dyDescent="0.2">
      <c r="B12" s="52"/>
      <c r="C12" s="62"/>
      <c r="D12" s="62"/>
      <c r="E12" s="62" t="s">
        <v>11</v>
      </c>
      <c r="F12" s="6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9" ht="15" customHeight="1" x14ac:dyDescent="0.2">
      <c r="B13" s="52"/>
      <c r="C13" s="62"/>
      <c r="D13" s="62"/>
      <c r="E13" s="62" t="s">
        <v>38</v>
      </c>
      <c r="F13" s="6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9" ht="15" customHeight="1" x14ac:dyDescent="0.2">
      <c r="B14" s="52"/>
      <c r="C14" s="62"/>
      <c r="D14" s="62"/>
      <c r="E14" s="62" t="s">
        <v>4</v>
      </c>
      <c r="F14" s="6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9" ht="15" customHeight="1" x14ac:dyDescent="0.2">
      <c r="B15" s="52"/>
      <c r="C15" s="62"/>
      <c r="D15" s="62" t="s">
        <v>7</v>
      </c>
      <c r="E15" s="62"/>
      <c r="F15" s="63"/>
      <c r="G15" s="53">
        <f t="shared" ref="G15:P15" si="0">SUM(G11:G14)</f>
        <v>0</v>
      </c>
      <c r="H15" s="53">
        <f t="shared" si="0"/>
        <v>0</v>
      </c>
      <c r="I15" s="53">
        <f t="shared" si="0"/>
        <v>0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</row>
    <row r="16" spans="1:19" ht="15" customHeight="1" x14ac:dyDescent="0.2">
      <c r="B16" s="52"/>
      <c r="C16" s="62"/>
      <c r="D16" s="62" t="s">
        <v>5</v>
      </c>
      <c r="E16" s="62"/>
      <c r="F16" s="6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2:16" ht="15" customHeight="1" x14ac:dyDescent="0.2">
      <c r="B17" s="52"/>
      <c r="C17" s="62"/>
      <c r="D17" s="62"/>
      <c r="E17" s="62" t="s">
        <v>10</v>
      </c>
      <c r="F17" s="6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2:16" ht="15" customHeight="1" x14ac:dyDescent="0.2">
      <c r="B18" s="52"/>
      <c r="C18" s="62"/>
      <c r="D18" s="62"/>
      <c r="E18" s="62" t="s">
        <v>11</v>
      </c>
      <c r="F18" s="6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2:16" ht="15" customHeight="1" x14ac:dyDescent="0.2">
      <c r="B19" s="52"/>
      <c r="C19" s="62"/>
      <c r="D19" s="62"/>
      <c r="E19" s="62" t="s">
        <v>38</v>
      </c>
      <c r="F19" s="6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2:16" ht="15" customHeight="1" x14ac:dyDescent="0.2">
      <c r="B20" s="52"/>
      <c r="C20" s="62"/>
      <c r="D20" s="62"/>
      <c r="E20" s="62" t="s">
        <v>4</v>
      </c>
      <c r="F20" s="6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2:16" ht="15" customHeight="1" x14ac:dyDescent="0.2">
      <c r="B21" s="52"/>
      <c r="C21" s="62"/>
      <c r="D21" s="62" t="s">
        <v>8</v>
      </c>
      <c r="E21" s="62"/>
      <c r="F21" s="63"/>
      <c r="G21" s="53">
        <f t="shared" ref="G21:P21" si="1">SUM(G17:G20)</f>
        <v>0</v>
      </c>
      <c r="H21" s="53">
        <f t="shared" si="1"/>
        <v>0</v>
      </c>
      <c r="I21" s="53">
        <f t="shared" si="1"/>
        <v>0</v>
      </c>
      <c r="J21" s="53">
        <f t="shared" si="1"/>
        <v>0</v>
      </c>
      <c r="K21" s="53">
        <f t="shared" si="1"/>
        <v>0</v>
      </c>
      <c r="L21" s="53">
        <f t="shared" si="1"/>
        <v>0</v>
      </c>
      <c r="M21" s="53">
        <f t="shared" si="1"/>
        <v>0</v>
      </c>
      <c r="N21" s="53">
        <f t="shared" si="1"/>
        <v>0</v>
      </c>
      <c r="O21" s="53">
        <f t="shared" si="1"/>
        <v>0</v>
      </c>
      <c r="P21" s="53">
        <f t="shared" si="1"/>
        <v>0</v>
      </c>
    </row>
    <row r="22" spans="2:16" ht="15" customHeight="1" x14ac:dyDescent="0.2">
      <c r="B22" s="54"/>
      <c r="C22" s="55" t="s">
        <v>9</v>
      </c>
      <c r="D22" s="55"/>
      <c r="E22" s="55"/>
      <c r="F22" s="56"/>
      <c r="G22" s="57">
        <f t="shared" ref="G22:P22" si="2">G15+G21</f>
        <v>0</v>
      </c>
      <c r="H22" s="57">
        <f t="shared" si="2"/>
        <v>0</v>
      </c>
      <c r="I22" s="57">
        <f t="shared" si="2"/>
        <v>0</v>
      </c>
      <c r="J22" s="57">
        <f t="shared" si="2"/>
        <v>0</v>
      </c>
      <c r="K22" s="57">
        <f t="shared" si="2"/>
        <v>0</v>
      </c>
      <c r="L22" s="57">
        <f t="shared" si="2"/>
        <v>0</v>
      </c>
      <c r="M22" s="57">
        <f t="shared" si="2"/>
        <v>0</v>
      </c>
      <c r="N22" s="57">
        <f t="shared" si="2"/>
        <v>0</v>
      </c>
      <c r="O22" s="57">
        <f t="shared" si="2"/>
        <v>0</v>
      </c>
      <c r="P22" s="57">
        <f t="shared" si="2"/>
        <v>0</v>
      </c>
    </row>
    <row r="23" spans="2:16" ht="15" customHeight="1" x14ac:dyDescent="0.2">
      <c r="B23" s="52"/>
      <c r="C23" s="212" t="s">
        <v>95</v>
      </c>
      <c r="D23" s="212"/>
      <c r="E23" s="212"/>
      <c r="F23" s="21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2:16" ht="15" customHeight="1" x14ac:dyDescent="0.2">
      <c r="B24" s="52"/>
      <c r="C24" s="62"/>
      <c r="D24" s="62" t="s">
        <v>31</v>
      </c>
      <c r="E24" s="62"/>
      <c r="F24" s="6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2:16" ht="15" customHeight="1" x14ac:dyDescent="0.2">
      <c r="B25" s="52"/>
      <c r="C25" s="62"/>
      <c r="D25" s="62"/>
      <c r="E25" s="62" t="s">
        <v>3</v>
      </c>
      <c r="F25" s="6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5" customHeight="1" x14ac:dyDescent="0.2">
      <c r="B26" s="52"/>
      <c r="C26" s="62"/>
      <c r="D26" s="62"/>
      <c r="E26" s="62"/>
      <c r="F26" s="63" t="s">
        <v>38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5" customHeight="1" x14ac:dyDescent="0.2">
      <c r="B27" s="52"/>
      <c r="C27" s="62"/>
      <c r="D27" s="62"/>
      <c r="E27" s="62"/>
      <c r="F27" s="63" t="s">
        <v>4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2:16" ht="15" customHeight="1" x14ac:dyDescent="0.2">
      <c r="B28" s="52"/>
      <c r="C28" s="62"/>
      <c r="D28" s="62"/>
      <c r="E28" s="62" t="s">
        <v>7</v>
      </c>
      <c r="F28" s="63"/>
      <c r="G28" s="53">
        <f t="shared" ref="G28:P28" si="3">SUM(G26:G27)</f>
        <v>0</v>
      </c>
      <c r="H28" s="53">
        <f t="shared" si="3"/>
        <v>0</v>
      </c>
      <c r="I28" s="53">
        <f t="shared" si="3"/>
        <v>0</v>
      </c>
      <c r="J28" s="53">
        <f t="shared" si="3"/>
        <v>0</v>
      </c>
      <c r="K28" s="53">
        <f t="shared" si="3"/>
        <v>0</v>
      </c>
      <c r="L28" s="53">
        <f t="shared" si="3"/>
        <v>0</v>
      </c>
      <c r="M28" s="53">
        <f t="shared" si="3"/>
        <v>0</v>
      </c>
      <c r="N28" s="53">
        <f t="shared" si="3"/>
        <v>0</v>
      </c>
      <c r="O28" s="53">
        <f t="shared" si="3"/>
        <v>0</v>
      </c>
      <c r="P28" s="53">
        <f t="shared" si="3"/>
        <v>0</v>
      </c>
    </row>
    <row r="29" spans="2:16" ht="15" customHeight="1" x14ac:dyDescent="0.2">
      <c r="B29" s="52"/>
      <c r="C29" s="62"/>
      <c r="D29" s="62"/>
      <c r="E29" s="62" t="s">
        <v>5</v>
      </c>
      <c r="F29" s="6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2:16" ht="15" customHeight="1" x14ac:dyDescent="0.2">
      <c r="B30" s="52"/>
      <c r="C30" s="62"/>
      <c r="D30" s="62"/>
      <c r="E30" s="62"/>
      <c r="F30" s="63" t="s">
        <v>38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5" customHeight="1" x14ac:dyDescent="0.2">
      <c r="B31" s="52"/>
      <c r="C31" s="62"/>
      <c r="D31" s="62"/>
      <c r="E31" s="62"/>
      <c r="F31" s="63" t="s">
        <v>4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2:16" ht="15" customHeight="1" x14ac:dyDescent="0.2">
      <c r="B32" s="52"/>
      <c r="C32" s="62"/>
      <c r="D32" s="62"/>
      <c r="E32" s="62" t="s">
        <v>8</v>
      </c>
      <c r="F32" s="63"/>
      <c r="G32" s="53">
        <f t="shared" ref="G32:P32" si="4">SUM(G30:G31)</f>
        <v>0</v>
      </c>
      <c r="H32" s="53">
        <f t="shared" si="4"/>
        <v>0</v>
      </c>
      <c r="I32" s="53">
        <f t="shared" si="4"/>
        <v>0</v>
      </c>
      <c r="J32" s="53">
        <f t="shared" si="4"/>
        <v>0</v>
      </c>
      <c r="K32" s="53">
        <f t="shared" si="4"/>
        <v>0</v>
      </c>
      <c r="L32" s="53">
        <f t="shared" si="4"/>
        <v>0</v>
      </c>
      <c r="M32" s="53">
        <f t="shared" si="4"/>
        <v>0</v>
      </c>
      <c r="N32" s="53">
        <f t="shared" si="4"/>
        <v>0</v>
      </c>
      <c r="O32" s="53">
        <f t="shared" si="4"/>
        <v>0</v>
      </c>
      <c r="P32" s="53">
        <f t="shared" si="4"/>
        <v>0</v>
      </c>
    </row>
    <row r="33" spans="2:16" ht="15" customHeight="1" x14ac:dyDescent="0.2">
      <c r="B33" s="52"/>
      <c r="C33" s="62"/>
      <c r="D33" s="62" t="s">
        <v>32</v>
      </c>
      <c r="E33" s="62"/>
      <c r="F33" s="63"/>
      <c r="G33" s="53">
        <f t="shared" ref="G33:P33" si="5">G28+G32</f>
        <v>0</v>
      </c>
      <c r="H33" s="53">
        <f t="shared" si="5"/>
        <v>0</v>
      </c>
      <c r="I33" s="53">
        <f t="shared" si="5"/>
        <v>0</v>
      </c>
      <c r="J33" s="53">
        <f t="shared" si="5"/>
        <v>0</v>
      </c>
      <c r="K33" s="53">
        <f t="shared" si="5"/>
        <v>0</v>
      </c>
      <c r="L33" s="53">
        <f t="shared" si="5"/>
        <v>0</v>
      </c>
      <c r="M33" s="53">
        <f t="shared" si="5"/>
        <v>0</v>
      </c>
      <c r="N33" s="53">
        <f t="shared" si="5"/>
        <v>0</v>
      </c>
      <c r="O33" s="53">
        <f t="shared" si="5"/>
        <v>0</v>
      </c>
      <c r="P33" s="53">
        <f t="shared" si="5"/>
        <v>0</v>
      </c>
    </row>
    <row r="34" spans="2:16" ht="15" customHeight="1" x14ac:dyDescent="0.2">
      <c r="B34" s="52"/>
      <c r="C34" s="62"/>
      <c r="D34" s="62" t="s">
        <v>33</v>
      </c>
      <c r="E34" s="62"/>
      <c r="F34" s="6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5" customHeight="1" x14ac:dyDescent="0.2">
      <c r="B35" s="52"/>
      <c r="C35" s="62"/>
      <c r="D35" s="62"/>
      <c r="E35" s="62" t="s">
        <v>3</v>
      </c>
      <c r="F35" s="6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2:16" ht="15" customHeight="1" x14ac:dyDescent="0.2">
      <c r="B36" s="52"/>
      <c r="C36" s="62"/>
      <c r="D36" s="62"/>
      <c r="E36" s="62"/>
      <c r="F36" s="63" t="s">
        <v>38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2:16" ht="15" customHeight="1" x14ac:dyDescent="0.2">
      <c r="B37" s="52"/>
      <c r="C37" s="62"/>
      <c r="D37" s="62"/>
      <c r="E37" s="62"/>
      <c r="F37" s="63" t="s">
        <v>4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ht="15" customHeight="1" x14ac:dyDescent="0.2">
      <c r="B38" s="52"/>
      <c r="C38" s="62"/>
      <c r="D38" s="62"/>
      <c r="E38" s="62" t="s">
        <v>7</v>
      </c>
      <c r="F38" s="63"/>
      <c r="G38" s="53">
        <f t="shared" ref="G38:P38" si="6">SUM(G36:G37)</f>
        <v>0</v>
      </c>
      <c r="H38" s="53">
        <f t="shared" si="6"/>
        <v>0</v>
      </c>
      <c r="I38" s="53">
        <f t="shared" si="6"/>
        <v>0</v>
      </c>
      <c r="J38" s="53">
        <f t="shared" si="6"/>
        <v>0</v>
      </c>
      <c r="K38" s="53">
        <f t="shared" si="6"/>
        <v>0</v>
      </c>
      <c r="L38" s="53">
        <f t="shared" si="6"/>
        <v>0</v>
      </c>
      <c r="M38" s="53">
        <f t="shared" si="6"/>
        <v>0</v>
      </c>
      <c r="N38" s="53">
        <f t="shared" si="6"/>
        <v>0</v>
      </c>
      <c r="O38" s="53">
        <f t="shared" si="6"/>
        <v>0</v>
      </c>
      <c r="P38" s="53">
        <f t="shared" si="6"/>
        <v>0</v>
      </c>
    </row>
    <row r="39" spans="2:16" ht="15" customHeight="1" x14ac:dyDescent="0.2">
      <c r="B39" s="52"/>
      <c r="C39" s="62"/>
      <c r="D39" s="62"/>
      <c r="E39" s="62" t="s">
        <v>5</v>
      </c>
      <c r="F39" s="6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2:16" ht="15" customHeight="1" x14ac:dyDescent="0.2">
      <c r="B40" s="52"/>
      <c r="C40" s="62"/>
      <c r="D40" s="62"/>
      <c r="E40" s="62"/>
      <c r="F40" s="63" t="s">
        <v>38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2:16" ht="15" customHeight="1" x14ac:dyDescent="0.2">
      <c r="B41" s="52"/>
      <c r="C41" s="62"/>
      <c r="D41" s="62"/>
      <c r="E41" s="62"/>
      <c r="F41" s="63" t="s">
        <v>4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2:16" ht="15" customHeight="1" x14ac:dyDescent="0.2">
      <c r="B42" s="52"/>
      <c r="C42" s="62"/>
      <c r="D42" s="62"/>
      <c r="E42" s="62" t="s">
        <v>8</v>
      </c>
      <c r="F42" s="63"/>
      <c r="G42" s="53">
        <f t="shared" ref="G42:P42" si="7">SUM(G40:G41)</f>
        <v>0</v>
      </c>
      <c r="H42" s="53">
        <f t="shared" si="7"/>
        <v>0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si="7"/>
        <v>0</v>
      </c>
      <c r="M42" s="53">
        <f t="shared" si="7"/>
        <v>0</v>
      </c>
      <c r="N42" s="53">
        <f t="shared" si="7"/>
        <v>0</v>
      </c>
      <c r="O42" s="53">
        <f t="shared" si="7"/>
        <v>0</v>
      </c>
      <c r="P42" s="53">
        <f t="shared" si="7"/>
        <v>0</v>
      </c>
    </row>
    <row r="43" spans="2:16" ht="15" customHeight="1" x14ac:dyDescent="0.2">
      <c r="B43" s="52"/>
      <c r="C43" s="62"/>
      <c r="D43" s="62" t="s">
        <v>34</v>
      </c>
      <c r="E43" s="62"/>
      <c r="F43" s="63"/>
      <c r="G43" s="53">
        <f t="shared" ref="G43:P43" si="8">G38+G42</f>
        <v>0</v>
      </c>
      <c r="H43" s="53">
        <f t="shared" si="8"/>
        <v>0</v>
      </c>
      <c r="I43" s="53">
        <f t="shared" si="8"/>
        <v>0</v>
      </c>
      <c r="J43" s="53">
        <f t="shared" si="8"/>
        <v>0</v>
      </c>
      <c r="K43" s="53">
        <f t="shared" si="8"/>
        <v>0</v>
      </c>
      <c r="L43" s="53">
        <f t="shared" si="8"/>
        <v>0</v>
      </c>
      <c r="M43" s="53">
        <f t="shared" si="8"/>
        <v>0</v>
      </c>
      <c r="N43" s="53">
        <f t="shared" si="8"/>
        <v>0</v>
      </c>
      <c r="O43" s="53">
        <f t="shared" si="8"/>
        <v>0</v>
      </c>
      <c r="P43" s="53">
        <f t="shared" si="8"/>
        <v>0</v>
      </c>
    </row>
    <row r="44" spans="2:16" ht="15" customHeight="1" x14ac:dyDescent="0.2">
      <c r="B44" s="54"/>
      <c r="C44" s="55" t="s">
        <v>96</v>
      </c>
      <c r="D44" s="55"/>
      <c r="E44" s="55"/>
      <c r="F44" s="56"/>
      <c r="G44" s="57">
        <f t="shared" ref="G44:P44" si="9">G33+G43</f>
        <v>0</v>
      </c>
      <c r="H44" s="57">
        <f t="shared" si="9"/>
        <v>0</v>
      </c>
      <c r="I44" s="57">
        <f t="shared" si="9"/>
        <v>0</v>
      </c>
      <c r="J44" s="57">
        <f t="shared" si="9"/>
        <v>0</v>
      </c>
      <c r="K44" s="57">
        <f t="shared" si="9"/>
        <v>0</v>
      </c>
      <c r="L44" s="57">
        <f t="shared" si="9"/>
        <v>0</v>
      </c>
      <c r="M44" s="57">
        <f t="shared" si="9"/>
        <v>0</v>
      </c>
      <c r="N44" s="57">
        <f t="shared" si="9"/>
        <v>0</v>
      </c>
      <c r="O44" s="57">
        <f t="shared" si="9"/>
        <v>0</v>
      </c>
      <c r="P44" s="57">
        <f t="shared" si="9"/>
        <v>0</v>
      </c>
    </row>
    <row r="45" spans="2:16" ht="15" customHeight="1" x14ac:dyDescent="0.2">
      <c r="B45" s="52"/>
      <c r="C45" s="199" t="s">
        <v>12</v>
      </c>
      <c r="D45" s="199"/>
      <c r="E45" s="199"/>
      <c r="F45" s="200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2:16" ht="15" customHeight="1" x14ac:dyDescent="0.2">
      <c r="B46" s="52"/>
      <c r="C46" s="62"/>
      <c r="D46" s="62" t="s">
        <v>3</v>
      </c>
      <c r="E46" s="62"/>
      <c r="F46" s="6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2:16" ht="15" customHeight="1" x14ac:dyDescent="0.2">
      <c r="B47" s="52"/>
      <c r="C47" s="62"/>
      <c r="D47" s="62"/>
      <c r="E47" s="62" t="s">
        <v>10</v>
      </c>
      <c r="F47" s="6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2:16" ht="15" customHeight="1" x14ac:dyDescent="0.2">
      <c r="B48" s="52"/>
      <c r="C48" s="62"/>
      <c r="D48" s="62"/>
      <c r="E48" s="62" t="s">
        <v>11</v>
      </c>
      <c r="F48" s="6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2:16" ht="15" customHeight="1" x14ac:dyDescent="0.2">
      <c r="B49" s="52"/>
      <c r="C49" s="62"/>
      <c r="D49" s="62"/>
      <c r="E49" s="62" t="s">
        <v>38</v>
      </c>
      <c r="F49" s="63"/>
      <c r="G49" s="53"/>
      <c r="H49" s="53"/>
      <c r="I49" s="53"/>
      <c r="J49" s="53"/>
      <c r="K49" s="53"/>
      <c r="L49" s="53"/>
      <c r="M49" s="53"/>
      <c r="N49" s="53"/>
      <c r="O49" s="53"/>
      <c r="P49" s="53"/>
    </row>
    <row r="50" spans="2:16" ht="15" customHeight="1" x14ac:dyDescent="0.2">
      <c r="B50" s="52"/>
      <c r="C50" s="62"/>
      <c r="D50" s="62"/>
      <c r="E50" s="62" t="s">
        <v>4</v>
      </c>
      <c r="F50" s="63"/>
      <c r="G50" s="53"/>
      <c r="H50" s="53"/>
      <c r="I50" s="53"/>
      <c r="J50" s="53"/>
      <c r="K50" s="53"/>
      <c r="L50" s="53"/>
      <c r="M50" s="53"/>
      <c r="N50" s="53"/>
      <c r="O50" s="53"/>
      <c r="P50" s="53"/>
    </row>
    <row r="51" spans="2:16" ht="15" customHeight="1" x14ac:dyDescent="0.2">
      <c r="B51" s="52"/>
      <c r="C51" s="62"/>
      <c r="D51" s="62" t="s">
        <v>7</v>
      </c>
      <c r="E51" s="62"/>
      <c r="F51" s="63"/>
      <c r="G51" s="53">
        <f t="shared" ref="G51:P51" si="10">SUM(G47:G50)</f>
        <v>0</v>
      </c>
      <c r="H51" s="53">
        <f t="shared" si="10"/>
        <v>0</v>
      </c>
      <c r="I51" s="53">
        <f t="shared" si="10"/>
        <v>0</v>
      </c>
      <c r="J51" s="53">
        <f t="shared" si="10"/>
        <v>0</v>
      </c>
      <c r="K51" s="53">
        <f t="shared" si="10"/>
        <v>0</v>
      </c>
      <c r="L51" s="53">
        <f t="shared" si="10"/>
        <v>0</v>
      </c>
      <c r="M51" s="53">
        <f t="shared" si="10"/>
        <v>0</v>
      </c>
      <c r="N51" s="53">
        <f t="shared" si="10"/>
        <v>0</v>
      </c>
      <c r="O51" s="53">
        <f t="shared" si="10"/>
        <v>0</v>
      </c>
      <c r="P51" s="53">
        <f t="shared" si="10"/>
        <v>0</v>
      </c>
    </row>
    <row r="52" spans="2:16" ht="15" customHeight="1" x14ac:dyDescent="0.2">
      <c r="B52" s="52"/>
      <c r="C52" s="62"/>
      <c r="D52" s="62" t="s">
        <v>5</v>
      </c>
      <c r="E52" s="62"/>
      <c r="F52" s="6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2:16" ht="15" customHeight="1" x14ac:dyDescent="0.2">
      <c r="B53" s="52"/>
      <c r="C53" s="62"/>
      <c r="D53" s="62"/>
      <c r="E53" s="62" t="s">
        <v>10</v>
      </c>
      <c r="F53" s="6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2:16" ht="15" customHeight="1" x14ac:dyDescent="0.2">
      <c r="B54" s="52"/>
      <c r="C54" s="62"/>
      <c r="D54" s="62"/>
      <c r="E54" s="62" t="s">
        <v>11</v>
      </c>
      <c r="F54" s="6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2:16" ht="15" customHeight="1" x14ac:dyDescent="0.2">
      <c r="B55" s="52"/>
      <c r="C55" s="62"/>
      <c r="D55" s="62"/>
      <c r="E55" s="62" t="s">
        <v>38</v>
      </c>
      <c r="F55" s="6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2:16" ht="15" customHeight="1" x14ac:dyDescent="0.2">
      <c r="B56" s="52"/>
      <c r="C56" s="62"/>
      <c r="D56" s="62"/>
      <c r="E56" s="62" t="s">
        <v>4</v>
      </c>
      <c r="F56" s="6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2:16" ht="15" customHeight="1" x14ac:dyDescent="0.2">
      <c r="B57" s="52"/>
      <c r="C57" s="62"/>
      <c r="D57" s="62" t="s">
        <v>8</v>
      </c>
      <c r="E57" s="62"/>
      <c r="F57" s="63"/>
      <c r="G57" s="53">
        <f t="shared" ref="G57:P57" si="11">SUM(G53:G56)</f>
        <v>0</v>
      </c>
      <c r="H57" s="53">
        <f t="shared" si="11"/>
        <v>0</v>
      </c>
      <c r="I57" s="53">
        <f t="shared" si="11"/>
        <v>0</v>
      </c>
      <c r="J57" s="53">
        <f t="shared" si="11"/>
        <v>0</v>
      </c>
      <c r="K57" s="53">
        <f t="shared" si="11"/>
        <v>0</v>
      </c>
      <c r="L57" s="53">
        <f t="shared" si="11"/>
        <v>0</v>
      </c>
      <c r="M57" s="53">
        <f t="shared" si="11"/>
        <v>0</v>
      </c>
      <c r="N57" s="53">
        <f t="shared" si="11"/>
        <v>0</v>
      </c>
      <c r="O57" s="53">
        <f t="shared" si="11"/>
        <v>0</v>
      </c>
      <c r="P57" s="53">
        <f t="shared" si="11"/>
        <v>0</v>
      </c>
    </row>
    <row r="58" spans="2:16" ht="15" customHeight="1" x14ac:dyDescent="0.2">
      <c r="B58" s="54"/>
      <c r="C58" s="55" t="s">
        <v>13</v>
      </c>
      <c r="D58" s="55"/>
      <c r="E58" s="55"/>
      <c r="F58" s="56"/>
      <c r="G58" s="57">
        <f t="shared" ref="G58:P58" si="12">G57+G51</f>
        <v>0</v>
      </c>
      <c r="H58" s="57">
        <f t="shared" si="12"/>
        <v>0</v>
      </c>
      <c r="I58" s="57">
        <f t="shared" si="12"/>
        <v>0</v>
      </c>
      <c r="J58" s="57">
        <f t="shared" si="12"/>
        <v>0</v>
      </c>
      <c r="K58" s="57">
        <f t="shared" si="12"/>
        <v>0</v>
      </c>
      <c r="L58" s="57">
        <f t="shared" si="12"/>
        <v>0</v>
      </c>
      <c r="M58" s="57">
        <f t="shared" si="12"/>
        <v>0</v>
      </c>
      <c r="N58" s="57">
        <f t="shared" si="12"/>
        <v>0</v>
      </c>
      <c r="O58" s="57">
        <f t="shared" si="12"/>
        <v>0</v>
      </c>
      <c r="P58" s="57">
        <f t="shared" si="12"/>
        <v>0</v>
      </c>
    </row>
    <row r="59" spans="2:16" ht="15" customHeight="1" x14ac:dyDescent="0.25">
      <c r="B59" s="84" t="s">
        <v>126</v>
      </c>
      <c r="C59" s="85"/>
      <c r="D59" s="85"/>
      <c r="E59" s="85"/>
      <c r="F59" s="86"/>
      <c r="G59" s="131">
        <f t="shared" ref="G59:P59" si="13">G22+G44+G58</f>
        <v>0</v>
      </c>
      <c r="H59" s="131">
        <f t="shared" si="13"/>
        <v>0</v>
      </c>
      <c r="I59" s="131">
        <f t="shared" si="13"/>
        <v>0</v>
      </c>
      <c r="J59" s="131">
        <f t="shared" si="13"/>
        <v>0</v>
      </c>
      <c r="K59" s="131">
        <f t="shared" si="13"/>
        <v>0</v>
      </c>
      <c r="L59" s="131">
        <f t="shared" si="13"/>
        <v>0</v>
      </c>
      <c r="M59" s="131">
        <f t="shared" si="13"/>
        <v>0</v>
      </c>
      <c r="N59" s="131">
        <f t="shared" si="13"/>
        <v>0</v>
      </c>
      <c r="O59" s="131">
        <f t="shared" si="13"/>
        <v>0</v>
      </c>
      <c r="P59" s="131">
        <f t="shared" si="13"/>
        <v>0</v>
      </c>
    </row>
  </sheetData>
  <sheetProtection sheet="1" objects="1" scenarios="1"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13&amp;Rver 3 (12/2007)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4">
    <pageSetUpPr fitToPage="1"/>
  </sheetPr>
  <dimension ref="A1:S59"/>
  <sheetViews>
    <sheetView zoomScale="80" zoomScaleNormal="80" workbookViewId="0">
      <selection activeCell="B2" sqref="B2"/>
    </sheetView>
  </sheetViews>
  <sheetFormatPr defaultColWidth="0" defaultRowHeight="15" zeroHeight="1" x14ac:dyDescent="0.2"/>
  <cols>
    <col min="1" max="1" width="2.42578125" style="40" customWidth="1"/>
    <col min="2" max="3" width="3.7109375" style="40" customWidth="1"/>
    <col min="4" max="4" width="7.28515625" style="40" customWidth="1"/>
    <col min="5" max="5" width="3.7109375" style="40" customWidth="1"/>
    <col min="6" max="6" width="22.7109375" style="40" customWidth="1"/>
    <col min="7" max="7" width="16" style="40" customWidth="1"/>
    <col min="8" max="8" width="12.7109375" style="40" customWidth="1"/>
    <col min="9" max="9" width="16.42578125" style="40" customWidth="1"/>
    <col min="10" max="10" width="15.7109375" style="40" customWidth="1"/>
    <col min="11" max="12" width="12.7109375" style="40" customWidth="1"/>
    <col min="13" max="13" width="17" style="40" customWidth="1"/>
    <col min="14" max="14" width="15" style="40" customWidth="1"/>
    <col min="15" max="16" width="12.7109375" style="40" customWidth="1"/>
    <col min="17" max="19" width="12.7109375" hidden="1" customWidth="1"/>
    <col min="20" max="16384" width="9.140625" hidden="1"/>
  </cols>
  <sheetData>
    <row r="1" spans="1:19" ht="42.75" customHeight="1" x14ac:dyDescent="0.2">
      <c r="A1" s="75"/>
      <c r="B1" s="181" t="s">
        <v>130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ht="20.100000000000001" customHeight="1" x14ac:dyDescent="0.25">
      <c r="A2" s="75"/>
      <c r="B2" s="42" t="s">
        <v>28</v>
      </c>
      <c r="C2" s="42"/>
      <c r="D2" s="42"/>
      <c r="E2" s="189" t="str">
        <f>'CSS Pgm 1'!E2:F2</f>
        <v>Santa Cruz</v>
      </c>
      <c r="F2" s="189"/>
      <c r="G2" s="75"/>
      <c r="H2" s="75"/>
      <c r="I2" s="75"/>
      <c r="J2" s="75"/>
      <c r="K2" s="75"/>
      <c r="L2" s="75"/>
      <c r="M2" s="75"/>
      <c r="N2" s="75"/>
      <c r="O2" s="43" t="s">
        <v>29</v>
      </c>
      <c r="P2" s="44"/>
    </row>
    <row r="3" spans="1:19" ht="20.100000000000001" customHeight="1" x14ac:dyDescent="0.25">
      <c r="A3" s="75"/>
      <c r="B3" s="42" t="s">
        <v>121</v>
      </c>
      <c r="C3" s="42"/>
      <c r="D3" s="42"/>
      <c r="E3" s="179"/>
      <c r="F3" s="179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s="3" customFormat="1" ht="15" customHeight="1" x14ac:dyDescent="0.25">
      <c r="A5" s="79"/>
      <c r="B5" s="201" t="s">
        <v>30</v>
      </c>
      <c r="C5" s="202"/>
      <c r="D5" s="202"/>
      <c r="E5" s="202"/>
      <c r="F5" s="203"/>
      <c r="G5" s="45" t="s">
        <v>19</v>
      </c>
      <c r="H5" s="46" t="s">
        <v>20</v>
      </c>
      <c r="I5" s="46" t="s">
        <v>27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46" t="s">
        <v>76</v>
      </c>
    </row>
    <row r="6" spans="1:19" s="3" customFormat="1" ht="15" customHeight="1" x14ac:dyDescent="0.25">
      <c r="A6" s="79"/>
      <c r="B6" s="204"/>
      <c r="C6" s="205"/>
      <c r="D6" s="205"/>
      <c r="E6" s="205"/>
      <c r="F6" s="206"/>
      <c r="G6" s="191" t="s">
        <v>6</v>
      </c>
      <c r="H6" s="178" t="s">
        <v>37</v>
      </c>
      <c r="I6" s="179"/>
      <c r="J6" s="179"/>
      <c r="K6" s="179"/>
      <c r="L6" s="179"/>
      <c r="M6" s="179"/>
      <c r="N6" s="179"/>
      <c r="O6" s="179"/>
      <c r="P6" s="180"/>
    </row>
    <row r="7" spans="1:19" s="1" customFormat="1" ht="42" customHeight="1" x14ac:dyDescent="0.2">
      <c r="A7" s="168"/>
      <c r="B7" s="207"/>
      <c r="C7" s="208"/>
      <c r="D7" s="208"/>
      <c r="E7" s="208"/>
      <c r="F7" s="209"/>
      <c r="G7" s="192"/>
      <c r="H7" s="169" t="s">
        <v>0</v>
      </c>
      <c r="I7" s="169" t="s">
        <v>36</v>
      </c>
      <c r="J7" s="169" t="s">
        <v>18</v>
      </c>
      <c r="K7" s="169" t="s">
        <v>1</v>
      </c>
      <c r="L7" s="169" t="s">
        <v>15</v>
      </c>
      <c r="M7" s="169" t="s">
        <v>16</v>
      </c>
      <c r="N7" s="169" t="s">
        <v>2</v>
      </c>
      <c r="O7" s="169" t="s">
        <v>17</v>
      </c>
      <c r="P7" s="73" t="s">
        <v>75</v>
      </c>
      <c r="Q7" s="2"/>
      <c r="R7" s="2"/>
      <c r="S7" s="2"/>
    </row>
    <row r="8" spans="1:19" ht="15" customHeight="1" x14ac:dyDescent="0.25">
      <c r="B8" s="58" t="s">
        <v>120</v>
      </c>
      <c r="C8" s="59"/>
      <c r="D8" s="59"/>
      <c r="E8" s="59"/>
      <c r="F8" s="6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9" ht="15" customHeight="1" x14ac:dyDescent="0.2">
      <c r="B9" s="52"/>
      <c r="C9" s="210" t="s">
        <v>105</v>
      </c>
      <c r="D9" s="210"/>
      <c r="E9" s="210"/>
      <c r="F9" s="211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9" ht="15" customHeight="1" x14ac:dyDescent="0.2">
      <c r="B10" s="52"/>
      <c r="C10" s="62"/>
      <c r="D10" s="62" t="s">
        <v>3</v>
      </c>
      <c r="E10" s="62"/>
      <c r="F10" s="6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ht="15" customHeight="1" x14ac:dyDescent="0.2">
      <c r="B11" s="52"/>
      <c r="C11" s="62"/>
      <c r="D11" s="62"/>
      <c r="E11" s="62" t="s">
        <v>10</v>
      </c>
      <c r="F11" s="6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ht="15" customHeight="1" x14ac:dyDescent="0.2">
      <c r="B12" s="52"/>
      <c r="C12" s="62"/>
      <c r="D12" s="62"/>
      <c r="E12" s="62" t="s">
        <v>11</v>
      </c>
      <c r="F12" s="6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9" ht="15" customHeight="1" x14ac:dyDescent="0.2">
      <c r="B13" s="52"/>
      <c r="C13" s="62"/>
      <c r="D13" s="62"/>
      <c r="E13" s="62" t="s">
        <v>38</v>
      </c>
      <c r="F13" s="6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9" ht="15" customHeight="1" x14ac:dyDescent="0.2">
      <c r="B14" s="52"/>
      <c r="C14" s="62"/>
      <c r="D14" s="62"/>
      <c r="E14" s="62" t="s">
        <v>4</v>
      </c>
      <c r="F14" s="6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9" ht="15" customHeight="1" x14ac:dyDescent="0.2">
      <c r="B15" s="52"/>
      <c r="C15" s="62"/>
      <c r="D15" s="62" t="s">
        <v>7</v>
      </c>
      <c r="E15" s="62"/>
      <c r="F15" s="63"/>
      <c r="G15" s="53">
        <f t="shared" ref="G15:P15" si="0">SUM(G11:G14)</f>
        <v>0</v>
      </c>
      <c r="H15" s="53">
        <f t="shared" si="0"/>
        <v>0</v>
      </c>
      <c r="I15" s="53">
        <f t="shared" si="0"/>
        <v>0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</row>
    <row r="16" spans="1:19" ht="15" customHeight="1" x14ac:dyDescent="0.2">
      <c r="B16" s="52"/>
      <c r="C16" s="62"/>
      <c r="D16" s="62" t="s">
        <v>5</v>
      </c>
      <c r="E16" s="62"/>
      <c r="F16" s="6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2:16" ht="15" customHeight="1" x14ac:dyDescent="0.2">
      <c r="B17" s="52"/>
      <c r="C17" s="62"/>
      <c r="D17" s="62"/>
      <c r="E17" s="62" t="s">
        <v>10</v>
      </c>
      <c r="F17" s="6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2:16" ht="15" customHeight="1" x14ac:dyDescent="0.2">
      <c r="B18" s="52"/>
      <c r="C18" s="62"/>
      <c r="D18" s="62"/>
      <c r="E18" s="62" t="s">
        <v>11</v>
      </c>
      <c r="F18" s="6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2:16" ht="15" customHeight="1" x14ac:dyDescent="0.2">
      <c r="B19" s="52"/>
      <c r="C19" s="62"/>
      <c r="D19" s="62"/>
      <c r="E19" s="62" t="s">
        <v>38</v>
      </c>
      <c r="F19" s="6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2:16" ht="15" customHeight="1" x14ac:dyDescent="0.2">
      <c r="B20" s="52"/>
      <c r="C20" s="62"/>
      <c r="D20" s="62"/>
      <c r="E20" s="62" t="s">
        <v>4</v>
      </c>
      <c r="F20" s="6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2:16" ht="15" customHeight="1" x14ac:dyDescent="0.2">
      <c r="B21" s="52"/>
      <c r="C21" s="62"/>
      <c r="D21" s="62" t="s">
        <v>8</v>
      </c>
      <c r="E21" s="62"/>
      <c r="F21" s="63"/>
      <c r="G21" s="53">
        <f t="shared" ref="G21:P21" si="1">SUM(G17:G20)</f>
        <v>0</v>
      </c>
      <c r="H21" s="53">
        <f t="shared" si="1"/>
        <v>0</v>
      </c>
      <c r="I21" s="53">
        <f t="shared" si="1"/>
        <v>0</v>
      </c>
      <c r="J21" s="53">
        <f t="shared" si="1"/>
        <v>0</v>
      </c>
      <c r="K21" s="53">
        <f t="shared" si="1"/>
        <v>0</v>
      </c>
      <c r="L21" s="53">
        <f t="shared" si="1"/>
        <v>0</v>
      </c>
      <c r="M21" s="53">
        <f t="shared" si="1"/>
        <v>0</v>
      </c>
      <c r="N21" s="53">
        <f t="shared" si="1"/>
        <v>0</v>
      </c>
      <c r="O21" s="53">
        <f t="shared" si="1"/>
        <v>0</v>
      </c>
      <c r="P21" s="53">
        <f t="shared" si="1"/>
        <v>0</v>
      </c>
    </row>
    <row r="22" spans="2:16" ht="15" customHeight="1" x14ac:dyDescent="0.2">
      <c r="B22" s="54"/>
      <c r="C22" s="55" t="s">
        <v>9</v>
      </c>
      <c r="D22" s="55"/>
      <c r="E22" s="55"/>
      <c r="F22" s="56"/>
      <c r="G22" s="57">
        <f t="shared" ref="G22:P22" si="2">G15+G21</f>
        <v>0</v>
      </c>
      <c r="H22" s="57">
        <f t="shared" si="2"/>
        <v>0</v>
      </c>
      <c r="I22" s="57">
        <f t="shared" si="2"/>
        <v>0</v>
      </c>
      <c r="J22" s="57">
        <f t="shared" si="2"/>
        <v>0</v>
      </c>
      <c r="K22" s="57">
        <f t="shared" si="2"/>
        <v>0</v>
      </c>
      <c r="L22" s="57">
        <f t="shared" si="2"/>
        <v>0</v>
      </c>
      <c r="M22" s="57">
        <f t="shared" si="2"/>
        <v>0</v>
      </c>
      <c r="N22" s="57">
        <f t="shared" si="2"/>
        <v>0</v>
      </c>
      <c r="O22" s="57">
        <f t="shared" si="2"/>
        <v>0</v>
      </c>
      <c r="P22" s="57">
        <f t="shared" si="2"/>
        <v>0</v>
      </c>
    </row>
    <row r="23" spans="2:16" ht="15" customHeight="1" x14ac:dyDescent="0.2">
      <c r="B23" s="52"/>
      <c r="C23" s="212" t="s">
        <v>95</v>
      </c>
      <c r="D23" s="212"/>
      <c r="E23" s="212"/>
      <c r="F23" s="21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2:16" ht="15" customHeight="1" x14ac:dyDescent="0.2">
      <c r="B24" s="52"/>
      <c r="C24" s="62"/>
      <c r="D24" s="62" t="s">
        <v>31</v>
      </c>
      <c r="E24" s="62"/>
      <c r="F24" s="6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2:16" ht="15" customHeight="1" x14ac:dyDescent="0.2">
      <c r="B25" s="52"/>
      <c r="C25" s="62"/>
      <c r="D25" s="62"/>
      <c r="E25" s="62" t="s">
        <v>3</v>
      </c>
      <c r="F25" s="6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5" customHeight="1" x14ac:dyDescent="0.2">
      <c r="B26" s="52"/>
      <c r="C26" s="62"/>
      <c r="D26" s="62"/>
      <c r="E26" s="62"/>
      <c r="F26" s="63" t="s">
        <v>38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5" customHeight="1" x14ac:dyDescent="0.2">
      <c r="B27" s="52"/>
      <c r="C27" s="62"/>
      <c r="D27" s="62"/>
      <c r="E27" s="62"/>
      <c r="F27" s="63" t="s">
        <v>4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2:16" ht="15" customHeight="1" x14ac:dyDescent="0.2">
      <c r="B28" s="52"/>
      <c r="C28" s="62"/>
      <c r="D28" s="62"/>
      <c r="E28" s="62" t="s">
        <v>7</v>
      </c>
      <c r="F28" s="63"/>
      <c r="G28" s="53">
        <f t="shared" ref="G28:P28" si="3">SUM(G26:G27)</f>
        <v>0</v>
      </c>
      <c r="H28" s="53">
        <f t="shared" si="3"/>
        <v>0</v>
      </c>
      <c r="I28" s="53">
        <f t="shared" si="3"/>
        <v>0</v>
      </c>
      <c r="J28" s="53">
        <f t="shared" si="3"/>
        <v>0</v>
      </c>
      <c r="K28" s="53">
        <f t="shared" si="3"/>
        <v>0</v>
      </c>
      <c r="L28" s="53">
        <f t="shared" si="3"/>
        <v>0</v>
      </c>
      <c r="M28" s="53">
        <f t="shared" si="3"/>
        <v>0</v>
      </c>
      <c r="N28" s="53">
        <f t="shared" si="3"/>
        <v>0</v>
      </c>
      <c r="O28" s="53">
        <f t="shared" si="3"/>
        <v>0</v>
      </c>
      <c r="P28" s="53">
        <f t="shared" si="3"/>
        <v>0</v>
      </c>
    </row>
    <row r="29" spans="2:16" ht="15" customHeight="1" x14ac:dyDescent="0.2">
      <c r="B29" s="52"/>
      <c r="C29" s="62"/>
      <c r="D29" s="62"/>
      <c r="E29" s="62" t="s">
        <v>5</v>
      </c>
      <c r="F29" s="6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2:16" ht="15" customHeight="1" x14ac:dyDescent="0.2">
      <c r="B30" s="52"/>
      <c r="C30" s="62"/>
      <c r="D30" s="62"/>
      <c r="E30" s="62"/>
      <c r="F30" s="63" t="s">
        <v>38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5" customHeight="1" x14ac:dyDescent="0.2">
      <c r="B31" s="52"/>
      <c r="C31" s="62"/>
      <c r="D31" s="62"/>
      <c r="E31" s="62"/>
      <c r="F31" s="63" t="s">
        <v>4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2:16" ht="15" customHeight="1" x14ac:dyDescent="0.2">
      <c r="B32" s="52"/>
      <c r="C32" s="62"/>
      <c r="D32" s="62"/>
      <c r="E32" s="62" t="s">
        <v>8</v>
      </c>
      <c r="F32" s="63"/>
      <c r="G32" s="53">
        <f t="shared" ref="G32:P32" si="4">SUM(G30:G31)</f>
        <v>0</v>
      </c>
      <c r="H32" s="53">
        <f t="shared" si="4"/>
        <v>0</v>
      </c>
      <c r="I32" s="53">
        <f t="shared" si="4"/>
        <v>0</v>
      </c>
      <c r="J32" s="53">
        <f t="shared" si="4"/>
        <v>0</v>
      </c>
      <c r="K32" s="53">
        <f t="shared" si="4"/>
        <v>0</v>
      </c>
      <c r="L32" s="53">
        <f t="shared" si="4"/>
        <v>0</v>
      </c>
      <c r="M32" s="53">
        <f t="shared" si="4"/>
        <v>0</v>
      </c>
      <c r="N32" s="53">
        <f t="shared" si="4"/>
        <v>0</v>
      </c>
      <c r="O32" s="53">
        <f t="shared" si="4"/>
        <v>0</v>
      </c>
      <c r="P32" s="53">
        <f t="shared" si="4"/>
        <v>0</v>
      </c>
    </row>
    <row r="33" spans="2:16" ht="15" customHeight="1" x14ac:dyDescent="0.2">
      <c r="B33" s="52"/>
      <c r="C33" s="62"/>
      <c r="D33" s="62" t="s">
        <v>32</v>
      </c>
      <c r="E33" s="62"/>
      <c r="F33" s="63"/>
      <c r="G33" s="53">
        <f t="shared" ref="G33:P33" si="5">G28+G32</f>
        <v>0</v>
      </c>
      <c r="H33" s="53">
        <f t="shared" si="5"/>
        <v>0</v>
      </c>
      <c r="I33" s="53">
        <f t="shared" si="5"/>
        <v>0</v>
      </c>
      <c r="J33" s="53">
        <f t="shared" si="5"/>
        <v>0</v>
      </c>
      <c r="K33" s="53">
        <f t="shared" si="5"/>
        <v>0</v>
      </c>
      <c r="L33" s="53">
        <f t="shared" si="5"/>
        <v>0</v>
      </c>
      <c r="M33" s="53">
        <f t="shared" si="5"/>
        <v>0</v>
      </c>
      <c r="N33" s="53">
        <f t="shared" si="5"/>
        <v>0</v>
      </c>
      <c r="O33" s="53">
        <f t="shared" si="5"/>
        <v>0</v>
      </c>
      <c r="P33" s="53">
        <f t="shared" si="5"/>
        <v>0</v>
      </c>
    </row>
    <row r="34" spans="2:16" ht="15" customHeight="1" x14ac:dyDescent="0.2">
      <c r="B34" s="52"/>
      <c r="C34" s="62"/>
      <c r="D34" s="62" t="s">
        <v>33</v>
      </c>
      <c r="E34" s="62"/>
      <c r="F34" s="6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5" customHeight="1" x14ac:dyDescent="0.2">
      <c r="B35" s="52"/>
      <c r="C35" s="62"/>
      <c r="D35" s="62"/>
      <c r="E35" s="62" t="s">
        <v>3</v>
      </c>
      <c r="F35" s="6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2:16" ht="15" customHeight="1" x14ac:dyDescent="0.2">
      <c r="B36" s="52"/>
      <c r="C36" s="62"/>
      <c r="D36" s="62"/>
      <c r="E36" s="62"/>
      <c r="F36" s="63" t="s">
        <v>38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2:16" ht="15" customHeight="1" x14ac:dyDescent="0.2">
      <c r="B37" s="52"/>
      <c r="C37" s="62"/>
      <c r="D37" s="62"/>
      <c r="E37" s="62"/>
      <c r="F37" s="63" t="s">
        <v>4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ht="15" customHeight="1" x14ac:dyDescent="0.2">
      <c r="B38" s="52"/>
      <c r="C38" s="62"/>
      <c r="D38" s="62"/>
      <c r="E38" s="62" t="s">
        <v>7</v>
      </c>
      <c r="F38" s="63"/>
      <c r="G38" s="53">
        <f t="shared" ref="G38:P38" si="6">SUM(G36:G37)</f>
        <v>0</v>
      </c>
      <c r="H38" s="53">
        <f t="shared" si="6"/>
        <v>0</v>
      </c>
      <c r="I38" s="53">
        <f t="shared" si="6"/>
        <v>0</v>
      </c>
      <c r="J38" s="53">
        <f t="shared" si="6"/>
        <v>0</v>
      </c>
      <c r="K38" s="53">
        <f t="shared" si="6"/>
        <v>0</v>
      </c>
      <c r="L38" s="53">
        <f t="shared" si="6"/>
        <v>0</v>
      </c>
      <c r="M38" s="53">
        <f t="shared" si="6"/>
        <v>0</v>
      </c>
      <c r="N38" s="53">
        <f t="shared" si="6"/>
        <v>0</v>
      </c>
      <c r="O38" s="53">
        <f t="shared" si="6"/>
        <v>0</v>
      </c>
      <c r="P38" s="53">
        <f t="shared" si="6"/>
        <v>0</v>
      </c>
    </row>
    <row r="39" spans="2:16" ht="15" customHeight="1" x14ac:dyDescent="0.2">
      <c r="B39" s="52"/>
      <c r="C39" s="62"/>
      <c r="D39" s="62"/>
      <c r="E39" s="62" t="s">
        <v>5</v>
      </c>
      <c r="F39" s="6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2:16" ht="15" customHeight="1" x14ac:dyDescent="0.2">
      <c r="B40" s="52"/>
      <c r="C40" s="62"/>
      <c r="D40" s="62"/>
      <c r="E40" s="62"/>
      <c r="F40" s="63" t="s">
        <v>38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2:16" ht="15" customHeight="1" x14ac:dyDescent="0.2">
      <c r="B41" s="52"/>
      <c r="C41" s="62"/>
      <c r="D41" s="62"/>
      <c r="E41" s="62"/>
      <c r="F41" s="63" t="s">
        <v>4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2:16" ht="15" customHeight="1" x14ac:dyDescent="0.2">
      <c r="B42" s="52"/>
      <c r="C42" s="62"/>
      <c r="D42" s="62"/>
      <c r="E42" s="62" t="s">
        <v>8</v>
      </c>
      <c r="F42" s="63"/>
      <c r="G42" s="53">
        <f t="shared" ref="G42:P42" si="7">SUM(G40:G41)</f>
        <v>0</v>
      </c>
      <c r="H42" s="53">
        <f t="shared" si="7"/>
        <v>0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si="7"/>
        <v>0</v>
      </c>
      <c r="M42" s="53">
        <f t="shared" si="7"/>
        <v>0</v>
      </c>
      <c r="N42" s="53">
        <f t="shared" si="7"/>
        <v>0</v>
      </c>
      <c r="O42" s="53">
        <f t="shared" si="7"/>
        <v>0</v>
      </c>
      <c r="P42" s="53">
        <f t="shared" si="7"/>
        <v>0</v>
      </c>
    </row>
    <row r="43" spans="2:16" ht="15" customHeight="1" x14ac:dyDescent="0.2">
      <c r="B43" s="52"/>
      <c r="C43" s="62"/>
      <c r="D43" s="62" t="s">
        <v>34</v>
      </c>
      <c r="E43" s="62"/>
      <c r="F43" s="63"/>
      <c r="G43" s="53">
        <f t="shared" ref="G43:P43" si="8">G38+G42</f>
        <v>0</v>
      </c>
      <c r="H43" s="53">
        <f t="shared" si="8"/>
        <v>0</v>
      </c>
      <c r="I43" s="53">
        <f t="shared" si="8"/>
        <v>0</v>
      </c>
      <c r="J43" s="53">
        <f t="shared" si="8"/>
        <v>0</v>
      </c>
      <c r="K43" s="53">
        <f t="shared" si="8"/>
        <v>0</v>
      </c>
      <c r="L43" s="53">
        <f t="shared" si="8"/>
        <v>0</v>
      </c>
      <c r="M43" s="53">
        <f t="shared" si="8"/>
        <v>0</v>
      </c>
      <c r="N43" s="53">
        <f t="shared" si="8"/>
        <v>0</v>
      </c>
      <c r="O43" s="53">
        <f t="shared" si="8"/>
        <v>0</v>
      </c>
      <c r="P43" s="53">
        <f t="shared" si="8"/>
        <v>0</v>
      </c>
    </row>
    <row r="44" spans="2:16" ht="15" customHeight="1" x14ac:dyDescent="0.2">
      <c r="B44" s="54"/>
      <c r="C44" s="55" t="s">
        <v>96</v>
      </c>
      <c r="D44" s="55"/>
      <c r="E44" s="55"/>
      <c r="F44" s="56"/>
      <c r="G44" s="57">
        <f t="shared" ref="G44:P44" si="9">G33+G43</f>
        <v>0</v>
      </c>
      <c r="H44" s="57">
        <f t="shared" si="9"/>
        <v>0</v>
      </c>
      <c r="I44" s="57">
        <f t="shared" si="9"/>
        <v>0</v>
      </c>
      <c r="J44" s="57">
        <f t="shared" si="9"/>
        <v>0</v>
      </c>
      <c r="K44" s="57">
        <f t="shared" si="9"/>
        <v>0</v>
      </c>
      <c r="L44" s="57">
        <f t="shared" si="9"/>
        <v>0</v>
      </c>
      <c r="M44" s="57">
        <f t="shared" si="9"/>
        <v>0</v>
      </c>
      <c r="N44" s="57">
        <f t="shared" si="9"/>
        <v>0</v>
      </c>
      <c r="O44" s="57">
        <f t="shared" si="9"/>
        <v>0</v>
      </c>
      <c r="P44" s="57">
        <f t="shared" si="9"/>
        <v>0</v>
      </c>
    </row>
    <row r="45" spans="2:16" ht="15" customHeight="1" x14ac:dyDescent="0.2">
      <c r="B45" s="52"/>
      <c r="C45" s="199" t="s">
        <v>12</v>
      </c>
      <c r="D45" s="199"/>
      <c r="E45" s="199"/>
      <c r="F45" s="200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2:16" ht="15" customHeight="1" x14ac:dyDescent="0.2">
      <c r="B46" s="52"/>
      <c r="C46" s="62"/>
      <c r="D46" s="62" t="s">
        <v>3</v>
      </c>
      <c r="E46" s="62"/>
      <c r="F46" s="6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2:16" ht="15" customHeight="1" x14ac:dyDescent="0.2">
      <c r="B47" s="52"/>
      <c r="C47" s="62"/>
      <c r="D47" s="62"/>
      <c r="E47" s="62" t="s">
        <v>10</v>
      </c>
      <c r="F47" s="6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2:16" ht="15" customHeight="1" x14ac:dyDescent="0.2">
      <c r="B48" s="52"/>
      <c r="C48" s="62"/>
      <c r="D48" s="62"/>
      <c r="E48" s="62" t="s">
        <v>11</v>
      </c>
      <c r="F48" s="6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2:16" ht="15" customHeight="1" x14ac:dyDescent="0.2">
      <c r="B49" s="52"/>
      <c r="C49" s="62"/>
      <c r="D49" s="62"/>
      <c r="E49" s="62" t="s">
        <v>38</v>
      </c>
      <c r="F49" s="63"/>
      <c r="G49" s="53"/>
      <c r="H49" s="53"/>
      <c r="I49" s="53"/>
      <c r="J49" s="53"/>
      <c r="K49" s="53"/>
      <c r="L49" s="53"/>
      <c r="M49" s="53"/>
      <c r="N49" s="53"/>
      <c r="O49" s="53"/>
      <c r="P49" s="53"/>
    </row>
    <row r="50" spans="2:16" ht="15" customHeight="1" x14ac:dyDescent="0.2">
      <c r="B50" s="52"/>
      <c r="C50" s="62"/>
      <c r="D50" s="62"/>
      <c r="E50" s="62" t="s">
        <v>4</v>
      </c>
      <c r="F50" s="63"/>
      <c r="G50" s="53"/>
      <c r="H50" s="53"/>
      <c r="I50" s="53"/>
      <c r="J50" s="53"/>
      <c r="K50" s="53"/>
      <c r="L50" s="53"/>
      <c r="M50" s="53"/>
      <c r="N50" s="53"/>
      <c r="O50" s="53"/>
      <c r="P50" s="53"/>
    </row>
    <row r="51" spans="2:16" ht="15" customHeight="1" x14ac:dyDescent="0.2">
      <c r="B51" s="52"/>
      <c r="C51" s="62"/>
      <c r="D51" s="62" t="s">
        <v>7</v>
      </c>
      <c r="E51" s="62"/>
      <c r="F51" s="63"/>
      <c r="G51" s="53">
        <f t="shared" ref="G51:P51" si="10">SUM(G47:G50)</f>
        <v>0</v>
      </c>
      <c r="H51" s="53">
        <f t="shared" si="10"/>
        <v>0</v>
      </c>
      <c r="I51" s="53">
        <f t="shared" si="10"/>
        <v>0</v>
      </c>
      <c r="J51" s="53">
        <f t="shared" si="10"/>
        <v>0</v>
      </c>
      <c r="K51" s="53">
        <f t="shared" si="10"/>
        <v>0</v>
      </c>
      <c r="L51" s="53">
        <f t="shared" si="10"/>
        <v>0</v>
      </c>
      <c r="M51" s="53">
        <f t="shared" si="10"/>
        <v>0</v>
      </c>
      <c r="N51" s="53">
        <f t="shared" si="10"/>
        <v>0</v>
      </c>
      <c r="O51" s="53">
        <f t="shared" si="10"/>
        <v>0</v>
      </c>
      <c r="P51" s="53">
        <f t="shared" si="10"/>
        <v>0</v>
      </c>
    </row>
    <row r="52" spans="2:16" ht="15" customHeight="1" x14ac:dyDescent="0.2">
      <c r="B52" s="52"/>
      <c r="C52" s="62"/>
      <c r="D52" s="62" t="s">
        <v>5</v>
      </c>
      <c r="E52" s="62"/>
      <c r="F52" s="6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2:16" ht="15" customHeight="1" x14ac:dyDescent="0.2">
      <c r="B53" s="52"/>
      <c r="C53" s="62"/>
      <c r="D53" s="62"/>
      <c r="E53" s="62" t="s">
        <v>10</v>
      </c>
      <c r="F53" s="6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2:16" ht="15" customHeight="1" x14ac:dyDescent="0.2">
      <c r="B54" s="52"/>
      <c r="C54" s="62"/>
      <c r="D54" s="62"/>
      <c r="E54" s="62" t="s">
        <v>11</v>
      </c>
      <c r="F54" s="6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2:16" ht="15" customHeight="1" x14ac:dyDescent="0.2">
      <c r="B55" s="52"/>
      <c r="C55" s="62"/>
      <c r="D55" s="62"/>
      <c r="E55" s="62" t="s">
        <v>38</v>
      </c>
      <c r="F55" s="6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2:16" ht="15" customHeight="1" x14ac:dyDescent="0.2">
      <c r="B56" s="52"/>
      <c r="C56" s="62"/>
      <c r="D56" s="62"/>
      <c r="E56" s="62" t="s">
        <v>4</v>
      </c>
      <c r="F56" s="6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2:16" ht="15" customHeight="1" x14ac:dyDescent="0.2">
      <c r="B57" s="52"/>
      <c r="C57" s="62"/>
      <c r="D57" s="62" t="s">
        <v>8</v>
      </c>
      <c r="E57" s="62"/>
      <c r="F57" s="63"/>
      <c r="G57" s="53">
        <f t="shared" ref="G57:P57" si="11">SUM(G53:G56)</f>
        <v>0</v>
      </c>
      <c r="H57" s="53">
        <f t="shared" si="11"/>
        <v>0</v>
      </c>
      <c r="I57" s="53">
        <f t="shared" si="11"/>
        <v>0</v>
      </c>
      <c r="J57" s="53">
        <f t="shared" si="11"/>
        <v>0</v>
      </c>
      <c r="K57" s="53">
        <f t="shared" si="11"/>
        <v>0</v>
      </c>
      <c r="L57" s="53">
        <f t="shared" si="11"/>
        <v>0</v>
      </c>
      <c r="M57" s="53">
        <f t="shared" si="11"/>
        <v>0</v>
      </c>
      <c r="N57" s="53">
        <f t="shared" si="11"/>
        <v>0</v>
      </c>
      <c r="O57" s="53">
        <f t="shared" si="11"/>
        <v>0</v>
      </c>
      <c r="P57" s="53">
        <f t="shared" si="11"/>
        <v>0</v>
      </c>
    </row>
    <row r="58" spans="2:16" ht="15" customHeight="1" x14ac:dyDescent="0.2">
      <c r="B58" s="54"/>
      <c r="C58" s="55" t="s">
        <v>13</v>
      </c>
      <c r="D58" s="55"/>
      <c r="E58" s="55"/>
      <c r="F58" s="56"/>
      <c r="G58" s="57">
        <f t="shared" ref="G58:P58" si="12">G57+G51</f>
        <v>0</v>
      </c>
      <c r="H58" s="57">
        <f t="shared" si="12"/>
        <v>0</v>
      </c>
      <c r="I58" s="57">
        <f t="shared" si="12"/>
        <v>0</v>
      </c>
      <c r="J58" s="57">
        <f t="shared" si="12"/>
        <v>0</v>
      </c>
      <c r="K58" s="57">
        <f t="shared" si="12"/>
        <v>0</v>
      </c>
      <c r="L58" s="57">
        <f t="shared" si="12"/>
        <v>0</v>
      </c>
      <c r="M58" s="57">
        <f t="shared" si="12"/>
        <v>0</v>
      </c>
      <c r="N58" s="57">
        <f t="shared" si="12"/>
        <v>0</v>
      </c>
      <c r="O58" s="57">
        <f t="shared" si="12"/>
        <v>0</v>
      </c>
      <c r="P58" s="57">
        <f t="shared" si="12"/>
        <v>0</v>
      </c>
    </row>
    <row r="59" spans="2:16" ht="15" customHeight="1" x14ac:dyDescent="0.25">
      <c r="B59" s="84" t="s">
        <v>125</v>
      </c>
      <c r="C59" s="85"/>
      <c r="D59" s="85"/>
      <c r="E59" s="85"/>
      <c r="F59" s="86"/>
      <c r="G59" s="131">
        <f t="shared" ref="G59:P59" si="13">G22+G44+G58</f>
        <v>0</v>
      </c>
      <c r="H59" s="131">
        <f t="shared" si="13"/>
        <v>0</v>
      </c>
      <c r="I59" s="131">
        <f t="shared" si="13"/>
        <v>0</v>
      </c>
      <c r="J59" s="131">
        <f t="shared" si="13"/>
        <v>0</v>
      </c>
      <c r="K59" s="131">
        <f t="shared" si="13"/>
        <v>0</v>
      </c>
      <c r="L59" s="131">
        <f t="shared" si="13"/>
        <v>0</v>
      </c>
      <c r="M59" s="131">
        <f t="shared" si="13"/>
        <v>0</v>
      </c>
      <c r="N59" s="131">
        <f t="shared" si="13"/>
        <v>0</v>
      </c>
      <c r="O59" s="131">
        <f t="shared" si="13"/>
        <v>0</v>
      </c>
      <c r="P59" s="131">
        <f t="shared" si="13"/>
        <v>0</v>
      </c>
    </row>
  </sheetData>
  <sheetProtection sheet="1" objects="1" scenarios="1"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14&amp;Rver 3 (12/2007)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5">
    <pageSetUpPr fitToPage="1"/>
  </sheetPr>
  <dimension ref="A1:S59"/>
  <sheetViews>
    <sheetView zoomScale="80" zoomScaleNormal="80" workbookViewId="0">
      <selection activeCell="B2" sqref="B2"/>
    </sheetView>
  </sheetViews>
  <sheetFormatPr defaultColWidth="0" defaultRowHeight="15" zeroHeight="1" x14ac:dyDescent="0.2"/>
  <cols>
    <col min="1" max="1" width="3.140625" style="40" customWidth="1"/>
    <col min="2" max="3" width="3.7109375" style="40" customWidth="1"/>
    <col min="4" max="4" width="7" style="40" customWidth="1"/>
    <col min="5" max="5" width="3.7109375" style="40" customWidth="1"/>
    <col min="6" max="6" width="22.7109375" style="40" customWidth="1"/>
    <col min="7" max="7" width="16.42578125" style="40" customWidth="1"/>
    <col min="8" max="8" width="12.7109375" style="40" customWidth="1"/>
    <col min="9" max="9" width="16.28515625" style="40" customWidth="1"/>
    <col min="10" max="10" width="16" style="40" customWidth="1"/>
    <col min="11" max="12" width="12.7109375" style="40" customWidth="1"/>
    <col min="13" max="13" width="17" style="40" customWidth="1"/>
    <col min="14" max="14" width="17.28515625" style="40" customWidth="1"/>
    <col min="15" max="16" width="12.7109375" style="40" customWidth="1"/>
    <col min="17" max="19" width="12.7109375" hidden="1" customWidth="1"/>
    <col min="20" max="16384" width="9.140625" hidden="1"/>
  </cols>
  <sheetData>
    <row r="1" spans="1:19" ht="46.5" customHeight="1" x14ac:dyDescent="0.2">
      <c r="A1" s="75"/>
      <c r="B1" s="181" t="s">
        <v>130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ht="20.100000000000001" customHeight="1" x14ac:dyDescent="0.25">
      <c r="A2" s="75"/>
      <c r="B2" s="42" t="s">
        <v>28</v>
      </c>
      <c r="C2" s="42"/>
      <c r="D2" s="42"/>
      <c r="E2" s="189" t="str">
        <f>'CSS Pgm 1'!E2:F2</f>
        <v>Santa Cruz</v>
      </c>
      <c r="F2" s="189"/>
      <c r="G2" s="75"/>
      <c r="H2" s="75"/>
      <c r="I2" s="75"/>
      <c r="J2" s="75"/>
      <c r="K2" s="75"/>
      <c r="L2" s="75"/>
      <c r="M2" s="75"/>
      <c r="N2" s="75"/>
      <c r="O2" s="43" t="s">
        <v>29</v>
      </c>
      <c r="P2" s="44"/>
    </row>
    <row r="3" spans="1:19" ht="20.100000000000001" customHeight="1" x14ac:dyDescent="0.25">
      <c r="A3" s="75"/>
      <c r="B3" s="42" t="s">
        <v>122</v>
      </c>
      <c r="C3" s="42"/>
      <c r="D3" s="42"/>
      <c r="E3" s="179"/>
      <c r="F3" s="179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s="3" customFormat="1" ht="15" customHeight="1" x14ac:dyDescent="0.25">
      <c r="A5" s="79"/>
      <c r="B5" s="201" t="s">
        <v>30</v>
      </c>
      <c r="C5" s="202"/>
      <c r="D5" s="202"/>
      <c r="E5" s="202"/>
      <c r="F5" s="203"/>
      <c r="G5" s="45" t="s">
        <v>19</v>
      </c>
      <c r="H5" s="46" t="s">
        <v>20</v>
      </c>
      <c r="I5" s="46" t="s">
        <v>27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46" t="s">
        <v>76</v>
      </c>
    </row>
    <row r="6" spans="1:19" s="3" customFormat="1" ht="15" customHeight="1" x14ac:dyDescent="0.25">
      <c r="A6" s="79"/>
      <c r="B6" s="204"/>
      <c r="C6" s="205"/>
      <c r="D6" s="205"/>
      <c r="E6" s="205"/>
      <c r="F6" s="206"/>
      <c r="G6" s="191" t="s">
        <v>6</v>
      </c>
      <c r="H6" s="178" t="s">
        <v>37</v>
      </c>
      <c r="I6" s="179"/>
      <c r="J6" s="179"/>
      <c r="K6" s="179"/>
      <c r="L6" s="179"/>
      <c r="M6" s="179"/>
      <c r="N6" s="179"/>
      <c r="O6" s="179"/>
      <c r="P6" s="180"/>
    </row>
    <row r="7" spans="1:19" s="1" customFormat="1" ht="42" customHeight="1" x14ac:dyDescent="0.2">
      <c r="A7" s="168"/>
      <c r="B7" s="207"/>
      <c r="C7" s="208"/>
      <c r="D7" s="208"/>
      <c r="E7" s="208"/>
      <c r="F7" s="209"/>
      <c r="G7" s="192"/>
      <c r="H7" s="169" t="s">
        <v>0</v>
      </c>
      <c r="I7" s="169" t="s">
        <v>36</v>
      </c>
      <c r="J7" s="169" t="s">
        <v>18</v>
      </c>
      <c r="K7" s="169" t="s">
        <v>1</v>
      </c>
      <c r="L7" s="169" t="s">
        <v>15</v>
      </c>
      <c r="M7" s="169" t="s">
        <v>16</v>
      </c>
      <c r="N7" s="169" t="s">
        <v>2</v>
      </c>
      <c r="O7" s="169" t="s">
        <v>17</v>
      </c>
      <c r="P7" s="73" t="s">
        <v>75</v>
      </c>
      <c r="Q7" s="2"/>
      <c r="R7" s="2"/>
      <c r="S7" s="2"/>
    </row>
    <row r="8" spans="1:19" ht="15" customHeight="1" x14ac:dyDescent="0.25">
      <c r="B8" s="58" t="s">
        <v>123</v>
      </c>
      <c r="C8" s="59"/>
      <c r="D8" s="59"/>
      <c r="E8" s="59"/>
      <c r="F8" s="6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9" ht="15" customHeight="1" x14ac:dyDescent="0.2">
      <c r="B9" s="52"/>
      <c r="C9" s="210" t="s">
        <v>105</v>
      </c>
      <c r="D9" s="210"/>
      <c r="E9" s="210"/>
      <c r="F9" s="211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9" ht="15" customHeight="1" x14ac:dyDescent="0.2">
      <c r="B10" s="52"/>
      <c r="C10" s="62"/>
      <c r="D10" s="62" t="s">
        <v>3</v>
      </c>
      <c r="E10" s="62"/>
      <c r="F10" s="6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ht="15" customHeight="1" x14ac:dyDescent="0.2">
      <c r="B11" s="52"/>
      <c r="C11" s="62"/>
      <c r="D11" s="62"/>
      <c r="E11" s="62" t="s">
        <v>10</v>
      </c>
      <c r="F11" s="6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ht="15" customHeight="1" x14ac:dyDescent="0.2">
      <c r="B12" s="52"/>
      <c r="C12" s="62"/>
      <c r="D12" s="62"/>
      <c r="E12" s="62" t="s">
        <v>11</v>
      </c>
      <c r="F12" s="6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9" ht="15" customHeight="1" x14ac:dyDescent="0.2">
      <c r="B13" s="52"/>
      <c r="C13" s="62"/>
      <c r="D13" s="62"/>
      <c r="E13" s="62" t="s">
        <v>38</v>
      </c>
      <c r="F13" s="6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9" ht="15" customHeight="1" x14ac:dyDescent="0.2">
      <c r="B14" s="52"/>
      <c r="C14" s="62"/>
      <c r="D14" s="62"/>
      <c r="E14" s="62" t="s">
        <v>4</v>
      </c>
      <c r="F14" s="6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9" ht="15" customHeight="1" x14ac:dyDescent="0.2">
      <c r="B15" s="52"/>
      <c r="C15" s="62"/>
      <c r="D15" s="62" t="s">
        <v>7</v>
      </c>
      <c r="E15" s="62"/>
      <c r="F15" s="63"/>
      <c r="G15" s="53">
        <f t="shared" ref="G15:P15" si="0">SUM(G11:G14)</f>
        <v>0</v>
      </c>
      <c r="H15" s="53">
        <f t="shared" si="0"/>
        <v>0</v>
      </c>
      <c r="I15" s="53">
        <f t="shared" si="0"/>
        <v>0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</row>
    <row r="16" spans="1:19" ht="15" customHeight="1" x14ac:dyDescent="0.2">
      <c r="B16" s="52"/>
      <c r="C16" s="62"/>
      <c r="D16" s="62" t="s">
        <v>5</v>
      </c>
      <c r="E16" s="62"/>
      <c r="F16" s="6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2:16" ht="15" customHeight="1" x14ac:dyDescent="0.2">
      <c r="B17" s="52"/>
      <c r="C17" s="62"/>
      <c r="D17" s="62"/>
      <c r="E17" s="62" t="s">
        <v>10</v>
      </c>
      <c r="F17" s="6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2:16" ht="15" customHeight="1" x14ac:dyDescent="0.2">
      <c r="B18" s="52"/>
      <c r="C18" s="62"/>
      <c r="D18" s="62"/>
      <c r="E18" s="62" t="s">
        <v>11</v>
      </c>
      <c r="F18" s="6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2:16" ht="15" customHeight="1" x14ac:dyDescent="0.2">
      <c r="B19" s="52"/>
      <c r="C19" s="62"/>
      <c r="D19" s="62"/>
      <c r="E19" s="62" t="s">
        <v>38</v>
      </c>
      <c r="F19" s="6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2:16" ht="15" customHeight="1" x14ac:dyDescent="0.2">
      <c r="B20" s="52"/>
      <c r="C20" s="62"/>
      <c r="D20" s="62"/>
      <c r="E20" s="62" t="s">
        <v>4</v>
      </c>
      <c r="F20" s="6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2:16" ht="15" customHeight="1" x14ac:dyDescent="0.2">
      <c r="B21" s="52"/>
      <c r="C21" s="62"/>
      <c r="D21" s="62" t="s">
        <v>8</v>
      </c>
      <c r="E21" s="62"/>
      <c r="F21" s="63"/>
      <c r="G21" s="53">
        <f t="shared" ref="G21:P21" si="1">SUM(G17:G20)</f>
        <v>0</v>
      </c>
      <c r="H21" s="53">
        <f t="shared" si="1"/>
        <v>0</v>
      </c>
      <c r="I21" s="53">
        <f t="shared" si="1"/>
        <v>0</v>
      </c>
      <c r="J21" s="53">
        <f t="shared" si="1"/>
        <v>0</v>
      </c>
      <c r="K21" s="53">
        <f t="shared" si="1"/>
        <v>0</v>
      </c>
      <c r="L21" s="53">
        <f t="shared" si="1"/>
        <v>0</v>
      </c>
      <c r="M21" s="53">
        <f t="shared" si="1"/>
        <v>0</v>
      </c>
      <c r="N21" s="53">
        <f t="shared" si="1"/>
        <v>0</v>
      </c>
      <c r="O21" s="53">
        <f t="shared" si="1"/>
        <v>0</v>
      </c>
      <c r="P21" s="53">
        <f t="shared" si="1"/>
        <v>0</v>
      </c>
    </row>
    <row r="22" spans="2:16" ht="15" customHeight="1" x14ac:dyDescent="0.2">
      <c r="B22" s="54"/>
      <c r="C22" s="55" t="s">
        <v>9</v>
      </c>
      <c r="D22" s="55"/>
      <c r="E22" s="55"/>
      <c r="F22" s="56"/>
      <c r="G22" s="57">
        <f t="shared" ref="G22:P22" si="2">G15+G21</f>
        <v>0</v>
      </c>
      <c r="H22" s="57">
        <f t="shared" si="2"/>
        <v>0</v>
      </c>
      <c r="I22" s="57">
        <f t="shared" si="2"/>
        <v>0</v>
      </c>
      <c r="J22" s="57">
        <f t="shared" si="2"/>
        <v>0</v>
      </c>
      <c r="K22" s="57">
        <f t="shared" si="2"/>
        <v>0</v>
      </c>
      <c r="L22" s="57">
        <f t="shared" si="2"/>
        <v>0</v>
      </c>
      <c r="M22" s="57">
        <f t="shared" si="2"/>
        <v>0</v>
      </c>
      <c r="N22" s="57">
        <f t="shared" si="2"/>
        <v>0</v>
      </c>
      <c r="O22" s="57">
        <f t="shared" si="2"/>
        <v>0</v>
      </c>
      <c r="P22" s="57">
        <f t="shared" si="2"/>
        <v>0</v>
      </c>
    </row>
    <row r="23" spans="2:16" ht="15" customHeight="1" x14ac:dyDescent="0.2">
      <c r="B23" s="52"/>
      <c r="C23" s="212" t="s">
        <v>95</v>
      </c>
      <c r="D23" s="212"/>
      <c r="E23" s="212"/>
      <c r="F23" s="21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2:16" ht="15" customHeight="1" x14ac:dyDescent="0.2">
      <c r="B24" s="52"/>
      <c r="C24" s="62"/>
      <c r="D24" s="62" t="s">
        <v>31</v>
      </c>
      <c r="E24" s="62"/>
      <c r="F24" s="6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2:16" ht="15" customHeight="1" x14ac:dyDescent="0.2">
      <c r="B25" s="52"/>
      <c r="C25" s="62"/>
      <c r="D25" s="62"/>
      <c r="E25" s="62" t="s">
        <v>3</v>
      </c>
      <c r="F25" s="6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5" customHeight="1" x14ac:dyDescent="0.2">
      <c r="B26" s="52"/>
      <c r="C26" s="62"/>
      <c r="D26" s="62"/>
      <c r="E26" s="62"/>
      <c r="F26" s="63" t="s">
        <v>38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5" customHeight="1" x14ac:dyDescent="0.2">
      <c r="B27" s="52"/>
      <c r="C27" s="62"/>
      <c r="D27" s="62"/>
      <c r="E27" s="62"/>
      <c r="F27" s="63" t="s">
        <v>4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2:16" ht="15" customHeight="1" x14ac:dyDescent="0.2">
      <c r="B28" s="52"/>
      <c r="C28" s="62"/>
      <c r="D28" s="62"/>
      <c r="E28" s="62" t="s">
        <v>7</v>
      </c>
      <c r="F28" s="63"/>
      <c r="G28" s="53">
        <f t="shared" ref="G28:P28" si="3">SUM(G26:G27)</f>
        <v>0</v>
      </c>
      <c r="H28" s="53">
        <f t="shared" si="3"/>
        <v>0</v>
      </c>
      <c r="I28" s="53">
        <f t="shared" si="3"/>
        <v>0</v>
      </c>
      <c r="J28" s="53">
        <f t="shared" si="3"/>
        <v>0</v>
      </c>
      <c r="K28" s="53">
        <f t="shared" si="3"/>
        <v>0</v>
      </c>
      <c r="L28" s="53">
        <f t="shared" si="3"/>
        <v>0</v>
      </c>
      <c r="M28" s="53">
        <f t="shared" si="3"/>
        <v>0</v>
      </c>
      <c r="N28" s="53">
        <f t="shared" si="3"/>
        <v>0</v>
      </c>
      <c r="O28" s="53">
        <f t="shared" si="3"/>
        <v>0</v>
      </c>
      <c r="P28" s="53">
        <f t="shared" si="3"/>
        <v>0</v>
      </c>
    </row>
    <row r="29" spans="2:16" ht="15" customHeight="1" x14ac:dyDescent="0.2">
      <c r="B29" s="52"/>
      <c r="C29" s="62"/>
      <c r="D29" s="62"/>
      <c r="E29" s="62" t="s">
        <v>5</v>
      </c>
      <c r="F29" s="6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2:16" ht="15" customHeight="1" x14ac:dyDescent="0.2">
      <c r="B30" s="52"/>
      <c r="C30" s="62"/>
      <c r="D30" s="62"/>
      <c r="E30" s="62"/>
      <c r="F30" s="63" t="s">
        <v>38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5" customHeight="1" x14ac:dyDescent="0.2">
      <c r="B31" s="52"/>
      <c r="C31" s="62"/>
      <c r="D31" s="62"/>
      <c r="E31" s="62"/>
      <c r="F31" s="63" t="s">
        <v>4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2:16" ht="15" customHeight="1" x14ac:dyDescent="0.2">
      <c r="B32" s="52"/>
      <c r="C32" s="62"/>
      <c r="D32" s="62"/>
      <c r="E32" s="62" t="s">
        <v>8</v>
      </c>
      <c r="F32" s="63"/>
      <c r="G32" s="53">
        <f t="shared" ref="G32:P32" si="4">SUM(G30:G31)</f>
        <v>0</v>
      </c>
      <c r="H32" s="53">
        <f t="shared" si="4"/>
        <v>0</v>
      </c>
      <c r="I32" s="53">
        <f t="shared" si="4"/>
        <v>0</v>
      </c>
      <c r="J32" s="53">
        <f t="shared" si="4"/>
        <v>0</v>
      </c>
      <c r="K32" s="53">
        <f t="shared" si="4"/>
        <v>0</v>
      </c>
      <c r="L32" s="53">
        <f t="shared" si="4"/>
        <v>0</v>
      </c>
      <c r="M32" s="53">
        <f t="shared" si="4"/>
        <v>0</v>
      </c>
      <c r="N32" s="53">
        <f t="shared" si="4"/>
        <v>0</v>
      </c>
      <c r="O32" s="53">
        <f t="shared" si="4"/>
        <v>0</v>
      </c>
      <c r="P32" s="53">
        <f t="shared" si="4"/>
        <v>0</v>
      </c>
    </row>
    <row r="33" spans="2:16" ht="15" customHeight="1" x14ac:dyDescent="0.2">
      <c r="B33" s="52"/>
      <c r="C33" s="62"/>
      <c r="D33" s="62" t="s">
        <v>32</v>
      </c>
      <c r="E33" s="62"/>
      <c r="F33" s="63"/>
      <c r="G33" s="53">
        <f t="shared" ref="G33:P33" si="5">G28+G32</f>
        <v>0</v>
      </c>
      <c r="H33" s="53">
        <f t="shared" si="5"/>
        <v>0</v>
      </c>
      <c r="I33" s="53">
        <f t="shared" si="5"/>
        <v>0</v>
      </c>
      <c r="J33" s="53">
        <f t="shared" si="5"/>
        <v>0</v>
      </c>
      <c r="K33" s="53">
        <f t="shared" si="5"/>
        <v>0</v>
      </c>
      <c r="L33" s="53">
        <f t="shared" si="5"/>
        <v>0</v>
      </c>
      <c r="M33" s="53">
        <f t="shared" si="5"/>
        <v>0</v>
      </c>
      <c r="N33" s="53">
        <f t="shared" si="5"/>
        <v>0</v>
      </c>
      <c r="O33" s="53">
        <f t="shared" si="5"/>
        <v>0</v>
      </c>
      <c r="P33" s="53">
        <f t="shared" si="5"/>
        <v>0</v>
      </c>
    </row>
    <row r="34" spans="2:16" ht="15" customHeight="1" x14ac:dyDescent="0.2">
      <c r="B34" s="52"/>
      <c r="C34" s="62"/>
      <c r="D34" s="62" t="s">
        <v>33</v>
      </c>
      <c r="E34" s="62"/>
      <c r="F34" s="6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5" customHeight="1" x14ac:dyDescent="0.2">
      <c r="B35" s="52"/>
      <c r="C35" s="62"/>
      <c r="D35" s="62"/>
      <c r="E35" s="62" t="s">
        <v>3</v>
      </c>
      <c r="F35" s="6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2:16" ht="15" customHeight="1" x14ac:dyDescent="0.2">
      <c r="B36" s="52"/>
      <c r="C36" s="62"/>
      <c r="D36" s="62"/>
      <c r="E36" s="62"/>
      <c r="F36" s="63" t="s">
        <v>38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2:16" ht="15" customHeight="1" x14ac:dyDescent="0.2">
      <c r="B37" s="52"/>
      <c r="C37" s="62"/>
      <c r="D37" s="62"/>
      <c r="E37" s="62"/>
      <c r="F37" s="63" t="s">
        <v>4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ht="15" customHeight="1" x14ac:dyDescent="0.2">
      <c r="B38" s="52"/>
      <c r="C38" s="62"/>
      <c r="D38" s="62"/>
      <c r="E38" s="62" t="s">
        <v>7</v>
      </c>
      <c r="F38" s="63"/>
      <c r="G38" s="53">
        <f t="shared" ref="G38:P38" si="6">SUM(G36:G37)</f>
        <v>0</v>
      </c>
      <c r="H38" s="53">
        <f t="shared" si="6"/>
        <v>0</v>
      </c>
      <c r="I38" s="53">
        <f t="shared" si="6"/>
        <v>0</v>
      </c>
      <c r="J38" s="53">
        <f t="shared" si="6"/>
        <v>0</v>
      </c>
      <c r="K38" s="53">
        <f t="shared" si="6"/>
        <v>0</v>
      </c>
      <c r="L38" s="53">
        <f t="shared" si="6"/>
        <v>0</v>
      </c>
      <c r="M38" s="53">
        <f t="shared" si="6"/>
        <v>0</v>
      </c>
      <c r="N38" s="53">
        <f t="shared" si="6"/>
        <v>0</v>
      </c>
      <c r="O38" s="53">
        <f t="shared" si="6"/>
        <v>0</v>
      </c>
      <c r="P38" s="53">
        <f t="shared" si="6"/>
        <v>0</v>
      </c>
    </row>
    <row r="39" spans="2:16" ht="15" customHeight="1" x14ac:dyDescent="0.2">
      <c r="B39" s="52"/>
      <c r="C39" s="62"/>
      <c r="D39" s="62"/>
      <c r="E39" s="62" t="s">
        <v>5</v>
      </c>
      <c r="F39" s="6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2:16" ht="15" customHeight="1" x14ac:dyDescent="0.2">
      <c r="B40" s="52"/>
      <c r="C40" s="62"/>
      <c r="D40" s="62"/>
      <c r="E40" s="62"/>
      <c r="F40" s="63" t="s">
        <v>38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2:16" ht="15" customHeight="1" x14ac:dyDescent="0.2">
      <c r="B41" s="52"/>
      <c r="C41" s="62"/>
      <c r="D41" s="62"/>
      <c r="E41" s="62"/>
      <c r="F41" s="63" t="s">
        <v>4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2:16" ht="15" customHeight="1" x14ac:dyDescent="0.2">
      <c r="B42" s="52"/>
      <c r="C42" s="62"/>
      <c r="D42" s="62"/>
      <c r="E42" s="62" t="s">
        <v>8</v>
      </c>
      <c r="F42" s="63"/>
      <c r="G42" s="53">
        <f t="shared" ref="G42:P42" si="7">SUM(G40:G41)</f>
        <v>0</v>
      </c>
      <c r="H42" s="53">
        <f t="shared" si="7"/>
        <v>0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si="7"/>
        <v>0</v>
      </c>
      <c r="M42" s="53">
        <f t="shared" si="7"/>
        <v>0</v>
      </c>
      <c r="N42" s="53">
        <f t="shared" si="7"/>
        <v>0</v>
      </c>
      <c r="O42" s="53">
        <f t="shared" si="7"/>
        <v>0</v>
      </c>
      <c r="P42" s="53">
        <f t="shared" si="7"/>
        <v>0</v>
      </c>
    </row>
    <row r="43" spans="2:16" ht="15" customHeight="1" x14ac:dyDescent="0.2">
      <c r="B43" s="52"/>
      <c r="C43" s="62"/>
      <c r="D43" s="62" t="s">
        <v>34</v>
      </c>
      <c r="E43" s="62"/>
      <c r="F43" s="63"/>
      <c r="G43" s="53">
        <f t="shared" ref="G43:P43" si="8">G38+G42</f>
        <v>0</v>
      </c>
      <c r="H43" s="53">
        <f t="shared" si="8"/>
        <v>0</v>
      </c>
      <c r="I43" s="53">
        <f t="shared" si="8"/>
        <v>0</v>
      </c>
      <c r="J43" s="53">
        <f t="shared" si="8"/>
        <v>0</v>
      </c>
      <c r="K43" s="53">
        <f t="shared" si="8"/>
        <v>0</v>
      </c>
      <c r="L43" s="53">
        <f t="shared" si="8"/>
        <v>0</v>
      </c>
      <c r="M43" s="53">
        <f t="shared" si="8"/>
        <v>0</v>
      </c>
      <c r="N43" s="53">
        <f t="shared" si="8"/>
        <v>0</v>
      </c>
      <c r="O43" s="53">
        <f t="shared" si="8"/>
        <v>0</v>
      </c>
      <c r="P43" s="53">
        <f t="shared" si="8"/>
        <v>0</v>
      </c>
    </row>
    <row r="44" spans="2:16" ht="15" customHeight="1" x14ac:dyDescent="0.2">
      <c r="B44" s="54"/>
      <c r="C44" s="55" t="s">
        <v>96</v>
      </c>
      <c r="D44" s="55"/>
      <c r="E44" s="55"/>
      <c r="F44" s="56"/>
      <c r="G44" s="57">
        <f t="shared" ref="G44:P44" si="9">G33+G43</f>
        <v>0</v>
      </c>
      <c r="H44" s="57">
        <f t="shared" si="9"/>
        <v>0</v>
      </c>
      <c r="I44" s="57">
        <f t="shared" si="9"/>
        <v>0</v>
      </c>
      <c r="J44" s="57">
        <f t="shared" si="9"/>
        <v>0</v>
      </c>
      <c r="K44" s="57">
        <f t="shared" si="9"/>
        <v>0</v>
      </c>
      <c r="L44" s="57">
        <f t="shared" si="9"/>
        <v>0</v>
      </c>
      <c r="M44" s="57">
        <f t="shared" si="9"/>
        <v>0</v>
      </c>
      <c r="N44" s="57">
        <f t="shared" si="9"/>
        <v>0</v>
      </c>
      <c r="O44" s="57">
        <f t="shared" si="9"/>
        <v>0</v>
      </c>
      <c r="P44" s="57">
        <f t="shared" si="9"/>
        <v>0</v>
      </c>
    </row>
    <row r="45" spans="2:16" ht="15" customHeight="1" x14ac:dyDescent="0.2">
      <c r="B45" s="52"/>
      <c r="C45" s="199" t="s">
        <v>12</v>
      </c>
      <c r="D45" s="199"/>
      <c r="E45" s="199"/>
      <c r="F45" s="200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2:16" ht="15" customHeight="1" x14ac:dyDescent="0.2">
      <c r="B46" s="52"/>
      <c r="C46" s="62"/>
      <c r="D46" s="62" t="s">
        <v>3</v>
      </c>
      <c r="E46" s="62"/>
      <c r="F46" s="6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2:16" ht="15" customHeight="1" x14ac:dyDescent="0.2">
      <c r="B47" s="52"/>
      <c r="C47" s="62"/>
      <c r="D47" s="62"/>
      <c r="E47" s="62" t="s">
        <v>10</v>
      </c>
      <c r="F47" s="6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2:16" ht="15" customHeight="1" x14ac:dyDescent="0.2">
      <c r="B48" s="52"/>
      <c r="C48" s="62"/>
      <c r="D48" s="62"/>
      <c r="E48" s="62" t="s">
        <v>11</v>
      </c>
      <c r="F48" s="6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2:16" ht="15" customHeight="1" x14ac:dyDescent="0.2">
      <c r="B49" s="52"/>
      <c r="C49" s="62"/>
      <c r="D49" s="62"/>
      <c r="E49" s="62" t="s">
        <v>38</v>
      </c>
      <c r="F49" s="63"/>
      <c r="G49" s="53"/>
      <c r="H49" s="53"/>
      <c r="I49" s="53"/>
      <c r="J49" s="53"/>
      <c r="K49" s="53"/>
      <c r="L49" s="53"/>
      <c r="M49" s="53"/>
      <c r="N49" s="53"/>
      <c r="O49" s="53"/>
      <c r="P49" s="53"/>
    </row>
    <row r="50" spans="2:16" ht="15" customHeight="1" x14ac:dyDescent="0.2">
      <c r="B50" s="52"/>
      <c r="C50" s="62"/>
      <c r="D50" s="62"/>
      <c r="E50" s="62" t="s">
        <v>4</v>
      </c>
      <c r="F50" s="63"/>
      <c r="G50" s="53"/>
      <c r="H50" s="53"/>
      <c r="I50" s="53"/>
      <c r="J50" s="53"/>
      <c r="K50" s="53"/>
      <c r="L50" s="53"/>
      <c r="M50" s="53"/>
      <c r="N50" s="53"/>
      <c r="O50" s="53"/>
      <c r="P50" s="53"/>
    </row>
    <row r="51" spans="2:16" ht="15" customHeight="1" x14ac:dyDescent="0.2">
      <c r="B51" s="52"/>
      <c r="C51" s="62"/>
      <c r="D51" s="62" t="s">
        <v>7</v>
      </c>
      <c r="E51" s="62"/>
      <c r="F51" s="63"/>
      <c r="G51" s="53">
        <f t="shared" ref="G51:P51" si="10">SUM(G47:G50)</f>
        <v>0</v>
      </c>
      <c r="H51" s="53">
        <f t="shared" si="10"/>
        <v>0</v>
      </c>
      <c r="I51" s="53">
        <f t="shared" si="10"/>
        <v>0</v>
      </c>
      <c r="J51" s="53">
        <f t="shared" si="10"/>
        <v>0</v>
      </c>
      <c r="K51" s="53">
        <f t="shared" si="10"/>
        <v>0</v>
      </c>
      <c r="L51" s="53">
        <f t="shared" si="10"/>
        <v>0</v>
      </c>
      <c r="M51" s="53">
        <f t="shared" si="10"/>
        <v>0</v>
      </c>
      <c r="N51" s="53">
        <f t="shared" si="10"/>
        <v>0</v>
      </c>
      <c r="O51" s="53">
        <f t="shared" si="10"/>
        <v>0</v>
      </c>
      <c r="P51" s="53">
        <f t="shared" si="10"/>
        <v>0</v>
      </c>
    </row>
    <row r="52" spans="2:16" ht="15" customHeight="1" x14ac:dyDescent="0.2">
      <c r="B52" s="52"/>
      <c r="C52" s="62"/>
      <c r="D52" s="62" t="s">
        <v>5</v>
      </c>
      <c r="E52" s="62"/>
      <c r="F52" s="6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2:16" ht="15" customHeight="1" x14ac:dyDescent="0.2">
      <c r="B53" s="52"/>
      <c r="C53" s="62"/>
      <c r="D53" s="62"/>
      <c r="E53" s="62" t="s">
        <v>10</v>
      </c>
      <c r="F53" s="6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2:16" ht="15" customHeight="1" x14ac:dyDescent="0.2">
      <c r="B54" s="52"/>
      <c r="C54" s="62"/>
      <c r="D54" s="62"/>
      <c r="E54" s="62" t="s">
        <v>11</v>
      </c>
      <c r="F54" s="6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2:16" ht="15" customHeight="1" x14ac:dyDescent="0.2">
      <c r="B55" s="52"/>
      <c r="C55" s="62"/>
      <c r="D55" s="62"/>
      <c r="E55" s="62" t="s">
        <v>38</v>
      </c>
      <c r="F55" s="6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2:16" ht="15" customHeight="1" x14ac:dyDescent="0.2">
      <c r="B56" s="52"/>
      <c r="C56" s="62"/>
      <c r="D56" s="62"/>
      <c r="E56" s="62" t="s">
        <v>4</v>
      </c>
      <c r="F56" s="6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2:16" ht="15" customHeight="1" x14ac:dyDescent="0.2">
      <c r="B57" s="52"/>
      <c r="C57" s="62"/>
      <c r="D57" s="62" t="s">
        <v>8</v>
      </c>
      <c r="E57" s="62"/>
      <c r="F57" s="63"/>
      <c r="G57" s="53">
        <f t="shared" ref="G57:P57" si="11">SUM(G53:G56)</f>
        <v>0</v>
      </c>
      <c r="H57" s="53">
        <f t="shared" si="11"/>
        <v>0</v>
      </c>
      <c r="I57" s="53">
        <f t="shared" si="11"/>
        <v>0</v>
      </c>
      <c r="J57" s="53">
        <f t="shared" si="11"/>
        <v>0</v>
      </c>
      <c r="K57" s="53">
        <f t="shared" si="11"/>
        <v>0</v>
      </c>
      <c r="L57" s="53">
        <f t="shared" si="11"/>
        <v>0</v>
      </c>
      <c r="M57" s="53">
        <f t="shared" si="11"/>
        <v>0</v>
      </c>
      <c r="N57" s="53">
        <f t="shared" si="11"/>
        <v>0</v>
      </c>
      <c r="O57" s="53">
        <f t="shared" si="11"/>
        <v>0</v>
      </c>
      <c r="P57" s="53">
        <f t="shared" si="11"/>
        <v>0</v>
      </c>
    </row>
    <row r="58" spans="2:16" ht="15" customHeight="1" x14ac:dyDescent="0.2">
      <c r="B58" s="54"/>
      <c r="C58" s="55" t="s">
        <v>13</v>
      </c>
      <c r="D58" s="55"/>
      <c r="E58" s="55"/>
      <c r="F58" s="56"/>
      <c r="G58" s="57">
        <f t="shared" ref="G58:P58" si="12">G57+G51</f>
        <v>0</v>
      </c>
      <c r="H58" s="57">
        <f t="shared" si="12"/>
        <v>0</v>
      </c>
      <c r="I58" s="57">
        <f t="shared" si="12"/>
        <v>0</v>
      </c>
      <c r="J58" s="57">
        <f t="shared" si="12"/>
        <v>0</v>
      </c>
      <c r="K58" s="57">
        <f t="shared" si="12"/>
        <v>0</v>
      </c>
      <c r="L58" s="57">
        <f t="shared" si="12"/>
        <v>0</v>
      </c>
      <c r="M58" s="57">
        <f t="shared" si="12"/>
        <v>0</v>
      </c>
      <c r="N58" s="57">
        <f t="shared" si="12"/>
        <v>0</v>
      </c>
      <c r="O58" s="57">
        <f t="shared" si="12"/>
        <v>0</v>
      </c>
      <c r="P58" s="57">
        <f t="shared" si="12"/>
        <v>0</v>
      </c>
    </row>
    <row r="59" spans="2:16" ht="15" customHeight="1" x14ac:dyDescent="0.25">
      <c r="B59" s="84" t="s">
        <v>124</v>
      </c>
      <c r="C59" s="85"/>
      <c r="D59" s="85"/>
      <c r="E59" s="85"/>
      <c r="F59" s="86"/>
      <c r="G59" s="131">
        <f t="shared" ref="G59:P59" si="13">G22+G44+G58</f>
        <v>0</v>
      </c>
      <c r="H59" s="131">
        <f t="shared" si="13"/>
        <v>0</v>
      </c>
      <c r="I59" s="131">
        <f t="shared" si="13"/>
        <v>0</v>
      </c>
      <c r="J59" s="131">
        <f t="shared" si="13"/>
        <v>0</v>
      </c>
      <c r="K59" s="131">
        <f t="shared" si="13"/>
        <v>0</v>
      </c>
      <c r="L59" s="131">
        <f t="shared" si="13"/>
        <v>0</v>
      </c>
      <c r="M59" s="131">
        <f t="shared" si="13"/>
        <v>0</v>
      </c>
      <c r="N59" s="131">
        <f t="shared" si="13"/>
        <v>0</v>
      </c>
      <c r="O59" s="131">
        <f t="shared" si="13"/>
        <v>0</v>
      </c>
      <c r="P59" s="131">
        <f t="shared" si="13"/>
        <v>0</v>
      </c>
    </row>
  </sheetData>
  <sheetProtection sheet="1" objects="1" scenarios="1"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15&amp;Rver 3 (12/2007)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960B80-E19C-4A52-ABFD-36987EC719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95EE415A-2EBC-4345-AB9B-2C87A39C0E2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1562F50-A20C-43F0-8423-B9362AE2392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3C2AF68-7EB2-437F-AA2B-A1D47058E848}"/>
</file>

<file path=customXml/itemProps5.xml><?xml version="1.0" encoding="utf-8"?>
<ds:datastoreItem xmlns:ds="http://schemas.openxmlformats.org/officeDocument/2006/customXml" ds:itemID="{FE24AB7D-F9A6-4E2E-B29F-6DB352C049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62</vt:i4>
      </vt:variant>
    </vt:vector>
  </HeadingPairs>
  <TitlesOfParts>
    <vt:vector size="87" baseType="lpstr">
      <vt:lpstr>Worksheet</vt:lpstr>
      <vt:lpstr>CoverLetter</vt:lpstr>
      <vt:lpstr>CSS Summary</vt:lpstr>
      <vt:lpstr>CSS Pgm Summary</vt:lpstr>
      <vt:lpstr>County Summary</vt:lpstr>
      <vt:lpstr>WET Planning</vt:lpstr>
      <vt:lpstr>CPP</vt:lpstr>
      <vt:lpstr>Unspent</vt:lpstr>
      <vt:lpstr>CSS 1 Time</vt:lpstr>
      <vt:lpstr>CSS Crosswalk</vt:lpstr>
      <vt:lpstr>CSS Pgm 1</vt:lpstr>
      <vt:lpstr>CSS Pgm 2</vt:lpstr>
      <vt:lpstr>CSS Pgm 3</vt:lpstr>
      <vt:lpstr>CSS Pgm 4</vt:lpstr>
      <vt:lpstr>CSS Pgm 5</vt:lpstr>
      <vt:lpstr>CSS Pgm 6</vt:lpstr>
      <vt:lpstr>CSS Pgm 7</vt:lpstr>
      <vt:lpstr>CSS Pgm 8</vt:lpstr>
      <vt:lpstr>CSS Pgm 9</vt:lpstr>
      <vt:lpstr>CSS Pgm 10</vt:lpstr>
      <vt:lpstr>CSS Pgm 11</vt:lpstr>
      <vt:lpstr>CSS Pgm 12</vt:lpstr>
      <vt:lpstr>CSS Pgm 13</vt:lpstr>
      <vt:lpstr>CSS Pgm 14</vt:lpstr>
      <vt:lpstr>CSS Pgm 15</vt:lpstr>
      <vt:lpstr>'County Summary'!_Pgm1</vt:lpstr>
      <vt:lpstr>CPP!_Pgm1</vt:lpstr>
      <vt:lpstr>'CSS 1 Time'!_Pgm1</vt:lpstr>
      <vt:lpstr>'CSS Crosswalk'!_Pgm1</vt:lpstr>
      <vt:lpstr>'CSS Pgm Summary'!_Pgm1</vt:lpstr>
      <vt:lpstr>'CSS Summary'!_Pgm1</vt:lpstr>
      <vt:lpstr>Unspent!_Pgm1</vt:lpstr>
      <vt:lpstr>'WET Planning'!_Pgm1</vt:lpstr>
      <vt:lpstr>_Pgm1</vt:lpstr>
      <vt:lpstr>_pgm10</vt:lpstr>
      <vt:lpstr>_Pgm11</vt:lpstr>
      <vt:lpstr>_Pgm12</vt:lpstr>
      <vt:lpstr>_Pgm13</vt:lpstr>
      <vt:lpstr>_Pgm14</vt:lpstr>
      <vt:lpstr>_Pgm15</vt:lpstr>
      <vt:lpstr>'CSS Pgm 10'!_Pgm2</vt:lpstr>
      <vt:lpstr>'CSS Pgm 11'!_Pgm2</vt:lpstr>
      <vt:lpstr>'CSS Pgm 12'!_Pgm2</vt:lpstr>
      <vt:lpstr>'CSS Pgm 13'!_Pgm2</vt:lpstr>
      <vt:lpstr>'CSS Pgm 14'!_Pgm2</vt:lpstr>
      <vt:lpstr>'CSS Pgm 15'!_Pgm2</vt:lpstr>
      <vt:lpstr>'CSS Pgm 3'!_Pgm2</vt:lpstr>
      <vt:lpstr>'CSS Pgm 4'!_Pgm2</vt:lpstr>
      <vt:lpstr>'CSS Pgm 5'!_Pgm2</vt:lpstr>
      <vt:lpstr>'CSS Pgm 6'!_Pgm2</vt:lpstr>
      <vt:lpstr>'CSS Pgm 7'!_Pgm2</vt:lpstr>
      <vt:lpstr>'CSS Pgm 8'!_Pgm2</vt:lpstr>
      <vt:lpstr>'CSS Pgm 9'!_Pgm2</vt:lpstr>
      <vt:lpstr>_Pgm2</vt:lpstr>
      <vt:lpstr>_Pgm3</vt:lpstr>
      <vt:lpstr>_Pgm4</vt:lpstr>
      <vt:lpstr>_Pgm5</vt:lpstr>
      <vt:lpstr>_Pgm6</vt:lpstr>
      <vt:lpstr>_Pgm7</vt:lpstr>
      <vt:lpstr>_Pgm8</vt:lpstr>
      <vt:lpstr>_Pgm9</vt:lpstr>
      <vt:lpstr>CSS_Pgm1</vt:lpstr>
      <vt:lpstr>'County Summary'!Print_Area</vt:lpstr>
      <vt:lpstr>CoverLetter!Print_Area</vt:lpstr>
      <vt:lpstr>CPP!Print_Area</vt:lpstr>
      <vt:lpstr>'CSS 1 Time'!Print_Area</vt:lpstr>
      <vt:lpstr>'CSS Crosswalk'!Print_Area</vt:lpstr>
      <vt:lpstr>'CSS Pgm 1'!Print_Area</vt:lpstr>
      <vt:lpstr>'CSS Pgm 10'!Print_Area</vt:lpstr>
      <vt:lpstr>'CSS Pgm 11'!Print_Area</vt:lpstr>
      <vt:lpstr>'CSS Pgm 12'!Print_Area</vt:lpstr>
      <vt:lpstr>'CSS Pgm 13'!Print_Area</vt:lpstr>
      <vt:lpstr>'CSS Pgm 14'!Print_Area</vt:lpstr>
      <vt:lpstr>'CSS Pgm 15'!Print_Area</vt:lpstr>
      <vt:lpstr>'CSS Pgm 2'!Print_Area</vt:lpstr>
      <vt:lpstr>'CSS Pgm 3'!Print_Area</vt:lpstr>
      <vt:lpstr>'CSS Pgm 4'!Print_Area</vt:lpstr>
      <vt:lpstr>'CSS Pgm 5'!Print_Area</vt:lpstr>
      <vt:lpstr>'CSS Pgm 6'!Print_Area</vt:lpstr>
      <vt:lpstr>'CSS Pgm 7'!Print_Area</vt:lpstr>
      <vt:lpstr>'CSS Pgm 8'!Print_Area</vt:lpstr>
      <vt:lpstr>'CSS Pgm 9'!Print_Area</vt:lpstr>
      <vt:lpstr>'CSS Pgm Summary'!Print_Area</vt:lpstr>
      <vt:lpstr>'CSS Summary'!Print_Area</vt:lpstr>
      <vt:lpstr>Unspent!Print_Area</vt:lpstr>
      <vt:lpstr>'WET Planning'!Print_Area</vt:lpstr>
      <vt:lpstr>CoverLetter!Print_Titles</vt:lpstr>
    </vt:vector>
  </TitlesOfParts>
  <Manager>Mark Heilman / Carol Hood</Manager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Santa_Cruz_FY06-07_RER_ADA</dc:title>
  <dc:subject>CSS Programs</dc:subject>
  <dc:creator>Mike Geiss</dc:creator>
  <cp:keywords>Santa_Cruz_FY06-07_RER_ADA</cp:keywords>
  <cp:lastModifiedBy>westj</cp:lastModifiedBy>
  <cp:lastPrinted>2008-06-12T23:47:09Z</cp:lastPrinted>
  <dcterms:created xsi:type="dcterms:W3CDTF">2007-09-20T19:02:25Z</dcterms:created>
  <dcterms:modified xsi:type="dcterms:W3CDTF">2020-11-06T04:08:58Z</dcterms:modified>
  <cp:category>CSS Programs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DHCSDOC-1363137784-1502</vt:lpwstr>
  </property>
  <property fmtid="{D5CDD505-2E9C-101B-9397-08002B2CF9AE}" pid="5" name="_dlc_DocIdItemGuid">
    <vt:lpwstr>512d822c-b007-49bf-88ae-4eb1856d1185</vt:lpwstr>
  </property>
  <property fmtid="{D5CDD505-2E9C-101B-9397-08002B2CF9AE}" pid="6" name="_dlc_DocIdUrl">
    <vt:lpwstr>http://dhcs2016prod:88/services/MH/_layouts/15/DocIdRedir.aspx?ID=DHCSDOC-1363137784-1502, DHCSDOC-1363137784-1502</vt:lpwstr>
  </property>
  <property fmtid="{D5CDD505-2E9C-101B-9397-08002B2CF9AE}" pid="7" name="ContentTypeId">
    <vt:lpwstr>0x0101000DD778A44A894D44A57135C48A267F0A</vt:lpwstr>
  </property>
</Properties>
</file>