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0EEEBC7C-DFCB-4D91-8F93-E35997CB0950}" xr6:coauthVersionLast="45" xr6:coauthVersionMax="45" xr10:uidLastSave="{00000000-0000-0000-0000-000000000000}"/>
  <bookViews>
    <workbookView xWindow="-120" yWindow="-120" windowWidth="20730" windowHeight="11160" xr2:uid="{00000000-000D-0000-FFFF-FFFF00000000}"/>
  </bookViews>
  <sheets>
    <sheet name="Enclosure 12" sheetId="1" r:id="rId1"/>
  </sheets>
  <externalReferences>
    <externalReference r:id="rId2"/>
  </externalReferences>
  <calcPr calcId="191029"/>
</workbook>
</file>

<file path=xl/calcChain.xml><?xml version="1.0" encoding="utf-8"?>
<calcChain xmlns="http://schemas.openxmlformats.org/spreadsheetml/2006/main">
  <c r="K84" i="1" l="1"/>
  <c r="K79" i="1"/>
  <c r="K85" i="1"/>
  <c r="M73" i="1"/>
  <c r="Y69" i="1"/>
  <c r="U69" i="1"/>
  <c r="N69" i="1"/>
  <c r="W68" i="1"/>
  <c r="Q68" i="1"/>
  <c r="K68" i="1"/>
  <c r="J68" i="1"/>
  <c r="W67" i="1"/>
  <c r="Q67" i="1"/>
  <c r="K67" i="1"/>
  <c r="J67" i="1"/>
  <c r="Q65" i="1"/>
  <c r="J65" i="1"/>
  <c r="G65" i="1"/>
  <c r="E65" i="1"/>
  <c r="D65" i="1"/>
  <c r="B65" i="1"/>
  <c r="W65" i="1"/>
  <c r="Q64" i="1"/>
  <c r="J64" i="1"/>
  <c r="G64" i="1"/>
  <c r="E64" i="1"/>
  <c r="D64" i="1"/>
  <c r="B64" i="1"/>
  <c r="Q63" i="1"/>
  <c r="J63" i="1"/>
  <c r="G63" i="1"/>
  <c r="E63" i="1"/>
  <c r="D63" i="1"/>
  <c r="B63" i="1"/>
  <c r="W63" i="1"/>
  <c r="Q62" i="1"/>
  <c r="J62" i="1"/>
  <c r="G62" i="1"/>
  <c r="E62" i="1"/>
  <c r="D62" i="1"/>
  <c r="B62" i="1"/>
  <c r="Q61" i="1"/>
  <c r="J61" i="1"/>
  <c r="G61" i="1"/>
  <c r="E61" i="1"/>
  <c r="D61" i="1"/>
  <c r="B61" i="1"/>
  <c r="W61" i="1"/>
  <c r="Q60" i="1"/>
  <c r="J60" i="1"/>
  <c r="G60" i="1"/>
  <c r="E60" i="1"/>
  <c r="D60" i="1"/>
  <c r="B60" i="1"/>
  <c r="Q59" i="1"/>
  <c r="J59" i="1"/>
  <c r="G59" i="1"/>
  <c r="E59" i="1"/>
  <c r="D59" i="1"/>
  <c r="B59" i="1"/>
  <c r="Q58" i="1"/>
  <c r="J58" i="1"/>
  <c r="G58" i="1"/>
  <c r="E58" i="1"/>
  <c r="D58" i="1"/>
  <c r="B58" i="1"/>
  <c r="Q57" i="1"/>
  <c r="J57" i="1"/>
  <c r="G57" i="1"/>
  <c r="E57" i="1"/>
  <c r="D57" i="1"/>
  <c r="B57" i="1"/>
  <c r="W57" i="1"/>
  <c r="Q56" i="1"/>
  <c r="J56" i="1"/>
  <c r="G56" i="1"/>
  <c r="E56" i="1"/>
  <c r="D56" i="1"/>
  <c r="B56" i="1"/>
  <c r="Q55" i="1"/>
  <c r="J55" i="1"/>
  <c r="G55" i="1"/>
  <c r="E55" i="1"/>
  <c r="D55" i="1"/>
  <c r="B55" i="1"/>
  <c r="W55" i="1"/>
  <c r="Q54" i="1"/>
  <c r="J54" i="1"/>
  <c r="G54" i="1"/>
  <c r="E54" i="1"/>
  <c r="D54" i="1"/>
  <c r="B54" i="1"/>
  <c r="Q53" i="1"/>
  <c r="J53" i="1"/>
  <c r="G53" i="1"/>
  <c r="E53" i="1"/>
  <c r="D53" i="1"/>
  <c r="B53" i="1"/>
  <c r="W53" i="1"/>
  <c r="Q52" i="1"/>
  <c r="J52" i="1"/>
  <c r="G52" i="1"/>
  <c r="E52" i="1"/>
  <c r="D52" i="1"/>
  <c r="B52" i="1"/>
  <c r="Q51" i="1"/>
  <c r="J51" i="1"/>
  <c r="G51" i="1"/>
  <c r="E51" i="1"/>
  <c r="D51" i="1"/>
  <c r="B51" i="1"/>
  <c r="W51" i="1" s="1"/>
  <c r="Q50" i="1"/>
  <c r="J50" i="1"/>
  <c r="G50" i="1"/>
  <c r="E50" i="1"/>
  <c r="D50" i="1"/>
  <c r="B50" i="1"/>
  <c r="Q49" i="1"/>
  <c r="J49" i="1"/>
  <c r="G49" i="1"/>
  <c r="E49" i="1"/>
  <c r="D49" i="1"/>
  <c r="B49" i="1"/>
  <c r="W49" i="1"/>
  <c r="Q48" i="1"/>
  <c r="J48" i="1"/>
  <c r="G48" i="1"/>
  <c r="E48" i="1"/>
  <c r="D48" i="1"/>
  <c r="B48" i="1"/>
  <c r="W48" i="1" s="1"/>
  <c r="Q47" i="1"/>
  <c r="J47" i="1"/>
  <c r="G47" i="1"/>
  <c r="E47" i="1"/>
  <c r="D47" i="1"/>
  <c r="B47" i="1"/>
  <c r="W47" i="1"/>
  <c r="Q46" i="1"/>
  <c r="J46" i="1"/>
  <c r="G46" i="1"/>
  <c r="E46" i="1"/>
  <c r="D46" i="1"/>
  <c r="B46" i="1"/>
  <c r="Q45" i="1"/>
  <c r="J45" i="1"/>
  <c r="G45" i="1"/>
  <c r="E45" i="1"/>
  <c r="D45" i="1"/>
  <c r="B45" i="1"/>
  <c r="W45" i="1"/>
  <c r="Q44" i="1"/>
  <c r="J44" i="1"/>
  <c r="G44" i="1"/>
  <c r="E44" i="1"/>
  <c r="D44" i="1"/>
  <c r="B44" i="1"/>
  <c r="Q43" i="1"/>
  <c r="J43" i="1"/>
  <c r="G43" i="1"/>
  <c r="E43" i="1"/>
  <c r="D43" i="1"/>
  <c r="B43" i="1"/>
  <c r="W43" i="1" s="1"/>
  <c r="Q42" i="1"/>
  <c r="J42" i="1"/>
  <c r="G42" i="1"/>
  <c r="E42" i="1"/>
  <c r="D42" i="1"/>
  <c r="B42" i="1"/>
  <c r="Q41" i="1"/>
  <c r="J41" i="1"/>
  <c r="G41" i="1"/>
  <c r="E41" i="1"/>
  <c r="D41" i="1"/>
  <c r="B41" i="1"/>
  <c r="W41" i="1"/>
  <c r="Q40" i="1"/>
  <c r="J40" i="1"/>
  <c r="G40" i="1"/>
  <c r="E40" i="1"/>
  <c r="D40" i="1"/>
  <c r="B40" i="1"/>
  <c r="Q39" i="1"/>
  <c r="J39" i="1"/>
  <c r="G39" i="1"/>
  <c r="E39" i="1"/>
  <c r="D39" i="1"/>
  <c r="B39" i="1"/>
  <c r="Q38" i="1"/>
  <c r="J38" i="1"/>
  <c r="G38" i="1"/>
  <c r="E38" i="1"/>
  <c r="D38" i="1"/>
  <c r="B38" i="1"/>
  <c r="W38" i="1" s="1"/>
  <c r="Q37" i="1"/>
  <c r="J37" i="1"/>
  <c r="G37" i="1"/>
  <c r="E37" i="1"/>
  <c r="D37" i="1"/>
  <c r="B37" i="1"/>
  <c r="Q36" i="1"/>
  <c r="J36" i="1"/>
  <c r="G36" i="1"/>
  <c r="E36" i="1"/>
  <c r="D36" i="1"/>
  <c r="B36" i="1"/>
  <c r="Q35" i="1"/>
  <c r="J35" i="1"/>
  <c r="G35" i="1"/>
  <c r="E35" i="1"/>
  <c r="D35" i="1"/>
  <c r="B35" i="1"/>
  <c r="Q34" i="1"/>
  <c r="J34" i="1"/>
  <c r="G34" i="1"/>
  <c r="E34" i="1"/>
  <c r="D34" i="1"/>
  <c r="B34" i="1"/>
  <c r="Q33" i="1"/>
  <c r="J33" i="1"/>
  <c r="G33" i="1"/>
  <c r="E33" i="1"/>
  <c r="D33" i="1"/>
  <c r="B33" i="1"/>
  <c r="Q32" i="1"/>
  <c r="J32" i="1"/>
  <c r="G32" i="1"/>
  <c r="E32" i="1"/>
  <c r="D32" i="1"/>
  <c r="B32" i="1"/>
  <c r="Q31" i="1"/>
  <c r="J31" i="1"/>
  <c r="G31" i="1"/>
  <c r="E31" i="1"/>
  <c r="D31" i="1"/>
  <c r="B31" i="1"/>
  <c r="Q30" i="1"/>
  <c r="J30" i="1"/>
  <c r="G30" i="1"/>
  <c r="E30" i="1"/>
  <c r="D30" i="1"/>
  <c r="B30" i="1"/>
  <c r="Q29" i="1"/>
  <c r="J29" i="1"/>
  <c r="G29" i="1"/>
  <c r="E29" i="1"/>
  <c r="D29" i="1"/>
  <c r="B29" i="1"/>
  <c r="Q28" i="1"/>
  <c r="J28" i="1"/>
  <c r="G28" i="1"/>
  <c r="E28" i="1"/>
  <c r="D28" i="1"/>
  <c r="B28" i="1"/>
  <c r="Q27" i="1"/>
  <c r="J27" i="1"/>
  <c r="G27" i="1"/>
  <c r="E27" i="1"/>
  <c r="D27" i="1"/>
  <c r="B27" i="1"/>
  <c r="Q26" i="1"/>
  <c r="J26" i="1"/>
  <c r="G26" i="1"/>
  <c r="E26" i="1"/>
  <c r="D26" i="1"/>
  <c r="B26" i="1"/>
  <c r="W26" i="1" s="1"/>
  <c r="Q25" i="1"/>
  <c r="J25" i="1"/>
  <c r="G25" i="1"/>
  <c r="E25" i="1"/>
  <c r="D25" i="1"/>
  <c r="B25" i="1"/>
  <c r="W25" i="1"/>
  <c r="Q24" i="1"/>
  <c r="J24" i="1"/>
  <c r="G24" i="1"/>
  <c r="E24" i="1"/>
  <c r="D24" i="1"/>
  <c r="B24" i="1"/>
  <c r="W24" i="1"/>
  <c r="W23" i="1"/>
  <c r="Q23" i="1"/>
  <c r="J23" i="1"/>
  <c r="G23" i="1"/>
  <c r="E23" i="1"/>
  <c r="D23" i="1"/>
  <c r="B23" i="1"/>
  <c r="Q22" i="1"/>
  <c r="J22" i="1"/>
  <c r="G22" i="1"/>
  <c r="E22" i="1"/>
  <c r="D22" i="1"/>
  <c r="B22" i="1"/>
  <c r="Q21" i="1"/>
  <c r="J21" i="1"/>
  <c r="G21" i="1"/>
  <c r="E21" i="1"/>
  <c r="D21" i="1"/>
  <c r="B21" i="1"/>
  <c r="W21" i="1"/>
  <c r="Q20" i="1"/>
  <c r="J20" i="1"/>
  <c r="G20" i="1"/>
  <c r="E20" i="1"/>
  <c r="D20" i="1"/>
  <c r="B20" i="1"/>
  <c r="W20" i="1"/>
  <c r="W19" i="1"/>
  <c r="Q19" i="1"/>
  <c r="J19" i="1"/>
  <c r="G19" i="1"/>
  <c r="E19" i="1"/>
  <c r="D19" i="1"/>
  <c r="B19" i="1"/>
  <c r="Q18" i="1"/>
  <c r="J18" i="1"/>
  <c r="G18" i="1"/>
  <c r="E18" i="1"/>
  <c r="D18" i="1"/>
  <c r="B18" i="1"/>
  <c r="Q17" i="1"/>
  <c r="J17" i="1"/>
  <c r="G17" i="1"/>
  <c r="E17" i="1"/>
  <c r="D17" i="1"/>
  <c r="B17" i="1"/>
  <c r="Q16" i="1"/>
  <c r="J16" i="1"/>
  <c r="G16" i="1"/>
  <c r="E16" i="1"/>
  <c r="D16" i="1"/>
  <c r="B16" i="1"/>
  <c r="W16" i="1"/>
  <c r="Q15" i="1"/>
  <c r="J15" i="1"/>
  <c r="G15" i="1"/>
  <c r="E15" i="1"/>
  <c r="D15" i="1"/>
  <c r="B15" i="1"/>
  <c r="Q14" i="1"/>
  <c r="J14" i="1"/>
  <c r="G14" i="1"/>
  <c r="E14" i="1"/>
  <c r="D14" i="1"/>
  <c r="B14" i="1"/>
  <c r="Q13" i="1"/>
  <c r="J13" i="1"/>
  <c r="G13" i="1"/>
  <c r="E13" i="1"/>
  <c r="D13" i="1"/>
  <c r="B13" i="1"/>
  <c r="W13" i="1" s="1"/>
  <c r="W12" i="1"/>
  <c r="Q12" i="1"/>
  <c r="J12" i="1"/>
  <c r="G12" i="1"/>
  <c r="E12" i="1"/>
  <c r="D12" i="1"/>
  <c r="B12" i="1"/>
  <c r="W11" i="1"/>
  <c r="Q11" i="1"/>
  <c r="J11" i="1"/>
  <c r="G11" i="1"/>
  <c r="E11" i="1"/>
  <c r="D11" i="1"/>
  <c r="B11" i="1"/>
  <c r="Q10" i="1"/>
  <c r="J10" i="1"/>
  <c r="G10" i="1"/>
  <c r="E10" i="1"/>
  <c r="D10" i="1"/>
  <c r="B10" i="1"/>
  <c r="W10" i="1" s="1"/>
  <c r="Q9" i="1"/>
  <c r="J9" i="1"/>
  <c r="G9" i="1"/>
  <c r="E9" i="1"/>
  <c r="D9" i="1"/>
  <c r="B9" i="1"/>
  <c r="W9" i="1"/>
  <c r="E7" i="1"/>
  <c r="N77" i="1"/>
  <c r="W27" i="1"/>
  <c r="W17" i="1"/>
  <c r="W33" i="1"/>
  <c r="W34" i="1"/>
  <c r="W31" i="1"/>
  <c r="W39" i="1"/>
  <c r="W28" i="1"/>
  <c r="W36" i="1"/>
  <c r="W42" i="1"/>
  <c r="W35" i="1"/>
  <c r="W44" i="1"/>
  <c r="W32" i="1"/>
  <c r="W40" i="1"/>
  <c r="W29" i="1"/>
  <c r="W37" i="1"/>
  <c r="W46" i="1"/>
  <c r="W50" i="1"/>
  <c r="W52" i="1"/>
  <c r="W54" i="1"/>
  <c r="W58" i="1"/>
  <c r="W60" i="1"/>
  <c r="W62" i="1"/>
  <c r="W14" i="1" l="1"/>
  <c r="B69" i="1"/>
  <c r="W22" i="1"/>
  <c r="C22" i="1"/>
  <c r="F22" i="1" s="1"/>
  <c r="H22" i="1" s="1"/>
  <c r="W59" i="1"/>
  <c r="W64" i="1"/>
  <c r="C64" i="1"/>
  <c r="F64" i="1" s="1"/>
  <c r="H64" i="1" s="1"/>
  <c r="Q69" i="1"/>
  <c r="W18" i="1"/>
  <c r="C18" i="1"/>
  <c r="F18" i="1" s="1"/>
  <c r="H18" i="1" s="1"/>
  <c r="W56" i="1"/>
  <c r="C51" i="1"/>
  <c r="F51" i="1" s="1"/>
  <c r="H51" i="1" s="1"/>
  <c r="J69" i="1"/>
  <c r="E69" i="1"/>
  <c r="W15" i="1"/>
  <c r="C15" i="1"/>
  <c r="F15" i="1" s="1"/>
  <c r="H15" i="1" s="1"/>
  <c r="C10" i="1"/>
  <c r="F10" i="1" s="1"/>
  <c r="H10" i="1" s="1"/>
  <c r="D69" i="1"/>
  <c r="W30" i="1"/>
  <c r="C30" i="1"/>
  <c r="F30" i="1" s="1"/>
  <c r="H30" i="1" s="1"/>
  <c r="C17" i="1" l="1"/>
  <c r="F17" i="1" s="1"/>
  <c r="H17" i="1" s="1"/>
  <c r="C53" i="1"/>
  <c r="F53" i="1" s="1"/>
  <c r="H53" i="1" s="1"/>
  <c r="C33" i="1"/>
  <c r="F33" i="1" s="1"/>
  <c r="H33" i="1" s="1"/>
  <c r="C25" i="1"/>
  <c r="F25" i="1" s="1"/>
  <c r="H25" i="1" s="1"/>
  <c r="C54" i="1"/>
  <c r="F54" i="1" s="1"/>
  <c r="H54" i="1" s="1"/>
  <c r="C13" i="1"/>
  <c r="F13" i="1" s="1"/>
  <c r="H13" i="1" s="1"/>
  <c r="C27" i="1"/>
  <c r="F27" i="1" s="1"/>
  <c r="H27" i="1" s="1"/>
  <c r="C62" i="1"/>
  <c r="F62" i="1" s="1"/>
  <c r="H62" i="1" s="1"/>
  <c r="C63" i="1"/>
  <c r="F63" i="1" s="1"/>
  <c r="H63" i="1" s="1"/>
  <c r="C16" i="1"/>
  <c r="F16" i="1" s="1"/>
  <c r="H16" i="1" s="1"/>
  <c r="C50" i="1"/>
  <c r="F50" i="1" s="1"/>
  <c r="H50" i="1" s="1"/>
  <c r="C31" i="1"/>
  <c r="F31" i="1" s="1"/>
  <c r="H31" i="1" s="1"/>
  <c r="C58" i="1"/>
  <c r="F58" i="1" s="1"/>
  <c r="H58" i="1" s="1"/>
  <c r="C41" i="1"/>
  <c r="F41" i="1" s="1"/>
  <c r="H41" i="1" s="1"/>
  <c r="C46" i="1"/>
  <c r="F46" i="1" s="1"/>
  <c r="H46" i="1" s="1"/>
  <c r="C36" i="1"/>
  <c r="F36" i="1" s="1"/>
  <c r="H36" i="1" s="1"/>
  <c r="C44" i="1"/>
  <c r="F44" i="1" s="1"/>
  <c r="H44" i="1" s="1"/>
  <c r="C52" i="1"/>
  <c r="F52" i="1" s="1"/>
  <c r="H52" i="1" s="1"/>
  <c r="C24" i="1"/>
  <c r="F24" i="1" s="1"/>
  <c r="H24" i="1" s="1"/>
  <c r="C49" i="1"/>
  <c r="F49" i="1" s="1"/>
  <c r="H49" i="1" s="1"/>
  <c r="C60" i="1"/>
  <c r="F60" i="1" s="1"/>
  <c r="H60" i="1" s="1"/>
  <c r="C19" i="1"/>
  <c r="F19" i="1" s="1"/>
  <c r="H19" i="1" s="1"/>
  <c r="C20" i="1"/>
  <c r="F20" i="1" s="1"/>
  <c r="H20" i="1" s="1"/>
  <c r="C48" i="1"/>
  <c r="F48" i="1" s="1"/>
  <c r="H48" i="1" s="1"/>
  <c r="C12" i="1"/>
  <c r="F12" i="1" s="1"/>
  <c r="H12" i="1" s="1"/>
  <c r="C28" i="1"/>
  <c r="F28" i="1" s="1"/>
  <c r="H28" i="1" s="1"/>
  <c r="C45" i="1"/>
  <c r="F45" i="1" s="1"/>
  <c r="H45" i="1" s="1"/>
  <c r="C61" i="1"/>
  <c r="F61" i="1" s="1"/>
  <c r="H61" i="1" s="1"/>
  <c r="C21" i="1"/>
  <c r="F21" i="1" s="1"/>
  <c r="H21" i="1" s="1"/>
  <c r="C37" i="1"/>
  <c r="F37" i="1" s="1"/>
  <c r="H37" i="1" s="1"/>
  <c r="C26" i="1"/>
  <c r="F26" i="1" s="1"/>
  <c r="H26" i="1" s="1"/>
  <c r="C38" i="1"/>
  <c r="F38" i="1" s="1"/>
  <c r="H38" i="1" s="1"/>
  <c r="C42" i="1"/>
  <c r="F42" i="1" s="1"/>
  <c r="H42" i="1" s="1"/>
  <c r="C40" i="1"/>
  <c r="F40" i="1" s="1"/>
  <c r="H40" i="1" s="1"/>
  <c r="C65" i="1"/>
  <c r="F65" i="1" s="1"/>
  <c r="H65" i="1" s="1"/>
  <c r="C55" i="1"/>
  <c r="F55" i="1" s="1"/>
  <c r="H55" i="1" s="1"/>
  <c r="C29" i="1"/>
  <c r="F29" i="1" s="1"/>
  <c r="H29" i="1" s="1"/>
  <c r="C39" i="1"/>
  <c r="F39" i="1" s="1"/>
  <c r="H39" i="1" s="1"/>
  <c r="C32" i="1"/>
  <c r="F32" i="1" s="1"/>
  <c r="H32" i="1" s="1"/>
  <c r="C47" i="1"/>
  <c r="F47" i="1" s="1"/>
  <c r="H47" i="1" s="1"/>
  <c r="C35" i="1"/>
  <c r="F35" i="1" s="1"/>
  <c r="H35" i="1" s="1"/>
  <c r="C23" i="1"/>
  <c r="F23" i="1" s="1"/>
  <c r="H23" i="1" s="1"/>
  <c r="C57" i="1"/>
  <c r="F57" i="1" s="1"/>
  <c r="H57" i="1" s="1"/>
  <c r="C11" i="1"/>
  <c r="F11" i="1" s="1"/>
  <c r="H11" i="1" s="1"/>
  <c r="C9" i="1"/>
  <c r="C59" i="1"/>
  <c r="F59" i="1" s="1"/>
  <c r="H59" i="1" s="1"/>
  <c r="C34" i="1"/>
  <c r="F34" i="1" s="1"/>
  <c r="H34" i="1" s="1"/>
  <c r="C43" i="1"/>
  <c r="F43" i="1" s="1"/>
  <c r="H43" i="1" s="1"/>
  <c r="C56" i="1"/>
  <c r="F56" i="1" s="1"/>
  <c r="H56" i="1" s="1"/>
  <c r="C14" i="1"/>
  <c r="F14" i="1" s="1"/>
  <c r="H14" i="1" s="1"/>
  <c r="C69" i="1" l="1"/>
  <c r="F9" i="1"/>
  <c r="F69" i="1" l="1"/>
  <c r="H9" i="1"/>
  <c r="H69" i="1" l="1"/>
  <c r="I9" i="1"/>
  <c r="K9" i="1" l="1"/>
  <c r="I30" i="1"/>
  <c r="K30" i="1" s="1"/>
  <c r="I51" i="1"/>
  <c r="K51" i="1" s="1"/>
  <c r="I18" i="1"/>
  <c r="K18" i="1" s="1"/>
  <c r="I10" i="1"/>
  <c r="K10" i="1" s="1"/>
  <c r="I22" i="1"/>
  <c r="K22" i="1" s="1"/>
  <c r="I64" i="1"/>
  <c r="K64" i="1" s="1"/>
  <c r="I15" i="1"/>
  <c r="K15" i="1" s="1"/>
  <c r="I56" i="1"/>
  <c r="K56" i="1" s="1"/>
  <c r="I36" i="1"/>
  <c r="K36" i="1" s="1"/>
  <c r="I26" i="1"/>
  <c r="K26" i="1" s="1"/>
  <c r="I33" i="1"/>
  <c r="K33" i="1" s="1"/>
  <c r="I28" i="1"/>
  <c r="K28" i="1" s="1"/>
  <c r="I16" i="1"/>
  <c r="K16" i="1" s="1"/>
  <c r="I55" i="1"/>
  <c r="K55" i="1" s="1"/>
  <c r="I62" i="1"/>
  <c r="K62" i="1" s="1"/>
  <c r="I24" i="1"/>
  <c r="K24" i="1" s="1"/>
  <c r="I14" i="1"/>
  <c r="K14" i="1" s="1"/>
  <c r="I35" i="1"/>
  <c r="K35" i="1" s="1"/>
  <c r="I12" i="1"/>
  <c r="K12" i="1" s="1"/>
  <c r="I63" i="1"/>
  <c r="K63" i="1" s="1"/>
  <c r="I47" i="1"/>
  <c r="K47" i="1" s="1"/>
  <c r="I25" i="1"/>
  <c r="K25" i="1" s="1"/>
  <c r="I20" i="1"/>
  <c r="K20" i="1" s="1"/>
  <c r="I39" i="1"/>
  <c r="K39" i="1" s="1"/>
  <c r="I19" i="1"/>
  <c r="K19" i="1" s="1"/>
  <c r="I13" i="1"/>
  <c r="K13" i="1" s="1"/>
  <c r="I61" i="1"/>
  <c r="K61" i="1" s="1"/>
  <c r="I57" i="1"/>
  <c r="K57" i="1" s="1"/>
  <c r="I27" i="1"/>
  <c r="K27" i="1" s="1"/>
  <c r="I59" i="1"/>
  <c r="K59" i="1" s="1"/>
  <c r="I29" i="1"/>
  <c r="K29" i="1" s="1"/>
  <c r="I60" i="1"/>
  <c r="K60" i="1" s="1"/>
  <c r="I54" i="1"/>
  <c r="K54" i="1" s="1"/>
  <c r="I38" i="1"/>
  <c r="K38" i="1" s="1"/>
  <c r="I43" i="1"/>
  <c r="K43" i="1" s="1"/>
  <c r="I46" i="1"/>
  <c r="K46" i="1" s="1"/>
  <c r="I40" i="1"/>
  <c r="K40" i="1" s="1"/>
  <c r="I52" i="1"/>
  <c r="K52" i="1" s="1"/>
  <c r="I53" i="1"/>
  <c r="K53" i="1" s="1"/>
  <c r="I49" i="1"/>
  <c r="K49" i="1" s="1"/>
  <c r="I65" i="1"/>
  <c r="K65" i="1" s="1"/>
  <c r="I34" i="1"/>
  <c r="K34" i="1" s="1"/>
  <c r="I42" i="1"/>
  <c r="K42" i="1" s="1"/>
  <c r="I44" i="1"/>
  <c r="K44" i="1" s="1"/>
  <c r="I17" i="1"/>
  <c r="K17" i="1" s="1"/>
  <c r="I48" i="1"/>
  <c r="K48" i="1" s="1"/>
  <c r="I32" i="1"/>
  <c r="K32" i="1" s="1"/>
  <c r="I50" i="1"/>
  <c r="K50" i="1" s="1"/>
  <c r="I37" i="1"/>
  <c r="K37" i="1" s="1"/>
  <c r="I41" i="1"/>
  <c r="K41" i="1" s="1"/>
  <c r="I11" i="1"/>
  <c r="K11" i="1" s="1"/>
  <c r="I31" i="1"/>
  <c r="K31" i="1" s="1"/>
  <c r="I45" i="1"/>
  <c r="K45" i="1" s="1"/>
  <c r="I23" i="1"/>
  <c r="K23" i="1" s="1"/>
  <c r="I21" i="1"/>
  <c r="K21" i="1" s="1"/>
  <c r="I58" i="1"/>
  <c r="K58" i="1" s="1"/>
  <c r="L48" i="1" l="1"/>
  <c r="M48" i="1" s="1"/>
  <c r="L34" i="1"/>
  <c r="M34" i="1" s="1"/>
  <c r="L59" i="1"/>
  <c r="M59" i="1" s="1"/>
  <c r="L13" i="1"/>
  <c r="M13" i="1" s="1"/>
  <c r="L55" i="1"/>
  <c r="M55" i="1" s="1"/>
  <c r="L26" i="1"/>
  <c r="M26" i="1" s="1"/>
  <c r="L45" i="1"/>
  <c r="M45" i="1" s="1"/>
  <c r="L37" i="1"/>
  <c r="M37" i="1" s="1"/>
  <c r="L40" i="1"/>
  <c r="M40" i="1" s="1"/>
  <c r="L54" i="1"/>
  <c r="M54" i="1" s="1"/>
  <c r="L47" i="1"/>
  <c r="M47" i="1" s="1"/>
  <c r="L14" i="1"/>
  <c r="M14" i="1" s="1"/>
  <c r="L36" i="1"/>
  <c r="M36" i="1" s="1"/>
  <c r="L22" i="1"/>
  <c r="M22" i="1" s="1"/>
  <c r="L30" i="1"/>
  <c r="M30" i="1" s="1"/>
  <c r="L50" i="1"/>
  <c r="M50" i="1" s="1"/>
  <c r="L44" i="1"/>
  <c r="M44" i="1" s="1"/>
  <c r="L60" i="1"/>
  <c r="M60" i="1" s="1"/>
  <c r="L57" i="1"/>
  <c r="M57" i="1" s="1"/>
  <c r="L24" i="1"/>
  <c r="M24" i="1" s="1"/>
  <c r="L28" i="1"/>
  <c r="M28" i="1" s="1"/>
  <c r="I69" i="1"/>
  <c r="L21" i="1"/>
  <c r="M21" i="1" s="1"/>
  <c r="L42" i="1"/>
  <c r="M42" i="1" s="1"/>
  <c r="L53" i="1"/>
  <c r="M53" i="1" s="1"/>
  <c r="L61" i="1"/>
  <c r="M61" i="1" s="1"/>
  <c r="L20" i="1"/>
  <c r="M20" i="1" s="1"/>
  <c r="L33" i="1"/>
  <c r="M33" i="1" s="1"/>
  <c r="L15" i="1"/>
  <c r="M15" i="1" s="1"/>
  <c r="K69" i="1"/>
  <c r="L41" i="1" s="1"/>
  <c r="M41" i="1" s="1"/>
  <c r="L9" i="1"/>
  <c r="X41" i="1" l="1"/>
  <c r="X36" i="1"/>
  <c r="L19" i="1"/>
  <c r="M19" i="1" s="1"/>
  <c r="L65" i="1"/>
  <c r="M65" i="1" s="1"/>
  <c r="L51" i="1"/>
  <c r="M51" i="1" s="1"/>
  <c r="L35" i="1"/>
  <c r="M35" i="1" s="1"/>
  <c r="L38" i="1"/>
  <c r="M38" i="1" s="1"/>
  <c r="X15" i="1"/>
  <c r="X20" i="1"/>
  <c r="X53" i="1"/>
  <c r="X21" i="1"/>
  <c r="X28" i="1"/>
  <c r="X57" i="1"/>
  <c r="X44" i="1"/>
  <c r="X30" i="1"/>
  <c r="X14" i="1"/>
  <c r="X54" i="1"/>
  <c r="X37" i="1"/>
  <c r="X26" i="1"/>
  <c r="X13" i="1"/>
  <c r="X34" i="1"/>
  <c r="M9" i="1"/>
  <c r="X33" i="1"/>
  <c r="X61" i="1"/>
  <c r="X42" i="1"/>
  <c r="X24" i="1"/>
  <c r="X60" i="1"/>
  <c r="X50" i="1"/>
  <c r="X22" i="1"/>
  <c r="X47" i="1"/>
  <c r="X40" i="1"/>
  <c r="X45" i="1"/>
  <c r="X55" i="1"/>
  <c r="X59" i="1"/>
  <c r="X48" i="1"/>
  <c r="L67" i="1"/>
  <c r="M67" i="1" s="1"/>
  <c r="L68" i="1"/>
  <c r="M68" i="1" s="1"/>
  <c r="L62" i="1"/>
  <c r="M62" i="1" s="1"/>
  <c r="L29" i="1"/>
  <c r="M29" i="1" s="1"/>
  <c r="L32" i="1"/>
  <c r="M32" i="1" s="1"/>
  <c r="L10" i="1"/>
  <c r="M10" i="1" s="1"/>
  <c r="L63" i="1"/>
  <c r="M63" i="1" s="1"/>
  <c r="L46" i="1"/>
  <c r="M46" i="1" s="1"/>
  <c r="L31" i="1"/>
  <c r="M31" i="1" s="1"/>
  <c r="L18" i="1"/>
  <c r="M18" i="1" s="1"/>
  <c r="L12" i="1"/>
  <c r="M12" i="1" s="1"/>
  <c r="L43" i="1"/>
  <c r="M43" i="1" s="1"/>
  <c r="L11" i="1"/>
  <c r="M11" i="1" s="1"/>
  <c r="L56" i="1"/>
  <c r="M56" i="1" s="1"/>
  <c r="L39" i="1"/>
  <c r="M39" i="1" s="1"/>
  <c r="L49" i="1"/>
  <c r="M49" i="1" s="1"/>
  <c r="L58" i="1"/>
  <c r="M58" i="1" s="1"/>
  <c r="L16" i="1"/>
  <c r="M16" i="1" s="1"/>
  <c r="L27" i="1"/>
  <c r="M27" i="1" s="1"/>
  <c r="L17" i="1"/>
  <c r="M17" i="1" s="1"/>
  <c r="L64" i="1"/>
  <c r="M64" i="1" s="1"/>
  <c r="L25" i="1"/>
  <c r="M25" i="1" s="1"/>
  <c r="L52" i="1"/>
  <c r="M52" i="1" s="1"/>
  <c r="L23" i="1"/>
  <c r="M23" i="1" s="1"/>
  <c r="X64" i="1" l="1"/>
  <c r="X58" i="1"/>
  <c r="X11" i="1"/>
  <c r="X31" i="1"/>
  <c r="X32" i="1"/>
  <c r="X67" i="1"/>
  <c r="L69" i="1"/>
  <c r="X65" i="1"/>
  <c r="X23" i="1"/>
  <c r="X17" i="1"/>
  <c r="X49" i="1"/>
  <c r="X43" i="1"/>
  <c r="X46" i="1"/>
  <c r="X29" i="1"/>
  <c r="X38" i="1"/>
  <c r="X19" i="1"/>
  <c r="X52" i="1"/>
  <c r="X27" i="1"/>
  <c r="X39" i="1"/>
  <c r="X12" i="1"/>
  <c r="X63" i="1"/>
  <c r="X62" i="1"/>
  <c r="X35" i="1"/>
  <c r="X25" i="1"/>
  <c r="X16" i="1"/>
  <c r="X56" i="1"/>
  <c r="X18" i="1"/>
  <c r="X10" i="1"/>
  <c r="X68" i="1"/>
  <c r="M69" i="1"/>
  <c r="X9" i="1"/>
  <c r="X51" i="1"/>
  <c r="O19" i="1" l="1"/>
  <c r="P19" i="1" s="1"/>
  <c r="R19" i="1" s="1"/>
  <c r="O29" i="1"/>
  <c r="P29" i="1" s="1"/>
  <c r="R29" i="1" s="1"/>
  <c r="O56" i="1"/>
  <c r="P56" i="1" s="1"/>
  <c r="R56" i="1" s="1"/>
  <c r="O25" i="1"/>
  <c r="P25" i="1" s="1"/>
  <c r="R25" i="1" s="1"/>
  <c r="O27" i="1"/>
  <c r="P27" i="1" s="1"/>
  <c r="R27" i="1" s="1"/>
  <c r="O43" i="1"/>
  <c r="P43" i="1" s="1"/>
  <c r="R43" i="1" s="1"/>
  <c r="O31" i="1"/>
  <c r="P31" i="1" s="1"/>
  <c r="R31" i="1" s="1"/>
  <c r="O51" i="1"/>
  <c r="P51" i="1" s="1"/>
  <c r="R51" i="1" s="1"/>
  <c r="X69" i="1"/>
  <c r="O10" i="1"/>
  <c r="P10" i="1" s="1"/>
  <c r="R10" i="1" s="1"/>
  <c r="O49" i="1"/>
  <c r="P49" i="1" s="1"/>
  <c r="R49" i="1" s="1"/>
  <c r="O11" i="1"/>
  <c r="P11" i="1" s="1"/>
  <c r="R11" i="1" s="1"/>
  <c r="O64" i="1"/>
  <c r="P64" i="1" s="1"/>
  <c r="R64" i="1" s="1"/>
  <c r="O18" i="1"/>
  <c r="P18" i="1" s="1"/>
  <c r="R18" i="1" s="1"/>
  <c r="O16" i="1"/>
  <c r="P16" i="1" s="1"/>
  <c r="R16" i="1" s="1"/>
  <c r="O63" i="1"/>
  <c r="P63" i="1" s="1"/>
  <c r="R63" i="1" s="1"/>
  <c r="O39" i="1"/>
  <c r="P39" i="1" s="1"/>
  <c r="R39" i="1" s="1"/>
  <c r="O52" i="1"/>
  <c r="P52" i="1" s="1"/>
  <c r="R52" i="1" s="1"/>
  <c r="O38" i="1"/>
  <c r="P38" i="1" s="1"/>
  <c r="R38" i="1" s="1"/>
  <c r="O46" i="1"/>
  <c r="P46" i="1" s="1"/>
  <c r="R46" i="1" s="1"/>
  <c r="O23" i="1"/>
  <c r="P23" i="1" s="1"/>
  <c r="R23" i="1" s="1"/>
  <c r="O32" i="1"/>
  <c r="P32" i="1" s="1"/>
  <c r="R32" i="1" s="1"/>
  <c r="O59" i="1" l="1"/>
  <c r="P59" i="1" s="1"/>
  <c r="R59" i="1" s="1"/>
  <c r="O53" i="1"/>
  <c r="P53" i="1" s="1"/>
  <c r="R53" i="1" s="1"/>
  <c r="O42" i="1"/>
  <c r="P42" i="1" s="1"/>
  <c r="R42" i="1" s="1"/>
  <c r="O48" i="1"/>
  <c r="P48" i="1" s="1"/>
  <c r="R48" i="1" s="1"/>
  <c r="O60" i="1"/>
  <c r="P60" i="1" s="1"/>
  <c r="R60" i="1" s="1"/>
  <c r="O21" i="1"/>
  <c r="P21" i="1" s="1"/>
  <c r="R21" i="1" s="1"/>
  <c r="O36" i="1"/>
  <c r="P36" i="1" s="1"/>
  <c r="R36" i="1" s="1"/>
  <c r="O45" i="1"/>
  <c r="P45" i="1" s="1"/>
  <c r="R45" i="1" s="1"/>
  <c r="O37" i="1"/>
  <c r="P37" i="1" s="1"/>
  <c r="R37" i="1" s="1"/>
  <c r="O15" i="1"/>
  <c r="P15" i="1" s="1"/>
  <c r="R15" i="1" s="1"/>
  <c r="O33" i="1"/>
  <c r="P33" i="1" s="1"/>
  <c r="R33" i="1" s="1"/>
  <c r="O55" i="1"/>
  <c r="P55" i="1" s="1"/>
  <c r="R55" i="1" s="1"/>
  <c r="O34" i="1"/>
  <c r="P34" i="1" s="1"/>
  <c r="R34" i="1" s="1"/>
  <c r="O20" i="1"/>
  <c r="P20" i="1" s="1"/>
  <c r="R20" i="1" s="1"/>
  <c r="O47" i="1"/>
  <c r="P47" i="1" s="1"/>
  <c r="R47" i="1" s="1"/>
  <c r="O50" i="1"/>
  <c r="P50" i="1" s="1"/>
  <c r="R50" i="1" s="1"/>
  <c r="O44" i="1"/>
  <c r="P44" i="1" s="1"/>
  <c r="R44" i="1" s="1"/>
  <c r="O54" i="1"/>
  <c r="P54" i="1" s="1"/>
  <c r="R54" i="1" s="1"/>
  <c r="O40" i="1"/>
  <c r="P40" i="1" s="1"/>
  <c r="R40" i="1" s="1"/>
  <c r="O26" i="1"/>
  <c r="P26" i="1" s="1"/>
  <c r="R26" i="1" s="1"/>
  <c r="O61" i="1"/>
  <c r="P61" i="1" s="1"/>
  <c r="R61" i="1" s="1"/>
  <c r="O13" i="1"/>
  <c r="P13" i="1" s="1"/>
  <c r="R13" i="1" s="1"/>
  <c r="O41" i="1"/>
  <c r="P41" i="1" s="1"/>
  <c r="R41" i="1" s="1"/>
  <c r="O24" i="1"/>
  <c r="P24" i="1" s="1"/>
  <c r="R24" i="1" s="1"/>
  <c r="O28" i="1"/>
  <c r="P28" i="1" s="1"/>
  <c r="R28" i="1" s="1"/>
  <c r="O57" i="1"/>
  <c r="P57" i="1" s="1"/>
  <c r="R57" i="1" s="1"/>
  <c r="O22" i="1"/>
  <c r="P22" i="1" s="1"/>
  <c r="R22" i="1" s="1"/>
  <c r="O30" i="1"/>
  <c r="P30" i="1" s="1"/>
  <c r="R30" i="1" s="1"/>
  <c r="O14" i="1"/>
  <c r="P14" i="1" s="1"/>
  <c r="R14" i="1" s="1"/>
  <c r="O65" i="1"/>
  <c r="P65" i="1" s="1"/>
  <c r="R65" i="1" s="1"/>
  <c r="O12" i="1"/>
  <c r="P12" i="1" s="1"/>
  <c r="R12" i="1" s="1"/>
  <c r="O58" i="1"/>
  <c r="P58" i="1" s="1"/>
  <c r="R58" i="1" s="1"/>
  <c r="O35" i="1"/>
  <c r="P35" i="1" s="1"/>
  <c r="R35" i="1" s="1"/>
  <c r="O9" i="1"/>
  <c r="O17" i="1"/>
  <c r="P17" i="1" s="1"/>
  <c r="R17" i="1" s="1"/>
  <c r="O62" i="1"/>
  <c r="P62" i="1" s="1"/>
  <c r="R62" i="1" s="1"/>
  <c r="O67" i="1"/>
  <c r="P67" i="1" s="1"/>
  <c r="R67" i="1" s="1"/>
  <c r="O68" i="1"/>
  <c r="P68" i="1" s="1"/>
  <c r="R68" i="1" s="1"/>
  <c r="O69" i="1" l="1"/>
  <c r="P9" i="1"/>
  <c r="P69" i="1" l="1"/>
  <c r="R9" i="1"/>
  <c r="R69" i="1" l="1"/>
  <c r="S66" i="1" l="1"/>
  <c r="S38" i="1"/>
  <c r="V38" i="1" s="1"/>
  <c r="S29" i="1"/>
  <c r="V29" i="1" s="1"/>
  <c r="S27" i="1"/>
  <c r="V27" i="1" s="1"/>
  <c r="S39" i="1"/>
  <c r="V39" i="1" s="1"/>
  <c r="S25" i="1"/>
  <c r="V25" i="1" s="1"/>
  <c r="S63" i="1"/>
  <c r="V63" i="1" s="1"/>
  <c r="S16" i="1"/>
  <c r="V16" i="1" s="1"/>
  <c r="S52" i="1"/>
  <c r="V52" i="1" s="1"/>
  <c r="S56" i="1"/>
  <c r="V56" i="1" s="1"/>
  <c r="S64" i="1"/>
  <c r="V64" i="1" s="1"/>
  <c r="S32" i="1"/>
  <c r="V32" i="1" s="1"/>
  <c r="S11" i="1"/>
  <c r="V11" i="1" s="1"/>
  <c r="S51" i="1"/>
  <c r="V51" i="1" s="1"/>
  <c r="S10" i="1"/>
  <c r="V10" i="1" s="1"/>
  <c r="S19" i="1"/>
  <c r="V19" i="1" s="1"/>
  <c r="S18" i="1"/>
  <c r="V18" i="1" s="1"/>
  <c r="S43" i="1"/>
  <c r="V43" i="1" s="1"/>
  <c r="S31" i="1"/>
  <c r="V31" i="1" s="1"/>
  <c r="S23" i="1"/>
  <c r="V23" i="1" s="1"/>
  <c r="S49" i="1"/>
  <c r="V49" i="1" s="1"/>
  <c r="S46" i="1"/>
  <c r="V46" i="1" s="1"/>
  <c r="S17" i="1"/>
  <c r="V17" i="1" s="1"/>
  <c r="S54" i="1"/>
  <c r="V54" i="1" s="1"/>
  <c r="S53" i="1"/>
  <c r="V53" i="1" s="1"/>
  <c r="S35" i="1"/>
  <c r="V35" i="1" s="1"/>
  <c r="S44" i="1"/>
  <c r="V44" i="1" s="1"/>
  <c r="S59" i="1"/>
  <c r="V59" i="1" s="1"/>
  <c r="S24" i="1"/>
  <c r="V24" i="1" s="1"/>
  <c r="S45" i="1"/>
  <c r="V45" i="1" s="1"/>
  <c r="S22" i="1"/>
  <c r="V22" i="1" s="1"/>
  <c r="S33" i="1"/>
  <c r="V33" i="1" s="1"/>
  <c r="S65" i="1"/>
  <c r="V65" i="1" s="1"/>
  <c r="S20" i="1"/>
  <c r="V20" i="1" s="1"/>
  <c r="S68" i="1"/>
  <c r="V68" i="1" s="1"/>
  <c r="S14" i="1"/>
  <c r="V14" i="1" s="1"/>
  <c r="S34" i="1"/>
  <c r="V34" i="1" s="1"/>
  <c r="S67" i="1"/>
  <c r="V67" i="1" s="1"/>
  <c r="S26" i="1"/>
  <c r="V26" i="1" s="1"/>
  <c r="S48" i="1"/>
  <c r="V48" i="1" s="1"/>
  <c r="S41" i="1"/>
  <c r="V41" i="1" s="1"/>
  <c r="S36" i="1"/>
  <c r="V36" i="1" s="1"/>
  <c r="S57" i="1"/>
  <c r="V57" i="1" s="1"/>
  <c r="S15" i="1"/>
  <c r="V15" i="1" s="1"/>
  <c r="S28" i="1"/>
  <c r="V28" i="1" s="1"/>
  <c r="S37" i="1"/>
  <c r="V37" i="1" s="1"/>
  <c r="S58" i="1"/>
  <c r="V58" i="1" s="1"/>
  <c r="S50" i="1"/>
  <c r="V50" i="1" s="1"/>
  <c r="S62" i="1"/>
  <c r="V62" i="1" s="1"/>
  <c r="S40" i="1"/>
  <c r="V40" i="1" s="1"/>
  <c r="S42" i="1"/>
  <c r="V42" i="1" s="1"/>
  <c r="S13" i="1"/>
  <c r="V13" i="1" s="1"/>
  <c r="S21" i="1"/>
  <c r="V21" i="1" s="1"/>
  <c r="S61" i="1"/>
  <c r="V61" i="1" s="1"/>
  <c r="S60" i="1"/>
  <c r="V60" i="1" s="1"/>
  <c r="S30" i="1"/>
  <c r="V30" i="1" s="1"/>
  <c r="S55" i="1"/>
  <c r="V55" i="1" s="1"/>
  <c r="S12" i="1"/>
  <c r="V12" i="1" s="1"/>
  <c r="S47" i="1"/>
  <c r="V47" i="1" s="1"/>
  <c r="S9" i="1"/>
  <c r="V9" i="1" l="1"/>
  <c r="S69" i="1"/>
</calcChain>
</file>

<file path=xl/sharedStrings.xml><?xml version="1.0" encoding="utf-8"?>
<sst xmlns="http://schemas.openxmlformats.org/spreadsheetml/2006/main" count="104" uniqueCount="101">
  <si>
    <t>Enclosure 12- Allocation Schedule</t>
  </si>
  <si>
    <t>Growth Year: 2017-18</t>
  </si>
  <si>
    <t>High Funding Year: 2012-13</t>
  </si>
  <si>
    <t>Analyst's Working Stats</t>
  </si>
  <si>
    <t>Counties</t>
  </si>
  <si>
    <t>Total State Population January 1, 2017</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</si>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</sst>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164" formatCode="&quot;$&quot;#,##0"/>
    <numFmt numFmtId="165" formatCode="0.0000%"/>
    <numFmt numFmtId="166" formatCode="0.0000%\ \ "/>
    <numFmt numFmtId="167" formatCode="0.0000\ \ \ \ "/>
    <numFmt numFmtId="168" formatCode="0.000000%"/>
    <numFmt numFmtId="169" formatCode="&quot;$&quot;#,##0.00000_);[Red]\(&quot;$&quot;#,##0.00000\)"/>
    <numFmt numFmtId="170" formatCode="mm/dd/yy"/>
    <numFmt numFmtId="171" formatCode="0.00000%"/>
    <numFmt numFmtId="172" formatCode="_(&quot;$&quot;* #,##0_);_(&quot;$&quot;* \(#,##0\);_(&quot;$&quot;* &quot;-&quot;??_);_(@_)"/>
    <numFmt numFmtId="173" formatCode="0.0%"/>
  </numFmts>
  <fonts count="8" x14ac:knownFonts="1">
    <font>
      <sz val="11"/>
      <color theme="1"/>
      <name val="Calibri"/>
      <family val="2"/>
      <scheme val="minor"/>
    </font>
    <font>
      <sz val="12"/>
      <name val="Arial"/>
      <family val="2"/>
    </font>
    <font>
      <b/>
      <sz val="12"/>
      <name val="Arial"/>
      <family val="2"/>
    </font>
    <font>
      <b/>
      <vertAlign val="superscript"/>
      <sz val="12"/>
      <name val="Arial"/>
      <family val="2"/>
    </font>
    <font>
      <sz val="11"/>
      <color theme="1"/>
      <name val="Calibri"/>
      <family val="2"/>
      <scheme val="minor"/>
    </font>
    <font>
      <sz val="10"/>
      <name val="Calibri"/>
      <family val="2"/>
      <scheme val="minor"/>
    </font>
    <font>
      <b/>
      <sz val="10"/>
      <name val="Calibri"/>
      <family val="2"/>
      <scheme val="minor"/>
    </font>
    <font>
      <sz val="12"/>
      <color theme="0" tint="-0.3499862666707357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9" fontId="4" fillId="0" borderId="0" applyFont="0" applyFill="0" applyBorder="0" applyAlignment="0" applyProtection="0"/>
  </cellStyleXfs>
  <cellXfs count="94">
    <xf numFmtId="0" fontId="0" fillId="0" borderId="0" xfId="0"/>
    <xf numFmtId="0" fontId="1" fillId="0" borderId="0" xfId="3" applyFont="1" applyBorder="1"/>
    <xf numFmtId="164" fontId="1" fillId="0" borderId="0" xfId="3" applyNumberFormat="1" applyFont="1" applyBorder="1"/>
    <xf numFmtId="0" fontId="1" fillId="0" borderId="0" xfId="3" applyFont="1" applyFill="1" applyBorder="1"/>
    <xf numFmtId="0" fontId="5" fillId="0" borderId="0" xfId="3" applyFont="1" applyFill="1"/>
    <xf numFmtId="0" fontId="5" fillId="2" borderId="0" xfId="3" applyFont="1" applyFill="1"/>
    <xf numFmtId="3" fontId="5" fillId="2" borderId="0" xfId="3" applyNumberFormat="1" applyFont="1" applyFill="1"/>
    <xf numFmtId="0" fontId="5" fillId="0" borderId="0" xfId="3" applyFont="1"/>
    <xf numFmtId="0" fontId="6" fillId="0" borderId="0" xfId="3" applyFont="1" applyBorder="1" applyAlignment="1">
      <alignment horizontal="center"/>
    </xf>
    <xf numFmtId="0" fontId="6" fillId="2" borderId="0" xfId="3" applyFont="1" applyFill="1" applyBorder="1" applyAlignment="1">
      <alignment horizontal="center"/>
    </xf>
    <xf numFmtId="0" fontId="5" fillId="0" borderId="0" xfId="3" applyFont="1" applyBorder="1"/>
    <xf numFmtId="0" fontId="2" fillId="0" borderId="1" xfId="3" applyFont="1" applyBorder="1" applyAlignment="1">
      <alignment horizontal="center" wrapText="1"/>
    </xf>
    <xf numFmtId="0" fontId="2" fillId="0" borderId="1" xfId="3" applyFont="1" applyFill="1" applyBorder="1" applyAlignment="1">
      <alignment horizontal="center" wrapText="1"/>
    </xf>
    <xf numFmtId="0" fontId="2" fillId="3" borderId="1" xfId="3" applyFont="1" applyFill="1" applyBorder="1" applyAlignment="1">
      <alignment horizontal="center" wrapText="1"/>
    </xf>
    <xf numFmtId="0" fontId="6" fillId="0" borderId="0" xfId="3" applyFont="1" applyFill="1" applyBorder="1" applyAlignment="1">
      <alignment horizontal="center" wrapText="1"/>
    </xf>
    <xf numFmtId="0" fontId="6" fillId="2" borderId="2" xfId="3" applyFont="1" applyFill="1" applyBorder="1" applyAlignment="1">
      <alignment horizontal="center" wrapText="1"/>
    </xf>
    <xf numFmtId="3" fontId="6" fillId="2" borderId="2" xfId="3" applyNumberFormat="1" applyFont="1" applyFill="1" applyBorder="1" applyAlignment="1">
      <alignment horizontal="center" wrapText="1"/>
    </xf>
    <xf numFmtId="0" fontId="6" fillId="2" borderId="2" xfId="0" applyFont="1" applyFill="1" applyBorder="1" applyAlignment="1">
      <alignment horizontal="center" wrapText="1"/>
    </xf>
    <xf numFmtId="0" fontId="1" fillId="0" borderId="1" xfId="3" applyFont="1" applyBorder="1"/>
    <xf numFmtId="9" fontId="1" fillId="0" borderId="1" xfId="3" applyNumberFormat="1" applyFont="1" applyFill="1" applyBorder="1" applyAlignment="1">
      <alignment horizontal="center"/>
    </xf>
    <xf numFmtId="0" fontId="1" fillId="0" borderId="1" xfId="3" applyFont="1" applyFill="1" applyBorder="1"/>
    <xf numFmtId="0" fontId="5" fillId="0" borderId="3" xfId="3" applyFont="1" applyFill="1" applyBorder="1"/>
    <xf numFmtId="0" fontId="5" fillId="2" borderId="4" xfId="3" applyFont="1" applyFill="1" applyBorder="1"/>
    <xf numFmtId="3" fontId="5" fillId="2" borderId="0" xfId="3" applyNumberFormat="1" applyFont="1" applyFill="1" applyBorder="1"/>
    <xf numFmtId="0" fontId="5" fillId="2" borderId="3" xfId="3" applyFont="1" applyFill="1" applyBorder="1"/>
    <xf numFmtId="0" fontId="5" fillId="2" borderId="0" xfId="3" applyFont="1" applyFill="1" applyBorder="1"/>
    <xf numFmtId="0" fontId="1" fillId="0" borderId="1" xfId="3" applyNumberFormat="1" applyFont="1" applyFill="1" applyBorder="1" applyAlignment="1">
      <alignment horizontal="center"/>
    </xf>
    <xf numFmtId="1" fontId="1" fillId="0" borderId="1" xfId="3" applyNumberFormat="1" applyFont="1" applyFill="1" applyBorder="1" applyAlignment="1">
      <alignment horizontal="center"/>
    </xf>
    <xf numFmtId="3" fontId="1" fillId="0" borderId="1" xfId="3" applyNumberFormat="1" applyFont="1" applyBorder="1"/>
    <xf numFmtId="165" fontId="1" fillId="0" borderId="1" xfId="4" applyNumberFormat="1" applyFont="1" applyBorder="1"/>
    <xf numFmtId="166" fontId="1" fillId="0" borderId="1" xfId="3" applyNumberFormat="1" applyFont="1" applyBorder="1"/>
    <xf numFmtId="167" fontId="1" fillId="0" borderId="1" xfId="3" applyNumberFormat="1" applyFont="1" applyBorder="1"/>
    <xf numFmtId="165" fontId="1" fillId="0" borderId="1" xfId="3" applyNumberFormat="1" applyFont="1" applyBorder="1"/>
    <xf numFmtId="164" fontId="1" fillId="0" borderId="1" xfId="3" applyNumberFormat="1" applyFont="1" applyBorder="1"/>
    <xf numFmtId="168" fontId="1" fillId="0" borderId="1" xfId="4" applyNumberFormat="1" applyFont="1" applyBorder="1"/>
    <xf numFmtId="6" fontId="1" fillId="0" borderId="1" xfId="3" applyNumberFormat="1" applyFont="1" applyBorder="1"/>
    <xf numFmtId="3" fontId="1" fillId="0" borderId="1" xfId="4" applyNumberFormat="1" applyFont="1" applyFill="1" applyBorder="1"/>
    <xf numFmtId="168" fontId="5" fillId="0" borderId="3" xfId="4" applyNumberFormat="1" applyFont="1" applyFill="1" applyBorder="1"/>
    <xf numFmtId="168" fontId="5" fillId="2" borderId="4" xfId="4" applyNumberFormat="1" applyFont="1" applyFill="1" applyBorder="1"/>
    <xf numFmtId="6" fontId="5" fillId="2" borderId="3" xfId="3" applyNumberFormat="1" applyFont="1" applyFill="1" applyBorder="1"/>
    <xf numFmtId="0" fontId="5" fillId="2" borderId="5" xfId="3" applyFont="1" applyFill="1" applyBorder="1"/>
    <xf numFmtId="0" fontId="1" fillId="0" borderId="1" xfId="3" applyFont="1" applyBorder="1" applyAlignment="1">
      <alignment horizontal="left"/>
    </xf>
    <xf numFmtId="169" fontId="1" fillId="0" borderId="1" xfId="3" applyNumberFormat="1" applyFont="1" applyBorder="1"/>
    <xf numFmtId="165" fontId="1" fillId="0" borderId="1" xfId="4" applyNumberFormat="1" applyFont="1" applyFill="1" applyBorder="1"/>
    <xf numFmtId="166" fontId="1" fillId="0" borderId="1" xfId="3" applyNumberFormat="1" applyFont="1" applyFill="1" applyBorder="1"/>
    <xf numFmtId="167" fontId="1" fillId="0" borderId="1" xfId="3" applyNumberFormat="1" applyFont="1" applyFill="1" applyBorder="1"/>
    <xf numFmtId="165" fontId="1" fillId="0" borderId="1" xfId="3" applyNumberFormat="1" applyFont="1" applyFill="1" applyBorder="1"/>
    <xf numFmtId="164" fontId="1" fillId="0" borderId="1" xfId="3" applyNumberFormat="1" applyFont="1" applyFill="1" applyBorder="1"/>
    <xf numFmtId="6" fontId="1" fillId="0" borderId="1" xfId="3" applyNumberFormat="1" applyFont="1" applyFill="1" applyBorder="1"/>
    <xf numFmtId="168" fontId="5" fillId="0" borderId="4" xfId="4" applyNumberFormat="1" applyFont="1" applyFill="1" applyBorder="1"/>
    <xf numFmtId="3" fontId="5" fillId="0" borderId="0" xfId="3" applyNumberFormat="1" applyFont="1" applyFill="1" applyBorder="1"/>
    <xf numFmtId="6" fontId="5" fillId="0" borderId="3" xfId="3" applyNumberFormat="1" applyFont="1" applyFill="1" applyBorder="1"/>
    <xf numFmtId="0" fontId="5" fillId="0" borderId="4" xfId="3" applyFont="1" applyFill="1" applyBorder="1"/>
    <xf numFmtId="0" fontId="5" fillId="0" borderId="0" xfId="3" applyFont="1" applyFill="1" applyBorder="1"/>
    <xf numFmtId="170" fontId="1" fillId="0" borderId="1" xfId="3" applyNumberFormat="1" applyFont="1" applyBorder="1"/>
    <xf numFmtId="164" fontId="1" fillId="4" borderId="1" xfId="3" applyNumberFormat="1" applyFont="1" applyFill="1" applyBorder="1"/>
    <xf numFmtId="3" fontId="1" fillId="5" borderId="1" xfId="4" applyNumberFormat="1" applyFont="1" applyFill="1" applyBorder="1"/>
    <xf numFmtId="171" fontId="1" fillId="0" borderId="1" xfId="4" applyNumberFormat="1" applyFont="1" applyBorder="1"/>
    <xf numFmtId="168" fontId="5" fillId="0" borderId="6" xfId="4" applyNumberFormat="1" applyFont="1" applyFill="1" applyBorder="1"/>
    <xf numFmtId="10" fontId="5" fillId="2" borderId="7" xfId="4" applyNumberFormat="1" applyFont="1" applyFill="1" applyBorder="1"/>
    <xf numFmtId="168" fontId="5" fillId="2" borderId="7" xfId="4" applyNumberFormat="1" applyFont="1" applyFill="1" applyBorder="1"/>
    <xf numFmtId="3" fontId="5" fillId="2" borderId="8" xfId="3" applyNumberFormat="1" applyFont="1" applyFill="1" applyBorder="1"/>
    <xf numFmtId="6" fontId="5" fillId="2" borderId="1" xfId="3" applyNumberFormat="1" applyFont="1" applyFill="1" applyBorder="1"/>
    <xf numFmtId="0" fontId="5" fillId="2" borderId="7" xfId="3" applyFont="1" applyFill="1" applyBorder="1"/>
    <xf numFmtId="0" fontId="1" fillId="0" borderId="0" xfId="3" applyFont="1"/>
    <xf numFmtId="164" fontId="1" fillId="0" borderId="0" xfId="3" applyNumberFormat="1" applyFont="1"/>
    <xf numFmtId="0" fontId="1" fillId="0" borderId="0" xfId="3" applyFont="1" applyFill="1"/>
    <xf numFmtId="0" fontId="2" fillId="0" borderId="0" xfId="3" applyFont="1" applyAlignment="1"/>
    <xf numFmtId="3" fontId="1" fillId="5" borderId="0" xfId="1" applyNumberFormat="1" applyFont="1" applyFill="1"/>
    <xf numFmtId="0" fontId="7" fillId="0" borderId="0" xfId="3" applyFont="1"/>
    <xf numFmtId="172" fontId="7" fillId="0" borderId="0" xfId="2" applyNumberFormat="1" applyFont="1" applyFill="1"/>
    <xf numFmtId="165" fontId="1" fillId="0" borderId="0" xfId="3" applyNumberFormat="1" applyFont="1"/>
    <xf numFmtId="3" fontId="1" fillId="6" borderId="0" xfId="3" applyNumberFormat="1" applyFont="1" applyFill="1"/>
    <xf numFmtId="3" fontId="2" fillId="4" borderId="0" xfId="3" applyNumberFormat="1" applyFont="1" applyFill="1"/>
    <xf numFmtId="173" fontId="1" fillId="0" borderId="0" xfId="3" applyNumberFormat="1" applyFont="1"/>
    <xf numFmtId="3" fontId="1" fillId="0" borderId="0" xfId="3" applyNumberFormat="1" applyFont="1"/>
    <xf numFmtId="4" fontId="5" fillId="0" borderId="0" xfId="3" applyNumberFormat="1" applyFont="1"/>
    <xf numFmtId="172" fontId="5" fillId="0" borderId="0" xfId="1" applyNumberFormat="1" applyFont="1"/>
    <xf numFmtId="3" fontId="5" fillId="0" borderId="0" xfId="3" applyNumberFormat="1" applyFont="1"/>
    <xf numFmtId="6" fontId="5" fillId="0" borderId="0" xfId="3" applyNumberFormat="1" applyFont="1"/>
    <xf numFmtId="6" fontId="5" fillId="0" borderId="0" xfId="3" applyNumberFormat="1" applyFont="1" applyBorder="1"/>
    <xf numFmtId="164" fontId="5" fillId="0" borderId="0" xfId="3" applyNumberFormat="1" applyFont="1" applyBorder="1"/>
    <xf numFmtId="165" fontId="5" fillId="0" borderId="0" xfId="3" applyNumberFormat="1" applyFont="1" applyBorder="1"/>
    <xf numFmtId="3" fontId="5" fillId="0" borderId="0" xfId="3" applyNumberFormat="1" applyFont="1" applyBorder="1"/>
    <xf numFmtId="6" fontId="5" fillId="4" borderId="0" xfId="3" applyNumberFormat="1" applyFont="1" applyFill="1" applyBorder="1"/>
    <xf numFmtId="10" fontId="5" fillId="0" borderId="0" xfId="3" applyNumberFormat="1" applyFont="1" applyBorder="1"/>
    <xf numFmtId="164" fontId="5" fillId="0" borderId="0" xfId="3" applyNumberFormat="1" applyFont="1"/>
    <xf numFmtId="164" fontId="5" fillId="0" borderId="0" xfId="3" applyNumberFormat="1" applyFont="1" applyFill="1"/>
    <xf numFmtId="164" fontId="5" fillId="2" borderId="0" xfId="3" applyNumberFormat="1" applyFont="1" applyFill="1"/>
    <xf numFmtId="2" fontId="2" fillId="0" borderId="0" xfId="3" applyNumberFormat="1" applyFont="1" applyBorder="1" applyAlignment="1">
      <alignment horizontal="center"/>
    </xf>
    <xf numFmtId="2" fontId="2" fillId="0" borderId="1" xfId="3" applyNumberFormat="1" applyFont="1" applyBorder="1" applyAlignment="1">
      <alignment horizontal="center"/>
    </xf>
    <xf numFmtId="0" fontId="6" fillId="2" borderId="9" xfId="3" applyFont="1" applyFill="1" applyBorder="1" applyAlignment="1">
      <alignment horizontal="center"/>
    </xf>
    <xf numFmtId="0" fontId="6" fillId="2" borderId="10" xfId="3" applyFont="1" applyFill="1" applyBorder="1" applyAlignment="1">
      <alignment horizontal="center"/>
    </xf>
    <xf numFmtId="0" fontId="6" fillId="2" borderId="11" xfId="3" applyFont="1" applyFill="1" applyBorder="1" applyAlignment="1">
      <alignment horizontal="center"/>
    </xf>
  </cellXfs>
  <cellStyles count="5">
    <cellStyle name="Currency" xfId="1" builtinId="4"/>
    <cellStyle name="Currency 2" xfId="2" xr:uid="{00000000-0005-0000-0000-000001000000}"/>
    <cellStyle name="Normal" xfId="0" builtinId="0"/>
    <cellStyle name="Normal 2 4"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IN%20-%20Revised%20Allocation%20Percentage%2001-2018\Enc%2012%20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
  <sheetViews>
    <sheetView tabSelected="1" workbookViewId="0">
      <selection activeCell="A70" sqref="A70:IV65536"/>
    </sheetView>
  </sheetViews>
  <sheetFormatPr defaultColWidth="0" defaultRowHeight="12.75" zeroHeight="1" x14ac:dyDescent="0.2"/>
  <cols>
    <col min="1" max="1" width="20" style="7" customWidth="1"/>
    <col min="2" max="2" width="12.5703125" style="7" hidden="1" customWidth="1"/>
    <col min="3" max="3" width="11.85546875" style="7" hidden="1" customWidth="1"/>
    <col min="4" max="4" width="12.5703125" style="7" hidden="1" customWidth="1"/>
    <col min="5" max="5" width="11.5703125" style="7" hidden="1" customWidth="1"/>
    <col min="6" max="6" width="11.28515625" style="7" hidden="1" customWidth="1"/>
    <col min="7" max="7" width="10.85546875" style="7" hidden="1" customWidth="1"/>
    <col min="8" max="8" width="11.7109375" style="7" hidden="1" customWidth="1"/>
    <col min="9" max="11" width="12.5703125" style="7" hidden="1" customWidth="1"/>
    <col min="12" max="12" width="13.85546875" style="7" hidden="1" customWidth="1"/>
    <col min="13" max="13" width="13.85546875" style="86" hidden="1" customWidth="1"/>
    <col min="14" max="16" width="13.85546875" style="7" hidden="1" customWidth="1"/>
    <col min="17" max="18" width="12.7109375" style="4" hidden="1" customWidth="1"/>
    <col min="19" max="19" width="23.7109375" style="7" customWidth="1"/>
    <col min="20" max="20" width="3" style="4" hidden="1" customWidth="1"/>
    <col min="21" max="21" width="12.42578125" style="5" hidden="1" customWidth="1"/>
    <col min="22" max="22" width="11.28515625" style="5" hidden="1" customWidth="1"/>
    <col min="23" max="23" width="11.5703125" style="6" hidden="1" customWidth="1"/>
    <col min="24" max="24" width="15.5703125" style="5" hidden="1" customWidth="1"/>
    <col min="25" max="25" width="0" style="5" hidden="1" customWidth="1"/>
    <col min="26" max="26" width="0" style="7" hidden="1" customWidth="1"/>
    <col min="27" max="16384" width="11.42578125" style="7" hidden="1"/>
  </cols>
  <sheetData>
    <row r="1" spans="1:26" ht="15" x14ac:dyDescent="0.2">
      <c r="A1" s="1"/>
      <c r="B1" s="1"/>
      <c r="C1" s="1"/>
      <c r="D1" s="1"/>
      <c r="E1" s="1"/>
      <c r="F1" s="1"/>
      <c r="G1" s="1"/>
      <c r="H1" s="1"/>
      <c r="I1" s="1"/>
      <c r="J1" s="1"/>
      <c r="K1" s="1"/>
      <c r="L1" s="1"/>
      <c r="M1" s="2"/>
      <c r="N1" s="1"/>
      <c r="O1" s="1"/>
      <c r="P1" s="1"/>
      <c r="Q1" s="3"/>
      <c r="R1" s="3"/>
      <c r="S1" s="1"/>
    </row>
    <row r="2" spans="1:26" ht="15.75" x14ac:dyDescent="0.25">
      <c r="A2" s="89"/>
      <c r="B2" s="89"/>
      <c r="C2" s="89"/>
      <c r="D2" s="89"/>
      <c r="E2" s="89"/>
      <c r="F2" s="89"/>
      <c r="G2" s="89"/>
      <c r="H2" s="89"/>
      <c r="I2" s="89"/>
      <c r="J2" s="89"/>
      <c r="K2" s="89"/>
      <c r="L2" s="89"/>
      <c r="M2" s="89"/>
      <c r="N2" s="89"/>
      <c r="O2" s="89"/>
      <c r="P2" s="89"/>
      <c r="Q2" s="89"/>
      <c r="R2" s="89"/>
      <c r="S2" s="89"/>
    </row>
    <row r="3" spans="1:26" s="10" customFormat="1" ht="15.75" x14ac:dyDescent="0.25">
      <c r="A3" s="90" t="s">
        <v>0</v>
      </c>
      <c r="B3" s="90"/>
      <c r="C3" s="90"/>
      <c r="D3" s="90"/>
      <c r="E3" s="90"/>
      <c r="F3" s="90"/>
      <c r="G3" s="90"/>
      <c r="H3" s="90"/>
      <c r="I3" s="90"/>
      <c r="J3" s="90"/>
      <c r="K3" s="90"/>
      <c r="L3" s="90"/>
      <c r="M3" s="90"/>
      <c r="N3" s="90"/>
      <c r="O3" s="90"/>
      <c r="P3" s="90"/>
      <c r="Q3" s="90"/>
      <c r="R3" s="90"/>
      <c r="S3" s="90"/>
      <c r="T3" s="8"/>
      <c r="U3" s="9"/>
      <c r="V3" s="9"/>
      <c r="W3" s="9"/>
      <c r="X3" s="9"/>
      <c r="Y3" s="9"/>
    </row>
    <row r="4" spans="1:26" s="10" customFormat="1" ht="15.75" x14ac:dyDescent="0.25">
      <c r="A4" s="90" t="s">
        <v>1</v>
      </c>
      <c r="B4" s="90"/>
      <c r="C4" s="90"/>
      <c r="D4" s="90"/>
      <c r="E4" s="90"/>
      <c r="F4" s="90"/>
      <c r="G4" s="90"/>
      <c r="H4" s="90"/>
      <c r="I4" s="90"/>
      <c r="J4" s="90"/>
      <c r="K4" s="90"/>
      <c r="L4" s="90"/>
      <c r="M4" s="90"/>
      <c r="N4" s="90"/>
      <c r="O4" s="90"/>
      <c r="P4" s="90"/>
      <c r="Q4" s="90"/>
      <c r="R4" s="90"/>
      <c r="S4" s="90"/>
      <c r="T4" s="8"/>
      <c r="U4" s="9"/>
      <c r="V4" s="9"/>
      <c r="W4" s="9"/>
      <c r="X4" s="9"/>
      <c r="Y4" s="9"/>
    </row>
    <row r="5" spans="1:26" s="10" customFormat="1" ht="20.100000000000001" customHeight="1" x14ac:dyDescent="0.25">
      <c r="A5" s="90" t="s">
        <v>2</v>
      </c>
      <c r="B5" s="90"/>
      <c r="C5" s="90"/>
      <c r="D5" s="90"/>
      <c r="E5" s="90"/>
      <c r="F5" s="90"/>
      <c r="G5" s="90"/>
      <c r="H5" s="90"/>
      <c r="I5" s="90"/>
      <c r="J5" s="90"/>
      <c r="K5" s="90"/>
      <c r="L5" s="90"/>
      <c r="M5" s="90"/>
      <c r="N5" s="90"/>
      <c r="O5" s="90"/>
      <c r="P5" s="90"/>
      <c r="Q5" s="90"/>
      <c r="R5" s="90"/>
      <c r="S5" s="90"/>
      <c r="T5" s="8"/>
      <c r="U5" s="91" t="s">
        <v>3</v>
      </c>
      <c r="V5" s="92"/>
      <c r="W5" s="92"/>
      <c r="X5" s="92"/>
      <c r="Y5" s="93"/>
    </row>
    <row r="6" spans="1:26" ht="54.75" customHeight="1" x14ac:dyDescent="0.25">
      <c r="A6" s="11" t="s">
        <v>4</v>
      </c>
      <c r="B6" s="12" t="s">
        <v>5</v>
      </c>
      <c r="C6" s="12" t="s">
        <v>6</v>
      </c>
      <c r="D6" s="12" t="s">
        <v>7</v>
      </c>
      <c r="E6" s="12" t="s">
        <v>8</v>
      </c>
      <c r="F6" s="12" t="s">
        <v>9</v>
      </c>
      <c r="G6" s="12" t="s">
        <v>10</v>
      </c>
      <c r="H6" s="12" t="s">
        <v>11</v>
      </c>
      <c r="I6" s="12" t="s">
        <v>12</v>
      </c>
      <c r="J6" s="12" t="s">
        <v>13</v>
      </c>
      <c r="K6" s="12" t="s">
        <v>14</v>
      </c>
      <c r="L6" s="12" t="s">
        <v>15</v>
      </c>
      <c r="M6" s="13" t="s">
        <v>16</v>
      </c>
      <c r="N6" s="11" t="s">
        <v>17</v>
      </c>
      <c r="O6" s="11" t="s">
        <v>18</v>
      </c>
      <c r="P6" s="13" t="s">
        <v>19</v>
      </c>
      <c r="Q6" s="13" t="s">
        <v>20</v>
      </c>
      <c r="R6" s="13" t="s">
        <v>21</v>
      </c>
      <c r="S6" s="13" t="s">
        <v>22</v>
      </c>
      <c r="T6" s="14"/>
      <c r="U6" s="15" t="s">
        <v>23</v>
      </c>
      <c r="V6" s="15" t="s">
        <v>24</v>
      </c>
      <c r="W6" s="16" t="s">
        <v>25</v>
      </c>
      <c r="X6" s="15" t="s">
        <v>26</v>
      </c>
      <c r="Y6" s="17" t="s">
        <v>27</v>
      </c>
    </row>
    <row r="7" spans="1:26" s="10" customFormat="1" ht="15" hidden="1" customHeight="1" x14ac:dyDescent="0.2">
      <c r="A7" s="18" t="s">
        <v>28</v>
      </c>
      <c r="B7" s="19"/>
      <c r="C7" s="19">
        <v>0.5</v>
      </c>
      <c r="D7" s="19">
        <v>0.3</v>
      </c>
      <c r="E7" s="19">
        <f>1-C7-D7</f>
        <v>0.2</v>
      </c>
      <c r="F7" s="19"/>
      <c r="G7" s="19">
        <v>0.4</v>
      </c>
      <c r="H7" s="19"/>
      <c r="I7" s="19"/>
      <c r="J7" s="19">
        <v>0.2</v>
      </c>
      <c r="K7" s="19"/>
      <c r="L7" s="20"/>
      <c r="M7" s="18"/>
      <c r="N7" s="18"/>
      <c r="O7" s="18"/>
      <c r="P7" s="18"/>
      <c r="Q7" s="20"/>
      <c r="R7" s="20"/>
      <c r="S7" s="18"/>
      <c r="T7" s="21"/>
      <c r="U7" s="22"/>
      <c r="V7" s="22"/>
      <c r="W7" s="23"/>
      <c r="X7" s="24"/>
      <c r="Y7" s="25"/>
    </row>
    <row r="8" spans="1:26" s="10" customFormat="1" ht="15" hidden="1" customHeight="1" x14ac:dyDescent="0.2">
      <c r="A8" s="18"/>
      <c r="B8" s="26">
        <v>1</v>
      </c>
      <c r="C8" s="27">
        <v>2</v>
      </c>
      <c r="D8" s="26">
        <v>3</v>
      </c>
      <c r="E8" s="26">
        <v>4</v>
      </c>
      <c r="F8" s="26">
        <v>5</v>
      </c>
      <c r="G8" s="26">
        <v>6</v>
      </c>
      <c r="H8" s="26">
        <v>7</v>
      </c>
      <c r="I8" s="26">
        <v>8</v>
      </c>
      <c r="J8" s="26">
        <v>9</v>
      </c>
      <c r="K8" s="26">
        <v>10</v>
      </c>
      <c r="L8" s="20">
        <v>11</v>
      </c>
      <c r="M8" s="18">
        <v>12</v>
      </c>
      <c r="N8" s="18">
        <v>13</v>
      </c>
      <c r="O8" s="18">
        <v>14</v>
      </c>
      <c r="P8" s="18">
        <v>13</v>
      </c>
      <c r="Q8" s="20">
        <v>13</v>
      </c>
      <c r="R8" s="20">
        <v>14</v>
      </c>
      <c r="S8" s="18"/>
      <c r="T8" s="21"/>
      <c r="U8" s="22"/>
      <c r="V8" s="22"/>
      <c r="W8" s="23"/>
      <c r="X8" s="24"/>
      <c r="Y8" s="25"/>
    </row>
    <row r="9" spans="1:26" ht="18" customHeight="1" x14ac:dyDescent="0.2">
      <c r="A9" s="18" t="s">
        <v>29</v>
      </c>
      <c r="B9" s="28">
        <f>'[1]State Population'!I5</f>
        <v>1645359</v>
      </c>
      <c r="C9" s="29">
        <f>B9/$B$69</f>
        <v>4.1708471659484908E-2</v>
      </c>
      <c r="D9" s="30">
        <f>'[1]Poverty-Uninsured Population'!E3</f>
        <v>3.1723328207457609E-2</v>
      </c>
      <c r="E9" s="29">
        <f>[1]Prevalence!J3</f>
        <v>3.027935991320857E-2</v>
      </c>
      <c r="F9" s="30">
        <f>(C9*C$7)+(D9*D$7)+(E9*E$7)</f>
        <v>3.6427106274621451E-2</v>
      </c>
      <c r="G9" s="31">
        <f>'[1]Self Suff. Calc'!F5</f>
        <v>1.1733094724193571</v>
      </c>
      <c r="H9" s="30">
        <f>(F9*G9*G$7)+(F9*(1-G$7))</f>
        <v>3.8952371302708851E-2</v>
      </c>
      <c r="I9" s="30">
        <f>H9/H69</f>
        <v>3.7177284663399833E-2</v>
      </c>
      <c r="J9" s="30">
        <f>'[1]Resources-new'!M4</f>
        <v>4.50433352615279E-2</v>
      </c>
      <c r="K9" s="30">
        <f>ROUND(IF(I9&gt;J9,((I9*(I9/J9))*J$7)+(I9*(1-J$7)),IF(J9/I9&gt;2,I9*(1-J$7),((I9*((1-J9/I9)+1))*J$7)+(I9*(1-J$7)))),6)</f>
        <v>3.5603999999999997E-2</v>
      </c>
      <c r="L9" s="32">
        <f t="shared" ref="L9:L68" si="0">(K9/K$69)</f>
        <v>3.505333974979203E-2</v>
      </c>
      <c r="M9" s="33">
        <f>L9*$M$73</f>
        <v>11984618.635353854</v>
      </c>
      <c r="N9" s="34"/>
      <c r="O9" s="35">
        <f t="shared" ref="O9:O68" si="1">IF(N9=0,(X9/X$69)*N$69,0)</f>
        <v>0</v>
      </c>
      <c r="P9" s="33">
        <f t="shared" ref="P9:P65" si="2">M9+N9-O9</f>
        <v>11984618.635353854</v>
      </c>
      <c r="Q9" s="36">
        <f t="shared" ref="Q9:Q68" si="3">U9*$M$72</f>
        <v>56874162.158311777</v>
      </c>
      <c r="R9" s="36">
        <f t="shared" ref="R9:R65" si="4">P9+Q9</f>
        <v>68858780.793665633</v>
      </c>
      <c r="S9" s="34">
        <f>ROUND(R9/$R$69,8)</f>
        <v>3.5649E-2</v>
      </c>
      <c r="T9" s="37"/>
      <c r="U9" s="38">
        <v>3.5777105344137861E-2</v>
      </c>
      <c r="V9" s="38">
        <f>S9-U9</f>
        <v>-1.2810534413786046E-4</v>
      </c>
      <c r="W9" s="23">
        <f t="shared" ref="W9:W65" si="5">IF(B9&lt;20000,250000+100000,350000+100000)</f>
        <v>450000</v>
      </c>
      <c r="X9" s="39">
        <f t="shared" ref="X9:X65" si="6">IF(N9=0,M9,0)</f>
        <v>11984618.635353854</v>
      </c>
      <c r="Y9" s="40">
        <v>3.5777105344137861E-2</v>
      </c>
      <c r="Z9" s="10"/>
    </row>
    <row r="10" spans="1:26" ht="18" customHeight="1" x14ac:dyDescent="0.2">
      <c r="A10" s="41" t="s">
        <v>30</v>
      </c>
      <c r="B10" s="28">
        <f>'[1]State Population'!I6</f>
        <v>1151</v>
      </c>
      <c r="C10" s="29">
        <f t="shared" ref="C10:C65" si="7">B10/$B$69</f>
        <v>2.9176885336310878E-5</v>
      </c>
      <c r="D10" s="30">
        <f>'[1]Poverty-Uninsured Population'!E4</f>
        <v>2.966523689876292E-5</v>
      </c>
      <c r="E10" s="29">
        <f>[1]Prevalence!J4</f>
        <v>3.345086339390652E-5</v>
      </c>
      <c r="F10" s="30">
        <f>(C10*C$7)+(D10*D$7)+(E10*E$7)</f>
        <v>3.017818641656562E-5</v>
      </c>
      <c r="G10" s="31">
        <f>'[1]Self Suff. Calc'!F6</f>
        <v>0.90460550010772867</v>
      </c>
      <c r="H10" s="30">
        <f>(F10*G10*G$7)+(F10*(1-G$7))</f>
        <v>2.9026653216220016E-5</v>
      </c>
      <c r="I10" s="30">
        <f t="shared" ref="I10:I65" si="8">(H10/H$69)</f>
        <v>2.7703888450307419E-5</v>
      </c>
      <c r="J10" s="30">
        <f>'[1]Resources-new'!M5</f>
        <v>5.0474974891914347E-4</v>
      </c>
      <c r="K10" s="30">
        <f>ROUND(IF(I10&gt;J10,((I10*(I10/J10))*J$7)+(I10*(1-J$7)),IF(J10/I10&gt;2,I10*(1-J$7),((I10*((1-J10/I10)+1))*J$7)+(I10*(1-J$7)))),6)</f>
        <v>2.1999999999999999E-5</v>
      </c>
      <c r="L10" s="32">
        <f t="shared" si="0"/>
        <v>2.1659742570930923E-5</v>
      </c>
      <c r="M10" s="33">
        <f t="shared" ref="M10:M68" si="9">L10*$M$73</f>
        <v>7405.3929327543183</v>
      </c>
      <c r="N10" s="35"/>
      <c r="O10" s="35">
        <f t="shared" si="1"/>
        <v>0</v>
      </c>
      <c r="P10" s="33">
        <f t="shared" si="2"/>
        <v>7405.3929327543183</v>
      </c>
      <c r="Q10" s="36">
        <f t="shared" si="3"/>
        <v>1449937.2114295044</v>
      </c>
      <c r="R10" s="36">
        <f t="shared" si="4"/>
        <v>1457342.6043622587</v>
      </c>
      <c r="S10" s="34">
        <f t="shared" ref="S10:S68" si="10">ROUND(R10/$R$69,8)</f>
        <v>7.5447999999999997E-4</v>
      </c>
      <c r="T10" s="37"/>
      <c r="U10" s="38">
        <v>9.1209354805621087E-4</v>
      </c>
      <c r="V10" s="38">
        <f t="shared" ref="V10:V68" si="11">S10-U10</f>
        <v>-1.576135480562109E-4</v>
      </c>
      <c r="W10" s="23">
        <f t="shared" si="5"/>
        <v>350000</v>
      </c>
      <c r="X10" s="39">
        <f t="shared" si="6"/>
        <v>7405.3929327543183</v>
      </c>
      <c r="Y10" s="22">
        <v>9.1209354805621087E-4</v>
      </c>
      <c r="Z10" s="10"/>
    </row>
    <row r="11" spans="1:26" ht="18" customHeight="1" x14ac:dyDescent="0.2">
      <c r="A11" s="41" t="s">
        <v>31</v>
      </c>
      <c r="B11" s="28">
        <f>'[1]State Population'!I7</f>
        <v>38382</v>
      </c>
      <c r="C11" s="29">
        <f t="shared" si="7"/>
        <v>9.7295153169268825E-4</v>
      </c>
      <c r="D11" s="30">
        <f>'[1]Poverty-Uninsured Population'!E5</f>
        <v>7.2408579011648121E-4</v>
      </c>
      <c r="E11" s="29">
        <f>[1]Prevalence!J5</f>
        <v>7.2959045294277195E-4</v>
      </c>
      <c r="F11" s="30">
        <f>(C11*C$7)+(D11*D$7)+(E11*E$7)</f>
        <v>8.4961959346984296E-4</v>
      </c>
      <c r="G11" s="31">
        <f>'[1]Self Suff. Calc'!F7</f>
        <v>0.96729188868321758</v>
      </c>
      <c r="H11" s="30">
        <f>(F11*G11*G$7)+(F11*(1-G$7))</f>
        <v>8.3850381257379058E-4</v>
      </c>
      <c r="I11" s="30">
        <f t="shared" si="8"/>
        <v>8.0029261092081445E-4</v>
      </c>
      <c r="J11" s="30">
        <f>'[1]Resources-new'!M6</f>
        <v>1.153680352519774E-3</v>
      </c>
      <c r="K11" s="30">
        <f>ROUND(IF(I11&gt;J11,((I11*(I11/J11))*J$7)+(I11*(1-J$7)),IF(J11/I11&gt;2,I11*(1-J$7),((I11*((1-J11/I11)+1))*J$7)+(I11*(1-J$7)))),6)</f>
        <v>7.2999999999999996E-4</v>
      </c>
      <c r="L11" s="32">
        <f t="shared" si="0"/>
        <v>7.1870963985361702E-4</v>
      </c>
      <c r="M11" s="33">
        <f t="shared" si="9"/>
        <v>245724.40185957513</v>
      </c>
      <c r="N11" s="35"/>
      <c r="O11" s="35">
        <f t="shared" si="1"/>
        <v>0</v>
      </c>
      <c r="P11" s="33">
        <f t="shared" si="2"/>
        <v>245724.40185957513</v>
      </c>
      <c r="Q11" s="36">
        <f t="shared" si="3"/>
        <v>2609952.2049191012</v>
      </c>
      <c r="R11" s="36">
        <f t="shared" si="4"/>
        <v>2855676.6067786762</v>
      </c>
      <c r="S11" s="34">
        <f t="shared" si="10"/>
        <v>1.47842E-3</v>
      </c>
      <c r="T11" s="37"/>
      <c r="U11" s="38">
        <v>1.6418094163503948E-3</v>
      </c>
      <c r="V11" s="38">
        <f t="shared" si="11"/>
        <v>-1.6338941635039481E-4</v>
      </c>
      <c r="W11" s="23">
        <f t="shared" si="5"/>
        <v>450000</v>
      </c>
      <c r="X11" s="39">
        <f t="shared" si="6"/>
        <v>245724.40185957513</v>
      </c>
      <c r="Y11" s="22">
        <v>1.6418094163503948E-3</v>
      </c>
      <c r="Z11" s="10"/>
    </row>
    <row r="12" spans="1:26" ht="18" customHeight="1" x14ac:dyDescent="0.2">
      <c r="A12" s="18" t="s">
        <v>32</v>
      </c>
      <c r="B12" s="28">
        <f>'[1]State Population'!I8</f>
        <v>226404</v>
      </c>
      <c r="C12" s="29">
        <f t="shared" si="7"/>
        <v>5.7391516487246986E-3</v>
      </c>
      <c r="D12" s="30">
        <f>'[1]Poverty-Uninsured Population'!E6</f>
        <v>6.8506180299237355E-3</v>
      </c>
      <c r="E12" s="29">
        <f>[1]Prevalence!J6</f>
        <v>7.6286050085887349E-3</v>
      </c>
      <c r="F12" s="30">
        <f>(C12*C$7)+(D12*D$7)+(E12*E$7)</f>
        <v>6.4504822350572172E-3</v>
      </c>
      <c r="G12" s="31">
        <f>'[1]Self Suff. Calc'!F8</f>
        <v>0.86610243577923329</v>
      </c>
      <c r="H12" s="30">
        <f>(F12*G12*G$7)+(F12*(1-G$7))</f>
        <v>6.1050006913278216E-3</v>
      </c>
      <c r="I12" s="30">
        <f t="shared" si="8"/>
        <v>5.8267915657284593E-3</v>
      </c>
      <c r="J12" s="30">
        <f>'[1]Resources-new'!M8</f>
        <v>7.8361740798226515E-3</v>
      </c>
      <c r="K12" s="30">
        <f>ROUND(IF(I12&gt;J12,((I12*(I12/J12))*J$7)+(I12*(1-J$7)),IF(J12/I12&gt;2,I12*(1-J$7),((I12*((1-J12/I12)+1))*J$7)+(I12*(1-J$7)))),6)</f>
        <v>5.4250000000000001E-3</v>
      </c>
      <c r="L12" s="32">
        <f t="shared" si="0"/>
        <v>5.3410956112409213E-3</v>
      </c>
      <c r="M12" s="33">
        <f t="shared" si="9"/>
        <v>1826102.5754632808</v>
      </c>
      <c r="N12" s="35"/>
      <c r="O12" s="35">
        <f t="shared" si="1"/>
        <v>0</v>
      </c>
      <c r="P12" s="33">
        <f t="shared" si="2"/>
        <v>1826102.5754632808</v>
      </c>
      <c r="Q12" s="36">
        <f t="shared" si="3"/>
        <v>9302296.2255544737</v>
      </c>
      <c r="R12" s="36">
        <f t="shared" si="4"/>
        <v>11128398.801017754</v>
      </c>
      <c r="S12" s="34">
        <f t="shared" si="10"/>
        <v>5.7612999999999996E-3</v>
      </c>
      <c r="T12" s="37"/>
      <c r="U12" s="38">
        <v>5.851677095086676E-3</v>
      </c>
      <c r="V12" s="38">
        <f t="shared" si="11"/>
        <v>-9.0377095086676372E-5</v>
      </c>
      <c r="W12" s="23">
        <f t="shared" si="5"/>
        <v>450000</v>
      </c>
      <c r="X12" s="39">
        <f t="shared" si="6"/>
        <v>1826102.5754632808</v>
      </c>
      <c r="Y12" s="22">
        <v>5.851677095086676E-3</v>
      </c>
      <c r="Z12" s="10"/>
    </row>
    <row r="13" spans="1:26" ht="18" customHeight="1" x14ac:dyDescent="0.2">
      <c r="A13" s="18" t="s">
        <v>33</v>
      </c>
      <c r="B13" s="28">
        <f>'[1]State Population'!I9</f>
        <v>45168</v>
      </c>
      <c r="C13" s="29">
        <f t="shared" si="7"/>
        <v>1.1449709442836575E-3</v>
      </c>
      <c r="D13" s="30">
        <f>'[1]Poverty-Uninsured Population'!E7</f>
        <v>8.5577595722106914E-4</v>
      </c>
      <c r="E13" s="29">
        <f>[1]Prevalence!J7</f>
        <v>1.0803724798842782E-3</v>
      </c>
      <c r="F13" s="30">
        <f>(C13*C$7)+(D13*D$7)+(E13*E$7)</f>
        <v>1.0452927552850051E-3</v>
      </c>
      <c r="G13" s="31">
        <f>'[1]Self Suff. Calc'!F9</f>
        <v>0.9437650288074253</v>
      </c>
      <c r="H13" s="30">
        <f>(F13*G13*G$7)+(F13*(1-G$7))</f>
        <v>1.0217799520925014E-3</v>
      </c>
      <c r="I13" s="30">
        <f t="shared" si="8"/>
        <v>9.7521672935111531E-4</v>
      </c>
      <c r="J13" s="30">
        <f>'[1]Resources-new'!M9</f>
        <v>1.342197046752308E-3</v>
      </c>
      <c r="K13" s="30">
        <f>ROUND(IF(I13&gt;J13,((I13*(I13/J13))*J$7)+(I13*(1-J$7)),IF(J13/I13&gt;2,I13*(1-J$7),((I13*((1-J13/I13)+1))*J$7)+(I13*(1-J$7)))),6)</f>
        <v>9.0200000000000002E-4</v>
      </c>
      <c r="L13" s="32">
        <f t="shared" si="0"/>
        <v>8.8804944540816794E-4</v>
      </c>
      <c r="M13" s="33">
        <f t="shared" si="9"/>
        <v>303621.1102429271</v>
      </c>
      <c r="N13" s="35"/>
      <c r="O13" s="35">
        <f t="shared" si="1"/>
        <v>0</v>
      </c>
      <c r="P13" s="33">
        <f t="shared" si="2"/>
        <v>303621.1102429271</v>
      </c>
      <c r="Q13" s="36">
        <f t="shared" si="3"/>
        <v>2822094.3902620822</v>
      </c>
      <c r="R13" s="36">
        <f t="shared" si="4"/>
        <v>3125715.5005050092</v>
      </c>
      <c r="S13" s="34">
        <f t="shared" si="10"/>
        <v>1.6182200000000001E-3</v>
      </c>
      <c r="T13" s="37"/>
      <c r="U13" s="38">
        <v>1.7752590009231716E-3</v>
      </c>
      <c r="V13" s="38">
        <f t="shared" si="11"/>
        <v>-1.5703900092317157E-4</v>
      </c>
      <c r="W13" s="23">
        <f t="shared" si="5"/>
        <v>450000</v>
      </c>
      <c r="X13" s="39">
        <f t="shared" si="6"/>
        <v>303621.1102429271</v>
      </c>
      <c r="Y13" s="22">
        <v>1.7752590009231716E-3</v>
      </c>
      <c r="Z13" s="10"/>
    </row>
    <row r="14" spans="1:26" ht="18" customHeight="1" x14ac:dyDescent="0.2">
      <c r="A14" s="18" t="s">
        <v>34</v>
      </c>
      <c r="B14" s="28">
        <f>'[1]State Population'!I10</f>
        <v>22043</v>
      </c>
      <c r="C14" s="29">
        <f t="shared" si="7"/>
        <v>5.5877157555890588E-4</v>
      </c>
      <c r="D14" s="30">
        <f>'[1]Poverty-Uninsured Population'!E8</f>
        <v>6.5978720694687078E-4</v>
      </c>
      <c r="E14" s="29">
        <f>[1]Prevalence!J8</f>
        <v>7.313986077208209E-4</v>
      </c>
      <c r="F14" s="30">
        <f t="shared" ref="F14:F65" si="12">(C14*C$7)+(D14*D$7)+(E14*E$7)</f>
        <v>6.2360167140767836E-4</v>
      </c>
      <c r="G14" s="31">
        <f>'[1]Self Suff. Calc'!F10</f>
        <v>0.83604939588164595</v>
      </c>
      <c r="H14" s="30">
        <f t="shared" ref="H14:H65" si="13">(F14*G14*G$7)+(F14*(1-G$7))</f>
        <v>5.8270572310507667E-4</v>
      </c>
      <c r="I14" s="30">
        <f t="shared" si="8"/>
        <v>5.5615141821579279E-4</v>
      </c>
      <c r="J14" s="30">
        <f>'[1]Resources-new'!M10</f>
        <v>1.1506299712367226E-3</v>
      </c>
      <c r="K14" s="30">
        <f t="shared" ref="K14:K65" si="14">ROUND(IF(I14&gt;J14,((I14*(I14/J14))*J$7)+(I14*(1-J$7)),IF(J14/I14&gt;2,I14*(1-J$7),((I14*((1-J14/I14)+1))*J$7)+(I14*(1-J$7)))),6)</f>
        <v>4.4499999999999997E-4</v>
      </c>
      <c r="L14" s="32">
        <f t="shared" si="0"/>
        <v>4.3811752018473916E-4</v>
      </c>
      <c r="M14" s="33">
        <f t="shared" si="9"/>
        <v>149790.90250343963</v>
      </c>
      <c r="N14" s="35"/>
      <c r="O14" s="35">
        <f t="shared" si="1"/>
        <v>0</v>
      </c>
      <c r="P14" s="33">
        <f t="shared" si="2"/>
        <v>149790.90250343963</v>
      </c>
      <c r="Q14" s="36">
        <f t="shared" si="3"/>
        <v>2350033.1861360795</v>
      </c>
      <c r="R14" s="36">
        <f t="shared" si="4"/>
        <v>2499824.0886395192</v>
      </c>
      <c r="S14" s="34">
        <f t="shared" si="10"/>
        <v>1.29419E-3</v>
      </c>
      <c r="T14" s="37"/>
      <c r="U14" s="38">
        <v>1.4783054672274079E-3</v>
      </c>
      <c r="V14" s="38">
        <f t="shared" si="11"/>
        <v>-1.8411546722740791E-4</v>
      </c>
      <c r="W14" s="23">
        <f t="shared" si="5"/>
        <v>450000</v>
      </c>
      <c r="X14" s="39">
        <f t="shared" si="6"/>
        <v>149790.90250343963</v>
      </c>
      <c r="Y14" s="22">
        <v>1.4783054672274079E-3</v>
      </c>
      <c r="Z14" s="10"/>
    </row>
    <row r="15" spans="1:26" ht="18" customHeight="1" x14ac:dyDescent="0.2">
      <c r="A15" s="18" t="s">
        <v>35</v>
      </c>
      <c r="B15" s="28">
        <f>'[1]State Population'!I11</f>
        <v>1139513</v>
      </c>
      <c r="C15" s="29">
        <f t="shared" si="7"/>
        <v>2.8885699513671259E-2</v>
      </c>
      <c r="D15" s="30">
        <f>'[1]Poverty-Uninsured Population'!E9</f>
        <v>1.9714232892697161E-2</v>
      </c>
      <c r="E15" s="29">
        <f>[1]Prevalence!J9</f>
        <v>1.6715486845673991E-2</v>
      </c>
      <c r="F15" s="30">
        <f t="shared" si="12"/>
        <v>2.3700216993779576E-2</v>
      </c>
      <c r="G15" s="31">
        <f>'[1]Self Suff. Calc'!F11</f>
        <v>1.1777092781536223</v>
      </c>
      <c r="H15" s="30">
        <f t="shared" si="13"/>
        <v>2.5384916375399087E-2</v>
      </c>
      <c r="I15" s="30">
        <f t="shared" si="8"/>
        <v>2.4228108088997946E-2</v>
      </c>
      <c r="J15" s="30">
        <f>'[1]Resources-new'!M11</f>
        <v>2.4153365100820369E-2</v>
      </c>
      <c r="K15" s="30">
        <f t="shared" si="14"/>
        <v>2.4243000000000001E-2</v>
      </c>
      <c r="L15" s="32">
        <f t="shared" si="0"/>
        <v>2.3868051779412657E-2</v>
      </c>
      <c r="M15" s="33">
        <f t="shared" si="9"/>
        <v>8160406.4031255897</v>
      </c>
      <c r="N15" s="35"/>
      <c r="O15" s="35">
        <f t="shared" si="1"/>
        <v>0</v>
      </c>
      <c r="P15" s="33">
        <f t="shared" si="2"/>
        <v>8160406.4031255897</v>
      </c>
      <c r="Q15" s="36">
        <f t="shared" si="3"/>
        <v>36128254.42824509</v>
      </c>
      <c r="R15" s="36">
        <f t="shared" si="4"/>
        <v>44288660.831370682</v>
      </c>
      <c r="S15" s="34">
        <f t="shared" si="10"/>
        <v>2.2928759999999999E-2</v>
      </c>
      <c r="T15" s="37"/>
      <c r="U15" s="38">
        <v>2.2726741204226075E-2</v>
      </c>
      <c r="V15" s="38">
        <f t="shared" si="11"/>
        <v>2.0201879577392418E-4</v>
      </c>
      <c r="W15" s="23">
        <f t="shared" si="5"/>
        <v>450000</v>
      </c>
      <c r="X15" s="39">
        <f t="shared" si="6"/>
        <v>8160406.4031255897</v>
      </c>
      <c r="Y15" s="22">
        <v>2.2726741204226075E-2</v>
      </c>
      <c r="Z15" s="10"/>
    </row>
    <row r="16" spans="1:26" ht="18" customHeight="1" x14ac:dyDescent="0.2">
      <c r="A16" s="18" t="s">
        <v>36</v>
      </c>
      <c r="B16" s="28">
        <f>'[1]State Population'!I12</f>
        <v>27124</v>
      </c>
      <c r="C16" s="29">
        <f t="shared" si="7"/>
        <v>6.8757066712606108E-4</v>
      </c>
      <c r="D16" s="30">
        <f>'[1]Poverty-Uninsured Population'!E10</f>
        <v>8.2147871242451451E-4</v>
      </c>
      <c r="E16" s="29">
        <f>[1]Prevalence!J10</f>
        <v>8.4531235873790795E-4</v>
      </c>
      <c r="F16" s="30">
        <f t="shared" si="12"/>
        <v>7.5929141903796659E-4</v>
      </c>
      <c r="G16" s="31">
        <f>'[1]Self Suff. Calc'!F12</f>
        <v>0.83284090402199262</v>
      </c>
      <c r="H16" s="30">
        <f t="shared" si="13"/>
        <v>7.0852243216186863E-4</v>
      </c>
      <c r="I16" s="30">
        <f t="shared" si="8"/>
        <v>6.7623457237517065E-4</v>
      </c>
      <c r="J16" s="30">
        <f>'[1]Resources-new'!M12</f>
        <v>1.3420511828897378E-3</v>
      </c>
      <c r="K16" s="30">
        <f t="shared" si="14"/>
        <v>5.4299999999999997E-4</v>
      </c>
      <c r="L16" s="32">
        <f t="shared" si="0"/>
        <v>5.3460182800070413E-4</v>
      </c>
      <c r="M16" s="33">
        <f t="shared" si="9"/>
        <v>182778.56193116339</v>
      </c>
      <c r="N16" s="42"/>
      <c r="O16" s="35">
        <f t="shared" si="1"/>
        <v>0</v>
      </c>
      <c r="P16" s="33">
        <f t="shared" si="2"/>
        <v>182778.56193116339</v>
      </c>
      <c r="Q16" s="36">
        <f t="shared" si="3"/>
        <v>2473633.3217932507</v>
      </c>
      <c r="R16" s="36">
        <f t="shared" si="4"/>
        <v>2656411.8837244143</v>
      </c>
      <c r="S16" s="34">
        <f t="shared" si="10"/>
        <v>1.3752599999999999E-3</v>
      </c>
      <c r="T16" s="37"/>
      <c r="U16" s="38">
        <v>1.5560570314904093E-3</v>
      </c>
      <c r="V16" s="38">
        <f t="shared" si="11"/>
        <v>-1.8079703149040936E-4</v>
      </c>
      <c r="W16" s="23">
        <f t="shared" si="5"/>
        <v>450000</v>
      </c>
      <c r="X16" s="39">
        <f t="shared" si="6"/>
        <v>182778.56193116339</v>
      </c>
      <c r="Y16" s="22">
        <v>1.5560570314904093E-3</v>
      </c>
      <c r="Z16" s="10"/>
    </row>
    <row r="17" spans="1:26" ht="18" customHeight="1" x14ac:dyDescent="0.2">
      <c r="A17" s="18" t="s">
        <v>37</v>
      </c>
      <c r="B17" s="28">
        <f>'[1]State Population'!I13</f>
        <v>185062</v>
      </c>
      <c r="C17" s="29">
        <f t="shared" si="7"/>
        <v>4.6911665978352423E-3</v>
      </c>
      <c r="D17" s="30">
        <f>'[1]Poverty-Uninsured Population'!E11</f>
        <v>3.1281583017525234E-3</v>
      </c>
      <c r="E17" s="29">
        <f>[1]Prevalence!J11</f>
        <v>2.5684838622186059E-3</v>
      </c>
      <c r="F17" s="30">
        <f t="shared" si="12"/>
        <v>3.7977275618870992E-3</v>
      </c>
      <c r="G17" s="31">
        <f>'[1]Self Suff. Calc'!F13</f>
        <v>1.0672656520685662</v>
      </c>
      <c r="H17" s="30">
        <f t="shared" si="13"/>
        <v>3.8999102102187399E-3</v>
      </c>
      <c r="I17" s="30">
        <f t="shared" si="8"/>
        <v>3.7221885907859666E-3</v>
      </c>
      <c r="J17" s="30">
        <f>'[1]Resources-new'!M13</f>
        <v>3.4605988904635255E-3</v>
      </c>
      <c r="K17" s="30">
        <f t="shared" si="14"/>
        <v>3.7780000000000001E-3</v>
      </c>
      <c r="L17" s="32">
        <f t="shared" si="0"/>
        <v>3.7195685196807745E-3</v>
      </c>
      <c r="M17" s="33">
        <f t="shared" si="9"/>
        <v>1271707.931815719</v>
      </c>
      <c r="N17" s="35"/>
      <c r="O17" s="35">
        <f t="shared" si="1"/>
        <v>0</v>
      </c>
      <c r="P17" s="33">
        <f t="shared" si="2"/>
        <v>1271707.931815719</v>
      </c>
      <c r="Q17" s="36">
        <f t="shared" si="3"/>
        <v>6465200.2357139476</v>
      </c>
      <c r="R17" s="36">
        <f t="shared" si="4"/>
        <v>7736908.1675296668</v>
      </c>
      <c r="S17" s="34">
        <f t="shared" si="10"/>
        <v>4.0054899999999996E-3</v>
      </c>
      <c r="T17" s="37"/>
      <c r="U17" s="38">
        <v>4.0669812288439836E-3</v>
      </c>
      <c r="V17" s="38">
        <f t="shared" si="11"/>
        <v>-6.1491228843984017E-5</v>
      </c>
      <c r="W17" s="23">
        <f t="shared" si="5"/>
        <v>450000</v>
      </c>
      <c r="X17" s="39">
        <f t="shared" si="6"/>
        <v>1271707.931815719</v>
      </c>
      <c r="Y17" s="22">
        <v>4.0669812288439836E-3</v>
      </c>
      <c r="Z17" s="10"/>
    </row>
    <row r="18" spans="1:26" ht="18" customHeight="1" x14ac:dyDescent="0.2">
      <c r="A18" s="18" t="s">
        <v>38</v>
      </c>
      <c r="B18" s="28">
        <f>'[1]State Population'!I14</f>
        <v>995975</v>
      </c>
      <c r="C18" s="29">
        <f t="shared" si="7"/>
        <v>2.52471315141896E-2</v>
      </c>
      <c r="D18" s="30">
        <f>'[1]Poverty-Uninsured Population'!E12</f>
        <v>3.5012677811840823E-2</v>
      </c>
      <c r="E18" s="29">
        <f>[1]Prevalence!J12</f>
        <v>3.7433324292559446E-2</v>
      </c>
      <c r="F18" s="30">
        <f t="shared" si="12"/>
        <v>3.0614033959158939E-2</v>
      </c>
      <c r="G18" s="31">
        <f>'[1]Self Suff. Calc'!F14</f>
        <v>0.83576507003989797</v>
      </c>
      <c r="H18" s="30">
        <f t="shared" si="13"/>
        <v>2.8602876469927478E-2</v>
      </c>
      <c r="I18" s="30">
        <f t="shared" si="8"/>
        <v>2.7299423504946019E-2</v>
      </c>
      <c r="J18" s="30">
        <f>'[1]Resources-new'!M14</f>
        <v>2.7485977717543002E-2</v>
      </c>
      <c r="K18" s="30">
        <f t="shared" si="14"/>
        <v>2.7262000000000002E-2</v>
      </c>
      <c r="L18" s="32">
        <f t="shared" si="0"/>
        <v>2.6840359180396314E-2</v>
      </c>
      <c r="M18" s="33">
        <f t="shared" si="9"/>
        <v>9176628.2787612844</v>
      </c>
      <c r="N18" s="35"/>
      <c r="O18" s="35">
        <f t="shared" si="1"/>
        <v>0</v>
      </c>
      <c r="P18" s="33">
        <f t="shared" si="2"/>
        <v>9176628.2787612844</v>
      </c>
      <c r="Q18" s="36">
        <f t="shared" si="3"/>
        <v>39119279.874629639</v>
      </c>
      <c r="R18" s="36">
        <f t="shared" si="4"/>
        <v>48295908.153390922</v>
      </c>
      <c r="S18" s="34">
        <f t="shared" si="10"/>
        <v>2.5003359999999999E-2</v>
      </c>
      <c r="T18" s="37"/>
      <c r="U18" s="38">
        <v>2.4608267514616883E-2</v>
      </c>
      <c r="V18" s="38">
        <f t="shared" si="11"/>
        <v>3.9509248538311531E-4</v>
      </c>
      <c r="W18" s="23">
        <f t="shared" si="5"/>
        <v>450000</v>
      </c>
      <c r="X18" s="39">
        <f t="shared" si="6"/>
        <v>9176628.2787612844</v>
      </c>
      <c r="Y18" s="22">
        <v>2.4608267514616883E-2</v>
      </c>
      <c r="Z18" s="10"/>
    </row>
    <row r="19" spans="1:26" ht="18" customHeight="1" x14ac:dyDescent="0.2">
      <c r="A19" s="18" t="s">
        <v>39</v>
      </c>
      <c r="B19" s="28">
        <f>'[1]State Population'!I15</f>
        <v>28731</v>
      </c>
      <c r="C19" s="29">
        <f t="shared" si="7"/>
        <v>7.2830677028457675E-4</v>
      </c>
      <c r="D19" s="30">
        <f>'[1]Poverty-Uninsured Population'!E13</f>
        <v>9.3019935125110821E-4</v>
      </c>
      <c r="E19" s="29">
        <f>[1]Prevalence!J13</f>
        <v>9.8273212186963206E-4</v>
      </c>
      <c r="F19" s="30">
        <f t="shared" si="12"/>
        <v>8.3975961489154733E-4</v>
      </c>
      <c r="G19" s="31">
        <f>'[1]Self Suff. Calc'!F15</f>
        <v>0.82913488524524825</v>
      </c>
      <c r="H19" s="30">
        <f t="shared" si="13"/>
        <v>7.8236536570560722E-4</v>
      </c>
      <c r="I19" s="30">
        <f t="shared" si="8"/>
        <v>7.4671243210293445E-4</v>
      </c>
      <c r="J19" s="30">
        <f>'[1]Resources-new'!M15</f>
        <v>1.2572252417849942E-3</v>
      </c>
      <c r="K19" s="30">
        <f t="shared" si="14"/>
        <v>6.4499999999999996E-4</v>
      </c>
      <c r="L19" s="32">
        <f t="shared" si="0"/>
        <v>6.3502427082956568E-4</v>
      </c>
      <c r="M19" s="33">
        <f t="shared" si="9"/>
        <v>217112.65643756976</v>
      </c>
      <c r="N19" s="35"/>
      <c r="O19" s="35">
        <f t="shared" si="1"/>
        <v>0</v>
      </c>
      <c r="P19" s="33">
        <f t="shared" si="2"/>
        <v>217112.65643756976</v>
      </c>
      <c r="Q19" s="36">
        <f t="shared" si="3"/>
        <v>2487004.3127218629</v>
      </c>
      <c r="R19" s="36">
        <f t="shared" si="4"/>
        <v>2704116.9691594327</v>
      </c>
      <c r="S19" s="34">
        <f t="shared" si="10"/>
        <v>1.3999500000000001E-3</v>
      </c>
      <c r="T19" s="37"/>
      <c r="U19" s="38">
        <v>1.5644681505795467E-3</v>
      </c>
      <c r="V19" s="38">
        <f t="shared" si="11"/>
        <v>-1.6451815057954666E-4</v>
      </c>
      <c r="W19" s="23">
        <f t="shared" si="5"/>
        <v>450000</v>
      </c>
      <c r="X19" s="39">
        <f t="shared" si="6"/>
        <v>217112.65643756976</v>
      </c>
      <c r="Y19" s="22">
        <v>1.5644681505795467E-3</v>
      </c>
      <c r="Z19" s="10"/>
    </row>
    <row r="20" spans="1:26" ht="18" customHeight="1" x14ac:dyDescent="0.2">
      <c r="A20" s="18" t="s">
        <v>40</v>
      </c>
      <c r="B20" s="28">
        <f>'[1]State Population'!I16</f>
        <v>136953</v>
      </c>
      <c r="C20" s="29">
        <f t="shared" si="7"/>
        <v>3.4716437684307417E-3</v>
      </c>
      <c r="D20" s="30">
        <f>'[1]Poverty-Uninsured Population'!E14</f>
        <v>4.1797614532254621E-3</v>
      </c>
      <c r="E20" s="29">
        <f>[1]Prevalence!J14</f>
        <v>4.5511255763493359E-3</v>
      </c>
      <c r="F20" s="30">
        <f t="shared" si="12"/>
        <v>3.8999754354528769E-3</v>
      </c>
      <c r="G20" s="31">
        <f>'[1]Self Suff. Calc'!F16</f>
        <v>0.9269422836918757</v>
      </c>
      <c r="H20" s="30">
        <f t="shared" si="13"/>
        <v>3.7860061158640889E-3</v>
      </c>
      <c r="I20" s="30">
        <f t="shared" si="8"/>
        <v>3.6134751851953002E-3</v>
      </c>
      <c r="J20" s="30">
        <f>'[1]Resources-new'!M16</f>
        <v>4.5761451893605526E-3</v>
      </c>
      <c r="K20" s="30">
        <f t="shared" si="14"/>
        <v>3.421E-3</v>
      </c>
      <c r="L20" s="32">
        <f t="shared" si="0"/>
        <v>3.368089969779759E-3</v>
      </c>
      <c r="M20" s="33">
        <f t="shared" si="9"/>
        <v>1151538.6010432965</v>
      </c>
      <c r="N20" s="35"/>
      <c r="O20" s="35">
        <f t="shared" si="1"/>
        <v>0</v>
      </c>
      <c r="P20" s="33">
        <f t="shared" si="2"/>
        <v>1151538.6010432965</v>
      </c>
      <c r="Q20" s="36">
        <f t="shared" si="3"/>
        <v>5737296.5344295008</v>
      </c>
      <c r="R20" s="36">
        <f t="shared" si="4"/>
        <v>6888835.1354727969</v>
      </c>
      <c r="S20" s="34">
        <f t="shared" si="10"/>
        <v>3.5664300000000002E-3</v>
      </c>
      <c r="T20" s="37"/>
      <c r="U20" s="38">
        <v>3.60908811160119E-3</v>
      </c>
      <c r="V20" s="38">
        <f t="shared" si="11"/>
        <v>-4.2658111601189767E-5</v>
      </c>
      <c r="W20" s="23">
        <f t="shared" si="5"/>
        <v>450000</v>
      </c>
      <c r="X20" s="39">
        <f t="shared" si="6"/>
        <v>1151538.6010432965</v>
      </c>
      <c r="Y20" s="22">
        <v>3.60908811160119E-3</v>
      </c>
      <c r="Z20" s="10"/>
    </row>
    <row r="21" spans="1:26" ht="18" customHeight="1" x14ac:dyDescent="0.2">
      <c r="A21" s="18" t="s">
        <v>41</v>
      </c>
      <c r="B21" s="28">
        <f>'[1]State Population'!I17</f>
        <v>188334</v>
      </c>
      <c r="C21" s="29">
        <f t="shared" si="7"/>
        <v>4.7741090555419403E-3</v>
      </c>
      <c r="D21" s="30">
        <f>'[1]Poverty-Uninsured Population'!E15</f>
        <v>6.461131336923779E-3</v>
      </c>
      <c r="E21" s="29">
        <f>[1]Prevalence!J15</f>
        <v>6.748033631678872E-3</v>
      </c>
      <c r="F21" s="30">
        <f t="shared" si="12"/>
        <v>5.675000655183878E-3</v>
      </c>
      <c r="G21" s="31">
        <f>'[1]Self Suff. Calc'!F17</f>
        <v>0.77759214741485616</v>
      </c>
      <c r="H21" s="30">
        <f t="shared" si="13"/>
        <v>5.1701347715283862E-3</v>
      </c>
      <c r="I21" s="30">
        <f t="shared" si="8"/>
        <v>4.9345281357976167E-3</v>
      </c>
      <c r="J21" s="30">
        <f>'[1]Resources-new'!M17</f>
        <v>5.5216945773016455E-3</v>
      </c>
      <c r="K21" s="30">
        <f t="shared" si="14"/>
        <v>4.8170000000000001E-3</v>
      </c>
      <c r="L21" s="32">
        <f t="shared" si="0"/>
        <v>4.7424990892806487E-3</v>
      </c>
      <c r="M21" s="33">
        <f t="shared" si="9"/>
        <v>1621444.4435035253</v>
      </c>
      <c r="N21" s="35"/>
      <c r="O21" s="35">
        <f t="shared" si="1"/>
        <v>0</v>
      </c>
      <c r="P21" s="33">
        <f t="shared" si="2"/>
        <v>1621444.4435035253</v>
      </c>
      <c r="Q21" s="36">
        <f t="shared" si="3"/>
        <v>7904049.3083246043</v>
      </c>
      <c r="R21" s="36">
        <f t="shared" si="4"/>
        <v>9525493.7518281303</v>
      </c>
      <c r="S21" s="34">
        <f t="shared" si="10"/>
        <v>4.9314600000000004E-3</v>
      </c>
      <c r="T21" s="37"/>
      <c r="U21" s="38">
        <v>4.9720997025335936E-3</v>
      </c>
      <c r="V21" s="38">
        <f t="shared" si="11"/>
        <v>-4.0639702533593232E-5</v>
      </c>
      <c r="W21" s="23">
        <f t="shared" si="5"/>
        <v>450000</v>
      </c>
      <c r="X21" s="39">
        <f t="shared" si="6"/>
        <v>1621444.4435035253</v>
      </c>
      <c r="Y21" s="22">
        <v>4.9720997025335936E-3</v>
      </c>
      <c r="Z21" s="10"/>
    </row>
    <row r="22" spans="1:26" ht="18" customHeight="1" x14ac:dyDescent="0.2">
      <c r="A22" s="18" t="s">
        <v>42</v>
      </c>
      <c r="B22" s="28">
        <f>'[1]State Population'!I18</f>
        <v>18619</v>
      </c>
      <c r="C22" s="29">
        <f t="shared" si="7"/>
        <v>4.7197604524480647E-4</v>
      </c>
      <c r="D22" s="30">
        <f>'[1]Poverty-Uninsured Population'!E16</f>
        <v>4.3214687356120607E-4</v>
      </c>
      <c r="E22" s="29">
        <f>[1]Prevalence!J16</f>
        <v>4.7554470662688727E-4</v>
      </c>
      <c r="F22" s="30">
        <f t="shared" si="12"/>
        <v>4.607410260161425E-4</v>
      </c>
      <c r="G22" s="31">
        <f>'[1]Self Suff. Calc'!F18</f>
        <v>0.9653036308917049</v>
      </c>
      <c r="H22" s="30">
        <f t="shared" si="13"/>
        <v>4.5434660973534626E-4</v>
      </c>
      <c r="I22" s="30">
        <f t="shared" si="8"/>
        <v>4.3364171887545462E-4</v>
      </c>
      <c r="J22" s="30">
        <f>'[1]Resources-new'!M18</f>
        <v>9.8525427133514172E-4</v>
      </c>
      <c r="K22" s="30">
        <f t="shared" si="14"/>
        <v>3.4699999999999998E-4</v>
      </c>
      <c r="L22" s="32">
        <f t="shared" si="0"/>
        <v>3.4163321236877414E-4</v>
      </c>
      <c r="M22" s="33">
        <f t="shared" si="9"/>
        <v>116803.24307571584</v>
      </c>
      <c r="N22" s="35"/>
      <c r="O22" s="35">
        <f t="shared" si="1"/>
        <v>0</v>
      </c>
      <c r="P22" s="33">
        <f t="shared" si="2"/>
        <v>116803.24307571584</v>
      </c>
      <c r="Q22" s="36">
        <f t="shared" si="3"/>
        <v>1677407.1180808947</v>
      </c>
      <c r="R22" s="36">
        <f t="shared" si="4"/>
        <v>1794210.3611566105</v>
      </c>
      <c r="S22" s="34">
        <f t="shared" si="10"/>
        <v>9.2887999999999998E-4</v>
      </c>
      <c r="T22" s="37"/>
      <c r="U22" s="38">
        <v>1.0551851471945841E-3</v>
      </c>
      <c r="V22" s="38">
        <f t="shared" si="11"/>
        <v>-1.2630514719458416E-4</v>
      </c>
      <c r="W22" s="23">
        <f t="shared" si="5"/>
        <v>350000</v>
      </c>
      <c r="X22" s="39">
        <f t="shared" si="6"/>
        <v>116803.24307571584</v>
      </c>
      <c r="Y22" s="22">
        <v>1.0551851471945841E-3</v>
      </c>
      <c r="Z22" s="10"/>
    </row>
    <row r="23" spans="1:26" ht="18" customHeight="1" x14ac:dyDescent="0.2">
      <c r="A23" s="18" t="s">
        <v>43</v>
      </c>
      <c r="B23" s="28">
        <f>'[1]State Population'!I19</f>
        <v>895112</v>
      </c>
      <c r="C23" s="29">
        <f t="shared" si="7"/>
        <v>2.2690338998397831E-2</v>
      </c>
      <c r="D23" s="30">
        <f>'[1]Poverty-Uninsured Population'!E17</f>
        <v>2.93335019682711E-2</v>
      </c>
      <c r="E23" s="29">
        <f>[1]Prevalence!J17</f>
        <v>3.209113100081367E-2</v>
      </c>
      <c r="F23" s="30">
        <f t="shared" si="12"/>
        <v>2.656344628984298E-2</v>
      </c>
      <c r="G23" s="31">
        <f>'[1]Self Suff. Calc'!F19</f>
        <v>0.79042967485756388</v>
      </c>
      <c r="H23" s="30">
        <f t="shared" si="13"/>
        <v>2.4336682259496568E-2</v>
      </c>
      <c r="I23" s="30">
        <f t="shared" si="8"/>
        <v>2.3227642730472134E-2</v>
      </c>
      <c r="J23" s="30">
        <f>'[1]Resources-new'!M19</f>
        <v>2.0684871913761955E-2</v>
      </c>
      <c r="K23" s="30">
        <f t="shared" si="14"/>
        <v>2.3799000000000001E-2</v>
      </c>
      <c r="L23" s="32">
        <f t="shared" si="0"/>
        <v>2.3430918792981141E-2</v>
      </c>
      <c r="M23" s="33">
        <f t="shared" si="9"/>
        <v>8010952.1093918197</v>
      </c>
      <c r="N23" s="35"/>
      <c r="O23" s="35">
        <f t="shared" si="1"/>
        <v>0</v>
      </c>
      <c r="P23" s="33">
        <f t="shared" si="2"/>
        <v>8010952.1093918197</v>
      </c>
      <c r="Q23" s="36">
        <f t="shared" si="3"/>
        <v>33761589.033880733</v>
      </c>
      <c r="R23" s="36">
        <f t="shared" si="4"/>
        <v>41772541.143272549</v>
      </c>
      <c r="S23" s="34">
        <f t="shared" si="10"/>
        <v>2.162613E-2</v>
      </c>
      <c r="T23" s="37"/>
      <c r="U23" s="38">
        <v>2.1237973125448763E-2</v>
      </c>
      <c r="V23" s="38">
        <f t="shared" si="11"/>
        <v>3.881568745512376E-4</v>
      </c>
      <c r="W23" s="23">
        <f t="shared" si="5"/>
        <v>450000</v>
      </c>
      <c r="X23" s="39">
        <f t="shared" si="6"/>
        <v>8010952.1093918197</v>
      </c>
      <c r="Y23" s="22">
        <v>2.1237973125448763E-2</v>
      </c>
      <c r="Z23" s="10"/>
    </row>
    <row r="24" spans="1:26" ht="18" customHeight="1" x14ac:dyDescent="0.2">
      <c r="A24" s="18" t="s">
        <v>44</v>
      </c>
      <c r="B24" s="28">
        <f>'[1]State Population'!I20</f>
        <v>149537</v>
      </c>
      <c r="C24" s="29">
        <f t="shared" si="7"/>
        <v>3.79063762166457E-3</v>
      </c>
      <c r="D24" s="30">
        <f>'[1]Poverty-Uninsured Population'!E18</f>
        <v>4.7909526475653072E-3</v>
      </c>
      <c r="E24" s="29">
        <f>[1]Prevalence!J18</f>
        <v>4.7292288219871617E-3</v>
      </c>
      <c r="F24" s="30">
        <f t="shared" si="12"/>
        <v>4.2784503694993092E-3</v>
      </c>
      <c r="G24" s="31">
        <f>'[1]Self Suff. Calc'!F20</f>
        <v>0.7974070108039315</v>
      </c>
      <c r="H24" s="30">
        <f t="shared" si="13"/>
        <v>3.931736749705754E-3</v>
      </c>
      <c r="I24" s="30">
        <f t="shared" si="8"/>
        <v>3.7525647727432733E-3</v>
      </c>
      <c r="J24" s="30">
        <f>'[1]Resources-new'!M20</f>
        <v>3.2460823770250019E-3</v>
      </c>
      <c r="K24" s="30">
        <f t="shared" si="14"/>
        <v>3.8700000000000002E-3</v>
      </c>
      <c r="L24" s="32">
        <f t="shared" si="0"/>
        <v>3.8101456249773949E-3</v>
      </c>
      <c r="M24" s="33">
        <f t="shared" si="9"/>
        <v>1302675.938625419</v>
      </c>
      <c r="N24" s="35"/>
      <c r="O24" s="35">
        <f t="shared" si="1"/>
        <v>0</v>
      </c>
      <c r="P24" s="33">
        <f t="shared" si="2"/>
        <v>1302675.938625419</v>
      </c>
      <c r="Q24" s="36">
        <f t="shared" si="3"/>
        <v>6641795.1524906186</v>
      </c>
      <c r="R24" s="36">
        <f t="shared" si="4"/>
        <v>7944471.0911160372</v>
      </c>
      <c r="S24" s="34">
        <f t="shared" si="10"/>
        <v>4.1129499999999998E-3</v>
      </c>
      <c r="T24" s="37"/>
      <c r="U24" s="38">
        <v>4.1780695455944199E-3</v>
      </c>
      <c r="V24" s="38">
        <f t="shared" si="11"/>
        <v>-6.5119545594420104E-5</v>
      </c>
      <c r="W24" s="23">
        <f t="shared" si="5"/>
        <v>450000</v>
      </c>
      <c r="X24" s="39">
        <f t="shared" si="6"/>
        <v>1302675.938625419</v>
      </c>
      <c r="Y24" s="22">
        <v>4.1780695455944199E-3</v>
      </c>
      <c r="Z24" s="10"/>
    </row>
    <row r="25" spans="1:26" ht="18" customHeight="1" x14ac:dyDescent="0.2">
      <c r="A25" s="18" t="s">
        <v>45</v>
      </c>
      <c r="B25" s="28">
        <f>'[1]State Population'!I21</f>
        <v>64945</v>
      </c>
      <c r="C25" s="29">
        <f t="shared" si="7"/>
        <v>1.6463013189980105E-3</v>
      </c>
      <c r="D25" s="30">
        <f>'[1]Poverty-Uninsured Population'!E19</f>
        <v>2.3419807297831116E-3</v>
      </c>
      <c r="E25" s="29">
        <f>[1]Prevalence!J19</f>
        <v>2.1453756441551395E-3</v>
      </c>
      <c r="F25" s="30">
        <f t="shared" si="12"/>
        <v>1.9548200072649667E-3</v>
      </c>
      <c r="G25" s="31">
        <f>'[1]Self Suff. Calc'!F21</f>
        <v>0.87934961243151322</v>
      </c>
      <c r="H25" s="30">
        <f t="shared" si="13"/>
        <v>1.8604800906637067E-3</v>
      </c>
      <c r="I25" s="30">
        <f t="shared" si="8"/>
        <v>1.7756967195571597E-3</v>
      </c>
      <c r="J25" s="30">
        <f>'[1]Resources-new'!M21</f>
        <v>2.2306795748087038E-3</v>
      </c>
      <c r="K25" s="30">
        <f t="shared" si="14"/>
        <v>1.6850000000000001E-3</v>
      </c>
      <c r="L25" s="32">
        <f t="shared" si="0"/>
        <v>1.6589393741826641E-3</v>
      </c>
      <c r="M25" s="33">
        <f t="shared" si="9"/>
        <v>567185.7768950467</v>
      </c>
      <c r="N25" s="35"/>
      <c r="O25" s="35">
        <f t="shared" si="1"/>
        <v>0</v>
      </c>
      <c r="P25" s="33">
        <f t="shared" si="2"/>
        <v>567185.7768950467</v>
      </c>
      <c r="Q25" s="36">
        <f t="shared" si="3"/>
        <v>3290568.2553584576</v>
      </c>
      <c r="R25" s="36">
        <f t="shared" si="4"/>
        <v>3857754.0322535043</v>
      </c>
      <c r="S25" s="34">
        <f t="shared" si="10"/>
        <v>1.9972000000000002E-3</v>
      </c>
      <c r="T25" s="37"/>
      <c r="U25" s="38">
        <v>2.0699558929120937E-3</v>
      </c>
      <c r="V25" s="38">
        <f t="shared" si="11"/>
        <v>-7.2755892912093525E-5</v>
      </c>
      <c r="W25" s="23">
        <f t="shared" si="5"/>
        <v>450000</v>
      </c>
      <c r="X25" s="39">
        <f t="shared" si="6"/>
        <v>567185.7768950467</v>
      </c>
      <c r="Y25" s="22">
        <v>2.0699558929120937E-3</v>
      </c>
      <c r="Z25" s="10"/>
    </row>
    <row r="26" spans="1:26" ht="18" customHeight="1" x14ac:dyDescent="0.2">
      <c r="A26" s="18" t="s">
        <v>46</v>
      </c>
      <c r="B26" s="28">
        <f>'[1]State Population'!I22</f>
        <v>30918</v>
      </c>
      <c r="C26" s="29">
        <f t="shared" si="7"/>
        <v>7.8374538733975659E-4</v>
      </c>
      <c r="D26" s="30">
        <f>'[1]Poverty-Uninsured Population'!E20</f>
        <v>5.538220060787905E-4</v>
      </c>
      <c r="E26" s="29">
        <f>[1]Prevalence!J20</f>
        <v>6.699213452671549E-4</v>
      </c>
      <c r="F26" s="30">
        <f t="shared" si="12"/>
        <v>6.9200356454694636E-4</v>
      </c>
      <c r="G26" s="31">
        <f>'[1]Self Suff. Calc'!F22</f>
        <v>0.87317183210723803</v>
      </c>
      <c r="H26" s="30">
        <f t="shared" si="13"/>
        <v>6.5689734684024645E-4</v>
      </c>
      <c r="I26" s="30">
        <f t="shared" si="8"/>
        <v>6.2696207808056058E-4</v>
      </c>
      <c r="J26" s="30">
        <f>'[1]Resources-new'!M22</f>
        <v>1.3491686593104914E-3</v>
      </c>
      <c r="K26" s="30">
        <f t="shared" si="14"/>
        <v>5.0199999999999995E-4</v>
      </c>
      <c r="L26" s="32">
        <f t="shared" si="0"/>
        <v>4.9423594411851469E-4</v>
      </c>
      <c r="M26" s="33">
        <f t="shared" si="9"/>
        <v>168977.60237466672</v>
      </c>
      <c r="N26" s="35"/>
      <c r="O26" s="35">
        <f t="shared" si="1"/>
        <v>0</v>
      </c>
      <c r="P26" s="33">
        <f t="shared" si="2"/>
        <v>168977.60237466672</v>
      </c>
      <c r="Q26" s="36">
        <f t="shared" si="3"/>
        <v>2477546.7825528444</v>
      </c>
      <c r="R26" s="36">
        <f t="shared" si="4"/>
        <v>2646524.3849275112</v>
      </c>
      <c r="S26" s="34">
        <f t="shared" si="10"/>
        <v>1.3701399999999999E-3</v>
      </c>
      <c r="T26" s="37"/>
      <c r="U26" s="38">
        <v>1.5585188224433275E-3</v>
      </c>
      <c r="V26" s="38">
        <f t="shared" si="11"/>
        <v>-1.8837882244332753E-4</v>
      </c>
      <c r="W26" s="23">
        <f t="shared" si="5"/>
        <v>450000</v>
      </c>
      <c r="X26" s="39">
        <f t="shared" si="6"/>
        <v>168977.60237466672</v>
      </c>
      <c r="Y26" s="22">
        <v>1.5585188224433275E-3</v>
      </c>
      <c r="Z26" s="10"/>
    </row>
    <row r="27" spans="1:26" ht="18" customHeight="1" x14ac:dyDescent="0.2">
      <c r="A27" s="18" t="s">
        <v>47</v>
      </c>
      <c r="B27" s="28">
        <f>'[1]State Population'!I23</f>
        <v>10241278</v>
      </c>
      <c r="C27" s="29">
        <f t="shared" si="7"/>
        <v>0.25960781399068916</v>
      </c>
      <c r="D27" s="30">
        <f>'[1]Poverty-Uninsured Population'!E21</f>
        <v>0.29395787989462685</v>
      </c>
      <c r="E27" s="29">
        <f>[1]Prevalence!J21</f>
        <v>0.31304131633667842</v>
      </c>
      <c r="F27" s="30">
        <f t="shared" si="12"/>
        <v>0.28059953423106831</v>
      </c>
      <c r="G27" s="31">
        <f>'[1]Self Suff. Calc'!F23</f>
        <v>1.200353491680896</v>
      </c>
      <c r="H27" s="30">
        <f t="shared" si="13"/>
        <v>0.30308717280995934</v>
      </c>
      <c r="I27" s="30">
        <f t="shared" si="8"/>
        <v>0.28927527964381755</v>
      </c>
      <c r="J27" s="30">
        <f>'[1]Resources-new'!M23</f>
        <v>0.32325926761659279</v>
      </c>
      <c r="K27" s="30">
        <f t="shared" si="14"/>
        <v>0.28247800000000001</v>
      </c>
      <c r="L27" s="32">
        <f t="shared" si="0"/>
        <v>0.27810912554324663</v>
      </c>
      <c r="M27" s="33">
        <f t="shared" si="9"/>
        <v>95084572.039026111</v>
      </c>
      <c r="N27" s="35"/>
      <c r="O27" s="35">
        <f t="shared" si="1"/>
        <v>0</v>
      </c>
      <c r="P27" s="33">
        <f t="shared" si="2"/>
        <v>95084572.039026111</v>
      </c>
      <c r="Q27" s="36">
        <f t="shared" si="3"/>
        <v>454123204.49094456</v>
      </c>
      <c r="R27" s="36">
        <f t="shared" si="4"/>
        <v>549207776.52997065</v>
      </c>
      <c r="S27" s="34">
        <f t="shared" si="10"/>
        <v>0.28433129000000001</v>
      </c>
      <c r="T27" s="37"/>
      <c r="U27" s="38">
        <v>0.28566950456457074</v>
      </c>
      <c r="V27" s="38">
        <f t="shared" si="11"/>
        <v>-1.3382145645707277E-3</v>
      </c>
      <c r="W27" s="23">
        <f t="shared" si="5"/>
        <v>450000</v>
      </c>
      <c r="X27" s="39">
        <f t="shared" si="6"/>
        <v>95084572.039026111</v>
      </c>
      <c r="Y27" s="22">
        <v>0.28566950456457074</v>
      </c>
      <c r="Z27" s="10"/>
    </row>
    <row r="28" spans="1:26" ht="18" customHeight="1" x14ac:dyDescent="0.2">
      <c r="A28" s="18" t="s">
        <v>48</v>
      </c>
      <c r="B28" s="28">
        <f>'[1]State Population'!I24</f>
        <v>156492</v>
      </c>
      <c r="C28" s="29">
        <f t="shared" si="7"/>
        <v>3.9669410426150841E-3</v>
      </c>
      <c r="D28" s="30">
        <f>'[1]Poverty-Uninsured Population'!E22</f>
        <v>5.5183584528090681E-3</v>
      </c>
      <c r="E28" s="29">
        <f>[1]Prevalence!J22</f>
        <v>5.3412892143567493E-3</v>
      </c>
      <c r="F28" s="30">
        <f t="shared" si="12"/>
        <v>4.7072359000216116E-3</v>
      </c>
      <c r="G28" s="31">
        <f>'[1]Self Suff. Calc'!F24</f>
        <v>0.82438362788087205</v>
      </c>
      <c r="H28" s="30">
        <f t="shared" si="13"/>
        <v>4.3765688234333258E-3</v>
      </c>
      <c r="I28" s="30">
        <f t="shared" si="8"/>
        <v>4.177125539631176E-3</v>
      </c>
      <c r="J28" s="30">
        <f>'[1]Resources-new'!M24</f>
        <v>3.5473619182547992E-3</v>
      </c>
      <c r="K28" s="30">
        <f t="shared" si="14"/>
        <v>4.3249999999999999E-3</v>
      </c>
      <c r="L28" s="32">
        <f t="shared" si="0"/>
        <v>4.258108482694375E-3</v>
      </c>
      <c r="M28" s="33">
        <f t="shared" si="9"/>
        <v>1455832.9288255649</v>
      </c>
      <c r="N28" s="35"/>
      <c r="O28" s="35">
        <f t="shared" si="1"/>
        <v>0</v>
      </c>
      <c r="P28" s="33">
        <f t="shared" si="2"/>
        <v>1455832.9288255649</v>
      </c>
      <c r="Q28" s="36">
        <f t="shared" si="3"/>
        <v>6956339.56104297</v>
      </c>
      <c r="R28" s="36">
        <f t="shared" si="4"/>
        <v>8412172.4898685347</v>
      </c>
      <c r="S28" s="34">
        <f t="shared" si="10"/>
        <v>4.3550799999999999E-3</v>
      </c>
      <c r="T28" s="37"/>
      <c r="U28" s="38">
        <v>4.3759359934352239E-3</v>
      </c>
      <c r="V28" s="38">
        <f t="shared" si="11"/>
        <v>-2.085599343522402E-5</v>
      </c>
      <c r="W28" s="23">
        <f t="shared" si="5"/>
        <v>450000</v>
      </c>
      <c r="X28" s="39">
        <f t="shared" si="6"/>
        <v>1455832.9288255649</v>
      </c>
      <c r="Y28" s="22">
        <v>4.3759359934352239E-3</v>
      </c>
      <c r="Z28" s="10"/>
    </row>
    <row r="29" spans="1:26" ht="18" customHeight="1" x14ac:dyDescent="0.2">
      <c r="A29" s="18" t="s">
        <v>49</v>
      </c>
      <c r="B29" s="28">
        <f>'[1]State Population'!I25</f>
        <v>263604</v>
      </c>
      <c r="C29" s="29">
        <f t="shared" si="7"/>
        <v>6.6821404710624612E-3</v>
      </c>
      <c r="D29" s="30">
        <f>'[1]Poverty-Uninsured Population'!E23</f>
        <v>3.61207971839791E-3</v>
      </c>
      <c r="E29" s="29">
        <f>[1]Prevalence!J23</f>
        <v>3.1317240755808699E-3</v>
      </c>
      <c r="F29" s="30">
        <f t="shared" si="12"/>
        <v>5.0510389661667775E-3</v>
      </c>
      <c r="G29" s="31">
        <f>'[1]Self Suff. Calc'!F25</f>
        <v>1.528339256895364</v>
      </c>
      <c r="H29" s="30">
        <f t="shared" si="13"/>
        <v>6.1185038357404109E-3</v>
      </c>
      <c r="I29" s="30">
        <f t="shared" si="8"/>
        <v>5.8396793624630036E-3</v>
      </c>
      <c r="J29" s="30">
        <f>'[1]Resources-new'!M25</f>
        <v>6.4154037999636796E-3</v>
      </c>
      <c r="K29" s="30">
        <f t="shared" si="14"/>
        <v>5.7250000000000001E-3</v>
      </c>
      <c r="L29" s="32">
        <f t="shared" si="0"/>
        <v>5.6364557372081611E-3</v>
      </c>
      <c r="M29" s="33">
        <f t="shared" si="9"/>
        <v>1927085.2063644761</v>
      </c>
      <c r="N29" s="35"/>
      <c r="O29" s="35">
        <f t="shared" si="1"/>
        <v>0</v>
      </c>
      <c r="P29" s="33">
        <f t="shared" si="2"/>
        <v>1927085.2063644761</v>
      </c>
      <c r="Q29" s="36">
        <f t="shared" si="3"/>
        <v>9012047.8858845998</v>
      </c>
      <c r="R29" s="36">
        <f t="shared" si="4"/>
        <v>10939133.092249077</v>
      </c>
      <c r="S29" s="34">
        <f t="shared" si="10"/>
        <v>5.6633200000000003E-3</v>
      </c>
      <c r="T29" s="37"/>
      <c r="U29" s="38">
        <v>5.6690942660785719E-3</v>
      </c>
      <c r="V29" s="38">
        <f t="shared" si="11"/>
        <v>-5.7742660785715591E-6</v>
      </c>
      <c r="W29" s="23">
        <f t="shared" si="5"/>
        <v>450000</v>
      </c>
      <c r="X29" s="39">
        <f t="shared" si="6"/>
        <v>1927085.2063644761</v>
      </c>
      <c r="Y29" s="22">
        <v>5.6690942660785719E-3</v>
      </c>
      <c r="Z29" s="10"/>
    </row>
    <row r="30" spans="1:26" ht="18" customHeight="1" x14ac:dyDescent="0.2">
      <c r="A30" s="18" t="s">
        <v>50</v>
      </c>
      <c r="B30" s="28">
        <f>'[1]State Population'!I26</f>
        <v>18148</v>
      </c>
      <c r="C30" s="29">
        <f t="shared" si="7"/>
        <v>4.6003658999423965E-4</v>
      </c>
      <c r="D30" s="30">
        <f>'[1]Poverty-Uninsured Population'!E24</f>
        <v>4.7349784687463067E-4</v>
      </c>
      <c r="E30" s="29">
        <f>[1]Prevalence!J24</f>
        <v>4.2762860500858874E-4</v>
      </c>
      <c r="F30" s="30">
        <f t="shared" si="12"/>
        <v>4.5759337006122673E-4</v>
      </c>
      <c r="G30" s="31">
        <f>'[1]Self Suff. Calc'!F26</f>
        <v>0.81413093589657715</v>
      </c>
      <c r="H30" s="30">
        <f t="shared" si="13"/>
        <v>4.235723894879421E-4</v>
      </c>
      <c r="I30" s="30">
        <f t="shared" si="8"/>
        <v>4.0426990123845383E-4</v>
      </c>
      <c r="J30" s="30">
        <f>'[1]Resources-new'!M26</f>
        <v>8.6693744280502E-4</v>
      </c>
      <c r="K30" s="30">
        <f t="shared" si="14"/>
        <v>3.2299999999999999E-4</v>
      </c>
      <c r="L30" s="32">
        <f t="shared" si="0"/>
        <v>3.1800440229139495E-4</v>
      </c>
      <c r="M30" s="33">
        <f t="shared" si="9"/>
        <v>108724.63260362022</v>
      </c>
      <c r="N30" s="35"/>
      <c r="O30" s="35">
        <f t="shared" si="1"/>
        <v>0</v>
      </c>
      <c r="P30" s="33">
        <f t="shared" si="2"/>
        <v>108724.63260362022</v>
      </c>
      <c r="Q30" s="36">
        <f t="shared" si="3"/>
        <v>1690288.9264145575</v>
      </c>
      <c r="R30" s="36">
        <f t="shared" si="4"/>
        <v>1799013.5590181777</v>
      </c>
      <c r="S30" s="34">
        <f t="shared" si="10"/>
        <v>9.3137000000000005E-4</v>
      </c>
      <c r="T30" s="37"/>
      <c r="U30" s="38">
        <v>1.0632885424146066E-3</v>
      </c>
      <c r="V30" s="38">
        <f t="shared" si="11"/>
        <v>-1.3191854241460658E-4</v>
      </c>
      <c r="W30" s="23">
        <f t="shared" si="5"/>
        <v>350000</v>
      </c>
      <c r="X30" s="39">
        <f t="shared" si="6"/>
        <v>108724.63260362022</v>
      </c>
      <c r="Y30" s="22">
        <v>1.0632885424146066E-3</v>
      </c>
      <c r="Z30" s="10"/>
    </row>
    <row r="31" spans="1:26" ht="18" customHeight="1" x14ac:dyDescent="0.2">
      <c r="A31" s="18" t="s">
        <v>51</v>
      </c>
      <c r="B31" s="28">
        <f>'[1]State Population'!I27</f>
        <v>89134</v>
      </c>
      <c r="C31" s="29">
        <f t="shared" si="7"/>
        <v>2.2594721959745732E-3</v>
      </c>
      <c r="D31" s="30">
        <f>'[1]Poverty-Uninsured Population'!E25</f>
        <v>2.8815380794259154E-3</v>
      </c>
      <c r="E31" s="29">
        <f>[1]Prevalence!J25</f>
        <v>2.695054696682036E-3</v>
      </c>
      <c r="F31" s="30">
        <f t="shared" si="12"/>
        <v>2.5332084611514685E-3</v>
      </c>
      <c r="G31" s="31">
        <f>'[1]Self Suff. Calc'!F27</f>
        <v>0.94538031965732738</v>
      </c>
      <c r="H31" s="30">
        <f t="shared" si="13"/>
        <v>2.4778632465956895E-3</v>
      </c>
      <c r="I31" s="30">
        <f t="shared" si="8"/>
        <v>2.3649452958787584E-3</v>
      </c>
      <c r="J31" s="30">
        <f>'[1]Resources-new'!M27</f>
        <v>3.7869376817330491E-3</v>
      </c>
      <c r="K31" s="30">
        <f t="shared" si="14"/>
        <v>2.081E-3</v>
      </c>
      <c r="L31" s="32">
        <f t="shared" si="0"/>
        <v>2.0488147404594207E-3</v>
      </c>
      <c r="M31" s="33">
        <f t="shared" si="9"/>
        <v>700482.84968462447</v>
      </c>
      <c r="N31" s="35"/>
      <c r="O31" s="35">
        <f t="shared" si="1"/>
        <v>0</v>
      </c>
      <c r="P31" s="33">
        <f t="shared" si="2"/>
        <v>700482.84968462447</v>
      </c>
      <c r="Q31" s="36">
        <f t="shared" si="3"/>
        <v>4003307.2961994791</v>
      </c>
      <c r="R31" s="36">
        <f t="shared" si="4"/>
        <v>4703790.1458841041</v>
      </c>
      <c r="S31" s="34">
        <f t="shared" si="10"/>
        <v>2.4352100000000002E-3</v>
      </c>
      <c r="T31" s="37"/>
      <c r="U31" s="38">
        <v>2.5183095702123294E-3</v>
      </c>
      <c r="V31" s="38">
        <f t="shared" si="11"/>
        <v>-8.3099570212329284E-5</v>
      </c>
      <c r="W31" s="23">
        <f t="shared" si="5"/>
        <v>450000</v>
      </c>
      <c r="X31" s="39">
        <f t="shared" si="6"/>
        <v>700482.84968462447</v>
      </c>
      <c r="Y31" s="22">
        <v>2.5183095702123294E-3</v>
      </c>
      <c r="Z31" s="10"/>
    </row>
    <row r="32" spans="1:26" ht="18" customHeight="1" x14ac:dyDescent="0.2">
      <c r="A32" s="18" t="s">
        <v>52</v>
      </c>
      <c r="B32" s="28">
        <f>'[1]State Population'!I28</f>
        <v>274665</v>
      </c>
      <c r="C32" s="29">
        <f t="shared" si="7"/>
        <v>6.9625275507366009E-3</v>
      </c>
      <c r="D32" s="30">
        <f>'[1]Poverty-Uninsured Population'!E26</f>
        <v>1.0210261658854761E-2</v>
      </c>
      <c r="E32" s="29">
        <f>[1]Prevalence!J26</f>
        <v>1.0565048368140312E-2</v>
      </c>
      <c r="F32" s="30">
        <f t="shared" si="12"/>
        <v>8.6573519466527915E-3</v>
      </c>
      <c r="G32" s="31">
        <f>'[1]Self Suff. Calc'!F28</f>
        <v>0.7904697557059237</v>
      </c>
      <c r="H32" s="30">
        <f t="shared" si="13"/>
        <v>7.931761119324008E-3</v>
      </c>
      <c r="I32" s="30">
        <f t="shared" si="8"/>
        <v>7.5703052510872094E-3</v>
      </c>
      <c r="J32" s="30">
        <f>'[1]Resources-new'!M28</f>
        <v>7.0115939627733437E-3</v>
      </c>
      <c r="K32" s="30">
        <f t="shared" si="14"/>
        <v>7.6909999999999999E-3</v>
      </c>
      <c r="L32" s="32">
        <f t="shared" si="0"/>
        <v>7.5720490960468068E-3</v>
      </c>
      <c r="M32" s="33">
        <f t="shared" si="9"/>
        <v>2588858.0475369757</v>
      </c>
      <c r="N32" s="35"/>
      <c r="O32" s="35">
        <f t="shared" si="1"/>
        <v>0</v>
      </c>
      <c r="P32" s="33">
        <f t="shared" si="2"/>
        <v>2588858.0475369757</v>
      </c>
      <c r="Q32" s="36">
        <f t="shared" si="3"/>
        <v>11704671.94935012</v>
      </c>
      <c r="R32" s="36">
        <f t="shared" si="4"/>
        <v>14293529.996887095</v>
      </c>
      <c r="S32" s="34">
        <f t="shared" si="10"/>
        <v>7.3999299999999999E-3</v>
      </c>
      <c r="T32" s="37"/>
      <c r="U32" s="38">
        <v>7.3629090163093653E-3</v>
      </c>
      <c r="V32" s="38">
        <f t="shared" si="11"/>
        <v>3.7020983690634612E-5</v>
      </c>
      <c r="W32" s="23">
        <f t="shared" si="5"/>
        <v>450000</v>
      </c>
      <c r="X32" s="39">
        <f t="shared" si="6"/>
        <v>2588858.0475369757</v>
      </c>
      <c r="Y32" s="22">
        <v>7.3629090163093653E-3</v>
      </c>
      <c r="Z32" s="10"/>
    </row>
    <row r="33" spans="1:26" ht="18" customHeight="1" x14ac:dyDescent="0.2">
      <c r="A33" s="18" t="s">
        <v>53</v>
      </c>
      <c r="B33" s="28">
        <f>'[1]State Population'!I29</f>
        <v>9580</v>
      </c>
      <c r="C33" s="29">
        <f t="shared" si="7"/>
        <v>2.4284497091386467E-4</v>
      </c>
      <c r="D33" s="30">
        <f>'[1]Poverty-Uninsured Population'!E27</f>
        <v>2.9856093008489236E-4</v>
      </c>
      <c r="E33" s="29">
        <f>[1]Prevalence!J27</f>
        <v>3.1371485399150169E-4</v>
      </c>
      <c r="F33" s="30">
        <f t="shared" si="12"/>
        <v>2.7373373528070038E-4</v>
      </c>
      <c r="G33" s="31">
        <f>'[1]Self Suff. Calc'!F29</f>
        <v>0.75616462607408685</v>
      </c>
      <c r="H33" s="30">
        <f t="shared" si="13"/>
        <v>2.4703534820137783E-4</v>
      </c>
      <c r="I33" s="30">
        <f t="shared" si="8"/>
        <v>2.3577777564895091E-4</v>
      </c>
      <c r="J33" s="30">
        <f>'[1]Resources-new'!M29</f>
        <v>7.4844837349412894E-4</v>
      </c>
      <c r="K33" s="30">
        <f t="shared" si="14"/>
        <v>1.8900000000000001E-4</v>
      </c>
      <c r="L33" s="32">
        <f t="shared" si="0"/>
        <v>1.8607687935936115E-4</v>
      </c>
      <c r="M33" s="33">
        <f t="shared" si="9"/>
        <v>63619.057467753017</v>
      </c>
      <c r="N33" s="35"/>
      <c r="O33" s="35">
        <f t="shared" si="1"/>
        <v>0</v>
      </c>
      <c r="P33" s="33">
        <f t="shared" si="2"/>
        <v>63619.057467753017</v>
      </c>
      <c r="Q33" s="36">
        <f t="shared" si="3"/>
        <v>1576309.3817913877</v>
      </c>
      <c r="R33" s="36">
        <f t="shared" si="4"/>
        <v>1639928.4392591408</v>
      </c>
      <c r="S33" s="34">
        <f t="shared" si="10"/>
        <v>8.4900999999999998E-4</v>
      </c>
      <c r="T33" s="37"/>
      <c r="U33" s="38">
        <v>9.9158888091086255E-4</v>
      </c>
      <c r="V33" s="38">
        <f t="shared" si="11"/>
        <v>-1.4257888091086257E-4</v>
      </c>
      <c r="W33" s="23">
        <f t="shared" si="5"/>
        <v>350000</v>
      </c>
      <c r="X33" s="39">
        <f t="shared" si="6"/>
        <v>63619.057467753017</v>
      </c>
      <c r="Y33" s="22">
        <v>9.9158888091086255E-4</v>
      </c>
      <c r="Z33" s="10"/>
    </row>
    <row r="34" spans="1:26" ht="18" customHeight="1" x14ac:dyDescent="0.2">
      <c r="A34" s="18" t="s">
        <v>54</v>
      </c>
      <c r="B34" s="28">
        <f>'[1]State Population'!I30</f>
        <v>13713</v>
      </c>
      <c r="C34" s="29">
        <f t="shared" si="7"/>
        <v>3.4761305700854137E-4</v>
      </c>
      <c r="D34" s="30">
        <f>'[1]Poverty-Uninsured Population'!E28</f>
        <v>3.9374165617908771E-4</v>
      </c>
      <c r="E34" s="29">
        <f>[1]Prevalence!J28</f>
        <v>3.2998824699394269E-4</v>
      </c>
      <c r="F34" s="30">
        <f t="shared" si="12"/>
        <v>3.579266747567855E-4</v>
      </c>
      <c r="G34" s="31">
        <f>'[1]Self Suff. Calc'!F30</f>
        <v>1.1682383373615322</v>
      </c>
      <c r="H34" s="30">
        <f t="shared" si="13"/>
        <v>3.8201347022015486E-4</v>
      </c>
      <c r="I34" s="30">
        <f t="shared" si="8"/>
        <v>3.646048508127733E-4</v>
      </c>
      <c r="J34" s="30">
        <f>'[1]Resources-new'!M30</f>
        <v>6.558221656124424E-4</v>
      </c>
      <c r="K34" s="30">
        <f t="shared" si="14"/>
        <v>3.0600000000000001E-4</v>
      </c>
      <c r="L34" s="32">
        <f t="shared" si="0"/>
        <v>3.0126732848658469E-4</v>
      </c>
      <c r="M34" s="33">
        <f t="shared" si="9"/>
        <v>103002.28351921917</v>
      </c>
      <c r="N34" s="35"/>
      <c r="O34" s="35">
        <f t="shared" si="1"/>
        <v>0</v>
      </c>
      <c r="P34" s="33">
        <f t="shared" si="2"/>
        <v>103002.28351921917</v>
      </c>
      <c r="Q34" s="36">
        <f t="shared" si="3"/>
        <v>1643979.6407593642</v>
      </c>
      <c r="R34" s="36">
        <f t="shared" si="4"/>
        <v>1746981.9242785834</v>
      </c>
      <c r="S34" s="34">
        <f t="shared" si="10"/>
        <v>9.0443000000000001E-4</v>
      </c>
      <c r="T34" s="37"/>
      <c r="U34" s="38">
        <v>1.0341573494717408E-3</v>
      </c>
      <c r="V34" s="38">
        <f t="shared" si="11"/>
        <v>-1.2972734947174077E-4</v>
      </c>
      <c r="W34" s="23">
        <f t="shared" si="5"/>
        <v>350000</v>
      </c>
      <c r="X34" s="39">
        <f t="shared" si="6"/>
        <v>103002.28351921917</v>
      </c>
      <c r="Y34" s="22">
        <v>1.0341573494717408E-3</v>
      </c>
      <c r="Z34" s="10"/>
    </row>
    <row r="35" spans="1:26" ht="18" customHeight="1" x14ac:dyDescent="0.2">
      <c r="A35" s="18" t="s">
        <v>55</v>
      </c>
      <c r="B35" s="28">
        <f>'[1]State Population'!I31</f>
        <v>442365</v>
      </c>
      <c r="C35" s="29">
        <f t="shared" si="7"/>
        <v>1.1213581999823773E-2</v>
      </c>
      <c r="D35" s="30">
        <f>'[1]Poverty-Uninsured Population'!E29</f>
        <v>1.2624261561300126E-2</v>
      </c>
      <c r="E35" s="29">
        <f>[1]Prevalence!J29</f>
        <v>1.1322665220142844E-2</v>
      </c>
      <c r="F35" s="30">
        <f t="shared" si="12"/>
        <v>1.1658602512330491E-2</v>
      </c>
      <c r="G35" s="31">
        <f>'[1]Self Suff. Calc'!F31</f>
        <v>1.1248452176754136</v>
      </c>
      <c r="H35" s="30">
        <f t="shared" si="13"/>
        <v>1.2240810819707699E-2</v>
      </c>
      <c r="I35" s="30">
        <f t="shared" si="8"/>
        <v>1.1682988561044301E-2</v>
      </c>
      <c r="J35" s="30">
        <f>'[1]Resources-new'!M31</f>
        <v>1.0174595587632961E-2</v>
      </c>
      <c r="K35" s="30">
        <f t="shared" si="14"/>
        <v>1.2029E-2</v>
      </c>
      <c r="L35" s="32">
        <f t="shared" si="0"/>
        <v>1.1842956517533096E-2</v>
      </c>
      <c r="M35" s="33">
        <f t="shared" si="9"/>
        <v>4049066.8903682595</v>
      </c>
      <c r="N35" s="35"/>
      <c r="O35" s="35">
        <f t="shared" si="1"/>
        <v>0</v>
      </c>
      <c r="P35" s="33">
        <f t="shared" si="2"/>
        <v>4049066.8903682595</v>
      </c>
      <c r="Q35" s="36">
        <f t="shared" si="3"/>
        <v>18642748.693514984</v>
      </c>
      <c r="R35" s="36">
        <f t="shared" si="4"/>
        <v>22691815.583883245</v>
      </c>
      <c r="S35" s="34">
        <f t="shared" si="10"/>
        <v>1.1747820000000001E-2</v>
      </c>
      <c r="T35" s="37"/>
      <c r="U35" s="38">
        <v>1.1727356651964303E-2</v>
      </c>
      <c r="V35" s="38">
        <f t="shared" si="11"/>
        <v>2.0463348035697562E-5</v>
      </c>
      <c r="W35" s="23">
        <f t="shared" si="5"/>
        <v>450000</v>
      </c>
      <c r="X35" s="39">
        <f t="shared" si="6"/>
        <v>4049066.8903682595</v>
      </c>
      <c r="Y35" s="22">
        <v>1.1727356651964303E-2</v>
      </c>
      <c r="Z35" s="10"/>
    </row>
    <row r="36" spans="1:26" ht="18" customHeight="1" x14ac:dyDescent="0.2">
      <c r="A36" s="18" t="s">
        <v>56</v>
      </c>
      <c r="B36" s="28">
        <f>'[1]State Population'!I32</f>
        <v>142408</v>
      </c>
      <c r="C36" s="29">
        <f t="shared" si="7"/>
        <v>3.6099234465450563E-3</v>
      </c>
      <c r="D36" s="30">
        <f>'[1]Poverty-Uninsured Population'!E30</f>
        <v>2.79531033754238E-3</v>
      </c>
      <c r="E36" s="29">
        <f>[1]Prevalence!J30</f>
        <v>2.4464334147002984E-3</v>
      </c>
      <c r="F36" s="30">
        <f t="shared" si="12"/>
        <v>3.1328415074753017E-3</v>
      </c>
      <c r="G36" s="31">
        <f>'[1]Self Suff. Calc'!F32</f>
        <v>1.1700839254084392</v>
      </c>
      <c r="H36" s="30">
        <f t="shared" si="13"/>
        <v>3.3459798999848581E-3</v>
      </c>
      <c r="I36" s="30">
        <f t="shared" si="8"/>
        <v>3.1935012698726369E-3</v>
      </c>
      <c r="J36" s="30">
        <f>'[1]Resources-new'!M32</f>
        <v>3.9912316137657002E-3</v>
      </c>
      <c r="K36" s="30">
        <f t="shared" si="14"/>
        <v>3.0339999999999998E-3</v>
      </c>
      <c r="L36" s="32">
        <f t="shared" si="0"/>
        <v>2.9870754072820194E-3</v>
      </c>
      <c r="M36" s="33">
        <f t="shared" si="9"/>
        <v>1021271.0071807547</v>
      </c>
      <c r="N36" s="35"/>
      <c r="O36" s="35">
        <f t="shared" si="1"/>
        <v>0</v>
      </c>
      <c r="P36" s="33">
        <f t="shared" si="2"/>
        <v>1021271.0071807547</v>
      </c>
      <c r="Q36" s="36">
        <f t="shared" si="3"/>
        <v>5355734.1103691049</v>
      </c>
      <c r="R36" s="36">
        <f t="shared" si="4"/>
        <v>6377005.1175498599</v>
      </c>
      <c r="S36" s="34">
        <f t="shared" si="10"/>
        <v>3.30145E-3</v>
      </c>
      <c r="T36" s="37"/>
      <c r="U36" s="38">
        <v>3.3690634936916607E-3</v>
      </c>
      <c r="V36" s="38">
        <f t="shared" si="11"/>
        <v>-6.7613493691660691E-5</v>
      </c>
      <c r="W36" s="23">
        <f t="shared" si="5"/>
        <v>450000</v>
      </c>
      <c r="X36" s="39">
        <f t="shared" si="6"/>
        <v>1021271.0071807547</v>
      </c>
      <c r="Y36" s="22">
        <v>3.3690634936916607E-3</v>
      </c>
      <c r="Z36" s="10"/>
    </row>
    <row r="37" spans="1:26" ht="18" customHeight="1" x14ac:dyDescent="0.2">
      <c r="A37" s="18" t="s">
        <v>57</v>
      </c>
      <c r="B37" s="28">
        <f>'[1]State Population'!I33</f>
        <v>98828</v>
      </c>
      <c r="C37" s="29">
        <f t="shared" si="7"/>
        <v>2.5052069713439895E-3</v>
      </c>
      <c r="D37" s="30">
        <f>'[1]Poverty-Uninsured Population'!E31</f>
        <v>2.0624945646686254E-3</v>
      </c>
      <c r="E37" s="29">
        <f>[1]Prevalence!J31</f>
        <v>1.855166802278275E-3</v>
      </c>
      <c r="F37" s="30">
        <f t="shared" si="12"/>
        <v>2.2423852155282376E-3</v>
      </c>
      <c r="G37" s="31">
        <f>'[1]Self Suff. Calc'!F33</f>
        <v>1.0255867504212226</v>
      </c>
      <c r="H37" s="30">
        <f t="shared" si="13"/>
        <v>2.265335355871422E-3</v>
      </c>
      <c r="I37" s="30">
        <f t="shared" si="8"/>
        <v>2.1621024488806722E-3</v>
      </c>
      <c r="J37" s="30">
        <f>'[1]Resources-new'!M33</f>
        <v>2.692981988660444E-3</v>
      </c>
      <c r="K37" s="30">
        <f t="shared" si="14"/>
        <v>2.0560000000000001E-3</v>
      </c>
      <c r="L37" s="32">
        <f t="shared" si="0"/>
        <v>2.0242013966288177E-3</v>
      </c>
      <c r="M37" s="33">
        <f t="shared" si="9"/>
        <v>692067.63044285832</v>
      </c>
      <c r="N37" s="35"/>
      <c r="O37" s="35">
        <f t="shared" si="1"/>
        <v>0</v>
      </c>
      <c r="P37" s="33">
        <f t="shared" si="2"/>
        <v>692067.63044285832</v>
      </c>
      <c r="Q37" s="36">
        <f t="shared" si="3"/>
        <v>4383565.23334001</v>
      </c>
      <c r="R37" s="36">
        <f t="shared" si="4"/>
        <v>5075632.8637828687</v>
      </c>
      <c r="S37" s="34">
        <f t="shared" si="10"/>
        <v>2.6277100000000001E-3</v>
      </c>
      <c r="T37" s="37"/>
      <c r="U37" s="38">
        <v>2.7575135911375526E-3</v>
      </c>
      <c r="V37" s="38">
        <f t="shared" si="11"/>
        <v>-1.2980359113755249E-4</v>
      </c>
      <c r="W37" s="23">
        <f t="shared" si="5"/>
        <v>450000</v>
      </c>
      <c r="X37" s="39">
        <f t="shared" si="6"/>
        <v>692067.63044285832</v>
      </c>
      <c r="Y37" s="22">
        <v>2.7575135911375526E-3</v>
      </c>
      <c r="Z37" s="10"/>
    </row>
    <row r="38" spans="1:26" ht="18" customHeight="1" x14ac:dyDescent="0.2">
      <c r="A38" s="18" t="s">
        <v>58</v>
      </c>
      <c r="B38" s="28">
        <f>'[1]State Population'!I34</f>
        <v>3194024</v>
      </c>
      <c r="C38" s="29">
        <f t="shared" si="7"/>
        <v>8.0965831459100801E-2</v>
      </c>
      <c r="D38" s="30">
        <f>'[1]Poverty-Uninsured Population'!E32</f>
        <v>6.6839651524951707E-2</v>
      </c>
      <c r="E38" s="29">
        <f>[1]Prevalence!J32</f>
        <v>6.4734653286321303E-2</v>
      </c>
      <c r="F38" s="30">
        <f t="shared" si="12"/>
        <v>7.3481741844300175E-2</v>
      </c>
      <c r="G38" s="31">
        <f>'[1]Self Suff. Calc'!F34</f>
        <v>1.337553376030113</v>
      </c>
      <c r="H38" s="30">
        <f t="shared" si="13"/>
        <v>8.3403345858746869E-2</v>
      </c>
      <c r="I38" s="30">
        <f t="shared" si="8"/>
        <v>7.9602597407336551E-2</v>
      </c>
      <c r="J38" s="30">
        <f>'[1]Resources-new'!M34</f>
        <v>5.8665143124024474E-2</v>
      </c>
      <c r="K38" s="30">
        <f t="shared" si="14"/>
        <v>8.5285E-2</v>
      </c>
      <c r="L38" s="32">
        <f t="shared" si="0"/>
        <v>8.396596114372018E-2</v>
      </c>
      <c r="M38" s="33">
        <f t="shared" si="9"/>
        <v>28707678.921361458</v>
      </c>
      <c r="N38" s="35"/>
      <c r="O38" s="35">
        <f t="shared" si="1"/>
        <v>0</v>
      </c>
      <c r="P38" s="33">
        <f t="shared" si="2"/>
        <v>28707678.921361458</v>
      </c>
      <c r="Q38" s="36">
        <f t="shared" si="3"/>
        <v>129227203.04687195</v>
      </c>
      <c r="R38" s="36">
        <f t="shared" si="4"/>
        <v>157934881.96823341</v>
      </c>
      <c r="S38" s="34">
        <f t="shared" si="10"/>
        <v>8.1764740000000002E-2</v>
      </c>
      <c r="T38" s="37"/>
      <c r="U38" s="38">
        <v>8.1291311929428664E-2</v>
      </c>
      <c r="V38" s="38">
        <f t="shared" si="11"/>
        <v>4.734280705713384E-4</v>
      </c>
      <c r="W38" s="23">
        <f t="shared" si="5"/>
        <v>450000</v>
      </c>
      <c r="X38" s="39">
        <f t="shared" si="6"/>
        <v>28707678.921361458</v>
      </c>
      <c r="Y38" s="22">
        <v>8.1291311929428664E-2</v>
      </c>
      <c r="Z38" s="10"/>
    </row>
    <row r="39" spans="1:26" ht="18" customHeight="1" x14ac:dyDescent="0.2">
      <c r="A39" s="18" t="s">
        <v>59</v>
      </c>
      <c r="B39" s="28">
        <f>'[1]State Population'!I35</f>
        <v>382837</v>
      </c>
      <c r="C39" s="29">
        <f t="shared" si="7"/>
        <v>9.7045970907882265E-3</v>
      </c>
      <c r="D39" s="30">
        <f>'[1]Poverty-Uninsured Population'!E33</f>
        <v>5.9071314035179208E-3</v>
      </c>
      <c r="E39" s="29">
        <f>[1]Prevalence!J33</f>
        <v>4.8621281981737633E-3</v>
      </c>
      <c r="F39" s="30">
        <f t="shared" si="12"/>
        <v>7.5968636060842424E-3</v>
      </c>
      <c r="G39" s="31">
        <f>'[1]Self Suff. Calc'!F35</f>
        <v>1.1366558778223337</v>
      </c>
      <c r="H39" s="30">
        <f t="shared" si="13"/>
        <v>8.0121260319986343E-3</v>
      </c>
      <c r="I39" s="30">
        <f t="shared" si="8"/>
        <v>7.6470078788228946E-3</v>
      </c>
      <c r="J39" s="30">
        <f>'[1]Resources-new'!M35</f>
        <v>5.2297806268976638E-3</v>
      </c>
      <c r="K39" s="30">
        <f t="shared" si="14"/>
        <v>8.3540000000000003E-3</v>
      </c>
      <c r="L39" s="32">
        <f t="shared" si="0"/>
        <v>8.224794974434407E-3</v>
      </c>
      <c r="M39" s="33">
        <f t="shared" si="9"/>
        <v>2812029.6618286176</v>
      </c>
      <c r="N39" s="35"/>
      <c r="O39" s="35">
        <f t="shared" si="1"/>
        <v>0</v>
      </c>
      <c r="P39" s="33">
        <f t="shared" si="2"/>
        <v>2812029.6618286176</v>
      </c>
      <c r="Q39" s="36">
        <f t="shared" si="3"/>
        <v>10854472.599328367</v>
      </c>
      <c r="R39" s="36">
        <f t="shared" si="4"/>
        <v>13666502.261156984</v>
      </c>
      <c r="S39" s="34">
        <f t="shared" si="10"/>
        <v>7.0753099999999996E-3</v>
      </c>
      <c r="T39" s="37"/>
      <c r="U39" s="38">
        <v>6.8280849317878759E-3</v>
      </c>
      <c r="V39" s="38">
        <f t="shared" si="11"/>
        <v>2.4722506821212367E-4</v>
      </c>
      <c r="W39" s="23">
        <f t="shared" si="5"/>
        <v>450000</v>
      </c>
      <c r="X39" s="39">
        <f t="shared" si="6"/>
        <v>2812029.6618286176</v>
      </c>
      <c r="Y39" s="22">
        <v>6.8280849317878759E-3</v>
      </c>
      <c r="Z39" s="10"/>
    </row>
    <row r="40" spans="1:26" ht="18" customHeight="1" x14ac:dyDescent="0.2">
      <c r="A40" s="18" t="s">
        <v>60</v>
      </c>
      <c r="B40" s="28">
        <f>'[1]State Population'!I36</f>
        <v>19819</v>
      </c>
      <c r="C40" s="29">
        <f t="shared" si="7"/>
        <v>5.023950395137666E-4</v>
      </c>
      <c r="D40" s="30">
        <f>'[1]Poverty-Uninsured Population'!E34</f>
        <v>5.4094417075253745E-4</v>
      </c>
      <c r="E40" s="29">
        <f>[1]Prevalence!J34</f>
        <v>4.5023053973420127E-4</v>
      </c>
      <c r="F40" s="30">
        <f t="shared" si="12"/>
        <v>5.0352687892948477E-4</v>
      </c>
      <c r="G40" s="31">
        <f>'[1]Self Suff. Calc'!F36</f>
        <v>0.89442933035319716</v>
      </c>
      <c r="H40" s="30">
        <f t="shared" si="13"/>
        <v>4.8226381101198465E-4</v>
      </c>
      <c r="I40" s="30">
        <f t="shared" si="8"/>
        <v>4.6028671388233982E-4</v>
      </c>
      <c r="J40" s="30">
        <f>'[1]Resources-new'!M36</f>
        <v>1.1682427173593385E-3</v>
      </c>
      <c r="K40" s="30">
        <f t="shared" si="14"/>
        <v>3.68E-4</v>
      </c>
      <c r="L40" s="32">
        <f t="shared" si="0"/>
        <v>3.6230842118648092E-4</v>
      </c>
      <c r="M40" s="33">
        <f t="shared" si="9"/>
        <v>123872.02723879951</v>
      </c>
      <c r="N40" s="35"/>
      <c r="O40" s="35">
        <f t="shared" si="1"/>
        <v>0</v>
      </c>
      <c r="P40" s="33">
        <f t="shared" si="2"/>
        <v>123872.02723879951</v>
      </c>
      <c r="Q40" s="36">
        <f t="shared" si="3"/>
        <v>2277144.9794886452</v>
      </c>
      <c r="R40" s="36">
        <f t="shared" si="4"/>
        <v>2401017.0067274449</v>
      </c>
      <c r="S40" s="34">
        <f t="shared" si="10"/>
        <v>1.24303E-3</v>
      </c>
      <c r="T40" s="37"/>
      <c r="U40" s="38">
        <v>1.4324546107293056E-3</v>
      </c>
      <c r="V40" s="38">
        <f t="shared" si="11"/>
        <v>-1.8942461072930556E-4</v>
      </c>
      <c r="W40" s="23">
        <f t="shared" si="5"/>
        <v>350000</v>
      </c>
      <c r="X40" s="39">
        <f t="shared" si="6"/>
        <v>123872.02723879951</v>
      </c>
      <c r="Y40" s="22">
        <v>1.4324546107293056E-3</v>
      </c>
      <c r="Z40" s="10"/>
    </row>
    <row r="41" spans="1:26" ht="18" customHeight="1" x14ac:dyDescent="0.2">
      <c r="A41" s="18" t="s">
        <v>61</v>
      </c>
      <c r="B41" s="28">
        <f>'[1]State Population'!I37</f>
        <v>2384783</v>
      </c>
      <c r="C41" s="29">
        <f t="shared" si="7"/>
        <v>6.0452250341427864E-2</v>
      </c>
      <c r="D41" s="30">
        <f>'[1]Poverty-Uninsured Population'!E35</f>
        <v>6.462675514235422E-2</v>
      </c>
      <c r="E41" s="29">
        <f>[1]Prevalence!J35</f>
        <v>6.3114546605189406E-2</v>
      </c>
      <c r="F41" s="30">
        <f t="shared" si="12"/>
        <v>6.2237061034458072E-2</v>
      </c>
      <c r="G41" s="31">
        <f>'[1]Self Suff. Calc'!F37</f>
        <v>1.0303831369247987</v>
      </c>
      <c r="H41" s="30">
        <f t="shared" si="13"/>
        <v>6.299344389334087E-2</v>
      </c>
      <c r="I41" s="30">
        <f t="shared" si="8"/>
        <v>6.012278886312053E-2</v>
      </c>
      <c r="J41" s="30">
        <f>'[1]Resources-new'!M37</f>
        <v>3.9019185211273254E-2</v>
      </c>
      <c r="K41" s="30">
        <f t="shared" si="14"/>
        <v>6.6626000000000005E-2</v>
      </c>
      <c r="L41" s="32">
        <f t="shared" si="0"/>
        <v>6.5595545842311087E-2</v>
      </c>
      <c r="M41" s="33">
        <f t="shared" si="9"/>
        <v>22426895.888076786</v>
      </c>
      <c r="N41" s="35"/>
      <c r="O41" s="35">
        <f t="shared" si="1"/>
        <v>0</v>
      </c>
      <c r="P41" s="33">
        <f t="shared" si="2"/>
        <v>22426895.888076786</v>
      </c>
      <c r="Q41" s="36">
        <f t="shared" si="3"/>
        <v>82887425.009926751</v>
      </c>
      <c r="R41" s="36">
        <f t="shared" si="4"/>
        <v>105314320.89800353</v>
      </c>
      <c r="S41" s="34">
        <f t="shared" si="10"/>
        <v>5.4522460000000002E-2</v>
      </c>
      <c r="T41" s="37"/>
      <c r="U41" s="38">
        <v>5.2140937532054572E-2</v>
      </c>
      <c r="V41" s="38">
        <f t="shared" si="11"/>
        <v>2.3815224679454294E-3</v>
      </c>
      <c r="W41" s="23">
        <f t="shared" si="5"/>
        <v>450000</v>
      </c>
      <c r="X41" s="39">
        <f t="shared" si="6"/>
        <v>22426895.888076786</v>
      </c>
      <c r="Y41" s="22">
        <v>5.2140937532054572E-2</v>
      </c>
      <c r="Z41" s="10"/>
    </row>
    <row r="42" spans="1:26" ht="18" customHeight="1" x14ac:dyDescent="0.2">
      <c r="A42" s="18" t="s">
        <v>62</v>
      </c>
      <c r="B42" s="28">
        <f>'[1]State Population'!I38</f>
        <v>1514770</v>
      </c>
      <c r="C42" s="29">
        <f t="shared" si="7"/>
        <v>3.8398149957327224E-2</v>
      </c>
      <c r="D42" s="30">
        <f>'[1]Poverty-Uninsured Population'!E36</f>
        <v>4.0078281172867776E-2</v>
      </c>
      <c r="E42" s="29">
        <f>[1]Prevalence!J36</f>
        <v>3.9238766838441373E-2</v>
      </c>
      <c r="F42" s="30">
        <f t="shared" si="12"/>
        <v>3.907031269821222E-2</v>
      </c>
      <c r="G42" s="31">
        <f>'[1]Self Suff. Calc'!F38</f>
        <v>0.97693049078750616</v>
      </c>
      <c r="H42" s="30">
        <f t="shared" si="13"/>
        <v>3.8709779522721657E-2</v>
      </c>
      <c r="I42" s="30">
        <f t="shared" si="8"/>
        <v>3.6945747959472454E-2</v>
      </c>
      <c r="J42" s="30">
        <f>'[1]Resources-new'!M38</f>
        <v>4.0362905500949384E-2</v>
      </c>
      <c r="K42" s="30">
        <f t="shared" si="14"/>
        <v>3.6262000000000003E-2</v>
      </c>
      <c r="L42" s="32">
        <f t="shared" si="0"/>
        <v>3.5701162959413515E-2</v>
      </c>
      <c r="M42" s="33">
        <f t="shared" si="9"/>
        <v>12206107.205797143</v>
      </c>
      <c r="N42" s="35"/>
      <c r="O42" s="35">
        <f t="shared" si="1"/>
        <v>0</v>
      </c>
      <c r="P42" s="33">
        <f t="shared" si="2"/>
        <v>12206107.205797143</v>
      </c>
      <c r="Q42" s="36">
        <f t="shared" si="3"/>
        <v>51088762.668712266</v>
      </c>
      <c r="R42" s="36">
        <f t="shared" si="4"/>
        <v>63294869.874509409</v>
      </c>
      <c r="S42" s="34">
        <f t="shared" si="10"/>
        <v>3.2768489999999997E-2</v>
      </c>
      <c r="T42" s="37"/>
      <c r="U42" s="38">
        <v>3.2137757718740383E-2</v>
      </c>
      <c r="V42" s="38">
        <f t="shared" si="11"/>
        <v>6.3073228125961472E-4</v>
      </c>
      <c r="W42" s="23">
        <f t="shared" si="5"/>
        <v>450000</v>
      </c>
      <c r="X42" s="39">
        <f t="shared" si="6"/>
        <v>12206107.205797143</v>
      </c>
      <c r="Y42" s="22">
        <v>3.2137757718740383E-2</v>
      </c>
      <c r="Z42" s="10"/>
    </row>
    <row r="43" spans="1:26" ht="18" customHeight="1" x14ac:dyDescent="0.2">
      <c r="A43" s="18" t="s">
        <v>63</v>
      </c>
      <c r="B43" s="28">
        <f>'[1]State Population'!I39</f>
        <v>56854</v>
      </c>
      <c r="C43" s="29">
        <f t="shared" si="7"/>
        <v>1.4412012501395471E-3</v>
      </c>
      <c r="D43" s="30">
        <f>'[1]Poverty-Uninsured Population'!E37</f>
        <v>1.3654488937101508E-3</v>
      </c>
      <c r="E43" s="29">
        <f>[1]Prevalence!J37</f>
        <v>1.2846939698038151E-3</v>
      </c>
      <c r="F43" s="30">
        <f t="shared" si="12"/>
        <v>1.3871740871435818E-3</v>
      </c>
      <c r="G43" s="31">
        <f>'[1]Self Suff. Calc'!F39</f>
        <v>1.0977262403565604</v>
      </c>
      <c r="H43" s="30">
        <f t="shared" si="13"/>
        <v>1.441399410446216E-3</v>
      </c>
      <c r="I43" s="30">
        <f t="shared" si="8"/>
        <v>1.3757138372751407E-3</v>
      </c>
      <c r="J43" s="30">
        <f>'[1]Resources-new'!M39</f>
        <v>1.3812260629820728E-3</v>
      </c>
      <c r="K43" s="30">
        <f t="shared" si="14"/>
        <v>1.3749999999999999E-3</v>
      </c>
      <c r="L43" s="32">
        <f t="shared" si="0"/>
        <v>1.3537339106831827E-3</v>
      </c>
      <c r="M43" s="33">
        <f t="shared" si="9"/>
        <v>462837.05829714489</v>
      </c>
      <c r="N43" s="35"/>
      <c r="O43" s="35">
        <f t="shared" si="1"/>
        <v>0</v>
      </c>
      <c r="P43" s="33">
        <f t="shared" si="2"/>
        <v>462837.05829714489</v>
      </c>
      <c r="Q43" s="36">
        <f t="shared" si="3"/>
        <v>3177893.1976551521</v>
      </c>
      <c r="R43" s="36">
        <f t="shared" si="4"/>
        <v>3640730.2559522968</v>
      </c>
      <c r="S43" s="34">
        <f t="shared" si="10"/>
        <v>1.88485E-3</v>
      </c>
      <c r="T43" s="37"/>
      <c r="U43" s="38">
        <v>1.9990768283926555E-3</v>
      </c>
      <c r="V43" s="38">
        <f t="shared" si="11"/>
        <v>-1.1422682839265551E-4</v>
      </c>
      <c r="W43" s="23">
        <f t="shared" si="5"/>
        <v>450000</v>
      </c>
      <c r="X43" s="39">
        <f t="shared" si="6"/>
        <v>462837.05829714489</v>
      </c>
      <c r="Y43" s="22">
        <v>1.9990768283926555E-3</v>
      </c>
      <c r="Z43" s="10"/>
    </row>
    <row r="44" spans="1:26" ht="18" customHeight="1" x14ac:dyDescent="0.2">
      <c r="A44" s="18" t="s">
        <v>64</v>
      </c>
      <c r="B44" s="28">
        <f>'[1]State Population'!I40</f>
        <v>2160256</v>
      </c>
      <c r="C44" s="29">
        <f t="shared" si="7"/>
        <v>5.4760679069572195E-2</v>
      </c>
      <c r="D44" s="30">
        <f>'[1]Poverty-Uninsured Population'!E38</f>
        <v>6.3426034448079441E-2</v>
      </c>
      <c r="E44" s="29">
        <f>[1]Prevalence!J38</f>
        <v>6.2496157671096647E-2</v>
      </c>
      <c r="F44" s="30">
        <f t="shared" si="12"/>
        <v>5.8907381403429257E-2</v>
      </c>
      <c r="G44" s="31">
        <f>'[1]Self Suff. Calc'!F40</f>
        <v>0.98125891902257356</v>
      </c>
      <c r="H44" s="30">
        <f t="shared" si="13"/>
        <v>5.8465786201409332E-2</v>
      </c>
      <c r="I44" s="30">
        <f t="shared" si="8"/>
        <v>5.5801459679763091E-2</v>
      </c>
      <c r="J44" s="30">
        <f>'[1]Resources-new'!M40</f>
        <v>4.5811781575791688E-2</v>
      </c>
      <c r="K44" s="30">
        <f t="shared" si="14"/>
        <v>5.8235000000000002E-2</v>
      </c>
      <c r="L44" s="32">
        <f t="shared" si="0"/>
        <v>5.7334323119007387E-2</v>
      </c>
      <c r="M44" s="33">
        <f t="shared" si="9"/>
        <v>19602411.701770354</v>
      </c>
      <c r="N44" s="35"/>
      <c r="O44" s="35">
        <f t="shared" si="1"/>
        <v>0</v>
      </c>
      <c r="P44" s="33">
        <f t="shared" si="2"/>
        <v>19602411.701770354</v>
      </c>
      <c r="Q44" s="36">
        <f t="shared" si="3"/>
        <v>83894325.851197243</v>
      </c>
      <c r="R44" s="36">
        <f t="shared" si="4"/>
        <v>103496737.55296759</v>
      </c>
      <c r="S44" s="34">
        <f t="shared" si="10"/>
        <v>5.3581469999999999E-2</v>
      </c>
      <c r="T44" s="37"/>
      <c r="U44" s="38">
        <v>5.277433582931583E-2</v>
      </c>
      <c r="V44" s="38">
        <f t="shared" si="11"/>
        <v>8.0713417068416921E-4</v>
      </c>
      <c r="W44" s="23">
        <f t="shared" si="5"/>
        <v>450000</v>
      </c>
      <c r="X44" s="39">
        <f t="shared" si="6"/>
        <v>19602411.701770354</v>
      </c>
      <c r="Y44" s="22">
        <v>5.277433582931583E-2</v>
      </c>
      <c r="Z44" s="10"/>
    </row>
    <row r="45" spans="1:26" ht="18" customHeight="1" x14ac:dyDescent="0.2">
      <c r="A45" s="18" t="s">
        <v>65</v>
      </c>
      <c r="B45" s="28">
        <f>'[1]State Population'!I41</f>
        <v>3316192</v>
      </c>
      <c r="C45" s="29">
        <f t="shared" si="7"/>
        <v>8.4062687868976069E-2</v>
      </c>
      <c r="D45" s="30">
        <f>'[1]Poverty-Uninsured Population'!E39</f>
        <v>7.5567193429765811E-2</v>
      </c>
      <c r="E45" s="29">
        <f>[1]Prevalence!J39</f>
        <v>7.6576258927764221E-2</v>
      </c>
      <c r="F45" s="30">
        <f t="shared" si="12"/>
        <v>8.0016753748970632E-2</v>
      </c>
      <c r="G45" s="31">
        <f>'[1]Self Suff. Calc'!F41</f>
        <v>1.1438410045138312</v>
      </c>
      <c r="H45" s="30">
        <f t="shared" si="13"/>
        <v>8.4620629843845746E-2</v>
      </c>
      <c r="I45" s="30">
        <f t="shared" si="8"/>
        <v>8.0764408914998767E-2</v>
      </c>
      <c r="J45" s="30">
        <f>'[1]Resources-new'!M41</f>
        <v>6.8969119608601095E-2</v>
      </c>
      <c r="K45" s="30">
        <f t="shared" si="14"/>
        <v>8.3527000000000004E-2</v>
      </c>
      <c r="L45" s="32">
        <f t="shared" si="0"/>
        <v>8.223515080555216E-2</v>
      </c>
      <c r="M45" s="33">
        <f t="shared" si="9"/>
        <v>28115920.704280455</v>
      </c>
      <c r="N45" s="35"/>
      <c r="O45" s="35">
        <f t="shared" si="1"/>
        <v>0</v>
      </c>
      <c r="P45" s="33">
        <f t="shared" si="2"/>
        <v>28115920.704280455</v>
      </c>
      <c r="Q45" s="36">
        <f t="shared" si="3"/>
        <v>130287098.66926193</v>
      </c>
      <c r="R45" s="36">
        <f t="shared" si="4"/>
        <v>158403019.3735424</v>
      </c>
      <c r="S45" s="34">
        <f t="shared" si="10"/>
        <v>8.2007099999999999E-2</v>
      </c>
      <c r="T45" s="37"/>
      <c r="U45" s="38">
        <v>8.1958046979177357E-2</v>
      </c>
      <c r="V45" s="38">
        <f t="shared" si="11"/>
        <v>4.9053020822642512E-5</v>
      </c>
      <c r="W45" s="23">
        <f t="shared" si="5"/>
        <v>450000</v>
      </c>
      <c r="X45" s="39">
        <f t="shared" si="6"/>
        <v>28115920.704280455</v>
      </c>
      <c r="Y45" s="22">
        <v>8.1958046979177357E-2</v>
      </c>
      <c r="Z45" s="10"/>
    </row>
    <row r="46" spans="1:26" ht="18" customHeight="1" x14ac:dyDescent="0.2">
      <c r="A46" s="18" t="s">
        <v>66</v>
      </c>
      <c r="B46" s="28">
        <f>'[1]State Population'!I42</f>
        <v>874228</v>
      </c>
      <c r="C46" s="29">
        <f t="shared" si="7"/>
        <v>2.2160947101470364E-2</v>
      </c>
      <c r="D46" s="30">
        <f>'[1]Poverty-Uninsured Population'!E40</f>
        <v>1.739648934736138E-2</v>
      </c>
      <c r="E46" s="29">
        <f>[1]Prevalence!J40</f>
        <v>1.531959135702016E-2</v>
      </c>
      <c r="F46" s="30">
        <f t="shared" si="12"/>
        <v>1.9363338626347631E-2</v>
      </c>
      <c r="G46" s="31">
        <f>'[1]Self Suff. Calc'!F42</f>
        <v>1.3602646262059919</v>
      </c>
      <c r="H46" s="30">
        <f t="shared" si="13"/>
        <v>2.21537090072761E-2</v>
      </c>
      <c r="I46" s="30">
        <f t="shared" si="8"/>
        <v>2.1144149086922269E-2</v>
      </c>
      <c r="J46" s="30">
        <f>'[1]Resources-new'!M42</f>
        <v>3.2000277277978759E-2</v>
      </c>
      <c r="K46" s="30">
        <f t="shared" si="14"/>
        <v>1.8973E-2</v>
      </c>
      <c r="L46" s="32">
        <f t="shared" si="0"/>
        <v>1.8679558899921477E-2</v>
      </c>
      <c r="M46" s="33">
        <f t="shared" si="9"/>
        <v>6386478.1869612597</v>
      </c>
      <c r="N46" s="35"/>
      <c r="O46" s="35">
        <f t="shared" si="1"/>
        <v>0</v>
      </c>
      <c r="P46" s="33">
        <f t="shared" si="2"/>
        <v>6386478.1869612597</v>
      </c>
      <c r="Q46" s="36">
        <f t="shared" si="3"/>
        <v>29515647.170586441</v>
      </c>
      <c r="R46" s="36">
        <f t="shared" si="4"/>
        <v>35902125.3575477</v>
      </c>
      <c r="S46" s="34">
        <f t="shared" si="10"/>
        <v>1.8586950000000001E-2</v>
      </c>
      <c r="T46" s="37"/>
      <c r="U46" s="38">
        <v>1.8567032516155504E-2</v>
      </c>
      <c r="V46" s="38">
        <f t="shared" si="11"/>
        <v>1.9917483844496958E-5</v>
      </c>
      <c r="W46" s="23">
        <f t="shared" si="5"/>
        <v>450000</v>
      </c>
      <c r="X46" s="39">
        <f t="shared" si="6"/>
        <v>6386478.1869612597</v>
      </c>
      <c r="Y46" s="22">
        <v>1.8567032516155504E-2</v>
      </c>
      <c r="Z46" s="10"/>
    </row>
    <row r="47" spans="1:26" ht="18" customHeight="1" x14ac:dyDescent="0.2">
      <c r="A47" s="18" t="s">
        <v>67</v>
      </c>
      <c r="B47" s="28">
        <f>'[1]State Population'!I43</f>
        <v>746868</v>
      </c>
      <c r="C47" s="29">
        <f t="shared" si="7"/>
        <v>1.8932477843058067E-2</v>
      </c>
      <c r="D47" s="30">
        <f>'[1]Poverty-Uninsured Population'!E41</f>
        <v>2.1370428491611106E-2</v>
      </c>
      <c r="E47" s="29">
        <f>[1]Prevalence!J41</f>
        <v>2.2578428713497876E-2</v>
      </c>
      <c r="F47" s="30">
        <f t="shared" si="12"/>
        <v>2.0393053211711941E-2</v>
      </c>
      <c r="G47" s="31">
        <f>'[1]Self Suff. Calc'!F43</f>
        <v>0.9076270674365593</v>
      </c>
      <c r="H47" s="30">
        <f t="shared" si="13"/>
        <v>1.963954676007669E-2</v>
      </c>
      <c r="I47" s="30">
        <f t="shared" si="8"/>
        <v>1.8744558961131766E-2</v>
      </c>
      <c r="J47" s="30">
        <f>'[1]Resources-new'!M43</f>
        <v>1.7310135838113212E-2</v>
      </c>
      <c r="K47" s="30">
        <f t="shared" si="14"/>
        <v>1.9054999999999999E-2</v>
      </c>
      <c r="L47" s="32">
        <f t="shared" si="0"/>
        <v>1.8760290667685853E-2</v>
      </c>
      <c r="M47" s="33">
        <f t="shared" si="9"/>
        <v>6414080.1060742522</v>
      </c>
      <c r="N47" s="35"/>
      <c r="O47" s="35">
        <f t="shared" si="1"/>
        <v>0</v>
      </c>
      <c r="P47" s="33">
        <f t="shared" si="2"/>
        <v>6414080.1060742522</v>
      </c>
      <c r="Q47" s="36">
        <f t="shared" si="3"/>
        <v>26854330.793197673</v>
      </c>
      <c r="R47" s="36">
        <f t="shared" si="4"/>
        <v>33268410.899271924</v>
      </c>
      <c r="S47" s="34">
        <f t="shared" si="10"/>
        <v>1.7223450000000001E-2</v>
      </c>
      <c r="T47" s="37"/>
      <c r="U47" s="38">
        <v>1.6892912093548058E-2</v>
      </c>
      <c r="V47" s="38">
        <f t="shared" si="11"/>
        <v>3.3053790645194356E-4</v>
      </c>
      <c r="W47" s="23">
        <f t="shared" si="5"/>
        <v>450000</v>
      </c>
      <c r="X47" s="39">
        <f t="shared" si="6"/>
        <v>6414080.1060742522</v>
      </c>
      <c r="Y47" s="22">
        <v>1.6892912093548058E-2</v>
      </c>
      <c r="Z47" s="10"/>
    </row>
    <row r="48" spans="1:26" ht="18" customHeight="1" x14ac:dyDescent="0.2">
      <c r="A48" s="18" t="s">
        <v>68</v>
      </c>
      <c r="B48" s="28">
        <f>'[1]State Population'!I44</f>
        <v>280101</v>
      </c>
      <c r="C48" s="29">
        <f t="shared" si="7"/>
        <v>7.1003255947749899E-3</v>
      </c>
      <c r="D48" s="30">
        <f>'[1]Poverty-Uninsured Population'!E42</f>
        <v>6.1020544680401223E-3</v>
      </c>
      <c r="E48" s="29">
        <f>[1]Prevalence!J42</f>
        <v>6.1251243106409912E-3</v>
      </c>
      <c r="F48" s="30">
        <f t="shared" si="12"/>
        <v>6.6058039999277304E-3</v>
      </c>
      <c r="G48" s="31">
        <f>'[1]Self Suff. Calc'!F44</f>
        <v>1.0711595570220553</v>
      </c>
      <c r="H48" s="30">
        <f t="shared" si="13"/>
        <v>6.7938304344914817E-3</v>
      </c>
      <c r="I48" s="30">
        <f t="shared" si="8"/>
        <v>6.4842308586331018E-3</v>
      </c>
      <c r="J48" s="30">
        <f>'[1]Resources-new'!M44</f>
        <v>6.4123979022079908E-3</v>
      </c>
      <c r="K48" s="30">
        <f t="shared" si="14"/>
        <v>6.4989999999999996E-3</v>
      </c>
      <c r="L48" s="32">
        <f t="shared" si="0"/>
        <v>6.3984848622036395E-3</v>
      </c>
      <c r="M48" s="33">
        <f t="shared" si="9"/>
        <v>2187620.3940895596</v>
      </c>
      <c r="N48" s="35"/>
      <c r="O48" s="35">
        <f t="shared" si="1"/>
        <v>0</v>
      </c>
      <c r="P48" s="33">
        <f t="shared" si="2"/>
        <v>2187620.3940895596</v>
      </c>
      <c r="Q48" s="36">
        <f t="shared" si="3"/>
        <v>10831970.199960701</v>
      </c>
      <c r="R48" s="36">
        <f t="shared" si="4"/>
        <v>13019590.59405026</v>
      </c>
      <c r="S48" s="34">
        <f t="shared" si="10"/>
        <v>6.7403899999999997E-3</v>
      </c>
      <c r="T48" s="37"/>
      <c r="U48" s="38">
        <v>6.8139296338085957E-3</v>
      </c>
      <c r="V48" s="38">
        <f t="shared" si="11"/>
        <v>-7.3539633808595954E-5</v>
      </c>
      <c r="W48" s="23">
        <f t="shared" si="5"/>
        <v>450000</v>
      </c>
      <c r="X48" s="39">
        <f t="shared" si="6"/>
        <v>2187620.3940895596</v>
      </c>
      <c r="Y48" s="22">
        <v>6.8139296338085957E-3</v>
      </c>
      <c r="Z48" s="10"/>
    </row>
    <row r="49" spans="1:26" ht="18" customHeight="1" x14ac:dyDescent="0.2">
      <c r="A49" s="18" t="s">
        <v>69</v>
      </c>
      <c r="B49" s="28">
        <f>'[1]State Population'!I45</f>
        <v>770203</v>
      </c>
      <c r="C49" s="29">
        <f t="shared" si="7"/>
        <v>1.9524000535779885E-2</v>
      </c>
      <c r="D49" s="30">
        <f>'[1]Poverty-Uninsured Population'!E43</f>
        <v>1.0956256571003187E-2</v>
      </c>
      <c r="E49" s="29">
        <f>[1]Prevalence!J43</f>
        <v>8.9467498417864569E-3</v>
      </c>
      <c r="F49" s="30">
        <f t="shared" si="12"/>
        <v>1.4838227207548189E-2</v>
      </c>
      <c r="G49" s="31">
        <f>'[1]Self Suff. Calc'!F45</f>
        <v>1.4824280019632914</v>
      </c>
      <c r="H49" s="30">
        <f t="shared" si="13"/>
        <v>1.7701577729314119E-2</v>
      </c>
      <c r="I49" s="30">
        <f t="shared" si="8"/>
        <v>1.6894904526345077E-2</v>
      </c>
      <c r="J49" s="30">
        <f>'[1]Resources-new'!M45</f>
        <v>1.6203300616117335E-2</v>
      </c>
      <c r="K49" s="30">
        <f t="shared" si="14"/>
        <v>1.7038999999999999E-2</v>
      </c>
      <c r="L49" s="32">
        <f t="shared" si="0"/>
        <v>1.6775470621185999E-2</v>
      </c>
      <c r="M49" s="33">
        <f t="shared" si="9"/>
        <v>5735476.8264182191</v>
      </c>
      <c r="N49" s="35"/>
      <c r="O49" s="35">
        <f t="shared" si="1"/>
        <v>0</v>
      </c>
      <c r="P49" s="33">
        <f t="shared" si="2"/>
        <v>5735476.8264182191</v>
      </c>
      <c r="Q49" s="36">
        <f t="shared" si="3"/>
        <v>25939396.279777631</v>
      </c>
      <c r="R49" s="36">
        <f t="shared" si="4"/>
        <v>31674873.106195852</v>
      </c>
      <c r="S49" s="34">
        <f t="shared" si="10"/>
        <v>1.6398449999999998E-2</v>
      </c>
      <c r="T49" s="37"/>
      <c r="U49" s="38">
        <v>1.6317365883680376E-2</v>
      </c>
      <c r="V49" s="38">
        <f t="shared" si="11"/>
        <v>8.1084116319622701E-5</v>
      </c>
      <c r="W49" s="23">
        <f t="shared" si="5"/>
        <v>450000</v>
      </c>
      <c r="X49" s="39">
        <f t="shared" si="6"/>
        <v>5735476.8264182191</v>
      </c>
      <c r="Y49" s="22">
        <v>1.6317365883680376E-2</v>
      </c>
      <c r="Z49" s="10"/>
    </row>
    <row r="50" spans="1:26" ht="18" customHeight="1" x14ac:dyDescent="0.2">
      <c r="A50" s="18" t="s">
        <v>70</v>
      </c>
      <c r="B50" s="28">
        <f>'[1]State Population'!I46</f>
        <v>450663</v>
      </c>
      <c r="C50" s="29">
        <f t="shared" si="7"/>
        <v>1.1423929345193632E-2</v>
      </c>
      <c r="D50" s="30">
        <f>'[1]Poverty-Uninsured Population'!E44</f>
        <v>1.1537961640144314E-2</v>
      </c>
      <c r="E50" s="29">
        <f>[1]Prevalence!J44</f>
        <v>1.1839797486664859E-2</v>
      </c>
      <c r="F50" s="30">
        <f t="shared" si="12"/>
        <v>1.1541312661973082E-2</v>
      </c>
      <c r="G50" s="31">
        <f>'[1]Self Suff. Calc'!F46</f>
        <v>1.1150494015147712</v>
      </c>
      <c r="H50" s="30">
        <f t="shared" si="13"/>
        <v>1.2072441107755023E-2</v>
      </c>
      <c r="I50" s="30">
        <f t="shared" si="8"/>
        <v>1.1522291573913148E-2</v>
      </c>
      <c r="J50" s="30">
        <f>'[1]Resources-new'!M46</f>
        <v>1.0272809144904313E-2</v>
      </c>
      <c r="K50" s="30">
        <f t="shared" si="14"/>
        <v>1.1802999999999999E-2</v>
      </c>
      <c r="L50" s="32">
        <f t="shared" si="0"/>
        <v>1.1620451889304441E-2</v>
      </c>
      <c r="M50" s="33">
        <f t="shared" si="9"/>
        <v>3972993.3084226921</v>
      </c>
      <c r="N50" s="35"/>
      <c r="O50" s="35">
        <f t="shared" si="1"/>
        <v>0</v>
      </c>
      <c r="P50" s="33">
        <f t="shared" si="2"/>
        <v>3972993.3084226921</v>
      </c>
      <c r="Q50" s="36">
        <f t="shared" si="3"/>
        <v>18464033.985493537</v>
      </c>
      <c r="R50" s="36">
        <f t="shared" si="4"/>
        <v>22437027.293916229</v>
      </c>
      <c r="S50" s="34">
        <f t="shared" si="10"/>
        <v>1.161591E-2</v>
      </c>
      <c r="T50" s="37"/>
      <c r="U50" s="38">
        <v>1.1614934865114371E-2</v>
      </c>
      <c r="V50" s="38">
        <f t="shared" si="11"/>
        <v>9.7513488562898931E-7</v>
      </c>
      <c r="W50" s="23">
        <f t="shared" si="5"/>
        <v>450000</v>
      </c>
      <c r="X50" s="39">
        <f t="shared" si="6"/>
        <v>3972993.3084226921</v>
      </c>
      <c r="Y50" s="22">
        <v>1.1614934865114371E-2</v>
      </c>
      <c r="Z50" s="10"/>
    </row>
    <row r="51" spans="1:26" ht="18" customHeight="1" x14ac:dyDescent="0.2">
      <c r="A51" s="18" t="s">
        <v>71</v>
      </c>
      <c r="B51" s="28">
        <f>'[1]State Population'!I47</f>
        <v>1938180</v>
      </c>
      <c r="C51" s="29">
        <f t="shared" si="7"/>
        <v>4.913123859351088E-2</v>
      </c>
      <c r="D51" s="30">
        <f>'[1]Poverty-Uninsured Population'!E45</f>
        <v>3.1645280772228501E-2</v>
      </c>
      <c r="E51" s="29">
        <f>[1]Prevalence!J45</f>
        <v>2.6882741162643522E-2</v>
      </c>
      <c r="F51" s="30">
        <f t="shared" si="12"/>
        <v>3.9435751760952695E-2</v>
      </c>
      <c r="G51" s="31">
        <f>'[1]Self Suff. Calc'!F47</f>
        <v>1.3549209654156584</v>
      </c>
      <c r="H51" s="30">
        <f t="shared" si="13"/>
        <v>4.5034381795708525E-2</v>
      </c>
      <c r="I51" s="30">
        <f t="shared" si="8"/>
        <v>4.2982133710120364E-2</v>
      </c>
      <c r="J51" s="30">
        <f>'[1]Resources-new'!M47</f>
        <v>4.2353369238825447E-2</v>
      </c>
      <c r="K51" s="30">
        <f t="shared" si="14"/>
        <v>4.3110000000000002E-2</v>
      </c>
      <c r="L51" s="32">
        <f t="shared" si="0"/>
        <v>4.2443250101492372E-2</v>
      </c>
      <c r="M51" s="33">
        <f t="shared" si="9"/>
        <v>14511204.060501758</v>
      </c>
      <c r="N51" s="35"/>
      <c r="O51" s="35">
        <f t="shared" si="1"/>
        <v>0</v>
      </c>
      <c r="P51" s="33">
        <f t="shared" si="2"/>
        <v>14511204.060501758</v>
      </c>
      <c r="Q51" s="36">
        <f t="shared" si="3"/>
        <v>73071813.181405544</v>
      </c>
      <c r="R51" s="36">
        <f t="shared" si="4"/>
        <v>87583017.241907299</v>
      </c>
      <c r="S51" s="34">
        <f t="shared" si="10"/>
        <v>4.5342750000000001E-2</v>
      </c>
      <c r="T51" s="37"/>
      <c r="U51" s="38">
        <v>4.5966355523643448E-2</v>
      </c>
      <c r="V51" s="38">
        <f t="shared" si="11"/>
        <v>-6.2360552364344735E-4</v>
      </c>
      <c r="W51" s="23">
        <f t="shared" si="5"/>
        <v>450000</v>
      </c>
      <c r="X51" s="39">
        <f t="shared" si="6"/>
        <v>14511204.060501758</v>
      </c>
      <c r="Y51" s="22">
        <v>4.5966355523643448E-2</v>
      </c>
      <c r="Z51" s="10"/>
    </row>
    <row r="52" spans="1:26" ht="18" customHeight="1" x14ac:dyDescent="0.2">
      <c r="A52" s="18" t="s">
        <v>72</v>
      </c>
      <c r="B52" s="28">
        <f>'[1]State Population'!I48</f>
        <v>276603</v>
      </c>
      <c r="C52" s="29">
        <f t="shared" si="7"/>
        <v>7.011654226480972E-3</v>
      </c>
      <c r="D52" s="30">
        <f>'[1]Poverty-Uninsured Population'!E46</f>
        <v>6.1188030915534956E-3</v>
      </c>
      <c r="E52" s="29">
        <f>[1]Prevalence!J46</f>
        <v>6.0021697857336586E-3</v>
      </c>
      <c r="F52" s="30">
        <f t="shared" si="12"/>
        <v>6.5419019978532663E-3</v>
      </c>
      <c r="G52" s="31">
        <f>'[1]Self Suff. Calc'!F48</f>
        <v>1.2510658669016386</v>
      </c>
      <c r="H52" s="30">
        <f t="shared" si="13"/>
        <v>7.1988813163639028E-3</v>
      </c>
      <c r="I52" s="30">
        <f t="shared" si="8"/>
        <v>6.8708232902339192E-3</v>
      </c>
      <c r="J52" s="30">
        <f>'[1]Resources-new'!M48</f>
        <v>7.7101885590351374E-3</v>
      </c>
      <c r="K52" s="30">
        <f t="shared" si="14"/>
        <v>6.7029999999999998E-3</v>
      </c>
      <c r="L52" s="32">
        <f t="shared" si="0"/>
        <v>6.5993297478613632E-3</v>
      </c>
      <c r="M52" s="33">
        <f t="shared" si="9"/>
        <v>2256288.5831023725</v>
      </c>
      <c r="N52" s="35"/>
      <c r="O52" s="35">
        <f t="shared" si="1"/>
        <v>0</v>
      </c>
      <c r="P52" s="33">
        <f t="shared" si="2"/>
        <v>2256288.5831023725</v>
      </c>
      <c r="Q52" s="36">
        <f t="shared" si="3"/>
        <v>11734512.087642023</v>
      </c>
      <c r="R52" s="36">
        <f t="shared" si="4"/>
        <v>13990800.670744397</v>
      </c>
      <c r="S52" s="34">
        <f t="shared" si="10"/>
        <v>7.2432E-3</v>
      </c>
      <c r="T52" s="37"/>
      <c r="U52" s="38">
        <v>7.3816801723253665E-3</v>
      </c>
      <c r="V52" s="38">
        <f t="shared" si="11"/>
        <v>-1.384801723253665E-4</v>
      </c>
      <c r="W52" s="23">
        <f t="shared" si="5"/>
        <v>450000</v>
      </c>
      <c r="X52" s="39">
        <f t="shared" si="6"/>
        <v>2256288.5831023725</v>
      </c>
      <c r="Y52" s="22">
        <v>7.3816801723253665E-3</v>
      </c>
      <c r="Z52" s="10"/>
    </row>
    <row r="53" spans="1:26" ht="18" customHeight="1" x14ac:dyDescent="0.2">
      <c r="A53" s="18" t="s">
        <v>73</v>
      </c>
      <c r="B53" s="28">
        <f>'[1]State Population'!I49</f>
        <v>178605</v>
      </c>
      <c r="C53" s="29">
        <f t="shared" si="7"/>
        <v>4.5274870595063462E-3</v>
      </c>
      <c r="D53" s="30">
        <f>'[1]Poverty-Uninsured Population'!E47</f>
        <v>5.3274321309387685E-3</v>
      </c>
      <c r="E53" s="29">
        <f>[1]Prevalence!J47</f>
        <v>5.4552029653738357E-3</v>
      </c>
      <c r="F53" s="30">
        <f t="shared" si="12"/>
        <v>4.9530137621095708E-3</v>
      </c>
      <c r="G53" s="31">
        <f>'[1]Self Suff. Calc'!F49</f>
        <v>0.91706547254023674</v>
      </c>
      <c r="H53" s="30">
        <f t="shared" si="13"/>
        <v>4.7887034197646658E-3</v>
      </c>
      <c r="I53" s="30">
        <f t="shared" si="8"/>
        <v>4.5704788758985388E-3</v>
      </c>
      <c r="J53" s="30">
        <f>'[1]Resources-new'!M49</f>
        <v>5.0802221978863129E-3</v>
      </c>
      <c r="K53" s="30">
        <f t="shared" si="14"/>
        <v>4.4689999999999999E-3</v>
      </c>
      <c r="L53" s="32">
        <f t="shared" si="0"/>
        <v>4.3998813431586504E-3</v>
      </c>
      <c r="M53" s="33">
        <f t="shared" si="9"/>
        <v>1504304.5916581387</v>
      </c>
      <c r="N53" s="35"/>
      <c r="O53" s="35">
        <f t="shared" si="1"/>
        <v>0</v>
      </c>
      <c r="P53" s="33">
        <f t="shared" si="2"/>
        <v>1504304.5916581387</v>
      </c>
      <c r="Q53" s="36">
        <f t="shared" si="3"/>
        <v>7717344.6179189822</v>
      </c>
      <c r="R53" s="36">
        <f t="shared" si="4"/>
        <v>9221649.2095771208</v>
      </c>
      <c r="S53" s="34">
        <f t="shared" si="10"/>
        <v>4.7741600000000004E-3</v>
      </c>
      <c r="T53" s="37"/>
      <c r="U53" s="38">
        <v>4.8546517591547848E-3</v>
      </c>
      <c r="V53" s="38">
        <f t="shared" si="11"/>
        <v>-8.0491759154784417E-5</v>
      </c>
      <c r="W53" s="23">
        <f t="shared" si="5"/>
        <v>450000</v>
      </c>
      <c r="X53" s="39">
        <f t="shared" si="6"/>
        <v>1504304.5916581387</v>
      </c>
      <c r="Y53" s="22">
        <v>4.8546517591547848E-3</v>
      </c>
      <c r="Z53" s="10"/>
    </row>
    <row r="54" spans="1:26" ht="18" customHeight="1" x14ac:dyDescent="0.2">
      <c r="A54" s="18" t="s">
        <v>74</v>
      </c>
      <c r="B54" s="28">
        <f>'[1]State Population'!I50</f>
        <v>3207</v>
      </c>
      <c r="C54" s="29">
        <f t="shared" si="7"/>
        <v>8.1294762183795825E-5</v>
      </c>
      <c r="D54" s="30">
        <f>'[1]Poverty-Uninsured Population'!E48</f>
        <v>8.4040130661900274E-5</v>
      </c>
      <c r="E54" s="29">
        <f>[1]Prevalence!J48</f>
        <v>7.142211373293554E-5</v>
      </c>
      <c r="F54" s="30">
        <f t="shared" si="12"/>
        <v>8.0143843037055104E-5</v>
      </c>
      <c r="G54" s="31">
        <f>'[1]Self Suff. Calc'!F50</f>
        <v>0.85961072192666421</v>
      </c>
      <c r="H54" s="30">
        <f t="shared" si="13"/>
        <v>7.5643308530657153E-5</v>
      </c>
      <c r="I54" s="30">
        <f t="shared" si="8"/>
        <v>7.2196190374937546E-5</v>
      </c>
      <c r="J54" s="30">
        <f>'[1]Resources-new'!M50</f>
        <v>5.5894122507123582E-4</v>
      </c>
      <c r="K54" s="30">
        <f t="shared" si="14"/>
        <v>5.8E-5</v>
      </c>
      <c r="L54" s="32">
        <f t="shared" si="0"/>
        <v>5.7102957686999713E-5</v>
      </c>
      <c r="M54" s="33">
        <f t="shared" si="9"/>
        <v>19523.308640897751</v>
      </c>
      <c r="N54" s="35"/>
      <c r="O54" s="35">
        <f t="shared" si="1"/>
        <v>0</v>
      </c>
      <c r="P54" s="33">
        <f t="shared" si="2"/>
        <v>19523.308640897751</v>
      </c>
      <c r="Q54" s="36">
        <f t="shared" si="3"/>
        <v>1481244.897506255</v>
      </c>
      <c r="R54" s="36">
        <f t="shared" si="4"/>
        <v>1500768.2061471527</v>
      </c>
      <c r="S54" s="34">
        <f t="shared" si="10"/>
        <v>7.7696999999999998E-4</v>
      </c>
      <c r="T54" s="37"/>
      <c r="U54" s="38">
        <v>9.3178787567955686E-4</v>
      </c>
      <c r="V54" s="38">
        <f t="shared" si="11"/>
        <v>-1.5481787567955688E-4</v>
      </c>
      <c r="W54" s="23">
        <f t="shared" si="5"/>
        <v>350000</v>
      </c>
      <c r="X54" s="39">
        <f t="shared" si="6"/>
        <v>19523.308640897751</v>
      </c>
      <c r="Y54" s="22">
        <v>9.3178787567955686E-4</v>
      </c>
      <c r="Z54" s="10"/>
    </row>
    <row r="55" spans="1:26" ht="18" customHeight="1" x14ac:dyDescent="0.2">
      <c r="A55" s="18" t="s">
        <v>75</v>
      </c>
      <c r="B55" s="28">
        <f>'[1]State Population'!I51</f>
        <v>44688</v>
      </c>
      <c r="C55" s="29">
        <f t="shared" si="7"/>
        <v>1.1328033465760735E-3</v>
      </c>
      <c r="D55" s="30">
        <f>'[1]Poverty-Uninsured Population'!E49</f>
        <v>1.4513238488340194E-3</v>
      </c>
      <c r="E55" s="29">
        <f>[1]Prevalence!J49</f>
        <v>1.3986077208209022E-3</v>
      </c>
      <c r="F55" s="30">
        <f t="shared" si="12"/>
        <v>1.2815203721024231E-3</v>
      </c>
      <c r="G55" s="31">
        <f>'[1]Self Suff. Calc'!F51</f>
        <v>0.81340444934339518</v>
      </c>
      <c r="H55" s="30">
        <f t="shared" si="13"/>
        <v>1.1858699722983794E-3</v>
      </c>
      <c r="I55" s="30">
        <f t="shared" si="8"/>
        <v>1.1318290532635422E-3</v>
      </c>
      <c r="J55" s="30">
        <f>'[1]Resources-new'!M51</f>
        <v>1.6581769841231299E-3</v>
      </c>
      <c r="K55" s="30">
        <f t="shared" si="14"/>
        <v>1.0269999999999999E-3</v>
      </c>
      <c r="L55" s="32">
        <f t="shared" si="0"/>
        <v>1.0111161645611844E-3</v>
      </c>
      <c r="M55" s="33">
        <f t="shared" si="9"/>
        <v>345697.20645175839</v>
      </c>
      <c r="N55" s="35"/>
      <c r="O55" s="35">
        <f t="shared" si="1"/>
        <v>0</v>
      </c>
      <c r="P55" s="33">
        <f t="shared" si="2"/>
        <v>345697.20645175839</v>
      </c>
      <c r="Q55" s="36">
        <f t="shared" si="3"/>
        <v>2753282.7052392247</v>
      </c>
      <c r="R55" s="36">
        <f t="shared" si="4"/>
        <v>3098979.911690983</v>
      </c>
      <c r="S55" s="34">
        <f t="shared" si="10"/>
        <v>1.6043800000000001E-3</v>
      </c>
      <c r="T55" s="37"/>
      <c r="U55" s="38">
        <v>1.7319725100010258E-3</v>
      </c>
      <c r="V55" s="38">
        <f t="shared" si="11"/>
        <v>-1.2759251000102573E-4</v>
      </c>
      <c r="W55" s="23">
        <f t="shared" si="5"/>
        <v>450000</v>
      </c>
      <c r="X55" s="39">
        <f t="shared" si="6"/>
        <v>345697.20645175839</v>
      </c>
      <c r="Y55" s="22">
        <v>1.7319725100010258E-3</v>
      </c>
      <c r="Z55" s="10"/>
    </row>
    <row r="56" spans="1:26" ht="18" customHeight="1" x14ac:dyDescent="0.2">
      <c r="A56" s="18" t="s">
        <v>76</v>
      </c>
      <c r="B56" s="28">
        <f>'[1]State Population'!I52</f>
        <v>436023</v>
      </c>
      <c r="C56" s="29">
        <f t="shared" si="7"/>
        <v>1.1052817615112318E-2</v>
      </c>
      <c r="D56" s="30">
        <f>'[1]Poverty-Uninsured Population'!E50</f>
        <v>8.4932137472436518E-3</v>
      </c>
      <c r="E56" s="29">
        <f>[1]Prevalence!J50</f>
        <v>7.7280535213814306E-3</v>
      </c>
      <c r="F56" s="30">
        <f t="shared" si="12"/>
        <v>9.6199836360055403E-3</v>
      </c>
      <c r="G56" s="31">
        <f>'[1]Self Suff. Calc'!F52</f>
        <v>1.0682128357610661</v>
      </c>
      <c r="H56" s="30">
        <f t="shared" si="13"/>
        <v>9.8824661815203364E-3</v>
      </c>
      <c r="I56" s="30">
        <f t="shared" si="8"/>
        <v>9.4321153275013416E-3</v>
      </c>
      <c r="J56" s="30">
        <f>'[1]Resources-new'!M52</f>
        <v>1.01355602631429E-2</v>
      </c>
      <c r="K56" s="30">
        <f t="shared" si="14"/>
        <v>9.2910000000000006E-3</v>
      </c>
      <c r="L56" s="32">
        <f t="shared" si="0"/>
        <v>9.1473031012054198E-3</v>
      </c>
      <c r="M56" s="33">
        <f t="shared" si="9"/>
        <v>3127432.0790100172</v>
      </c>
      <c r="N56" s="35"/>
      <c r="O56" s="35">
        <f t="shared" si="1"/>
        <v>0</v>
      </c>
      <c r="P56" s="33">
        <f t="shared" si="2"/>
        <v>3127432.0790100172</v>
      </c>
      <c r="Q56" s="36">
        <f t="shared" si="3"/>
        <v>16090846.156529861</v>
      </c>
      <c r="R56" s="36">
        <f t="shared" si="4"/>
        <v>19218278.235539876</v>
      </c>
      <c r="S56" s="34">
        <f t="shared" si="10"/>
        <v>9.9495299999999998E-3</v>
      </c>
      <c r="T56" s="37"/>
      <c r="U56" s="38">
        <v>1.012206380141553E-2</v>
      </c>
      <c r="V56" s="38">
        <f t="shared" si="11"/>
        <v>-1.7253380141553018E-4</v>
      </c>
      <c r="W56" s="23">
        <f t="shared" si="5"/>
        <v>450000</v>
      </c>
      <c r="X56" s="39">
        <f t="shared" si="6"/>
        <v>3127432.0790100172</v>
      </c>
      <c r="Y56" s="22">
        <v>1.012206380141553E-2</v>
      </c>
      <c r="Z56" s="10"/>
    </row>
    <row r="57" spans="1:26" ht="18" customHeight="1" x14ac:dyDescent="0.2">
      <c r="A57" s="18" t="s">
        <v>77</v>
      </c>
      <c r="B57" s="28">
        <f>'[1]State Population'!I53</f>
        <v>505120</v>
      </c>
      <c r="C57" s="29">
        <f t="shared" si="7"/>
        <v>1.2804368654280932E-2</v>
      </c>
      <c r="D57" s="30">
        <f>'[1]Poverty-Uninsured Population'!E51</f>
        <v>1.061786359290811E-2</v>
      </c>
      <c r="E57" s="29">
        <f>[1]Prevalence!J51</f>
        <v>8.1846126028388023E-3</v>
      </c>
      <c r="F57" s="30">
        <f t="shared" si="12"/>
        <v>1.122446592558066E-2</v>
      </c>
      <c r="G57" s="31">
        <f>'[1]Self Suff. Calc'!F53</f>
        <v>1.0979405459192104</v>
      </c>
      <c r="H57" s="30">
        <f t="shared" si="13"/>
        <v>1.1664198053741838E-2</v>
      </c>
      <c r="I57" s="30">
        <f t="shared" si="8"/>
        <v>1.1132652439675166E-2</v>
      </c>
      <c r="J57" s="30">
        <f>'[1]Resources-new'!M53</f>
        <v>1.0004844094319466E-2</v>
      </c>
      <c r="K57" s="30">
        <f t="shared" si="14"/>
        <v>1.1384E-2</v>
      </c>
      <c r="L57" s="32">
        <f t="shared" si="0"/>
        <v>1.1207932246703529E-2</v>
      </c>
      <c r="M57" s="33">
        <f t="shared" si="9"/>
        <v>3831954.2339306893</v>
      </c>
      <c r="N57" s="35"/>
      <c r="O57" s="35">
        <f t="shared" si="1"/>
        <v>0</v>
      </c>
      <c r="P57" s="33">
        <f t="shared" si="2"/>
        <v>3831954.2339306893</v>
      </c>
      <c r="Q57" s="36">
        <f t="shared" si="3"/>
        <v>18079699.526728429</v>
      </c>
      <c r="R57" s="36">
        <f t="shared" si="4"/>
        <v>21911653.760659117</v>
      </c>
      <c r="S57" s="34">
        <f t="shared" si="10"/>
        <v>1.134392E-2</v>
      </c>
      <c r="T57" s="37"/>
      <c r="U57" s="38">
        <v>1.1373166478613191E-2</v>
      </c>
      <c r="V57" s="38">
        <f t="shared" si="11"/>
        <v>-2.9246478613190879E-5</v>
      </c>
      <c r="W57" s="23">
        <f t="shared" si="5"/>
        <v>450000</v>
      </c>
      <c r="X57" s="39">
        <f t="shared" si="6"/>
        <v>3831954.2339306893</v>
      </c>
      <c r="Y57" s="22">
        <v>1.1373166478613191E-2</v>
      </c>
      <c r="Z57" s="10"/>
    </row>
    <row r="58" spans="1:26" ht="18" customHeight="1" x14ac:dyDescent="0.2">
      <c r="A58" s="18" t="s">
        <v>78</v>
      </c>
      <c r="B58" s="28">
        <f>'[1]State Population'!I54</f>
        <v>548057</v>
      </c>
      <c r="C58" s="29">
        <f t="shared" si="7"/>
        <v>1.3892785618386213E-2</v>
      </c>
      <c r="D58" s="30">
        <f>'[1]Poverty-Uninsured Population'!E52</f>
        <v>1.7060357682413062E-2</v>
      </c>
      <c r="E58" s="29">
        <f>[1]Prevalence!J52</f>
        <v>1.6211915739987343E-2</v>
      </c>
      <c r="F58" s="30">
        <f t="shared" si="12"/>
        <v>1.5306883261914492E-2</v>
      </c>
      <c r="G58" s="31">
        <f>'[1]Self Suff. Calc'!F54</f>
        <v>0.87613999467311376</v>
      </c>
      <c r="H58" s="30">
        <f t="shared" si="13"/>
        <v>1.454851900497099E-2</v>
      </c>
      <c r="I58" s="30">
        <f t="shared" si="8"/>
        <v>1.3885532880024564E-2</v>
      </c>
      <c r="J58" s="30">
        <f>'[1]Resources-new'!M54</f>
        <v>1.2880923283307359E-2</v>
      </c>
      <c r="K58" s="30">
        <f t="shared" si="14"/>
        <v>1.4102E-2</v>
      </c>
      <c r="L58" s="32">
        <f t="shared" si="0"/>
        <v>1.3883894987966723E-2</v>
      </c>
      <c r="M58" s="33">
        <f t="shared" si="9"/>
        <v>4746856.8698955188</v>
      </c>
      <c r="N58" s="35"/>
      <c r="O58" s="35">
        <f t="shared" si="1"/>
        <v>0</v>
      </c>
      <c r="P58" s="33">
        <f t="shared" si="2"/>
        <v>4746856.8698955188</v>
      </c>
      <c r="Q58" s="36">
        <f t="shared" si="3"/>
        <v>20492185.024153028</v>
      </c>
      <c r="R58" s="36">
        <f t="shared" si="4"/>
        <v>25239041.894048546</v>
      </c>
      <c r="S58" s="34">
        <f t="shared" si="10"/>
        <v>1.306655E-2</v>
      </c>
      <c r="T58" s="37"/>
      <c r="U58" s="38">
        <v>1.2890758026464253E-2</v>
      </c>
      <c r="V58" s="38">
        <f t="shared" si="11"/>
        <v>1.757919735357466E-4</v>
      </c>
      <c r="W58" s="23">
        <f t="shared" si="5"/>
        <v>450000</v>
      </c>
      <c r="X58" s="39">
        <f t="shared" si="6"/>
        <v>4746856.8698955188</v>
      </c>
      <c r="Y58" s="22">
        <v>1.2890758026464253E-2</v>
      </c>
      <c r="Z58" s="10"/>
    </row>
    <row r="59" spans="1:26" s="4" customFormat="1" ht="18" customHeight="1" x14ac:dyDescent="0.2">
      <c r="A59" s="20" t="s">
        <v>79</v>
      </c>
      <c r="B59" s="28">
        <f>'[1]State Population'!I55</f>
        <v>96956</v>
      </c>
      <c r="C59" s="43">
        <f t="shared" si="7"/>
        <v>2.4577533402844113E-3</v>
      </c>
      <c r="D59" s="30">
        <f>'[1]Poverty-Uninsured Population'!E53</f>
        <v>5.4993805852357261E-3</v>
      </c>
      <c r="E59" s="43">
        <f>[1]Prevalence!J53</f>
        <v>3.0295633306211011E-3</v>
      </c>
      <c r="F59" s="44">
        <f t="shared" si="12"/>
        <v>3.4846035118371436E-3</v>
      </c>
      <c r="G59" s="45">
        <f>'[1]Self Suff. Calc'!F55</f>
        <v>0.84375588693571013</v>
      </c>
      <c r="H59" s="44">
        <f t="shared" si="13"/>
        <v>3.2668239978020618E-3</v>
      </c>
      <c r="I59" s="44">
        <f t="shared" si="8"/>
        <v>3.117952557180185E-3</v>
      </c>
      <c r="J59" s="44">
        <f>'[1]Resources-new'!M55</f>
        <v>5.4033518929818081E-3</v>
      </c>
      <c r="K59" s="44">
        <f t="shared" si="14"/>
        <v>2.6610000000000002E-3</v>
      </c>
      <c r="L59" s="46">
        <f t="shared" si="0"/>
        <v>2.619844317329418E-3</v>
      </c>
      <c r="M59" s="47">
        <f t="shared" si="9"/>
        <v>895715.93609360198</v>
      </c>
      <c r="N59" s="48"/>
      <c r="O59" s="48">
        <f t="shared" si="1"/>
        <v>0</v>
      </c>
      <c r="P59" s="47">
        <f t="shared" si="2"/>
        <v>895715.93609360198</v>
      </c>
      <c r="Q59" s="36">
        <f t="shared" si="3"/>
        <v>7599614.6734012039</v>
      </c>
      <c r="R59" s="36">
        <f t="shared" si="4"/>
        <v>8495330.6094948053</v>
      </c>
      <c r="S59" s="34">
        <f t="shared" si="10"/>
        <v>4.3981300000000001E-3</v>
      </c>
      <c r="T59" s="37"/>
      <c r="U59" s="49">
        <v>4.7805928813211621E-3</v>
      </c>
      <c r="V59" s="49">
        <f t="shared" si="11"/>
        <v>-3.8246288132116196E-4</v>
      </c>
      <c r="W59" s="50">
        <f t="shared" si="5"/>
        <v>450000</v>
      </c>
      <c r="X59" s="51">
        <f t="shared" si="6"/>
        <v>895715.93609360198</v>
      </c>
      <c r="Y59" s="52">
        <v>2.5260026669401991E-3</v>
      </c>
      <c r="Z59" s="53"/>
    </row>
    <row r="60" spans="1:26" ht="18" customHeight="1" x14ac:dyDescent="0.2">
      <c r="A60" s="18" t="s">
        <v>80</v>
      </c>
      <c r="B60" s="28">
        <f>'[1]State Population'!I56</f>
        <v>63995</v>
      </c>
      <c r="C60" s="29">
        <f t="shared" si="7"/>
        <v>1.6222196152017505E-3</v>
      </c>
      <c r="D60" s="30">
        <f>'[1]Poverty-Uninsured Population'!E54</f>
        <v>2.0916832362620624E-3</v>
      </c>
      <c r="E60" s="29">
        <f>[1]Prevalence!J54</f>
        <v>2.0911310008136699E-3</v>
      </c>
      <c r="F60" s="30">
        <f t="shared" si="12"/>
        <v>1.8568409786422278E-3</v>
      </c>
      <c r="G60" s="31">
        <f>'[1]Self Suff. Calc'!F56</f>
        <v>0.8193124167320136</v>
      </c>
      <c r="H60" s="30">
        <f t="shared" si="13"/>
        <v>1.722637735064697E-3</v>
      </c>
      <c r="I60" s="30">
        <f t="shared" si="8"/>
        <v>1.6441359359285238E-3</v>
      </c>
      <c r="J60" s="30">
        <f>'[1]Resources-new'!M56</f>
        <v>1.938246056700894E-3</v>
      </c>
      <c r="K60" s="30">
        <f t="shared" si="14"/>
        <v>1.585E-3</v>
      </c>
      <c r="L60" s="32">
        <f t="shared" si="0"/>
        <v>1.5604859988602507E-3</v>
      </c>
      <c r="M60" s="33">
        <f t="shared" si="9"/>
        <v>533524.89992798155</v>
      </c>
      <c r="N60" s="35"/>
      <c r="O60" s="35">
        <f t="shared" si="1"/>
        <v>0</v>
      </c>
      <c r="P60" s="33">
        <f t="shared" si="2"/>
        <v>533524.89992798155</v>
      </c>
      <c r="Q60" s="36">
        <f t="shared" si="3"/>
        <v>3189633.5799339339</v>
      </c>
      <c r="R60" s="36">
        <f t="shared" si="4"/>
        <v>3723158.4798619156</v>
      </c>
      <c r="S60" s="34">
        <f t="shared" si="10"/>
        <v>1.9275200000000001E-3</v>
      </c>
      <c r="T60" s="37"/>
      <c r="U60" s="38">
        <v>2.0064622012514106E-3</v>
      </c>
      <c r="V60" s="38">
        <f t="shared" si="11"/>
        <v>-7.8942201251410533E-5</v>
      </c>
      <c r="W60" s="23">
        <f t="shared" si="5"/>
        <v>450000</v>
      </c>
      <c r="X60" s="39">
        <f t="shared" si="6"/>
        <v>533524.89992798155</v>
      </c>
      <c r="Y60" s="22">
        <v>2.0064622012514106E-3</v>
      </c>
      <c r="Z60" s="10"/>
    </row>
    <row r="61" spans="1:26" ht="18" customHeight="1" x14ac:dyDescent="0.2">
      <c r="A61" s="18" t="s">
        <v>81</v>
      </c>
      <c r="B61" s="28">
        <f>'[1]State Population'!I57</f>
        <v>13628</v>
      </c>
      <c r="C61" s="29">
        <f t="shared" si="7"/>
        <v>3.4545837824782335E-4</v>
      </c>
      <c r="D61" s="30">
        <f>'[1]Poverty-Uninsured Population'!E55</f>
        <v>4.2393413683119161E-4</v>
      </c>
      <c r="E61" s="29">
        <f>[1]Prevalence!J55</f>
        <v>4.3576530150980927E-4</v>
      </c>
      <c r="F61" s="30">
        <f t="shared" si="12"/>
        <v>3.8706249047523104E-4</v>
      </c>
      <c r="G61" s="31">
        <f>'[1]Self Suff. Calc'!F57</f>
        <v>0.8785812666685342</v>
      </c>
      <c r="H61" s="30">
        <f t="shared" si="13"/>
        <v>3.6826383554978102E-4</v>
      </c>
      <c r="I61" s="30">
        <f t="shared" si="8"/>
        <v>3.5148179655284712E-4</v>
      </c>
      <c r="J61" s="30">
        <f>'[1]Resources-new'!M58</f>
        <v>8.5896221495662325E-4</v>
      </c>
      <c r="K61" s="30">
        <f t="shared" si="14"/>
        <v>2.81E-4</v>
      </c>
      <c r="L61" s="32">
        <f t="shared" si="0"/>
        <v>2.7665398465598139E-4</v>
      </c>
      <c r="M61" s="33">
        <f t="shared" si="9"/>
        <v>94587.064277452897</v>
      </c>
      <c r="N61" s="35"/>
      <c r="O61" s="35">
        <f t="shared" si="1"/>
        <v>0</v>
      </c>
      <c r="P61" s="33">
        <f t="shared" si="2"/>
        <v>94587.064277452897</v>
      </c>
      <c r="Q61" s="36">
        <f t="shared" si="3"/>
        <v>1637783.3278900071</v>
      </c>
      <c r="R61" s="36">
        <f t="shared" si="4"/>
        <v>1732370.3921674599</v>
      </c>
      <c r="S61" s="34">
        <f t="shared" si="10"/>
        <v>8.9687000000000002E-4</v>
      </c>
      <c r="T61" s="37"/>
      <c r="U61" s="38">
        <v>1.0302595137962867E-3</v>
      </c>
      <c r="V61" s="38">
        <f t="shared" si="11"/>
        <v>-1.3338951379628669E-4</v>
      </c>
      <c r="W61" s="23">
        <f t="shared" si="5"/>
        <v>350000</v>
      </c>
      <c r="X61" s="39">
        <f t="shared" si="6"/>
        <v>94587.064277452897</v>
      </c>
      <c r="Y61" s="22">
        <v>1.0302595137962867E-3</v>
      </c>
      <c r="Z61" s="10"/>
    </row>
    <row r="62" spans="1:26" ht="18" customHeight="1" x14ac:dyDescent="0.2">
      <c r="A62" s="18" t="s">
        <v>82</v>
      </c>
      <c r="B62" s="28">
        <f>'[1]State Population'!I58</f>
        <v>471842</v>
      </c>
      <c r="C62" s="29">
        <f t="shared" si="7"/>
        <v>1.1960799244878886E-2</v>
      </c>
      <c r="D62" s="30">
        <f>'[1]Poverty-Uninsured Population'!E56</f>
        <v>1.8031790923897655E-2</v>
      </c>
      <c r="E62" s="29">
        <f>[1]Prevalence!J56</f>
        <v>1.9302052255673087E-2</v>
      </c>
      <c r="F62" s="30">
        <f t="shared" si="12"/>
        <v>1.5250347350743355E-2</v>
      </c>
      <c r="G62" s="31">
        <f>'[1]Self Suff. Calc'!F58</f>
        <v>0.75694439383253287</v>
      </c>
      <c r="H62" s="30">
        <f t="shared" si="13"/>
        <v>1.3767674382903612E-2</v>
      </c>
      <c r="I62" s="30">
        <f t="shared" si="8"/>
        <v>1.3140271890215069E-2</v>
      </c>
      <c r="J62" s="30">
        <f>'[1]Resources-new'!M59</f>
        <v>1.4248316329424785E-2</v>
      </c>
      <c r="K62" s="30">
        <f t="shared" si="14"/>
        <v>1.2919E-2</v>
      </c>
      <c r="L62" s="32">
        <f t="shared" si="0"/>
        <v>1.2719191557902574E-2</v>
      </c>
      <c r="M62" s="33">
        <f t="shared" si="9"/>
        <v>4348648.6953751389</v>
      </c>
      <c r="N62" s="35"/>
      <c r="O62" s="35">
        <f t="shared" si="1"/>
        <v>0</v>
      </c>
      <c r="P62" s="33">
        <f t="shared" si="2"/>
        <v>4348648.6953751389</v>
      </c>
      <c r="Q62" s="36">
        <f t="shared" si="3"/>
        <v>19402449.263471134</v>
      </c>
      <c r="R62" s="36">
        <f t="shared" si="4"/>
        <v>23751097.958846271</v>
      </c>
      <c r="S62" s="34">
        <f t="shared" si="10"/>
        <v>1.229622E-2</v>
      </c>
      <c r="T62" s="37"/>
      <c r="U62" s="38">
        <v>1.2205251820699559E-2</v>
      </c>
      <c r="V62" s="38">
        <f t="shared" si="11"/>
        <v>9.0968179300441113E-5</v>
      </c>
      <c r="W62" s="23">
        <f t="shared" si="5"/>
        <v>450000</v>
      </c>
      <c r="X62" s="39">
        <f t="shared" si="6"/>
        <v>4348648.6953751389</v>
      </c>
      <c r="Y62" s="22">
        <v>1.2205251820699559E-2</v>
      </c>
      <c r="Z62" s="10"/>
    </row>
    <row r="63" spans="1:26" ht="18" customHeight="1" x14ac:dyDescent="0.2">
      <c r="A63" s="18" t="s">
        <v>83</v>
      </c>
      <c r="B63" s="28">
        <f>'[1]State Population'!I59</f>
        <v>54707</v>
      </c>
      <c r="C63" s="29">
        <f t="shared" si="7"/>
        <v>1.3867765995599995E-3</v>
      </c>
      <c r="D63" s="30">
        <f>'[1]Poverty-Uninsured Population'!E57</f>
        <v>1.2725264578328792E-3</v>
      </c>
      <c r="E63" s="29">
        <f>[1]Prevalence!J57</f>
        <v>1.2367778681855166E-3</v>
      </c>
      <c r="F63" s="30">
        <f t="shared" si="12"/>
        <v>1.3225018107669668E-3</v>
      </c>
      <c r="G63" s="31">
        <f>'[1]Self Suff. Calc'!F59</f>
        <v>0.91835046545152221</v>
      </c>
      <c r="H63" s="30">
        <f t="shared" si="13"/>
        <v>1.2793091478515101E-3</v>
      </c>
      <c r="I63" s="30">
        <f t="shared" si="8"/>
        <v>1.2210101406293465E-3</v>
      </c>
      <c r="J63" s="30">
        <f>'[1]Resources-new'!M60</f>
        <v>1.4874660437640549E-3</v>
      </c>
      <c r="K63" s="30">
        <f t="shared" si="14"/>
        <v>1.168E-3</v>
      </c>
      <c r="L63" s="32">
        <f t="shared" si="0"/>
        <v>1.1499354237657874E-3</v>
      </c>
      <c r="M63" s="33">
        <f t="shared" si="9"/>
        <v>393159.04297532025</v>
      </c>
      <c r="N63" s="35"/>
      <c r="O63" s="35">
        <f t="shared" si="1"/>
        <v>0</v>
      </c>
      <c r="P63" s="33">
        <f t="shared" si="2"/>
        <v>393159.04297532025</v>
      </c>
      <c r="Q63" s="36">
        <f t="shared" si="3"/>
        <v>3048096.7491286248</v>
      </c>
      <c r="R63" s="36">
        <f t="shared" si="4"/>
        <v>3441255.7921039453</v>
      </c>
      <c r="S63" s="34">
        <f t="shared" si="10"/>
        <v>1.7815800000000001E-3</v>
      </c>
      <c r="T63" s="37"/>
      <c r="U63" s="38">
        <v>1.9174274284542005E-3</v>
      </c>
      <c r="V63" s="38">
        <f t="shared" si="11"/>
        <v>-1.3584742845420042E-4</v>
      </c>
      <c r="W63" s="23">
        <f t="shared" si="5"/>
        <v>450000</v>
      </c>
      <c r="X63" s="39">
        <f t="shared" si="6"/>
        <v>393159.04297532025</v>
      </c>
      <c r="Y63" s="22">
        <v>1.9174274284542005E-3</v>
      </c>
      <c r="Z63" s="10"/>
    </row>
    <row r="64" spans="1:26" ht="18" customHeight="1" x14ac:dyDescent="0.2">
      <c r="A64" s="18" t="s">
        <v>84</v>
      </c>
      <c r="B64" s="28">
        <f>'[1]State Population'!I60</f>
        <v>857386</v>
      </c>
      <c r="C64" s="29">
        <f t="shared" si="7"/>
        <v>2.173401651690551E-2</v>
      </c>
      <c r="D64" s="30">
        <f>'[1]Poverty-Uninsured Population'!E58</f>
        <v>1.701289826752218E-2</v>
      </c>
      <c r="E64" s="29">
        <f>[1]Prevalence!J58</f>
        <v>1.5963294458005605E-2</v>
      </c>
      <c r="F64" s="30">
        <f t="shared" si="12"/>
        <v>1.9163536630310528E-2</v>
      </c>
      <c r="G64" s="31">
        <f>'[1]Self Suff. Calc'!F60</f>
        <v>1.184955331763383</v>
      </c>
      <c r="H64" s="30">
        <f t="shared" si="13"/>
        <v>2.0581295940398057E-2</v>
      </c>
      <c r="I64" s="30">
        <f t="shared" si="8"/>
        <v>1.9643391976617429E-2</v>
      </c>
      <c r="J64" s="30">
        <f>'[1]Resources-new'!M61</f>
        <v>1.7094422336843693E-2</v>
      </c>
      <c r="K64" s="30">
        <f t="shared" si="14"/>
        <v>2.0229E-2</v>
      </c>
      <c r="L64" s="32">
        <f t="shared" si="0"/>
        <v>1.9916133293970986E-2</v>
      </c>
      <c r="M64" s="33">
        <f t="shared" si="9"/>
        <v>6809258.8016675962</v>
      </c>
      <c r="N64" s="35"/>
      <c r="O64" s="35">
        <f t="shared" si="1"/>
        <v>0</v>
      </c>
      <c r="P64" s="33">
        <f t="shared" si="2"/>
        <v>6809258.8016675962</v>
      </c>
      <c r="Q64" s="36">
        <f t="shared" si="3"/>
        <v>33098746.617724534</v>
      </c>
      <c r="R64" s="36">
        <f t="shared" si="4"/>
        <v>39908005.419392131</v>
      </c>
      <c r="S64" s="34">
        <f t="shared" si="10"/>
        <v>2.066084E-2</v>
      </c>
      <c r="T64" s="37"/>
      <c r="U64" s="38">
        <v>2.0821007282798235E-2</v>
      </c>
      <c r="V64" s="38">
        <f t="shared" si="11"/>
        <v>-1.6016728279823547E-4</v>
      </c>
      <c r="W64" s="23">
        <f t="shared" si="5"/>
        <v>450000</v>
      </c>
      <c r="X64" s="39">
        <f t="shared" si="6"/>
        <v>6809258.8016675962</v>
      </c>
      <c r="Y64" s="22">
        <v>2.0821007282798235E-2</v>
      </c>
      <c r="Z64" s="10"/>
    </row>
    <row r="65" spans="1:26" ht="18" customHeight="1" x14ac:dyDescent="0.2">
      <c r="A65" s="18" t="s">
        <v>85</v>
      </c>
      <c r="B65" s="28">
        <f>'[1]State Population'!I61</f>
        <v>218896</v>
      </c>
      <c r="C65" s="29">
        <f t="shared" si="7"/>
        <v>5.5488301412485721E-3</v>
      </c>
      <c r="D65" s="30">
        <f>'[1]Poverty-Uninsured Population'!E59</f>
        <v>5.7835514767731076E-3</v>
      </c>
      <c r="E65" s="29">
        <f>[1]Prevalence!J59</f>
        <v>6.5310550583129916E-3</v>
      </c>
      <c r="F65" s="30">
        <f t="shared" si="12"/>
        <v>5.8156915253188167E-3</v>
      </c>
      <c r="G65" s="31">
        <f>'[1]Self Suff. Calc'!F61</f>
        <v>1.0324204081174673</v>
      </c>
      <c r="H65" s="30">
        <f t="shared" si="13"/>
        <v>5.8911103624132693E-3</v>
      </c>
      <c r="I65" s="30">
        <f t="shared" si="8"/>
        <v>5.622648367795564E-3</v>
      </c>
      <c r="J65" s="30">
        <f>'[1]Resources-new'!M62</f>
        <v>4.4850151804400251E-3</v>
      </c>
      <c r="K65" s="30">
        <f t="shared" si="14"/>
        <v>5.9080000000000001E-3</v>
      </c>
      <c r="L65" s="32">
        <f t="shared" si="0"/>
        <v>5.8166254140481774E-3</v>
      </c>
      <c r="M65" s="33">
        <f t="shared" si="9"/>
        <v>1988684.6112142052</v>
      </c>
      <c r="N65" s="35"/>
      <c r="O65" s="35">
        <f t="shared" si="1"/>
        <v>0</v>
      </c>
      <c r="P65" s="33">
        <f t="shared" si="2"/>
        <v>1988684.6112142052</v>
      </c>
      <c r="Q65" s="36">
        <f t="shared" si="3"/>
        <v>8637823.2007484417</v>
      </c>
      <c r="R65" s="36">
        <f t="shared" si="4"/>
        <v>10626507.811962647</v>
      </c>
      <c r="S65" s="34">
        <f t="shared" si="10"/>
        <v>5.5014699999999996E-3</v>
      </c>
      <c r="T65" s="37"/>
      <c r="U65" s="38">
        <v>5.4336855062057645E-3</v>
      </c>
      <c r="V65" s="38">
        <f t="shared" si="11"/>
        <v>6.7784493794235089E-5</v>
      </c>
      <c r="W65" s="23">
        <f t="shared" si="5"/>
        <v>450000</v>
      </c>
      <c r="X65" s="39">
        <f t="shared" si="6"/>
        <v>1988684.6112142052</v>
      </c>
      <c r="Y65" s="22">
        <v>5.4336855062057645E-3</v>
      </c>
      <c r="Z65" s="10"/>
    </row>
    <row r="66" spans="1:26" ht="18" hidden="1" customHeight="1" x14ac:dyDescent="0.2">
      <c r="A66" s="18" t="s">
        <v>86</v>
      </c>
      <c r="B66" s="28"/>
      <c r="C66" s="29"/>
      <c r="D66" s="30"/>
      <c r="E66" s="29"/>
      <c r="F66" s="30"/>
      <c r="G66" s="31"/>
      <c r="H66" s="30"/>
      <c r="I66" s="30"/>
      <c r="J66" s="30"/>
      <c r="K66" s="30"/>
      <c r="L66" s="32"/>
      <c r="M66" s="33"/>
      <c r="N66" s="35"/>
      <c r="O66" s="35"/>
      <c r="P66" s="33"/>
      <c r="Q66" s="36"/>
      <c r="R66" s="36"/>
      <c r="S66" s="34">
        <f t="shared" si="10"/>
        <v>0</v>
      </c>
      <c r="T66" s="37"/>
      <c r="U66" s="38"/>
      <c r="V66" s="38"/>
      <c r="W66" s="23"/>
      <c r="X66" s="39"/>
      <c r="Y66" s="22">
        <v>2.2545902143809621E-3</v>
      </c>
      <c r="Z66" s="10"/>
    </row>
    <row r="67" spans="1:26" ht="18" customHeight="1" x14ac:dyDescent="0.2">
      <c r="A67" s="18" t="s">
        <v>87</v>
      </c>
      <c r="B67" s="30"/>
      <c r="C67" s="30"/>
      <c r="D67" s="30"/>
      <c r="E67" s="29"/>
      <c r="F67" s="30"/>
      <c r="G67" s="31"/>
      <c r="H67" s="30"/>
      <c r="I67" s="30"/>
      <c r="J67" s="30">
        <f>'[1]Resources-new'!M7</f>
        <v>1.7741056163061461E-3</v>
      </c>
      <c r="K67" s="30">
        <f>'[1]E-1 CityCounty2014'!G13</f>
        <v>3.0674827222905961E-3</v>
      </c>
      <c r="L67" s="32">
        <f t="shared" si="0"/>
        <v>3.0200402775269414E-3</v>
      </c>
      <c r="M67" s="33">
        <f t="shared" si="9"/>
        <v>1032541.5851362164</v>
      </c>
      <c r="N67" s="35"/>
      <c r="O67" s="35">
        <f t="shared" si="1"/>
        <v>0</v>
      </c>
      <c r="P67" s="33">
        <f>M67+N67-O67</f>
        <v>1032541.5851362164</v>
      </c>
      <c r="Q67" s="36">
        <f t="shared" si="3"/>
        <v>4818937.742844821</v>
      </c>
      <c r="R67" s="36">
        <f>P67+Q67</f>
        <v>5851479.3279810371</v>
      </c>
      <c r="S67" s="34">
        <f t="shared" si="10"/>
        <v>3.0293799999999999E-3</v>
      </c>
      <c r="T67" s="37"/>
      <c r="U67" s="38">
        <v>3.0313878346497078E-3</v>
      </c>
      <c r="V67" s="38">
        <f t="shared" si="11"/>
        <v>-2.0078346497079055E-6</v>
      </c>
      <c r="W67" s="23">
        <f>IF(B67&lt;20000,250000+100000,350000+100000)</f>
        <v>350000</v>
      </c>
      <c r="X67" s="39">
        <f>IF(N67=0,M67,0)</f>
        <v>1032541.5851362164</v>
      </c>
      <c r="Y67" s="22">
        <v>3.0313878346497078E-3</v>
      </c>
      <c r="Z67" s="10"/>
    </row>
    <row r="68" spans="1:26" ht="18" customHeight="1" x14ac:dyDescent="0.2">
      <c r="A68" s="18" t="s">
        <v>88</v>
      </c>
      <c r="B68" s="30"/>
      <c r="C68" s="30"/>
      <c r="D68" s="30"/>
      <c r="E68" s="29"/>
      <c r="F68" s="30"/>
      <c r="G68" s="31"/>
      <c r="H68" s="30"/>
      <c r="I68" s="30"/>
      <c r="J68" s="30">
        <f>'[1]Resources-new'!M57</f>
        <v>3.047119967198115E-3</v>
      </c>
      <c r="K68" s="30">
        <f>'[1]E-1 CityCounty2014'!F198</f>
        <v>6.0687265610054426E-3</v>
      </c>
      <c r="L68" s="32">
        <f t="shared" si="0"/>
        <v>5.9748661383976732E-3</v>
      </c>
      <c r="M68" s="33">
        <f t="shared" si="9"/>
        <v>2042786.581167642</v>
      </c>
      <c r="N68" s="35"/>
      <c r="O68" s="35">
        <f t="shared" si="1"/>
        <v>0</v>
      </c>
      <c r="P68" s="33">
        <f>M68+N68-O68</f>
        <v>2042786.581167642</v>
      </c>
      <c r="Q68" s="36">
        <f t="shared" si="3"/>
        <v>8862358.0118301362</v>
      </c>
      <c r="R68" s="36">
        <f>P68+Q68</f>
        <v>10905144.592997778</v>
      </c>
      <c r="S68" s="34">
        <f t="shared" si="10"/>
        <v>5.6457199999999999E-3</v>
      </c>
      <c r="T68" s="37"/>
      <c r="U68" s="38">
        <v>5.5749307621294495E-3</v>
      </c>
      <c r="V68" s="38">
        <f t="shared" si="11"/>
        <v>7.0789237870550435E-5</v>
      </c>
      <c r="W68" s="23">
        <f>IF(B68&lt;20000,250000+100000,350000+100000)</f>
        <v>350000</v>
      </c>
      <c r="X68" s="39">
        <f>IF(N68=0,M68,0)</f>
        <v>2042786.581167642</v>
      </c>
      <c r="Y68" s="22">
        <v>5.5749307621294495E-3</v>
      </c>
      <c r="Z68" s="10"/>
    </row>
    <row r="69" spans="1:26" ht="18" customHeight="1" x14ac:dyDescent="0.2">
      <c r="A69" s="54" t="s">
        <v>89</v>
      </c>
      <c r="B69" s="28">
        <f>SUM(B9:B68)</f>
        <v>39449036</v>
      </c>
      <c r="C69" s="30">
        <f>SUM(C9:C68)</f>
        <v>1</v>
      </c>
      <c r="D69" s="30">
        <f>SUM(D9:D68)</f>
        <v>0.99999999999999978</v>
      </c>
      <c r="E69" s="30">
        <f>SUM(E9:E68)</f>
        <v>1</v>
      </c>
      <c r="F69" s="30">
        <f>SUM(F9:F68)</f>
        <v>1</v>
      </c>
      <c r="G69" s="30"/>
      <c r="H69" s="30">
        <f t="shared" ref="H69:R69" si="15">SUM(H9:H68)</f>
        <v>1.0477465381181146</v>
      </c>
      <c r="I69" s="30">
        <f t="shared" si="15"/>
        <v>1</v>
      </c>
      <c r="J69" s="30">
        <f t="shared" si="15"/>
        <v>0.99999999999999989</v>
      </c>
      <c r="K69" s="30">
        <f t="shared" si="15"/>
        <v>1.0157092092832962</v>
      </c>
      <c r="L69" s="30">
        <f t="shared" si="15"/>
        <v>0.99999999999999978</v>
      </c>
      <c r="M69" s="55">
        <f t="shared" si="15"/>
        <v>341896627.27999985</v>
      </c>
      <c r="N69" s="33">
        <f t="shared" si="15"/>
        <v>0</v>
      </c>
      <c r="O69" s="33">
        <f t="shared" si="15"/>
        <v>0</v>
      </c>
      <c r="P69" s="55">
        <f t="shared" si="15"/>
        <v>341896627.27999985</v>
      </c>
      <c r="Q69" s="36">
        <f t="shared" si="15"/>
        <v>1589680372.7199993</v>
      </c>
      <c r="R69" s="56">
        <f t="shared" si="15"/>
        <v>1931577000.0000005</v>
      </c>
      <c r="S69" s="57">
        <f>SUM(S9:S68)</f>
        <v>1.0000000299999998</v>
      </c>
      <c r="T69" s="58"/>
      <c r="U69" s="59">
        <f>SUM(U9:U68)</f>
        <v>1</v>
      </c>
      <c r="V69" s="60"/>
      <c r="W69" s="61"/>
      <c r="X69" s="62">
        <f>SUM(X9:X68)</f>
        <v>341896627.27999985</v>
      </c>
      <c r="Y69" s="63">
        <f>SUM(Y9:Y68)</f>
        <v>1.0000000000000002</v>
      </c>
      <c r="Z69" s="10"/>
    </row>
    <row r="70" spans="1:26" ht="15" hidden="1" x14ac:dyDescent="0.2">
      <c r="A70" s="64"/>
      <c r="B70" s="64"/>
      <c r="C70" s="64"/>
      <c r="D70" s="64"/>
      <c r="E70" s="64"/>
      <c r="F70" s="64"/>
      <c r="G70" s="64"/>
      <c r="H70" s="64"/>
      <c r="I70" s="64"/>
      <c r="J70" s="64"/>
      <c r="K70" s="64"/>
      <c r="L70" s="64"/>
      <c r="M70" s="65"/>
      <c r="N70" s="64"/>
      <c r="O70" s="64"/>
      <c r="P70" s="64"/>
      <c r="Q70" s="66"/>
      <c r="R70" s="66"/>
      <c r="S70" s="64"/>
      <c r="X70" s="5" t="s">
        <v>90</v>
      </c>
      <c r="Z70" s="10"/>
    </row>
    <row r="71" spans="1:26" ht="15.6" hidden="1" customHeight="1" x14ac:dyDescent="0.25">
      <c r="A71" s="64"/>
      <c r="B71" s="64"/>
      <c r="C71" s="64"/>
      <c r="D71" s="64"/>
      <c r="E71" s="64"/>
      <c r="F71" s="64"/>
      <c r="G71" s="64"/>
      <c r="H71" s="64"/>
      <c r="I71" s="67" t="s">
        <v>91</v>
      </c>
      <c r="J71" s="67"/>
      <c r="K71" s="67"/>
      <c r="L71" s="67"/>
      <c r="M71" s="68">
        <v>1931577000</v>
      </c>
      <c r="N71" s="64"/>
      <c r="O71" s="64"/>
      <c r="P71" s="69"/>
      <c r="Q71" s="70"/>
      <c r="R71" s="66"/>
      <c r="S71" s="64"/>
      <c r="Z71" s="10"/>
    </row>
    <row r="72" spans="1:26" ht="15.6" hidden="1" customHeight="1" x14ac:dyDescent="0.25">
      <c r="A72" s="64"/>
      <c r="B72" s="71"/>
      <c r="C72" s="64"/>
      <c r="D72" s="64"/>
      <c r="E72" s="64"/>
      <c r="F72" s="64"/>
      <c r="G72" s="64"/>
      <c r="H72" s="64"/>
      <c r="I72" s="67" t="s">
        <v>92</v>
      </c>
      <c r="J72" s="67"/>
      <c r="K72" s="67"/>
      <c r="L72" s="67"/>
      <c r="M72" s="72">
        <v>1589680372.72</v>
      </c>
      <c r="N72" s="64"/>
      <c r="O72" s="64"/>
      <c r="P72" s="64"/>
      <c r="Q72" s="66"/>
      <c r="R72" s="66"/>
      <c r="S72" s="64"/>
      <c r="Z72" s="10"/>
    </row>
    <row r="73" spans="1:26" ht="15.6" hidden="1" customHeight="1" x14ac:dyDescent="0.25">
      <c r="A73" s="64"/>
      <c r="B73" s="64"/>
      <c r="C73" s="64"/>
      <c r="D73" s="64"/>
      <c r="E73" s="64"/>
      <c r="F73" s="64"/>
      <c r="G73" s="64"/>
      <c r="H73" s="64"/>
      <c r="I73" s="67" t="s">
        <v>93</v>
      </c>
      <c r="J73" s="67"/>
      <c r="K73" s="67"/>
      <c r="L73" s="67"/>
      <c r="M73" s="73">
        <f>M71-M72</f>
        <v>341896627.27999997</v>
      </c>
      <c r="N73" s="74"/>
      <c r="O73" s="64"/>
      <c r="P73" s="64"/>
      <c r="Q73" s="66"/>
      <c r="R73" s="66"/>
      <c r="S73" s="64"/>
      <c r="Z73" s="10"/>
    </row>
    <row r="74" spans="1:26" ht="15" hidden="1" x14ac:dyDescent="0.2">
      <c r="A74" s="64"/>
      <c r="B74" s="64"/>
      <c r="C74" s="64"/>
      <c r="D74" s="64"/>
      <c r="E74" s="64"/>
      <c r="F74" s="64"/>
      <c r="G74" s="64"/>
      <c r="H74" s="64"/>
      <c r="I74" s="64"/>
      <c r="J74" s="64"/>
      <c r="K74" s="64"/>
      <c r="L74" s="64"/>
      <c r="M74" s="65"/>
      <c r="N74" s="64"/>
      <c r="O74" s="64"/>
      <c r="P74" s="64"/>
      <c r="Q74" s="66"/>
      <c r="R74" s="66"/>
      <c r="S74" s="64"/>
      <c r="Z74" s="10"/>
    </row>
    <row r="75" spans="1:26" ht="15" hidden="1" x14ac:dyDescent="0.2">
      <c r="A75" s="64"/>
      <c r="B75" s="64"/>
      <c r="C75" s="64"/>
      <c r="D75" s="64"/>
      <c r="E75" s="64"/>
      <c r="F75" s="64"/>
      <c r="G75" s="64"/>
      <c r="H75" s="64"/>
      <c r="I75" s="64" t="s">
        <v>94</v>
      </c>
      <c r="J75" s="64"/>
      <c r="K75" s="64"/>
      <c r="L75" s="64"/>
      <c r="M75" s="75"/>
      <c r="N75" s="64"/>
      <c r="O75" s="64"/>
      <c r="P75" s="64"/>
      <c r="Q75" s="66"/>
      <c r="R75" s="66"/>
      <c r="S75" s="64"/>
      <c r="Z75" s="10"/>
    </row>
    <row r="76" spans="1:26" hidden="1" x14ac:dyDescent="0.2">
      <c r="I76" s="7" t="s">
        <v>95</v>
      </c>
      <c r="J76" s="76"/>
      <c r="K76" s="77">
        <v>1599532</v>
      </c>
      <c r="M76" s="78"/>
      <c r="Z76" s="10"/>
    </row>
    <row r="77" spans="1:26" hidden="1" x14ac:dyDescent="0.2">
      <c r="I77" s="7" t="s">
        <v>96</v>
      </c>
      <c r="K77" s="79">
        <v>446046</v>
      </c>
      <c r="M77" s="78"/>
      <c r="N77" s="79">
        <f>K79-K84</f>
        <v>1931627</v>
      </c>
      <c r="Z77" s="10"/>
    </row>
    <row r="78" spans="1:26" hidden="1" x14ac:dyDescent="0.2">
      <c r="I78" s="7" t="s">
        <v>97</v>
      </c>
      <c r="K78" s="79">
        <v>1899</v>
      </c>
      <c r="M78" s="78"/>
      <c r="Z78" s="10"/>
    </row>
    <row r="79" spans="1:26" hidden="1" x14ac:dyDescent="0.2">
      <c r="I79" s="7" t="s">
        <v>89</v>
      </c>
      <c r="K79" s="80">
        <f>K76+K77+K78</f>
        <v>2047477</v>
      </c>
      <c r="L79" s="10"/>
      <c r="M79" s="81"/>
      <c r="N79" s="10"/>
      <c r="O79" s="10"/>
      <c r="P79" s="10"/>
      <c r="S79" s="10"/>
      <c r="Z79" s="10"/>
    </row>
    <row r="80" spans="1:26" hidden="1" x14ac:dyDescent="0.2">
      <c r="K80" s="10"/>
      <c r="L80" s="82"/>
      <c r="M80" s="83"/>
      <c r="N80" s="83"/>
      <c r="O80" s="83"/>
      <c r="P80" s="83"/>
      <c r="S80" s="10"/>
      <c r="Z80" s="10"/>
    </row>
    <row r="81" spans="9:26" hidden="1" x14ac:dyDescent="0.2">
      <c r="I81" s="7" t="s">
        <v>98</v>
      </c>
      <c r="K81" s="10"/>
      <c r="L81" s="82"/>
      <c r="M81" s="83"/>
      <c r="N81" s="83"/>
      <c r="O81" s="83"/>
      <c r="P81" s="83"/>
      <c r="S81" s="10"/>
      <c r="Z81" s="10"/>
    </row>
    <row r="82" spans="9:26" hidden="1" x14ac:dyDescent="0.2">
      <c r="I82" s="7" t="s">
        <v>99</v>
      </c>
      <c r="K82" s="80">
        <v>103200</v>
      </c>
      <c r="L82" s="82"/>
      <c r="M82" s="83"/>
      <c r="N82" s="83"/>
      <c r="O82" s="83"/>
      <c r="P82" s="83"/>
      <c r="S82" s="10"/>
      <c r="Z82" s="10"/>
    </row>
    <row r="83" spans="9:26" hidden="1" x14ac:dyDescent="0.2">
      <c r="I83" s="7" t="s">
        <v>100</v>
      </c>
      <c r="K83" s="84">
        <v>12650</v>
      </c>
      <c r="L83" s="10"/>
      <c r="M83" s="85"/>
      <c r="N83" s="10"/>
      <c r="O83" s="10"/>
      <c r="P83" s="85"/>
      <c r="S83" s="10"/>
    </row>
    <row r="84" spans="9:26" hidden="1" x14ac:dyDescent="0.2">
      <c r="I84" s="7" t="s">
        <v>89</v>
      </c>
      <c r="K84" s="80">
        <f>SUM(K82:K83)</f>
        <v>115850</v>
      </c>
      <c r="L84" s="10"/>
      <c r="M84" s="81"/>
      <c r="N84" s="10"/>
      <c r="O84" s="10"/>
      <c r="P84" s="10"/>
      <c r="S84" s="10"/>
    </row>
    <row r="85" spans="9:26" hidden="1" x14ac:dyDescent="0.2">
      <c r="I85" s="7" t="s">
        <v>89</v>
      </c>
      <c r="K85" s="80">
        <f>K79-K82-K83</f>
        <v>1931627</v>
      </c>
      <c r="L85" s="10"/>
      <c r="M85" s="81"/>
      <c r="N85" s="10"/>
      <c r="O85" s="10"/>
      <c r="P85" s="10"/>
      <c r="S85" s="10"/>
    </row>
    <row r="89" spans="9:26" hidden="1" x14ac:dyDescent="0.2">
      <c r="Q89" s="87"/>
      <c r="R89" s="87"/>
      <c r="T89" s="87"/>
      <c r="U89" s="88"/>
      <c r="V89" s="88"/>
    </row>
    <row r="90" spans="9:26" hidden="1" x14ac:dyDescent="0.2">
      <c r="Q90" s="87"/>
      <c r="R90" s="87"/>
      <c r="T90" s="87"/>
      <c r="U90" s="88"/>
      <c r="V90" s="88"/>
    </row>
    <row r="91" spans="9:26" hidden="1" x14ac:dyDescent="0.2">
      <c r="Q91" s="87"/>
      <c r="R91" s="87"/>
      <c r="T91" s="87"/>
      <c r="U91" s="88"/>
      <c r="V91" s="88"/>
    </row>
    <row r="92" spans="9:26" hidden="1" x14ac:dyDescent="0.2">
      <c r="Q92" s="87"/>
      <c r="R92" s="87"/>
      <c r="T92" s="87"/>
      <c r="U92" s="88"/>
      <c r="V92" s="88"/>
    </row>
    <row r="93" spans="9:26" hidden="1" x14ac:dyDescent="0.2">
      <c r="Q93" s="87"/>
      <c r="R93" s="87"/>
      <c r="T93" s="87"/>
      <c r="U93" s="88"/>
      <c r="V93" s="88"/>
    </row>
    <row r="94" spans="9:26" hidden="1" x14ac:dyDescent="0.2">
      <c r="Q94" s="87"/>
      <c r="R94" s="87"/>
      <c r="T94" s="87"/>
      <c r="U94" s="88"/>
      <c r="V94" s="88"/>
    </row>
  </sheetData>
  <sheetProtection sheet="1" objects="1" scenarios="1" selectLockedCells="1"/>
  <mergeCells count="5">
    <mergeCell ref="A2:S2"/>
    <mergeCell ref="A3:S3"/>
    <mergeCell ref="A4:S4"/>
    <mergeCell ref="A5:S5"/>
    <mergeCell ref="U5:Y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795452C-A9DD-45EB-BA07-0F64D8BB1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493D7-1B64-4A01-BD87-7D4075F342DD}"/>
</file>

<file path=customXml/itemProps3.xml><?xml version="1.0" encoding="utf-8"?>
<ds:datastoreItem xmlns:ds="http://schemas.openxmlformats.org/officeDocument/2006/customXml" ds:itemID="{7080E603-850A-49E2-8F11-2A52345B3D2B}">
  <ds:schemaRefs>
    <ds:schemaRef ds:uri="http://schemas.microsoft.com/sharepoint/v3/contenttype/forms"/>
  </ds:schemaRefs>
</ds:datastoreItem>
</file>

<file path=customXml/itemProps4.xml><?xml version="1.0" encoding="utf-8"?>
<ds:datastoreItem xmlns:ds="http://schemas.openxmlformats.org/officeDocument/2006/customXml" ds:itemID="{ECE1A5DD-0A57-48F4-B944-9C2D27113C1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E56F47E8-01E5-4D3A-8FA6-CF419EA0462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Enclosure 12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Enclosure_12</dc:title>
  <dc:creator>Christensen, Theresa (MHSD-FMOR)@DHCS</dc:creator>
  <cp:keywords>Enclosure_12</cp:keywords>
  <cp:lastModifiedBy>westj</cp:lastModifiedBy>
  <dcterms:created xsi:type="dcterms:W3CDTF">2018-03-14T16:25:33Z</dcterms:created>
  <dcterms:modified xsi:type="dcterms:W3CDTF">2020-11-04T03:05:53Z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DHCSDOC-1363137784-1336</vt:lpwstr>
  </property>
  <property fmtid="{D5CDD505-2E9C-101B-9397-08002B2CF9AE}" pid="5" name="_dlc_DocIdItemGuid">
    <vt:lpwstr>a738d159-007d-44cb-8994-8ce562a65c99</vt:lpwstr>
  </property>
  <property fmtid="{D5CDD505-2E9C-101B-9397-08002B2CF9AE}" pid="6" name="_dlc_DocIdUrl">
    <vt:lpwstr>http://dhcs2016prod:88/services/MH/_layouts/15/DocIdRedir.aspx?ID=DHCSDOC-1363137784-1336, DHCSDOC-1363137784-1336</vt:lpwstr>
  </property>
  <property fmtid="{D5CDD505-2E9C-101B-9397-08002B2CF9AE}" pid="7" name="ContentTypeId">
    <vt:lpwstr>0x0101000DD778A44A894D44A57135C48A267F0A</vt:lpwstr>
  </property>
</Properties>
</file>