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565B483F-0DD9-4298-9BA2-BC191226F74B}" xr6:coauthVersionLast="45" xr6:coauthVersionMax="45" xr10:uidLastSave="{00000000-0000-0000-0000-000000000000}"/>
  <bookViews>
    <workbookView xWindow="-120" yWindow="-120" windowWidth="20730" windowHeight="11160" xr2:uid="{00000000-000D-0000-FFFF-FFFF00000000}"/>
  </bookViews>
  <sheets>
    <sheet name="Enclosure 11" sheetId="1" r:id="rId1"/>
  </sheets>
  <externalReferences>
    <externalReference r:id="rId2"/>
  </externalReferences>
  <calcPr calcId="191029"/>
</workbook>
</file>

<file path=xl/calcChain.xml><?xml version="1.0" encoding="utf-8"?>
<calcChain xmlns="http://schemas.openxmlformats.org/spreadsheetml/2006/main">
  <c r="K89" i="1" l="1"/>
  <c r="K84" i="1"/>
  <c r="K90" i="1" s="1"/>
  <c r="N82" i="1"/>
  <c r="M78" i="1"/>
  <c r="AP74" i="1"/>
  <c r="AM74" i="1"/>
  <c r="AJ74" i="1"/>
  <c r="AG74" i="1"/>
  <c r="AD74" i="1"/>
  <c r="AB74" i="1"/>
  <c r="AA74" i="1"/>
  <c r="Z74" i="1"/>
  <c r="Y74" i="1"/>
  <c r="U74" i="1"/>
  <c r="T74" i="1"/>
  <c r="N74" i="1"/>
  <c r="AS73" i="1"/>
  <c r="W73" i="1"/>
  <c r="Q73" i="1"/>
  <c r="K73" i="1"/>
  <c r="J73" i="1"/>
  <c r="AS72" i="1"/>
  <c r="W72" i="1"/>
  <c r="Q72" i="1"/>
  <c r="K72" i="1"/>
  <c r="J72" i="1"/>
  <c r="AS71" i="1"/>
  <c r="AS70" i="1"/>
  <c r="Q70" i="1"/>
  <c r="J70" i="1"/>
  <c r="G70" i="1"/>
  <c r="E70" i="1"/>
  <c r="D70" i="1"/>
  <c r="B70" i="1"/>
  <c r="W70" i="1" s="1"/>
  <c r="AS69" i="1"/>
  <c r="Q69" i="1"/>
  <c r="J69" i="1"/>
  <c r="G69" i="1"/>
  <c r="E69" i="1"/>
  <c r="D69" i="1"/>
  <c r="B69" i="1"/>
  <c r="AS68" i="1"/>
  <c r="Q68" i="1"/>
  <c r="J68" i="1"/>
  <c r="G68" i="1"/>
  <c r="E68" i="1"/>
  <c r="D68" i="1"/>
  <c r="B68" i="1"/>
  <c r="W68" i="1" s="1"/>
  <c r="AS67" i="1"/>
  <c r="Q67" i="1"/>
  <c r="J67" i="1"/>
  <c r="G67" i="1"/>
  <c r="E67" i="1"/>
  <c r="D67" i="1"/>
  <c r="B67" i="1"/>
  <c r="AS66" i="1"/>
  <c r="Q66" i="1"/>
  <c r="J66" i="1"/>
  <c r="G66" i="1"/>
  <c r="E66" i="1"/>
  <c r="D66" i="1"/>
  <c r="B66" i="1"/>
  <c r="W66" i="1" s="1"/>
  <c r="AS65" i="1"/>
  <c r="Q65" i="1"/>
  <c r="J65" i="1"/>
  <c r="G65" i="1"/>
  <c r="E65" i="1"/>
  <c r="D65" i="1"/>
  <c r="B65" i="1"/>
  <c r="W65" i="1"/>
  <c r="AS64" i="1"/>
  <c r="Q64" i="1"/>
  <c r="J64" i="1"/>
  <c r="G64" i="1"/>
  <c r="E64" i="1"/>
  <c r="D64" i="1"/>
  <c r="B64" i="1"/>
  <c r="W64" i="1" s="1"/>
  <c r="AS63" i="1"/>
  <c r="Q63" i="1"/>
  <c r="J63" i="1"/>
  <c r="G63" i="1"/>
  <c r="E63" i="1"/>
  <c r="D63" i="1"/>
  <c r="B63" i="1"/>
  <c r="W63" i="1"/>
  <c r="AS62" i="1"/>
  <c r="Q62" i="1"/>
  <c r="J62" i="1"/>
  <c r="G62" i="1"/>
  <c r="E62" i="1"/>
  <c r="D62" i="1"/>
  <c r="B62" i="1"/>
  <c r="W62" i="1"/>
  <c r="AS61" i="1"/>
  <c r="Q61" i="1"/>
  <c r="J61" i="1"/>
  <c r="G61" i="1"/>
  <c r="E61" i="1"/>
  <c r="D61" i="1"/>
  <c r="B61" i="1"/>
  <c r="W61" i="1" s="1"/>
  <c r="AS60" i="1"/>
  <c r="Q60" i="1"/>
  <c r="J60" i="1"/>
  <c r="G60" i="1"/>
  <c r="E60" i="1"/>
  <c r="D60" i="1"/>
  <c r="B60" i="1"/>
  <c r="AS59" i="1"/>
  <c r="Q59" i="1"/>
  <c r="J59" i="1"/>
  <c r="G59" i="1"/>
  <c r="E59" i="1"/>
  <c r="D59" i="1"/>
  <c r="B59" i="1"/>
  <c r="AS58" i="1"/>
  <c r="Q58" i="1"/>
  <c r="J58" i="1"/>
  <c r="G58" i="1"/>
  <c r="E58" i="1"/>
  <c r="D58" i="1"/>
  <c r="B58" i="1"/>
  <c r="W58" i="1"/>
  <c r="AS57" i="1"/>
  <c r="Q57" i="1"/>
  <c r="J57" i="1"/>
  <c r="G57" i="1"/>
  <c r="E57" i="1"/>
  <c r="D57" i="1"/>
  <c r="B57" i="1"/>
  <c r="W57" i="1"/>
  <c r="AS56" i="1"/>
  <c r="Q56" i="1"/>
  <c r="J56" i="1"/>
  <c r="G56" i="1"/>
  <c r="E56" i="1"/>
  <c r="D56" i="1"/>
  <c r="B56" i="1"/>
  <c r="W56" i="1"/>
  <c r="AS55" i="1"/>
  <c r="Q55" i="1"/>
  <c r="J55" i="1"/>
  <c r="G55" i="1"/>
  <c r="E55" i="1"/>
  <c r="D55" i="1"/>
  <c r="B55" i="1"/>
  <c r="AS54" i="1"/>
  <c r="Q54" i="1"/>
  <c r="J54" i="1"/>
  <c r="G54" i="1"/>
  <c r="E54" i="1"/>
  <c r="D54" i="1"/>
  <c r="B54" i="1"/>
  <c r="AS53" i="1"/>
  <c r="Q53" i="1"/>
  <c r="J53" i="1"/>
  <c r="G53" i="1"/>
  <c r="E53" i="1"/>
  <c r="D53" i="1"/>
  <c r="B53" i="1"/>
  <c r="AS52" i="1"/>
  <c r="Q52" i="1"/>
  <c r="J52" i="1"/>
  <c r="G52" i="1"/>
  <c r="E52" i="1"/>
  <c r="D52" i="1"/>
  <c r="B52" i="1"/>
  <c r="W52" i="1"/>
  <c r="AS51" i="1"/>
  <c r="Q51" i="1"/>
  <c r="J51" i="1"/>
  <c r="G51" i="1"/>
  <c r="E51" i="1"/>
  <c r="D51" i="1"/>
  <c r="B51" i="1"/>
  <c r="W51" i="1"/>
  <c r="AS50" i="1"/>
  <c r="Q50" i="1"/>
  <c r="J50" i="1"/>
  <c r="G50" i="1"/>
  <c r="E50" i="1"/>
  <c r="D50" i="1"/>
  <c r="B50" i="1"/>
  <c r="W50" i="1"/>
  <c r="AS49" i="1"/>
  <c r="Q49" i="1"/>
  <c r="J49" i="1"/>
  <c r="G49" i="1"/>
  <c r="E49" i="1"/>
  <c r="D49" i="1"/>
  <c r="B49" i="1"/>
  <c r="W49" i="1"/>
  <c r="AS48" i="1"/>
  <c r="Q48" i="1"/>
  <c r="J48" i="1"/>
  <c r="G48" i="1"/>
  <c r="E48" i="1"/>
  <c r="D48" i="1"/>
  <c r="B48" i="1"/>
  <c r="AS47" i="1"/>
  <c r="Q47" i="1"/>
  <c r="J47" i="1"/>
  <c r="G47" i="1"/>
  <c r="E47" i="1"/>
  <c r="D47" i="1"/>
  <c r="B47" i="1"/>
  <c r="AS46" i="1"/>
  <c r="Q46" i="1"/>
  <c r="J46" i="1"/>
  <c r="G46" i="1"/>
  <c r="E46" i="1"/>
  <c r="D46" i="1"/>
  <c r="B46" i="1"/>
  <c r="AS45" i="1"/>
  <c r="Q45" i="1"/>
  <c r="J45" i="1"/>
  <c r="G45" i="1"/>
  <c r="E45" i="1"/>
  <c r="D45" i="1"/>
  <c r="B45" i="1"/>
  <c r="AS44" i="1"/>
  <c r="Q44" i="1"/>
  <c r="J44" i="1"/>
  <c r="G44" i="1"/>
  <c r="E44" i="1"/>
  <c r="D44" i="1"/>
  <c r="B44" i="1"/>
  <c r="AS43" i="1"/>
  <c r="Q43" i="1"/>
  <c r="J43" i="1"/>
  <c r="G43" i="1"/>
  <c r="E43" i="1"/>
  <c r="D43" i="1"/>
  <c r="B43" i="1"/>
  <c r="AS42" i="1"/>
  <c r="Q42" i="1"/>
  <c r="J42" i="1"/>
  <c r="G42" i="1"/>
  <c r="E42" i="1"/>
  <c r="D42" i="1"/>
  <c r="B42" i="1"/>
  <c r="W42" i="1" s="1"/>
  <c r="AS41" i="1"/>
  <c r="Q41" i="1"/>
  <c r="J41" i="1"/>
  <c r="G41" i="1"/>
  <c r="E41" i="1"/>
  <c r="D41" i="1"/>
  <c r="B41" i="1"/>
  <c r="AS40" i="1"/>
  <c r="Q40" i="1"/>
  <c r="J40" i="1"/>
  <c r="G40" i="1"/>
  <c r="E40" i="1"/>
  <c r="D40" i="1"/>
  <c r="B40" i="1"/>
  <c r="W40" i="1"/>
  <c r="AS39" i="1"/>
  <c r="Q39" i="1"/>
  <c r="J39" i="1"/>
  <c r="G39" i="1"/>
  <c r="E39" i="1"/>
  <c r="D39" i="1"/>
  <c r="B39" i="1"/>
  <c r="AS38" i="1"/>
  <c r="Q38" i="1"/>
  <c r="J38" i="1"/>
  <c r="G38" i="1"/>
  <c r="E38" i="1"/>
  <c r="D38" i="1"/>
  <c r="B38" i="1"/>
  <c r="W38" i="1"/>
  <c r="AS37" i="1"/>
  <c r="Q37" i="1"/>
  <c r="J37" i="1"/>
  <c r="G37" i="1"/>
  <c r="E37" i="1"/>
  <c r="D37" i="1"/>
  <c r="B37" i="1"/>
  <c r="W37" i="1"/>
  <c r="AS36" i="1"/>
  <c r="Q36" i="1"/>
  <c r="J36" i="1"/>
  <c r="G36" i="1"/>
  <c r="E36" i="1"/>
  <c r="D36" i="1"/>
  <c r="B36" i="1"/>
  <c r="W36" i="1"/>
  <c r="AS35" i="1"/>
  <c r="Q35" i="1"/>
  <c r="J35" i="1"/>
  <c r="G35" i="1"/>
  <c r="E35" i="1"/>
  <c r="D35" i="1"/>
  <c r="B35" i="1"/>
  <c r="W35" i="1"/>
  <c r="AS34" i="1"/>
  <c r="Q34" i="1"/>
  <c r="J34" i="1"/>
  <c r="G34" i="1"/>
  <c r="E34" i="1"/>
  <c r="D34" i="1"/>
  <c r="B34" i="1"/>
  <c r="W34" i="1"/>
  <c r="AS33" i="1"/>
  <c r="Q33" i="1"/>
  <c r="J33" i="1"/>
  <c r="G33" i="1"/>
  <c r="E33" i="1"/>
  <c r="D33" i="1"/>
  <c r="B33" i="1"/>
  <c r="BB32" i="1"/>
  <c r="AX32" i="1"/>
  <c r="AU32" i="1"/>
  <c r="AS32" i="1"/>
  <c r="AQ32" i="1"/>
  <c r="AR32" i="1" s="1"/>
  <c r="AN32" i="1"/>
  <c r="AO32" i="1" s="1"/>
  <c r="AH32" i="1"/>
  <c r="AI32" i="1" s="1"/>
  <c r="AE32" i="1"/>
  <c r="AF32" i="1"/>
  <c r="AC32" i="1"/>
  <c r="V32" i="1"/>
  <c r="Q32" i="1"/>
  <c r="J32" i="1"/>
  <c r="G32" i="1"/>
  <c r="E32" i="1"/>
  <c r="D32" i="1"/>
  <c r="B32" i="1"/>
  <c r="AS31" i="1"/>
  <c r="Q31" i="1"/>
  <c r="J31" i="1"/>
  <c r="G31" i="1"/>
  <c r="E31" i="1"/>
  <c r="D31" i="1"/>
  <c r="B31" i="1"/>
  <c r="AS30" i="1"/>
  <c r="Q30" i="1"/>
  <c r="J30" i="1"/>
  <c r="G30" i="1"/>
  <c r="E30" i="1"/>
  <c r="D30" i="1"/>
  <c r="B30" i="1"/>
  <c r="AS29" i="1"/>
  <c r="Q29" i="1"/>
  <c r="J29" i="1"/>
  <c r="G29" i="1"/>
  <c r="E29" i="1"/>
  <c r="D29" i="1"/>
  <c r="B29" i="1"/>
  <c r="AS28" i="1"/>
  <c r="Q28" i="1"/>
  <c r="J28" i="1"/>
  <c r="G28" i="1"/>
  <c r="E28" i="1"/>
  <c r="D28" i="1"/>
  <c r="B28" i="1"/>
  <c r="AS27" i="1"/>
  <c r="W27" i="1"/>
  <c r="Q27" i="1"/>
  <c r="J27" i="1"/>
  <c r="G27" i="1"/>
  <c r="E27" i="1"/>
  <c r="D27" i="1"/>
  <c r="B27" i="1"/>
  <c r="AS26" i="1"/>
  <c r="W26" i="1"/>
  <c r="Q26" i="1"/>
  <c r="J26" i="1"/>
  <c r="G26" i="1"/>
  <c r="E26" i="1"/>
  <c r="D26" i="1"/>
  <c r="B26" i="1"/>
  <c r="AS25" i="1"/>
  <c r="Q25" i="1"/>
  <c r="J25" i="1"/>
  <c r="G25" i="1"/>
  <c r="E25" i="1"/>
  <c r="D25" i="1"/>
  <c r="B25" i="1"/>
  <c r="W25" i="1"/>
  <c r="AS24" i="1"/>
  <c r="Q24" i="1"/>
  <c r="J24" i="1"/>
  <c r="G24" i="1"/>
  <c r="E24" i="1"/>
  <c r="D24" i="1"/>
  <c r="B24" i="1"/>
  <c r="W24" i="1"/>
  <c r="AS23" i="1"/>
  <c r="Q23" i="1"/>
  <c r="J23" i="1"/>
  <c r="G23" i="1"/>
  <c r="E23" i="1"/>
  <c r="D23" i="1"/>
  <c r="B23" i="1"/>
  <c r="W23" i="1"/>
  <c r="AS22" i="1"/>
  <c r="Q22" i="1"/>
  <c r="J22" i="1"/>
  <c r="G22" i="1"/>
  <c r="E22" i="1"/>
  <c r="D22" i="1"/>
  <c r="B22" i="1"/>
  <c r="W22" i="1"/>
  <c r="AS21" i="1"/>
  <c r="Q21" i="1"/>
  <c r="J21" i="1"/>
  <c r="G21" i="1"/>
  <c r="E21" i="1"/>
  <c r="D21" i="1"/>
  <c r="B21" i="1"/>
  <c r="W21" i="1"/>
  <c r="AS20" i="1"/>
  <c r="Q20" i="1"/>
  <c r="J20" i="1"/>
  <c r="G20" i="1"/>
  <c r="E20" i="1"/>
  <c r="E74" i="1" s="1"/>
  <c r="D20" i="1"/>
  <c r="B20" i="1"/>
  <c r="AS19" i="1"/>
  <c r="Q19" i="1"/>
  <c r="J19" i="1"/>
  <c r="G19" i="1"/>
  <c r="E19" i="1"/>
  <c r="D19" i="1"/>
  <c r="D74" i="1" s="1"/>
  <c r="B19" i="1"/>
  <c r="AS18" i="1"/>
  <c r="Q18" i="1"/>
  <c r="J18" i="1"/>
  <c r="G18" i="1"/>
  <c r="E18" i="1"/>
  <c r="D18" i="1"/>
  <c r="B18" i="1"/>
  <c r="AS17" i="1"/>
  <c r="Q17" i="1"/>
  <c r="J17" i="1"/>
  <c r="G17" i="1"/>
  <c r="E17" i="1"/>
  <c r="D17" i="1"/>
  <c r="B17" i="1"/>
  <c r="AS16" i="1"/>
  <c r="Q16" i="1"/>
  <c r="J16" i="1"/>
  <c r="G16" i="1"/>
  <c r="E16" i="1"/>
  <c r="D16" i="1"/>
  <c r="B16" i="1"/>
  <c r="AS15" i="1"/>
  <c r="Q15" i="1"/>
  <c r="J15" i="1"/>
  <c r="G15" i="1"/>
  <c r="E15" i="1"/>
  <c r="D15" i="1"/>
  <c r="B15" i="1"/>
  <c r="AS14" i="1"/>
  <c r="Q14" i="1"/>
  <c r="J14" i="1"/>
  <c r="J74" i="1" s="1"/>
  <c r="G14" i="1"/>
  <c r="E14" i="1"/>
  <c r="D14" i="1"/>
  <c r="B14" i="1"/>
  <c r="E8" i="1"/>
  <c r="AW32" i="1"/>
  <c r="W28" i="1"/>
  <c r="W20" i="1"/>
  <c r="W33" i="1"/>
  <c r="W47" i="1"/>
  <c r="W43" i="1"/>
  <c r="W46" i="1"/>
  <c r="W55" i="1"/>
  <c r="W59" i="1"/>
  <c r="B74" i="1" l="1"/>
  <c r="C29" i="1" s="1"/>
  <c r="F29" i="1" s="1"/>
  <c r="H29" i="1" s="1"/>
  <c r="W14" i="1"/>
  <c r="W18" i="1"/>
  <c r="W29" i="1"/>
  <c r="W17" i="1"/>
  <c r="W41" i="1"/>
  <c r="W45" i="1"/>
  <c r="W53" i="1"/>
  <c r="W60" i="1"/>
  <c r="W67" i="1"/>
  <c r="AS74" i="1"/>
  <c r="AK32" i="1"/>
  <c r="AL32" i="1" s="1"/>
  <c r="W16" i="1"/>
  <c r="W32" i="1"/>
  <c r="W15" i="1"/>
  <c r="W31" i="1"/>
  <c r="W19" i="1"/>
  <c r="W30" i="1"/>
  <c r="W39" i="1"/>
  <c r="W44" i="1"/>
  <c r="W48" i="1"/>
  <c r="Q74" i="1"/>
  <c r="W69" i="1"/>
  <c r="W54" i="1"/>
  <c r="C69" i="1" l="1"/>
  <c r="F69" i="1" s="1"/>
  <c r="H69" i="1" s="1"/>
  <c r="C30" i="1"/>
  <c r="F30" i="1" s="1"/>
  <c r="H30" i="1" s="1"/>
  <c r="C32" i="1"/>
  <c r="F32" i="1" s="1"/>
  <c r="H32" i="1" s="1"/>
  <c r="C60" i="1"/>
  <c r="F60" i="1" s="1"/>
  <c r="H60" i="1" s="1"/>
  <c r="C45" i="1"/>
  <c r="F45" i="1" s="1"/>
  <c r="H45" i="1" s="1"/>
  <c r="C48" i="1"/>
  <c r="F48" i="1" s="1"/>
  <c r="H48" i="1" s="1"/>
  <c r="C39" i="1"/>
  <c r="F39" i="1" s="1"/>
  <c r="H39" i="1" s="1"/>
  <c r="C31" i="1"/>
  <c r="F31" i="1" s="1"/>
  <c r="H31" i="1" s="1"/>
  <c r="C17" i="1"/>
  <c r="F17" i="1" s="1"/>
  <c r="H17" i="1" s="1"/>
  <c r="C18" i="1"/>
  <c r="F18" i="1" s="1"/>
  <c r="H18" i="1" s="1"/>
  <c r="C54" i="1"/>
  <c r="F54" i="1" s="1"/>
  <c r="H54" i="1" s="1"/>
  <c r="C47" i="1"/>
  <c r="F47" i="1" s="1"/>
  <c r="H47" i="1" s="1"/>
  <c r="C19" i="1"/>
  <c r="F19" i="1" s="1"/>
  <c r="H19" i="1" s="1"/>
  <c r="C67" i="1"/>
  <c r="F67" i="1" s="1"/>
  <c r="H67" i="1" s="1"/>
  <c r="C41" i="1"/>
  <c r="F41" i="1" s="1"/>
  <c r="H41" i="1" s="1"/>
  <c r="C14" i="1"/>
  <c r="C43" i="1"/>
  <c r="F43" i="1" s="1"/>
  <c r="H43" i="1" s="1"/>
  <c r="C44" i="1"/>
  <c r="F44" i="1" s="1"/>
  <c r="H44" i="1" s="1"/>
  <c r="C50" i="1"/>
  <c r="F50" i="1" s="1"/>
  <c r="H50" i="1" s="1"/>
  <c r="C15" i="1"/>
  <c r="F15" i="1" s="1"/>
  <c r="H15" i="1" s="1"/>
  <c r="C16" i="1"/>
  <c r="F16" i="1" s="1"/>
  <c r="H16" i="1" s="1"/>
  <c r="C53" i="1"/>
  <c r="F53" i="1" s="1"/>
  <c r="H53" i="1" s="1"/>
  <c r="W74" i="1"/>
  <c r="C21" i="1"/>
  <c r="F21" i="1" s="1"/>
  <c r="H21" i="1" s="1"/>
  <c r="C57" i="1"/>
  <c r="F57" i="1" s="1"/>
  <c r="H57" i="1" s="1"/>
  <c r="C40" i="1"/>
  <c r="F40" i="1" s="1"/>
  <c r="H40" i="1" s="1"/>
  <c r="C34" i="1"/>
  <c r="F34" i="1" s="1"/>
  <c r="H34" i="1" s="1"/>
  <c r="C63" i="1"/>
  <c r="F63" i="1" s="1"/>
  <c r="H63" i="1" s="1"/>
  <c r="C56" i="1"/>
  <c r="F56" i="1" s="1"/>
  <c r="H56" i="1" s="1"/>
  <c r="C37" i="1"/>
  <c r="F37" i="1" s="1"/>
  <c r="H37" i="1" s="1"/>
  <c r="C55" i="1"/>
  <c r="F55" i="1" s="1"/>
  <c r="H55" i="1" s="1"/>
  <c r="C20" i="1"/>
  <c r="F20" i="1" s="1"/>
  <c r="H20" i="1" s="1"/>
  <c r="C68" i="1"/>
  <c r="F68" i="1" s="1"/>
  <c r="H68" i="1" s="1"/>
  <c r="C58" i="1"/>
  <c r="F58" i="1" s="1"/>
  <c r="H58" i="1" s="1"/>
  <c r="C38" i="1"/>
  <c r="F38" i="1" s="1"/>
  <c r="H38" i="1" s="1"/>
  <c r="C23" i="1"/>
  <c r="F23" i="1" s="1"/>
  <c r="H23" i="1" s="1"/>
  <c r="C64" i="1"/>
  <c r="F64" i="1" s="1"/>
  <c r="H64" i="1" s="1"/>
  <c r="C59" i="1"/>
  <c r="F59" i="1" s="1"/>
  <c r="H59" i="1" s="1"/>
  <c r="C22" i="1"/>
  <c r="F22" i="1" s="1"/>
  <c r="H22" i="1" s="1"/>
  <c r="C46" i="1"/>
  <c r="F46" i="1" s="1"/>
  <c r="H46" i="1" s="1"/>
  <c r="C27" i="1"/>
  <c r="F27" i="1" s="1"/>
  <c r="H27" i="1" s="1"/>
  <c r="C61" i="1"/>
  <c r="F61" i="1" s="1"/>
  <c r="H61" i="1" s="1"/>
  <c r="C24" i="1"/>
  <c r="F24" i="1" s="1"/>
  <c r="H24" i="1" s="1"/>
  <c r="C36" i="1"/>
  <c r="F36" i="1" s="1"/>
  <c r="H36" i="1" s="1"/>
  <c r="C25" i="1"/>
  <c r="F25" i="1" s="1"/>
  <c r="H25" i="1" s="1"/>
  <c r="C42" i="1"/>
  <c r="F42" i="1" s="1"/>
  <c r="H42" i="1" s="1"/>
  <c r="C33" i="1"/>
  <c r="F33" i="1" s="1"/>
  <c r="H33" i="1" s="1"/>
  <c r="C35" i="1"/>
  <c r="F35" i="1" s="1"/>
  <c r="H35" i="1" s="1"/>
  <c r="C62" i="1"/>
  <c r="F62" i="1" s="1"/>
  <c r="H62" i="1" s="1"/>
  <c r="C52" i="1"/>
  <c r="F52" i="1" s="1"/>
  <c r="H52" i="1" s="1"/>
  <c r="C66" i="1"/>
  <c r="F66" i="1" s="1"/>
  <c r="H66" i="1" s="1"/>
  <c r="C49" i="1"/>
  <c r="F49" i="1" s="1"/>
  <c r="H49" i="1" s="1"/>
  <c r="C51" i="1"/>
  <c r="F51" i="1" s="1"/>
  <c r="H51" i="1" s="1"/>
  <c r="C70" i="1"/>
  <c r="F70" i="1" s="1"/>
  <c r="H70" i="1" s="1"/>
  <c r="C28" i="1"/>
  <c r="F28" i="1" s="1"/>
  <c r="H28" i="1" s="1"/>
  <c r="C26" i="1"/>
  <c r="F26" i="1" s="1"/>
  <c r="H26" i="1" s="1"/>
  <c r="C65" i="1"/>
  <c r="F65" i="1" s="1"/>
  <c r="H65" i="1" s="1"/>
  <c r="C74" i="1" l="1"/>
  <c r="F14" i="1"/>
  <c r="H14" i="1" l="1"/>
  <c r="F74" i="1"/>
  <c r="H74" i="1" l="1"/>
  <c r="I14" i="1" s="1"/>
  <c r="K14" i="1" l="1"/>
  <c r="I29" i="1"/>
  <c r="K29" i="1" s="1"/>
  <c r="I52" i="1"/>
  <c r="K52" i="1" s="1"/>
  <c r="I44" i="1"/>
  <c r="K44" i="1" s="1"/>
  <c r="I25" i="1"/>
  <c r="K25" i="1" s="1"/>
  <c r="I43" i="1"/>
  <c r="K43" i="1" s="1"/>
  <c r="I36" i="1"/>
  <c r="K36" i="1" s="1"/>
  <c r="I15" i="1"/>
  <c r="K15" i="1" s="1"/>
  <c r="I31" i="1"/>
  <c r="K31" i="1" s="1"/>
  <c r="I42" i="1"/>
  <c r="K42" i="1" s="1"/>
  <c r="I67" i="1"/>
  <c r="K67" i="1" s="1"/>
  <c r="I27" i="1"/>
  <c r="K27" i="1" s="1"/>
  <c r="I45" i="1"/>
  <c r="K45" i="1" s="1"/>
  <c r="I20" i="1"/>
  <c r="K20" i="1" s="1"/>
  <c r="I24" i="1"/>
  <c r="K24" i="1" s="1"/>
  <c r="I34" i="1"/>
  <c r="K34" i="1" s="1"/>
  <c r="I39" i="1"/>
  <c r="K39" i="1" s="1"/>
  <c r="I64" i="1"/>
  <c r="K64" i="1" s="1"/>
  <c r="I17" i="1"/>
  <c r="K17" i="1" s="1"/>
  <c r="I69" i="1"/>
  <c r="K69" i="1" s="1"/>
  <c r="I37" i="1"/>
  <c r="K37" i="1" s="1"/>
  <c r="I65" i="1"/>
  <c r="K65" i="1" s="1"/>
  <c r="I57" i="1"/>
  <c r="K57" i="1" s="1"/>
  <c r="I35" i="1"/>
  <c r="K35" i="1" s="1"/>
  <c r="I38" i="1"/>
  <c r="K38" i="1" s="1"/>
  <c r="I41" i="1"/>
  <c r="K41" i="1" s="1"/>
  <c r="I40" i="1"/>
  <c r="K40" i="1" s="1"/>
  <c r="I16" i="1"/>
  <c r="K16" i="1" s="1"/>
  <c r="I21" i="1"/>
  <c r="K21" i="1" s="1"/>
  <c r="I70" i="1"/>
  <c r="K70" i="1" s="1"/>
  <c r="I62" i="1"/>
  <c r="K62" i="1" s="1"/>
  <c r="I46" i="1"/>
  <c r="K46" i="1" s="1"/>
  <c r="I55" i="1"/>
  <c r="K55" i="1" s="1"/>
  <c r="I61" i="1"/>
  <c r="K61" i="1" s="1"/>
  <c r="I18" i="1"/>
  <c r="K18" i="1" s="1"/>
  <c r="I23" i="1"/>
  <c r="K23" i="1" s="1"/>
  <c r="I60" i="1"/>
  <c r="K60" i="1" s="1"/>
  <c r="I59" i="1"/>
  <c r="K59" i="1" s="1"/>
  <c r="I48" i="1"/>
  <c r="K48" i="1" s="1"/>
  <c r="I68" i="1"/>
  <c r="K68" i="1" s="1"/>
  <c r="I26" i="1"/>
  <c r="K26" i="1" s="1"/>
  <c r="I28" i="1"/>
  <c r="K28" i="1" s="1"/>
  <c r="I22" i="1"/>
  <c r="K22" i="1" s="1"/>
  <c r="I50" i="1"/>
  <c r="K50" i="1" s="1"/>
  <c r="I58" i="1"/>
  <c r="K58" i="1" s="1"/>
  <c r="I32" i="1"/>
  <c r="K32" i="1" s="1"/>
  <c r="I56" i="1"/>
  <c r="K56" i="1" s="1"/>
  <c r="I30" i="1"/>
  <c r="K30" i="1" s="1"/>
  <c r="I63" i="1"/>
  <c r="K63" i="1" s="1"/>
  <c r="I66" i="1"/>
  <c r="K66" i="1" s="1"/>
  <c r="I51" i="1"/>
  <c r="K51" i="1" s="1"/>
  <c r="I49" i="1"/>
  <c r="K49" i="1" s="1"/>
  <c r="I47" i="1"/>
  <c r="K47" i="1" s="1"/>
  <c r="I53" i="1"/>
  <c r="K53" i="1" s="1"/>
  <c r="I19" i="1"/>
  <c r="K19" i="1" s="1"/>
  <c r="I33" i="1"/>
  <c r="K33" i="1" s="1"/>
  <c r="I54" i="1"/>
  <c r="K54" i="1" s="1"/>
  <c r="K74" i="1" l="1"/>
  <c r="I74" i="1"/>
  <c r="L73" i="1" l="1"/>
  <c r="M73" i="1" s="1"/>
  <c r="L72" i="1"/>
  <c r="M72" i="1" s="1"/>
  <c r="L19" i="1"/>
  <c r="M19" i="1" s="1"/>
  <c r="L29" i="1"/>
  <c r="M29" i="1" s="1"/>
  <c r="L27" i="1"/>
  <c r="M27" i="1" s="1"/>
  <c r="L47" i="1"/>
  <c r="M47" i="1" s="1"/>
  <c r="L45" i="1"/>
  <c r="M45" i="1" s="1"/>
  <c r="L23" i="1"/>
  <c r="M23" i="1" s="1"/>
  <c r="L18" i="1"/>
  <c r="M18" i="1" s="1"/>
  <c r="L16" i="1"/>
  <c r="M16" i="1" s="1"/>
  <c r="L50" i="1"/>
  <c r="M50" i="1" s="1"/>
  <c r="L24" i="1"/>
  <c r="M24" i="1" s="1"/>
  <c r="L21" i="1"/>
  <c r="M21" i="1" s="1"/>
  <c r="L58" i="1"/>
  <c r="M58" i="1" s="1"/>
  <c r="L67" i="1"/>
  <c r="M67" i="1" s="1"/>
  <c r="L20" i="1"/>
  <c r="M20" i="1" s="1"/>
  <c r="L70" i="1"/>
  <c r="M70" i="1" s="1"/>
  <c r="L36" i="1"/>
  <c r="M36" i="1" s="1"/>
  <c r="L34" i="1"/>
  <c r="M34" i="1" s="1"/>
  <c r="L46" i="1"/>
  <c r="M46" i="1" s="1"/>
  <c r="L30" i="1"/>
  <c r="M30" i="1" s="1"/>
  <c r="L54" i="1"/>
  <c r="M54" i="1" s="1"/>
  <c r="L40" i="1"/>
  <c r="M40" i="1" s="1"/>
  <c r="L14" i="1"/>
  <c r="L39" i="1"/>
  <c r="M39" i="1" s="1"/>
  <c r="L55" i="1"/>
  <c r="M55" i="1" s="1"/>
  <c r="L63" i="1"/>
  <c r="M63" i="1" s="1"/>
  <c r="L17" i="1"/>
  <c r="M17" i="1" s="1"/>
  <c r="L64" i="1"/>
  <c r="M64" i="1" s="1"/>
  <c r="L61" i="1"/>
  <c r="M61" i="1" s="1"/>
  <c r="L57" i="1"/>
  <c r="M57" i="1" s="1"/>
  <c r="L44" i="1"/>
  <c r="M44" i="1" s="1"/>
  <c r="L69" i="1"/>
  <c r="M69" i="1" s="1"/>
  <c r="L49" i="1"/>
  <c r="M49" i="1" s="1"/>
  <c r="L66" i="1"/>
  <c r="M66" i="1" s="1"/>
  <c r="L48" i="1"/>
  <c r="M48" i="1" s="1"/>
  <c r="L25" i="1"/>
  <c r="M25" i="1" s="1"/>
  <c r="L37" i="1"/>
  <c r="M37" i="1" s="1"/>
  <c r="L60" i="1"/>
  <c r="M60" i="1" s="1"/>
  <c r="L32" i="1"/>
  <c r="M32" i="1" s="1"/>
  <c r="L62" i="1"/>
  <c r="M62" i="1" s="1"/>
  <c r="L43" i="1"/>
  <c r="M43" i="1" s="1"/>
  <c r="L65" i="1"/>
  <c r="M65" i="1" s="1"/>
  <c r="L59" i="1"/>
  <c r="M59" i="1" s="1"/>
  <c r="L15" i="1"/>
  <c r="M15" i="1" s="1"/>
  <c r="L35" i="1"/>
  <c r="M35" i="1" s="1"/>
  <c r="L68" i="1"/>
  <c r="M68" i="1" s="1"/>
  <c r="L33" i="1"/>
  <c r="M33" i="1" s="1"/>
  <c r="L52" i="1"/>
  <c r="M52" i="1" s="1"/>
  <c r="L51" i="1"/>
  <c r="M51" i="1" s="1"/>
  <c r="L31" i="1"/>
  <c r="M31" i="1" s="1"/>
  <c r="L38" i="1"/>
  <c r="M38" i="1" s="1"/>
  <c r="L26" i="1"/>
  <c r="M26" i="1" s="1"/>
  <c r="L53" i="1"/>
  <c r="M53" i="1" s="1"/>
  <c r="L22" i="1"/>
  <c r="M22" i="1" s="1"/>
  <c r="L42" i="1"/>
  <c r="M42" i="1" s="1"/>
  <c r="L41" i="1"/>
  <c r="M41" i="1" s="1"/>
  <c r="L28" i="1"/>
  <c r="M28" i="1" s="1"/>
  <c r="L56" i="1"/>
  <c r="M56" i="1" s="1"/>
  <c r="X56" i="1" l="1"/>
  <c r="X68" i="1"/>
  <c r="X60" i="1"/>
  <c r="X57" i="1"/>
  <c r="X63" i="1"/>
  <c r="X40" i="1"/>
  <c r="X34" i="1"/>
  <c r="X67" i="1"/>
  <c r="X50" i="1"/>
  <c r="X45" i="1"/>
  <c r="X19" i="1"/>
  <c r="X38" i="1"/>
  <c r="X59" i="1"/>
  <c r="X48" i="1"/>
  <c r="X17" i="1"/>
  <c r="X20" i="1"/>
  <c r="X29" i="1"/>
  <c r="X22" i="1"/>
  <c r="X53" i="1"/>
  <c r="X49" i="1"/>
  <c r="X54" i="1"/>
  <c r="X36" i="1"/>
  <c r="X58" i="1"/>
  <c r="X16" i="1"/>
  <c r="X47" i="1"/>
  <c r="X72" i="1"/>
  <c r="X42" i="1"/>
  <c r="X33" i="1"/>
  <c r="X32" i="1"/>
  <c r="X44" i="1"/>
  <c r="M14" i="1"/>
  <c r="L74" i="1"/>
  <c r="X46" i="1"/>
  <c r="X24" i="1"/>
  <c r="X23" i="1"/>
  <c r="X31" i="1"/>
  <c r="X65" i="1"/>
  <c r="X66" i="1"/>
  <c r="X28" i="1"/>
  <c r="X51" i="1"/>
  <c r="X35" i="1"/>
  <c r="X43" i="1"/>
  <c r="X37" i="1"/>
  <c r="X61" i="1"/>
  <c r="X55" i="1"/>
  <c r="X41" i="1"/>
  <c r="X26" i="1"/>
  <c r="X52" i="1"/>
  <c r="X15" i="1"/>
  <c r="X62" i="1"/>
  <c r="X25" i="1"/>
  <c r="X69" i="1"/>
  <c r="X64" i="1"/>
  <c r="X39" i="1"/>
  <c r="X30" i="1"/>
  <c r="X70" i="1"/>
  <c r="X21" i="1"/>
  <c r="X18" i="1"/>
  <c r="X27" i="1"/>
  <c r="X73" i="1"/>
  <c r="M74" i="1" l="1"/>
  <c r="X14" i="1"/>
  <c r="X74" i="1" l="1"/>
  <c r="O14" i="1"/>
  <c r="P14" i="1" l="1"/>
  <c r="O73" i="1"/>
  <c r="P73" i="1" s="1"/>
  <c r="R73" i="1" s="1"/>
  <c r="O21" i="1"/>
  <c r="P21" i="1" s="1"/>
  <c r="R21" i="1" s="1"/>
  <c r="O33" i="1"/>
  <c r="P33" i="1" s="1"/>
  <c r="R33" i="1" s="1"/>
  <c r="O64" i="1"/>
  <c r="P64" i="1" s="1"/>
  <c r="R64" i="1" s="1"/>
  <c r="O28" i="1"/>
  <c r="P28" i="1" s="1"/>
  <c r="R28" i="1" s="1"/>
  <c r="O16" i="1"/>
  <c r="P16" i="1" s="1"/>
  <c r="R16" i="1" s="1"/>
  <c r="O20" i="1"/>
  <c r="P20" i="1" s="1"/>
  <c r="R20" i="1" s="1"/>
  <c r="O57" i="1"/>
  <c r="P57" i="1" s="1"/>
  <c r="R57" i="1" s="1"/>
  <c r="O27" i="1"/>
  <c r="P27" i="1" s="1"/>
  <c r="R27" i="1" s="1"/>
  <c r="O62" i="1"/>
  <c r="P62" i="1" s="1"/>
  <c r="R62" i="1" s="1"/>
  <c r="O58" i="1"/>
  <c r="P58" i="1" s="1"/>
  <c r="R58" i="1" s="1"/>
  <c r="O19" i="1"/>
  <c r="P19" i="1" s="1"/>
  <c r="R19" i="1" s="1"/>
  <c r="O43" i="1"/>
  <c r="P43" i="1" s="1"/>
  <c r="R43" i="1" s="1"/>
  <c r="O29" i="1"/>
  <c r="P29" i="1" s="1"/>
  <c r="R29" i="1" s="1"/>
  <c r="O56" i="1"/>
  <c r="P56" i="1" s="1"/>
  <c r="R56" i="1" s="1"/>
  <c r="O55" i="1"/>
  <c r="P55" i="1" s="1"/>
  <c r="R55" i="1" s="1"/>
  <c r="O65" i="1"/>
  <c r="P65" i="1" s="1"/>
  <c r="R65" i="1" s="1"/>
  <c r="O48" i="1"/>
  <c r="P48" i="1" s="1"/>
  <c r="R48" i="1" s="1"/>
  <c r="O68" i="1"/>
  <c r="P68" i="1" s="1"/>
  <c r="R68" i="1" s="1"/>
  <c r="O25" i="1"/>
  <c r="P25" i="1" s="1"/>
  <c r="R25" i="1" s="1"/>
  <c r="O52" i="1"/>
  <c r="P52" i="1" s="1"/>
  <c r="R52" i="1" s="1"/>
  <c r="O54" i="1"/>
  <c r="P54" i="1" s="1"/>
  <c r="R54" i="1" s="1"/>
  <c r="O34" i="1"/>
  <c r="P34" i="1" s="1"/>
  <c r="R34" i="1" s="1"/>
  <c r="O59" i="1"/>
  <c r="P59" i="1" s="1"/>
  <c r="R59" i="1" s="1"/>
  <c r="O46" i="1"/>
  <c r="P46" i="1" s="1"/>
  <c r="R46" i="1" s="1"/>
  <c r="O37" i="1"/>
  <c r="P37" i="1" s="1"/>
  <c r="R37" i="1" s="1"/>
  <c r="O49" i="1"/>
  <c r="P49" i="1" s="1"/>
  <c r="R49" i="1" s="1"/>
  <c r="O18" i="1"/>
  <c r="P18" i="1" s="1"/>
  <c r="R18" i="1" s="1"/>
  <c r="O26" i="1"/>
  <c r="P26" i="1" s="1"/>
  <c r="R26" i="1" s="1"/>
  <c r="O60" i="1"/>
  <c r="P60" i="1" s="1"/>
  <c r="R60" i="1" s="1"/>
  <c r="O50" i="1"/>
  <c r="P50" i="1" s="1"/>
  <c r="R50" i="1" s="1"/>
  <c r="O30" i="1"/>
  <c r="P30" i="1" s="1"/>
  <c r="R30" i="1" s="1"/>
  <c r="O72" i="1"/>
  <c r="P72" i="1" s="1"/>
  <c r="R72" i="1" s="1"/>
  <c r="O40" i="1"/>
  <c r="P40" i="1" s="1"/>
  <c r="R40" i="1" s="1"/>
  <c r="O42" i="1"/>
  <c r="P42" i="1" s="1"/>
  <c r="R42" i="1" s="1"/>
  <c r="O17" i="1"/>
  <c r="P17" i="1" s="1"/>
  <c r="R17" i="1" s="1"/>
  <c r="O47" i="1"/>
  <c r="P47" i="1" s="1"/>
  <c r="R47" i="1" s="1"/>
  <c r="O69" i="1"/>
  <c r="P69" i="1" s="1"/>
  <c r="R69" i="1" s="1"/>
  <c r="O15" i="1"/>
  <c r="P15" i="1" s="1"/>
  <c r="R15" i="1" s="1"/>
  <c r="O45" i="1"/>
  <c r="P45" i="1" s="1"/>
  <c r="R45" i="1" s="1"/>
  <c r="O36" i="1"/>
  <c r="P36" i="1" s="1"/>
  <c r="R36" i="1" s="1"/>
  <c r="O66" i="1"/>
  <c r="P66" i="1" s="1"/>
  <c r="R66" i="1" s="1"/>
  <c r="O53" i="1"/>
  <c r="P53" i="1" s="1"/>
  <c r="R53" i="1" s="1"/>
  <c r="O24" i="1"/>
  <c r="P24" i="1" s="1"/>
  <c r="R24" i="1" s="1"/>
  <c r="O51" i="1"/>
  <c r="P51" i="1" s="1"/>
  <c r="R51" i="1" s="1"/>
  <c r="O61" i="1"/>
  <c r="P61" i="1" s="1"/>
  <c r="R61" i="1" s="1"/>
  <c r="O41" i="1"/>
  <c r="P41" i="1" s="1"/>
  <c r="R41" i="1" s="1"/>
  <c r="O67" i="1"/>
  <c r="P67" i="1" s="1"/>
  <c r="R67" i="1" s="1"/>
  <c r="O23" i="1"/>
  <c r="P23" i="1" s="1"/>
  <c r="R23" i="1" s="1"/>
  <c r="O38" i="1"/>
  <c r="P38" i="1" s="1"/>
  <c r="R38" i="1" s="1"/>
  <c r="O31" i="1"/>
  <c r="P31" i="1" s="1"/>
  <c r="R31" i="1" s="1"/>
  <c r="O32" i="1"/>
  <c r="P32" i="1" s="1"/>
  <c r="R32" i="1" s="1"/>
  <c r="O44" i="1"/>
  <c r="P44" i="1" s="1"/>
  <c r="R44" i="1" s="1"/>
  <c r="O35" i="1"/>
  <c r="P35" i="1" s="1"/>
  <c r="R35" i="1" s="1"/>
  <c r="O22" i="1"/>
  <c r="P22" i="1" s="1"/>
  <c r="R22" i="1" s="1"/>
  <c r="O39" i="1"/>
  <c r="P39" i="1" s="1"/>
  <c r="R39" i="1" s="1"/>
  <c r="O70" i="1"/>
  <c r="P70" i="1" s="1"/>
  <c r="R70" i="1" s="1"/>
  <c r="O63" i="1"/>
  <c r="P63" i="1" s="1"/>
  <c r="R63" i="1" s="1"/>
  <c r="R14" i="1" l="1"/>
  <c r="P74" i="1"/>
  <c r="O74" i="1"/>
  <c r="R74" i="1" l="1"/>
  <c r="S14" i="1"/>
  <c r="AE14" i="1" l="1"/>
  <c r="AF14" i="1" s="1"/>
  <c r="AU14" i="1"/>
  <c r="AX14" i="1"/>
  <c r="V14" i="1"/>
  <c r="AN14" i="1"/>
  <c r="AO14" i="1" s="1"/>
  <c r="AH14" i="1"/>
  <c r="AI14" i="1" s="1"/>
  <c r="AQ14" i="1"/>
  <c r="AR14" i="1" s="1"/>
  <c r="AK14" i="1"/>
  <c r="AL14" i="1" s="1"/>
  <c r="BB14" i="1"/>
  <c r="AC14" i="1"/>
  <c r="S71" i="1"/>
  <c r="S35" i="1"/>
  <c r="S62" i="1"/>
  <c r="S72" i="1"/>
  <c r="S65" i="1"/>
  <c r="S73" i="1"/>
  <c r="S54" i="1"/>
  <c r="S67" i="1"/>
  <c r="S59" i="1"/>
  <c r="S57" i="1"/>
  <c r="S38" i="1"/>
  <c r="S21" i="1"/>
  <c r="S45" i="1"/>
  <c r="S53" i="1"/>
  <c r="S49" i="1"/>
  <c r="S58" i="1"/>
  <c r="S17" i="1"/>
  <c r="S64" i="1"/>
  <c r="S69" i="1"/>
  <c r="S23" i="1"/>
  <c r="S22" i="1"/>
  <c r="S15" i="1"/>
  <c r="S34" i="1"/>
  <c r="S60" i="1"/>
  <c r="S46" i="1"/>
  <c r="S27" i="1"/>
  <c r="S61" i="1"/>
  <c r="S30" i="1"/>
  <c r="S55" i="1"/>
  <c r="S37" i="1"/>
  <c r="S31" i="1"/>
  <c r="S33" i="1"/>
  <c r="S52" i="1"/>
  <c r="S40" i="1"/>
  <c r="S18" i="1"/>
  <c r="S29" i="1"/>
  <c r="S41" i="1"/>
  <c r="S56" i="1"/>
  <c r="S66" i="1"/>
  <c r="S70" i="1"/>
  <c r="S26" i="1"/>
  <c r="S43" i="1"/>
  <c r="S63" i="1"/>
  <c r="S16" i="1"/>
  <c r="S25" i="1"/>
  <c r="S20" i="1"/>
  <c r="S39" i="1"/>
  <c r="S42" i="1"/>
  <c r="S68" i="1"/>
  <c r="S48" i="1"/>
  <c r="S36" i="1"/>
  <c r="S44" i="1"/>
  <c r="S47" i="1"/>
  <c r="S28" i="1"/>
  <c r="S51" i="1"/>
  <c r="S19" i="1"/>
  <c r="S24" i="1"/>
  <c r="S50" i="1"/>
  <c r="AN47" i="1" l="1"/>
  <c r="AO47" i="1" s="1"/>
  <c r="AC47" i="1"/>
  <c r="BB47" i="1"/>
  <c r="V47" i="1"/>
  <c r="AK47" i="1"/>
  <c r="AL47" i="1" s="1"/>
  <c r="AE47" i="1"/>
  <c r="AF47" i="1" s="1"/>
  <c r="AH47" i="1"/>
  <c r="AI47" i="1" s="1"/>
  <c r="AQ47" i="1"/>
  <c r="AR47" i="1" s="1"/>
  <c r="AX47" i="1"/>
  <c r="AU47" i="1"/>
  <c r="AW47" i="1" s="1"/>
  <c r="AH26" i="1"/>
  <c r="AI26" i="1" s="1"/>
  <c r="AU26" i="1"/>
  <c r="AW26" i="1" s="1"/>
  <c r="AC26" i="1"/>
  <c r="BB26" i="1"/>
  <c r="V26" i="1"/>
  <c r="AN26" i="1"/>
  <c r="AO26" i="1" s="1"/>
  <c r="AK26" i="1"/>
  <c r="AL26" i="1" s="1"/>
  <c r="AQ26" i="1"/>
  <c r="AR26" i="1" s="1"/>
  <c r="AX26" i="1"/>
  <c r="AE26" i="1"/>
  <c r="AF26" i="1" s="1"/>
  <c r="AT26" i="1" s="1"/>
  <c r="BC26" i="1" s="1"/>
  <c r="AQ41" i="1"/>
  <c r="AR41" i="1" s="1"/>
  <c r="BB41" i="1"/>
  <c r="AX41" i="1"/>
  <c r="AC41" i="1"/>
  <c r="AH41" i="1"/>
  <c r="AI41" i="1" s="1"/>
  <c r="AK41" i="1"/>
  <c r="AL41" i="1" s="1"/>
  <c r="AU41" i="1"/>
  <c r="AW41" i="1" s="1"/>
  <c r="AN41" i="1"/>
  <c r="AO41" i="1" s="1"/>
  <c r="V41" i="1"/>
  <c r="AE41" i="1"/>
  <c r="AF41" i="1" s="1"/>
  <c r="BB46" i="1"/>
  <c r="AX46" i="1"/>
  <c r="AE46" i="1"/>
  <c r="AF46" i="1" s="1"/>
  <c r="AK46" i="1"/>
  <c r="AL46" i="1" s="1"/>
  <c r="AH46" i="1"/>
  <c r="AI46" i="1" s="1"/>
  <c r="AN46" i="1"/>
  <c r="AO46" i="1" s="1"/>
  <c r="AU46" i="1"/>
  <c r="AW46" i="1" s="1"/>
  <c r="AC46" i="1"/>
  <c r="AQ46" i="1"/>
  <c r="AR46" i="1" s="1"/>
  <c r="V46" i="1"/>
  <c r="AU17" i="1"/>
  <c r="AW17" i="1" s="1"/>
  <c r="V17" i="1"/>
  <c r="AN17" i="1"/>
  <c r="AO17" i="1" s="1"/>
  <c r="AH17" i="1"/>
  <c r="AI17" i="1" s="1"/>
  <c r="AE17" i="1"/>
  <c r="AF17" i="1" s="1"/>
  <c r="AX17" i="1"/>
  <c r="AC17" i="1"/>
  <c r="AQ17" i="1"/>
  <c r="AR17" i="1" s="1"/>
  <c r="BB17" i="1"/>
  <c r="AK17" i="1"/>
  <c r="AL17" i="1" s="1"/>
  <c r="BB59" i="1"/>
  <c r="AH59" i="1"/>
  <c r="AI59" i="1" s="1"/>
  <c r="AE59" i="1"/>
  <c r="AF59" i="1" s="1"/>
  <c r="AX59" i="1"/>
  <c r="AC59" i="1"/>
  <c r="AK59" i="1"/>
  <c r="AL59" i="1" s="1"/>
  <c r="AQ59" i="1"/>
  <c r="AR59" i="1" s="1"/>
  <c r="AU59" i="1"/>
  <c r="AW59" i="1" s="1"/>
  <c r="AN59" i="1"/>
  <c r="AO59" i="1" s="1"/>
  <c r="V59" i="1"/>
  <c r="AX71" i="1"/>
  <c r="AN71" i="1"/>
  <c r="AO71" i="1" s="1"/>
  <c r="AK71" i="1"/>
  <c r="AL71" i="1" s="1"/>
  <c r="AQ71" i="1"/>
  <c r="AR71" i="1" s="1"/>
  <c r="BB71" i="1"/>
  <c r="AU71" i="1"/>
  <c r="AW71" i="1" s="1"/>
  <c r="AE71" i="1"/>
  <c r="AF71" i="1" s="1"/>
  <c r="AC71" i="1"/>
  <c r="AH71" i="1"/>
  <c r="AI71" i="1" s="1"/>
  <c r="V19" i="1"/>
  <c r="AC19" i="1"/>
  <c r="AK19" i="1"/>
  <c r="AL19" i="1" s="1"/>
  <c r="AE19" i="1"/>
  <c r="AF19" i="1" s="1"/>
  <c r="AU19" i="1"/>
  <c r="AW19" i="1" s="1"/>
  <c r="AN19" i="1"/>
  <c r="AO19" i="1" s="1"/>
  <c r="AX19" i="1"/>
  <c r="AQ19" i="1"/>
  <c r="AR19" i="1" s="1"/>
  <c r="AH19" i="1"/>
  <c r="AI19" i="1" s="1"/>
  <c r="BB19" i="1"/>
  <c r="BB16" i="1"/>
  <c r="AQ16" i="1"/>
  <c r="AR16" i="1" s="1"/>
  <c r="AK16" i="1"/>
  <c r="AL16" i="1" s="1"/>
  <c r="AX16" i="1"/>
  <c r="AU16" i="1"/>
  <c r="AW16" i="1" s="1"/>
  <c r="AE16" i="1"/>
  <c r="AF16" i="1" s="1"/>
  <c r="V16" i="1"/>
  <c r="AH16" i="1"/>
  <c r="AI16" i="1" s="1"/>
  <c r="AN16" i="1"/>
  <c r="AO16" i="1" s="1"/>
  <c r="AC16" i="1"/>
  <c r="AH70" i="1"/>
  <c r="AI70" i="1" s="1"/>
  <c r="AE70" i="1"/>
  <c r="AF70" i="1" s="1"/>
  <c r="AU70" i="1"/>
  <c r="AW70" i="1" s="1"/>
  <c r="V70" i="1"/>
  <c r="AK70" i="1"/>
  <c r="AL70" i="1" s="1"/>
  <c r="AX70" i="1"/>
  <c r="BB70" i="1"/>
  <c r="AN70" i="1"/>
  <c r="AO70" i="1" s="1"/>
  <c r="AC70" i="1"/>
  <c r="AQ70" i="1"/>
  <c r="AR70" i="1" s="1"/>
  <c r="AU33" i="1"/>
  <c r="AW33" i="1" s="1"/>
  <c r="V33" i="1"/>
  <c r="BB33" i="1"/>
  <c r="AQ33" i="1"/>
  <c r="AR33" i="1" s="1"/>
  <c r="AC33" i="1"/>
  <c r="AE33" i="1"/>
  <c r="AF33" i="1" s="1"/>
  <c r="AX33" i="1"/>
  <c r="AN33" i="1"/>
  <c r="AO33" i="1" s="1"/>
  <c r="AH33" i="1"/>
  <c r="AI33" i="1" s="1"/>
  <c r="AK33" i="1"/>
  <c r="AL33" i="1" s="1"/>
  <c r="AX60" i="1"/>
  <c r="AH60" i="1"/>
  <c r="AI60" i="1" s="1"/>
  <c r="AN60" i="1"/>
  <c r="AO60" i="1" s="1"/>
  <c r="AE60" i="1"/>
  <c r="AF60" i="1" s="1"/>
  <c r="AU60" i="1"/>
  <c r="AW60" i="1" s="1"/>
  <c r="BB60" i="1"/>
  <c r="AQ60" i="1"/>
  <c r="AR60" i="1" s="1"/>
  <c r="V60" i="1"/>
  <c r="AK60" i="1"/>
  <c r="AL60" i="1" s="1"/>
  <c r="AC60" i="1"/>
  <c r="AQ23" i="1"/>
  <c r="AR23" i="1" s="1"/>
  <c r="BB23" i="1"/>
  <c r="AU23" i="1"/>
  <c r="AW23" i="1" s="1"/>
  <c r="AE23" i="1"/>
  <c r="AF23" i="1" s="1"/>
  <c r="AN23" i="1"/>
  <c r="AO23" i="1" s="1"/>
  <c r="AC23" i="1"/>
  <c r="AX23" i="1"/>
  <c r="AK23" i="1"/>
  <c r="AL23" i="1" s="1"/>
  <c r="V23" i="1"/>
  <c r="AH23" i="1"/>
  <c r="AI23" i="1" s="1"/>
  <c r="BB58" i="1"/>
  <c r="AX58" i="1"/>
  <c r="AC58" i="1"/>
  <c r="AH58" i="1"/>
  <c r="AI58" i="1" s="1"/>
  <c r="AE58" i="1"/>
  <c r="AF58" i="1" s="1"/>
  <c r="AK58" i="1"/>
  <c r="AL58" i="1" s="1"/>
  <c r="AQ58" i="1"/>
  <c r="AR58" i="1" s="1"/>
  <c r="AU58" i="1"/>
  <c r="AW58" i="1" s="1"/>
  <c r="V58" i="1"/>
  <c r="AN58" i="1"/>
  <c r="AO58" i="1" s="1"/>
  <c r="AE21" i="1"/>
  <c r="AF21" i="1" s="1"/>
  <c r="AC21" i="1"/>
  <c r="AK21" i="1"/>
  <c r="AL21" i="1" s="1"/>
  <c r="AH21" i="1"/>
  <c r="AI21" i="1" s="1"/>
  <c r="AN21" i="1"/>
  <c r="AO21" i="1" s="1"/>
  <c r="BB21" i="1"/>
  <c r="AQ21" i="1"/>
  <c r="AR21" i="1" s="1"/>
  <c r="AU21" i="1"/>
  <c r="AW21" i="1" s="1"/>
  <c r="AX21" i="1"/>
  <c r="V21" i="1"/>
  <c r="AC67" i="1"/>
  <c r="AH67" i="1"/>
  <c r="AI67" i="1" s="1"/>
  <c r="AE67" i="1"/>
  <c r="AF67" i="1" s="1"/>
  <c r="AT67" i="1" s="1"/>
  <c r="BC67" i="1" s="1"/>
  <c r="V67" i="1"/>
  <c r="AN67" i="1"/>
  <c r="AO67" i="1" s="1"/>
  <c r="AU67" i="1"/>
  <c r="AW67" i="1" s="1"/>
  <c r="BB67" i="1"/>
  <c r="AK67" i="1"/>
  <c r="AL67" i="1" s="1"/>
  <c r="AX67" i="1"/>
  <c r="AQ67" i="1"/>
  <c r="AR67" i="1" s="1"/>
  <c r="AN72" i="1"/>
  <c r="AO72" i="1" s="1"/>
  <c r="AQ72" i="1"/>
  <c r="AR72" i="1" s="1"/>
  <c r="AU72" i="1"/>
  <c r="AW72" i="1" s="1"/>
  <c r="V72" i="1"/>
  <c r="AC72" i="1"/>
  <c r="AX72" i="1"/>
  <c r="AK72" i="1"/>
  <c r="AL72" i="1" s="1"/>
  <c r="AH72" i="1"/>
  <c r="AI72" i="1" s="1"/>
  <c r="AE72" i="1"/>
  <c r="AF72" i="1" s="1"/>
  <c r="AT72" i="1" s="1"/>
  <c r="BC72" i="1" s="1"/>
  <c r="BB72" i="1"/>
  <c r="S74" i="1"/>
  <c r="AQ68" i="1"/>
  <c r="AR68" i="1" s="1"/>
  <c r="BB68" i="1"/>
  <c r="AC68" i="1"/>
  <c r="AU68" i="1"/>
  <c r="AW68" i="1" s="1"/>
  <c r="V68" i="1"/>
  <c r="AK68" i="1"/>
  <c r="AL68" i="1" s="1"/>
  <c r="AX68" i="1"/>
  <c r="AH68" i="1"/>
  <c r="AI68" i="1" s="1"/>
  <c r="AN68" i="1"/>
  <c r="AO68" i="1" s="1"/>
  <c r="AE68" i="1"/>
  <c r="AF68" i="1" s="1"/>
  <c r="AX55" i="1"/>
  <c r="AQ55" i="1"/>
  <c r="AR55" i="1" s="1"/>
  <c r="AN55" i="1"/>
  <c r="AO55" i="1" s="1"/>
  <c r="AK55" i="1"/>
  <c r="AL55" i="1" s="1"/>
  <c r="AE55" i="1"/>
  <c r="AF55" i="1" s="1"/>
  <c r="AU55" i="1"/>
  <c r="AW55" i="1" s="1"/>
  <c r="AH55" i="1"/>
  <c r="AI55" i="1" s="1"/>
  <c r="V55" i="1"/>
  <c r="AC55" i="1"/>
  <c r="BB55" i="1"/>
  <c r="AX44" i="1"/>
  <c r="AQ44" i="1"/>
  <c r="AR44" i="1" s="1"/>
  <c r="AN44" i="1"/>
  <c r="AO44" i="1" s="1"/>
  <c r="AU44" i="1"/>
  <c r="AW44" i="1" s="1"/>
  <c r="AC44" i="1"/>
  <c r="AH44" i="1"/>
  <c r="AI44" i="1" s="1"/>
  <c r="BB44" i="1"/>
  <c r="AK44" i="1"/>
  <c r="AL44" i="1" s="1"/>
  <c r="AE44" i="1"/>
  <c r="AF44" i="1" s="1"/>
  <c r="V44" i="1"/>
  <c r="AQ36" i="1"/>
  <c r="AR36" i="1" s="1"/>
  <c r="BB36" i="1"/>
  <c r="AH36" i="1"/>
  <c r="AI36" i="1" s="1"/>
  <c r="AK36" i="1"/>
  <c r="AL36" i="1" s="1"/>
  <c r="AC36" i="1"/>
  <c r="AX36" i="1"/>
  <c r="AU36" i="1"/>
  <c r="AW36" i="1" s="1"/>
  <c r="AN36" i="1"/>
  <c r="AO36" i="1" s="1"/>
  <c r="AE36" i="1"/>
  <c r="AF36" i="1" s="1"/>
  <c r="AT36" i="1" s="1"/>
  <c r="BC36" i="1" s="1"/>
  <c r="V36" i="1"/>
  <c r="AU18" i="1"/>
  <c r="AW18" i="1" s="1"/>
  <c r="V18" i="1"/>
  <c r="AQ18" i="1"/>
  <c r="AR18" i="1" s="1"/>
  <c r="AH18" i="1"/>
  <c r="AI18" i="1" s="1"/>
  <c r="AK18" i="1"/>
  <c r="AL18" i="1" s="1"/>
  <c r="AX18" i="1"/>
  <c r="BB18" i="1"/>
  <c r="AN18" i="1"/>
  <c r="AO18" i="1" s="1"/>
  <c r="AE18" i="1"/>
  <c r="AF18" i="1" s="1"/>
  <c r="AC18" i="1"/>
  <c r="AN34" i="1"/>
  <c r="AO34" i="1" s="1"/>
  <c r="BB34" i="1"/>
  <c r="AU34" i="1"/>
  <c r="AW34" i="1" s="1"/>
  <c r="AX34" i="1"/>
  <c r="AC34" i="1"/>
  <c r="V34" i="1"/>
  <c r="AE34" i="1"/>
  <c r="AF34" i="1" s="1"/>
  <c r="AK34" i="1"/>
  <c r="AL34" i="1" s="1"/>
  <c r="AH34" i="1"/>
  <c r="AI34" i="1" s="1"/>
  <c r="AQ34" i="1"/>
  <c r="AR34" i="1" s="1"/>
  <c r="AC69" i="1"/>
  <c r="AX69" i="1"/>
  <c r="AE69" i="1"/>
  <c r="AF69" i="1" s="1"/>
  <c r="AT69" i="1" s="1"/>
  <c r="BC69" i="1" s="1"/>
  <c r="AU69" i="1"/>
  <c r="AW69" i="1" s="1"/>
  <c r="V69" i="1"/>
  <c r="AN69" i="1"/>
  <c r="AO69" i="1" s="1"/>
  <c r="BB69" i="1"/>
  <c r="AQ69" i="1"/>
  <c r="AR69" i="1" s="1"/>
  <c r="AK69" i="1"/>
  <c r="AL69" i="1" s="1"/>
  <c r="AH69" i="1"/>
  <c r="AI69" i="1" s="1"/>
  <c r="AQ49" i="1"/>
  <c r="AR49" i="1" s="1"/>
  <c r="BB49" i="1"/>
  <c r="AH49" i="1"/>
  <c r="AI49" i="1" s="1"/>
  <c r="AC49" i="1"/>
  <c r="AK49" i="1"/>
  <c r="AL49" i="1" s="1"/>
  <c r="AX49" i="1"/>
  <c r="V49" i="1"/>
  <c r="AU49" i="1"/>
  <c r="AW49" i="1" s="1"/>
  <c r="AN49" i="1"/>
  <c r="AO49" i="1" s="1"/>
  <c r="AE49" i="1"/>
  <c r="AF49" i="1" s="1"/>
  <c r="AH38" i="1"/>
  <c r="AI38" i="1" s="1"/>
  <c r="BB38" i="1"/>
  <c r="AC38" i="1"/>
  <c r="AQ38" i="1"/>
  <c r="AR38" i="1" s="1"/>
  <c r="AK38" i="1"/>
  <c r="AL38" i="1" s="1"/>
  <c r="AU38" i="1"/>
  <c r="AW38" i="1" s="1"/>
  <c r="V38" i="1"/>
  <c r="AE38" i="1"/>
  <c r="AF38" i="1" s="1"/>
  <c r="AX38" i="1"/>
  <c r="AN38" i="1"/>
  <c r="AO38" i="1" s="1"/>
  <c r="AQ54" i="1"/>
  <c r="AR54" i="1" s="1"/>
  <c r="AC54" i="1"/>
  <c r="AN54" i="1"/>
  <c r="AO54" i="1" s="1"/>
  <c r="AE54" i="1"/>
  <c r="AF54" i="1" s="1"/>
  <c r="AK54" i="1"/>
  <c r="AL54" i="1" s="1"/>
  <c r="BB54" i="1"/>
  <c r="AX54" i="1"/>
  <c r="AH54" i="1"/>
  <c r="AI54" i="1" s="1"/>
  <c r="AU54" i="1"/>
  <c r="AW54" i="1" s="1"/>
  <c r="V54" i="1"/>
  <c r="AH62" i="1"/>
  <c r="AI62" i="1" s="1"/>
  <c r="AE62" i="1"/>
  <c r="AF62" i="1" s="1"/>
  <c r="AU62" i="1"/>
  <c r="AW62" i="1" s="1"/>
  <c r="BB62" i="1"/>
  <c r="AX62" i="1"/>
  <c r="AC62" i="1"/>
  <c r="AN62" i="1"/>
  <c r="AO62" i="1" s="1"/>
  <c r="V62" i="1"/>
  <c r="AQ62" i="1"/>
  <c r="AR62" i="1" s="1"/>
  <c r="AK62" i="1"/>
  <c r="AL62" i="1" s="1"/>
  <c r="AW14" i="1"/>
  <c r="BB24" i="1"/>
  <c r="AN24" i="1"/>
  <c r="AO24" i="1" s="1"/>
  <c r="AE24" i="1"/>
  <c r="AF24" i="1" s="1"/>
  <c r="AK24" i="1"/>
  <c r="AL24" i="1" s="1"/>
  <c r="AX24" i="1"/>
  <c r="AU24" i="1"/>
  <c r="AW24" i="1" s="1"/>
  <c r="AC24" i="1"/>
  <c r="AQ24" i="1"/>
  <c r="AR24" i="1" s="1"/>
  <c r="V24" i="1"/>
  <c r="AH24" i="1"/>
  <c r="AI24" i="1" s="1"/>
  <c r="AE25" i="1"/>
  <c r="AF25" i="1" s="1"/>
  <c r="AQ25" i="1"/>
  <c r="AR25" i="1" s="1"/>
  <c r="AX25" i="1"/>
  <c r="AH25" i="1"/>
  <c r="AI25" i="1" s="1"/>
  <c r="AC25" i="1"/>
  <c r="AU25" i="1"/>
  <c r="AW25" i="1" s="1"/>
  <c r="AN25" i="1"/>
  <c r="AO25" i="1" s="1"/>
  <c r="V25" i="1"/>
  <c r="BB25" i="1"/>
  <c r="AK25" i="1"/>
  <c r="AL25" i="1" s="1"/>
  <c r="AH52" i="1"/>
  <c r="AI52" i="1" s="1"/>
  <c r="V52" i="1"/>
  <c r="AU52" i="1"/>
  <c r="AW52" i="1" s="1"/>
  <c r="AC52" i="1"/>
  <c r="AN52" i="1"/>
  <c r="AO52" i="1" s="1"/>
  <c r="BB52" i="1"/>
  <c r="AE52" i="1"/>
  <c r="AF52" i="1" s="1"/>
  <c r="AK52" i="1"/>
  <c r="AL52" i="1" s="1"/>
  <c r="AX52" i="1"/>
  <c r="AQ52" i="1"/>
  <c r="AR52" i="1" s="1"/>
  <c r="BB22" i="1"/>
  <c r="AQ22" i="1"/>
  <c r="AR22" i="1" s="1"/>
  <c r="AX22" i="1"/>
  <c r="AU22" i="1"/>
  <c r="AW22" i="1" s="1"/>
  <c r="AN22" i="1"/>
  <c r="AO22" i="1" s="1"/>
  <c r="AE22" i="1"/>
  <c r="AF22" i="1" s="1"/>
  <c r="AK22" i="1"/>
  <c r="AL22" i="1" s="1"/>
  <c r="AC22" i="1"/>
  <c r="V22" i="1"/>
  <c r="AH22" i="1"/>
  <c r="AI22" i="1" s="1"/>
  <c r="BB45" i="1"/>
  <c r="AK45" i="1"/>
  <c r="AL45" i="1" s="1"/>
  <c r="AC45" i="1"/>
  <c r="AQ45" i="1"/>
  <c r="AR45" i="1" s="1"/>
  <c r="AX45" i="1"/>
  <c r="AN45" i="1"/>
  <c r="AO45" i="1" s="1"/>
  <c r="V45" i="1"/>
  <c r="AH45" i="1"/>
  <c r="AI45" i="1" s="1"/>
  <c r="AE45" i="1"/>
  <c r="AF45" i="1" s="1"/>
  <c r="AU45" i="1"/>
  <c r="AW45" i="1" s="1"/>
  <c r="AQ65" i="1"/>
  <c r="AR65" i="1" s="1"/>
  <c r="AX65" i="1"/>
  <c r="AN65" i="1"/>
  <c r="AO65" i="1" s="1"/>
  <c r="V65" i="1"/>
  <c r="AH65" i="1"/>
  <c r="AI65" i="1" s="1"/>
  <c r="BB65" i="1"/>
  <c r="AE65" i="1"/>
  <c r="AF65" i="1" s="1"/>
  <c r="AT65" i="1" s="1"/>
  <c r="BC65" i="1" s="1"/>
  <c r="AU65" i="1"/>
  <c r="AW65" i="1" s="1"/>
  <c r="AK65" i="1"/>
  <c r="AL65" i="1" s="1"/>
  <c r="AC65" i="1"/>
  <c r="AU42" i="1"/>
  <c r="AW42" i="1" s="1"/>
  <c r="V42" i="1"/>
  <c r="AX42" i="1"/>
  <c r="AQ42" i="1"/>
  <c r="AR42" i="1" s="1"/>
  <c r="BB42" i="1"/>
  <c r="AN42" i="1"/>
  <c r="AO42" i="1" s="1"/>
  <c r="AE42" i="1"/>
  <c r="AF42" i="1" s="1"/>
  <c r="AC42" i="1"/>
  <c r="AK42" i="1"/>
  <c r="AL42" i="1" s="1"/>
  <c r="AH42" i="1"/>
  <c r="AI42" i="1" s="1"/>
  <c r="AN29" i="1"/>
  <c r="AO29" i="1" s="1"/>
  <c r="BB29" i="1"/>
  <c r="AQ29" i="1"/>
  <c r="AR29" i="1" s="1"/>
  <c r="AE29" i="1"/>
  <c r="AF29" i="1" s="1"/>
  <c r="AT29" i="1" s="1"/>
  <c r="BC29" i="1" s="1"/>
  <c r="V29" i="1"/>
  <c r="AX29" i="1"/>
  <c r="AH29" i="1"/>
  <c r="AI29" i="1" s="1"/>
  <c r="AU29" i="1"/>
  <c r="AW29" i="1" s="1"/>
  <c r="AC29" i="1"/>
  <c r="AK29" i="1"/>
  <c r="AL29" i="1" s="1"/>
  <c r="AK30" i="1"/>
  <c r="AL30" i="1" s="1"/>
  <c r="AQ30" i="1"/>
  <c r="AR30" i="1" s="1"/>
  <c r="AU30" i="1"/>
  <c r="AW30" i="1" s="1"/>
  <c r="AH30" i="1"/>
  <c r="AI30" i="1" s="1"/>
  <c r="AX30" i="1"/>
  <c r="AE30" i="1"/>
  <c r="AF30" i="1" s="1"/>
  <c r="AT30" i="1" s="1"/>
  <c r="BC30" i="1" s="1"/>
  <c r="V30" i="1"/>
  <c r="AC30" i="1"/>
  <c r="BB30" i="1"/>
  <c r="AN30" i="1"/>
  <c r="AO30" i="1" s="1"/>
  <c r="AE51" i="1"/>
  <c r="AF51" i="1" s="1"/>
  <c r="AK51" i="1"/>
  <c r="AL51" i="1" s="1"/>
  <c r="AX51" i="1"/>
  <c r="V51" i="1"/>
  <c r="AC51" i="1"/>
  <c r="BB51" i="1"/>
  <c r="AH51" i="1"/>
  <c r="AI51" i="1" s="1"/>
  <c r="AQ51" i="1"/>
  <c r="AR51" i="1" s="1"/>
  <c r="AU51" i="1"/>
  <c r="AW51" i="1" s="1"/>
  <c r="AN51" i="1"/>
  <c r="AO51" i="1" s="1"/>
  <c r="AX39" i="1"/>
  <c r="AN39" i="1"/>
  <c r="AO39" i="1" s="1"/>
  <c r="AC39" i="1"/>
  <c r="AE39" i="1"/>
  <c r="AF39" i="1" s="1"/>
  <c r="V39" i="1"/>
  <c r="AH39" i="1"/>
  <c r="AI39" i="1" s="1"/>
  <c r="AU39" i="1"/>
  <c r="AW39" i="1" s="1"/>
  <c r="BB39" i="1"/>
  <c r="AQ39" i="1"/>
  <c r="AR39" i="1" s="1"/>
  <c r="AK39" i="1"/>
  <c r="AL39" i="1" s="1"/>
  <c r="AH63" i="1"/>
  <c r="AI63" i="1" s="1"/>
  <c r="AX63" i="1"/>
  <c r="AQ63" i="1"/>
  <c r="AR63" i="1" s="1"/>
  <c r="AN63" i="1"/>
  <c r="AO63" i="1" s="1"/>
  <c r="AK63" i="1"/>
  <c r="AL63" i="1" s="1"/>
  <c r="AC63" i="1"/>
  <c r="V63" i="1"/>
  <c r="AE63" i="1"/>
  <c r="AF63" i="1" s="1"/>
  <c r="AT63" i="1" s="1"/>
  <c r="BC63" i="1" s="1"/>
  <c r="AU63" i="1"/>
  <c r="AW63" i="1" s="1"/>
  <c r="BB63" i="1"/>
  <c r="AX66" i="1"/>
  <c r="AH66" i="1"/>
  <c r="AI66" i="1" s="1"/>
  <c r="AE66" i="1"/>
  <c r="AF66" i="1" s="1"/>
  <c r="AN66" i="1"/>
  <c r="AO66" i="1" s="1"/>
  <c r="AK66" i="1"/>
  <c r="AL66" i="1" s="1"/>
  <c r="AU66" i="1"/>
  <c r="AW66" i="1" s="1"/>
  <c r="BB66" i="1"/>
  <c r="V66" i="1"/>
  <c r="AC66" i="1"/>
  <c r="AQ66" i="1"/>
  <c r="AR66" i="1" s="1"/>
  <c r="AH31" i="1"/>
  <c r="AI31" i="1" s="1"/>
  <c r="AX31" i="1"/>
  <c r="AE31" i="1"/>
  <c r="AF31" i="1" s="1"/>
  <c r="AK31" i="1"/>
  <c r="AL31" i="1" s="1"/>
  <c r="V31" i="1"/>
  <c r="AC31" i="1"/>
  <c r="AU31" i="1"/>
  <c r="AW31" i="1" s="1"/>
  <c r="AQ31" i="1"/>
  <c r="AR31" i="1" s="1"/>
  <c r="BB31" i="1"/>
  <c r="AN31" i="1"/>
  <c r="AO31" i="1" s="1"/>
  <c r="AQ61" i="1"/>
  <c r="AR61" i="1" s="1"/>
  <c r="AU61" i="1"/>
  <c r="AW61" i="1" s="1"/>
  <c r="V61" i="1"/>
  <c r="AH61" i="1"/>
  <c r="AI61" i="1" s="1"/>
  <c r="AX61" i="1"/>
  <c r="AN61" i="1"/>
  <c r="AO61" i="1" s="1"/>
  <c r="AK61" i="1"/>
  <c r="AL61" i="1" s="1"/>
  <c r="AC61" i="1"/>
  <c r="BB61" i="1"/>
  <c r="AE61" i="1"/>
  <c r="AF61" i="1" s="1"/>
  <c r="AT61" i="1" s="1"/>
  <c r="BC61" i="1" s="1"/>
  <c r="AQ50" i="1"/>
  <c r="AR50" i="1" s="1"/>
  <c r="AN50" i="1"/>
  <c r="AO50" i="1" s="1"/>
  <c r="AH50" i="1"/>
  <c r="AI50" i="1" s="1"/>
  <c r="BB50" i="1"/>
  <c r="V50" i="1"/>
  <c r="AC50" i="1"/>
  <c r="AU50" i="1"/>
  <c r="AW50" i="1" s="1"/>
  <c r="AK50" i="1"/>
  <c r="AL50" i="1" s="1"/>
  <c r="AE50" i="1"/>
  <c r="AF50" i="1" s="1"/>
  <c r="AX50" i="1"/>
  <c r="AU28" i="1"/>
  <c r="AW28" i="1" s="1"/>
  <c r="V28" i="1"/>
  <c r="AQ28" i="1"/>
  <c r="AR28" i="1" s="1"/>
  <c r="AX28" i="1"/>
  <c r="AH28" i="1"/>
  <c r="AI28" i="1" s="1"/>
  <c r="AN28" i="1"/>
  <c r="AO28" i="1" s="1"/>
  <c r="AE28" i="1"/>
  <c r="AF28" i="1" s="1"/>
  <c r="AC28" i="1"/>
  <c r="AK28" i="1"/>
  <c r="AL28" i="1" s="1"/>
  <c r="BB28" i="1"/>
  <c r="AH48" i="1"/>
  <c r="AI48" i="1" s="1"/>
  <c r="AX48" i="1"/>
  <c r="AN48" i="1"/>
  <c r="AO48" i="1" s="1"/>
  <c r="AU48" i="1"/>
  <c r="AW48" i="1" s="1"/>
  <c r="V48" i="1"/>
  <c r="AC48" i="1"/>
  <c r="AE48" i="1"/>
  <c r="AF48" i="1" s="1"/>
  <c r="AQ48" i="1"/>
  <c r="AR48" i="1" s="1"/>
  <c r="AK48" i="1"/>
  <c r="AL48" i="1" s="1"/>
  <c r="BB48" i="1"/>
  <c r="AC20" i="1"/>
  <c r="AN20" i="1"/>
  <c r="AO20" i="1" s="1"/>
  <c r="AE20" i="1"/>
  <c r="AF20" i="1" s="1"/>
  <c r="BB20" i="1"/>
  <c r="AQ20" i="1"/>
  <c r="AR20" i="1" s="1"/>
  <c r="AH20" i="1"/>
  <c r="AI20" i="1" s="1"/>
  <c r="V20" i="1"/>
  <c r="AX20" i="1"/>
  <c r="AU20" i="1"/>
  <c r="AW20" i="1" s="1"/>
  <c r="AK20" i="1"/>
  <c r="AL20" i="1" s="1"/>
  <c r="AH43" i="1"/>
  <c r="AI43" i="1" s="1"/>
  <c r="AC43" i="1"/>
  <c r="AU43" i="1"/>
  <c r="AW43" i="1" s="1"/>
  <c r="AQ43" i="1"/>
  <c r="AR43" i="1" s="1"/>
  <c r="AN43" i="1"/>
  <c r="AO43" i="1" s="1"/>
  <c r="V43" i="1"/>
  <c r="AX43" i="1"/>
  <c r="AK43" i="1"/>
  <c r="AL43" i="1" s="1"/>
  <c r="AE43" i="1"/>
  <c r="AF43" i="1" s="1"/>
  <c r="BB43" i="1"/>
  <c r="BB56" i="1"/>
  <c r="AN56" i="1"/>
  <c r="AO56" i="1" s="1"/>
  <c r="AQ56" i="1"/>
  <c r="AR56" i="1" s="1"/>
  <c r="AX56" i="1"/>
  <c r="AC56" i="1"/>
  <c r="AU56" i="1"/>
  <c r="AW56" i="1" s="1"/>
  <c r="AK56" i="1"/>
  <c r="AL56" i="1" s="1"/>
  <c r="V56" i="1"/>
  <c r="AE56" i="1"/>
  <c r="AF56" i="1" s="1"/>
  <c r="AH56" i="1"/>
  <c r="AI56" i="1" s="1"/>
  <c r="BB40" i="1"/>
  <c r="AC40" i="1"/>
  <c r="AE40" i="1"/>
  <c r="AF40" i="1" s="1"/>
  <c r="AU40" i="1"/>
  <c r="AW40" i="1" s="1"/>
  <c r="AH40" i="1"/>
  <c r="AI40" i="1" s="1"/>
  <c r="AN40" i="1"/>
  <c r="AO40" i="1" s="1"/>
  <c r="AK40" i="1"/>
  <c r="AL40" i="1" s="1"/>
  <c r="AQ40" i="1"/>
  <c r="AR40" i="1" s="1"/>
  <c r="V40" i="1"/>
  <c r="AX40" i="1"/>
  <c r="AU37" i="1"/>
  <c r="AW37" i="1" s="1"/>
  <c r="V37" i="1"/>
  <c r="AN37" i="1"/>
  <c r="AO37" i="1" s="1"/>
  <c r="AK37" i="1"/>
  <c r="AL37" i="1" s="1"/>
  <c r="AE37" i="1"/>
  <c r="AF37" i="1" s="1"/>
  <c r="AQ37" i="1"/>
  <c r="AR37" i="1" s="1"/>
  <c r="BB37" i="1"/>
  <c r="AX37" i="1"/>
  <c r="AC37" i="1"/>
  <c r="AH37" i="1"/>
  <c r="AI37" i="1" s="1"/>
  <c r="AU27" i="1"/>
  <c r="AW27" i="1" s="1"/>
  <c r="V27" i="1"/>
  <c r="AE27" i="1"/>
  <c r="AF27" i="1" s="1"/>
  <c r="AN27" i="1"/>
  <c r="AO27" i="1" s="1"/>
  <c r="BB27" i="1"/>
  <c r="AC27" i="1"/>
  <c r="AH27" i="1"/>
  <c r="AI27" i="1" s="1"/>
  <c r="AX27" i="1"/>
  <c r="AX74" i="1" s="1"/>
  <c r="AK27" i="1"/>
  <c r="AL27" i="1" s="1"/>
  <c r="AQ27" i="1"/>
  <c r="AR27" i="1" s="1"/>
  <c r="AU15" i="1"/>
  <c r="AW15" i="1" s="1"/>
  <c r="V15" i="1"/>
  <c r="V74" i="1" s="1"/>
  <c r="AQ15" i="1"/>
  <c r="AR15" i="1" s="1"/>
  <c r="AX15" i="1"/>
  <c r="AC15" i="1"/>
  <c r="AC74" i="1" s="1"/>
  <c r="AE15" i="1"/>
  <c r="AF15" i="1" s="1"/>
  <c r="AT15" i="1" s="1"/>
  <c r="BC15" i="1" s="1"/>
  <c r="AN15" i="1"/>
  <c r="AO15" i="1" s="1"/>
  <c r="BB15" i="1"/>
  <c r="AH15" i="1"/>
  <c r="AI15" i="1" s="1"/>
  <c r="AK15" i="1"/>
  <c r="AL15" i="1" s="1"/>
  <c r="AQ64" i="1"/>
  <c r="AR64" i="1" s="1"/>
  <c r="AX64" i="1"/>
  <c r="AU64" i="1"/>
  <c r="AW64" i="1" s="1"/>
  <c r="AH64" i="1"/>
  <c r="AI64" i="1" s="1"/>
  <c r="AN64" i="1"/>
  <c r="AO64" i="1" s="1"/>
  <c r="AK64" i="1"/>
  <c r="AL64" i="1" s="1"/>
  <c r="BB64" i="1"/>
  <c r="AE64" i="1"/>
  <c r="AF64" i="1" s="1"/>
  <c r="AT64" i="1" s="1"/>
  <c r="BC64" i="1" s="1"/>
  <c r="AC64" i="1"/>
  <c r="V64" i="1"/>
  <c r="AQ53" i="1"/>
  <c r="AR53" i="1" s="1"/>
  <c r="AE53" i="1"/>
  <c r="AF53" i="1" s="1"/>
  <c r="AT53" i="1" s="1"/>
  <c r="BC53" i="1" s="1"/>
  <c r="AX53" i="1"/>
  <c r="AK53" i="1"/>
  <c r="AL53" i="1" s="1"/>
  <c r="BB53" i="1"/>
  <c r="V53" i="1"/>
  <c r="AC53" i="1"/>
  <c r="AN53" i="1"/>
  <c r="AO53" i="1" s="1"/>
  <c r="AH53" i="1"/>
  <c r="AI53" i="1" s="1"/>
  <c r="AU53" i="1"/>
  <c r="AW53" i="1" s="1"/>
  <c r="AQ57" i="1"/>
  <c r="AR57" i="1" s="1"/>
  <c r="AX57" i="1"/>
  <c r="AU57" i="1"/>
  <c r="AW57" i="1" s="1"/>
  <c r="AH57" i="1"/>
  <c r="AI57" i="1" s="1"/>
  <c r="AN57" i="1"/>
  <c r="AO57" i="1" s="1"/>
  <c r="BB57" i="1"/>
  <c r="V57" i="1"/>
  <c r="AC57" i="1"/>
  <c r="AE57" i="1"/>
  <c r="AF57" i="1" s="1"/>
  <c r="AK57" i="1"/>
  <c r="AL57" i="1" s="1"/>
  <c r="AQ73" i="1"/>
  <c r="AR73" i="1" s="1"/>
  <c r="BB73" i="1"/>
  <c r="AC73" i="1"/>
  <c r="AU73" i="1"/>
  <c r="AW73" i="1" s="1"/>
  <c r="V73" i="1"/>
  <c r="AK73" i="1"/>
  <c r="AL73" i="1" s="1"/>
  <c r="AX73" i="1"/>
  <c r="AH73" i="1"/>
  <c r="AI73" i="1" s="1"/>
  <c r="AN73" i="1"/>
  <c r="AO73" i="1" s="1"/>
  <c r="AE73" i="1"/>
  <c r="AF73" i="1" s="1"/>
  <c r="AT73" i="1" s="1"/>
  <c r="BC73" i="1" s="1"/>
  <c r="AC35" i="1"/>
  <c r="AQ35" i="1"/>
  <c r="AR35" i="1" s="1"/>
  <c r="AX35" i="1"/>
  <c r="AE35" i="1"/>
  <c r="AF35" i="1" s="1"/>
  <c r="AT35" i="1" s="1"/>
  <c r="BC35" i="1" s="1"/>
  <c r="AH35" i="1"/>
  <c r="AI35" i="1" s="1"/>
  <c r="AK35" i="1"/>
  <c r="AL35" i="1" s="1"/>
  <c r="V35" i="1"/>
  <c r="BB35" i="1"/>
  <c r="AU35" i="1"/>
  <c r="AW35" i="1" s="1"/>
  <c r="AN35" i="1"/>
  <c r="AO35" i="1" s="1"/>
  <c r="AT14" i="1"/>
  <c r="BD73" i="1" l="1"/>
  <c r="BD55" i="1"/>
  <c r="AT21" i="1"/>
  <c r="BC21" i="1" s="1"/>
  <c r="BC14" i="1"/>
  <c r="BD14" i="1" s="1"/>
  <c r="BD64" i="1"/>
  <c r="AT27" i="1"/>
  <c r="BC27" i="1" s="1"/>
  <c r="BD61" i="1"/>
  <c r="BD30" i="1"/>
  <c r="AT45" i="1"/>
  <c r="BC45" i="1" s="1"/>
  <c r="BD45" i="1"/>
  <c r="AT62" i="1"/>
  <c r="BC62" i="1" s="1"/>
  <c r="AT54" i="1"/>
  <c r="BC54" i="1" s="1"/>
  <c r="BD38" i="1"/>
  <c r="AT55" i="1"/>
  <c r="BC55" i="1" s="1"/>
  <c r="AN74" i="1"/>
  <c r="AO74" i="1" s="1"/>
  <c r="AK74" i="1"/>
  <c r="AL74" i="1" s="1"/>
  <c r="AH74" i="1"/>
  <c r="AI74" i="1" s="1"/>
  <c r="AQ74" i="1"/>
  <c r="AR74" i="1" s="1"/>
  <c r="AE74" i="1"/>
  <c r="AF74" i="1" s="1"/>
  <c r="AT23" i="1"/>
  <c r="BC23" i="1" s="1"/>
  <c r="BD60" i="1"/>
  <c r="AT70" i="1"/>
  <c r="BC70" i="1" s="1"/>
  <c r="BD70" i="1" s="1"/>
  <c r="AT71" i="1"/>
  <c r="BC71" i="1" s="1"/>
  <c r="BD59" i="1"/>
  <c r="BD47" i="1"/>
  <c r="BD53" i="1"/>
  <c r="AT56" i="1"/>
  <c r="BC56" i="1" s="1"/>
  <c r="AT31" i="1"/>
  <c r="BC31" i="1" s="1"/>
  <c r="BD15" i="1"/>
  <c r="BD29" i="1"/>
  <c r="BD65" i="1"/>
  <c r="AT22" i="1"/>
  <c r="BC22" i="1" s="1"/>
  <c r="BD22" i="1" s="1"/>
  <c r="AU74" i="1"/>
  <c r="AW74" i="1" s="1"/>
  <c r="AT34" i="1"/>
  <c r="BC34" i="1" s="1"/>
  <c r="AT18" i="1"/>
  <c r="BC18" i="1" s="1"/>
  <c r="BD18" i="1" s="1"/>
  <c r="AT44" i="1"/>
  <c r="BC44" i="1" s="1"/>
  <c r="BD44" i="1" s="1"/>
  <c r="AT68" i="1"/>
  <c r="BC68" i="1" s="1"/>
  <c r="BD68" i="1"/>
  <c r="AT58" i="1"/>
  <c r="BC58" i="1" s="1"/>
  <c r="BD58" i="1"/>
  <c r="AT41" i="1"/>
  <c r="BC41" i="1" s="1"/>
  <c r="BD41" i="1"/>
  <c r="BD26" i="1"/>
  <c r="AT47" i="1"/>
  <c r="BC47" i="1" s="1"/>
  <c r="BD35" i="1"/>
  <c r="BD69" i="1"/>
  <c r="BD67" i="1"/>
  <c r="AT37" i="1"/>
  <c r="BC37" i="1" s="1"/>
  <c r="AT40" i="1"/>
  <c r="BC40" i="1" s="1"/>
  <c r="BD56" i="1"/>
  <c r="AT48" i="1"/>
  <c r="BC48" i="1" s="1"/>
  <c r="BD57" i="1"/>
  <c r="BD43" i="1"/>
  <c r="BD48" i="1"/>
  <c r="BD63" i="1"/>
  <c r="AT39" i="1"/>
  <c r="BC39" i="1" s="1"/>
  <c r="BD39" i="1" s="1"/>
  <c r="AT57" i="1"/>
  <c r="BC57" i="1" s="1"/>
  <c r="BD27" i="1"/>
  <c r="BD37" i="1"/>
  <c r="BD40" i="1"/>
  <c r="AT43" i="1"/>
  <c r="BC43" i="1" s="1"/>
  <c r="AT20" i="1"/>
  <c r="BC20" i="1" s="1"/>
  <c r="BD20" i="1" s="1"/>
  <c r="AT28" i="1"/>
  <c r="BC28" i="1" s="1"/>
  <c r="BD28" i="1" s="1"/>
  <c r="AT50" i="1"/>
  <c r="BC50" i="1" s="1"/>
  <c r="BD50" i="1" s="1"/>
  <c r="BD31" i="1"/>
  <c r="AT66" i="1"/>
  <c r="BC66" i="1" s="1"/>
  <c r="BD66" i="1" s="1"/>
  <c r="AT51" i="1"/>
  <c r="BC51" i="1" s="1"/>
  <c r="BD51" i="1" s="1"/>
  <c r="AT42" i="1"/>
  <c r="BC42" i="1" s="1"/>
  <c r="BD42" i="1" s="1"/>
  <c r="AT52" i="1"/>
  <c r="BC52" i="1" s="1"/>
  <c r="BD52" i="1" s="1"/>
  <c r="BD25" i="1"/>
  <c r="AT25" i="1"/>
  <c r="BC25" i="1" s="1"/>
  <c r="AT24" i="1"/>
  <c r="BC24" i="1" s="1"/>
  <c r="BD24" i="1" s="1"/>
  <c r="BD62" i="1"/>
  <c r="BD54" i="1"/>
  <c r="AT38" i="1"/>
  <c r="BC38" i="1" s="1"/>
  <c r="AT49" i="1"/>
  <c r="BC49" i="1" s="1"/>
  <c r="BD49" i="1"/>
  <c r="BD34" i="1"/>
  <c r="BD36" i="1"/>
  <c r="BD72" i="1"/>
  <c r="BD21" i="1"/>
  <c r="BD23" i="1"/>
  <c r="AT60" i="1"/>
  <c r="BC60" i="1" s="1"/>
  <c r="AT33" i="1"/>
  <c r="BC33" i="1" s="1"/>
  <c r="BD33" i="1" s="1"/>
  <c r="AT16" i="1"/>
  <c r="BC16" i="1" s="1"/>
  <c r="BD16" i="1" s="1"/>
  <c r="AT19" i="1"/>
  <c r="BC19" i="1" s="1"/>
  <c r="BD19" i="1" s="1"/>
  <c r="BD71" i="1"/>
  <c r="AT59" i="1"/>
  <c r="BC59" i="1" s="1"/>
  <c r="AT17" i="1"/>
  <c r="BC17" i="1" s="1"/>
  <c r="BD17" i="1" s="1"/>
  <c r="AT46" i="1"/>
  <c r="BC46" i="1" s="1"/>
  <c r="BD46" i="1" s="1"/>
  <c r="AJ77" i="1" l="1"/>
  <c r="AT32" i="1" s="1"/>
  <c r="BC32" i="1" s="1"/>
  <c r="BD32" i="1" s="1"/>
  <c r="AT74" i="1"/>
  <c r="BC74" i="1" s="1"/>
  <c r="BD74" i="1" s="1"/>
</calcChain>
</file>

<file path=xl/sharedStrings.xml><?xml version="1.0" encoding="utf-8"?>
<sst xmlns="http://schemas.openxmlformats.org/spreadsheetml/2006/main" count="175" uniqueCount="158">
  <si>
    <t>Analyst's Working Stats</t>
  </si>
  <si>
    <t xml:space="preserve">Enclosure 11: MHSA Revised Planning Estimate </t>
  </si>
  <si>
    <t>Counties</t>
  </si>
  <si>
    <t>Total State Population January 1, 2017</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</si>
  <si>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</si>
  <si>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</si>
  <si>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</si>
  <si>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</si>
  <si>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</si>
  <si>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</si>
  <si>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</si>
  <si>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</si>
  <si>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</si>
  <si>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</si>
  <si>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</si>
  <si>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</si>
  <si>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</si>
  <si>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</si>
  <si>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</si>
  <si>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</si>
  <si>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 xml:space="preserve">Corrected Allocation Percentages </t>
  </si>
  <si>
    <t>FY 2012-13 Allocation % (MHSD Info Notice No.: 10-21)</t>
  </si>
  <si>
    <t>2014-15 Delta from 2012-13</t>
  </si>
  <si>
    <t>CSS+PEI MINIMUM (250K+100K) or (350K+100K)</t>
  </si>
  <si>
    <t>Funding Redistribution Counties</t>
  </si>
  <si>
    <t>FY 2012-13 Allocation % (MHSD Info Notice No.: 13-15)</t>
  </si>
  <si>
    <t>Allocation Percentage from IN 17-041</t>
  </si>
  <si>
    <t>% Difference</t>
  </si>
  <si>
    <t>August Amount Received</t>
  </si>
  <si>
    <t>August Amount Should Have Received</t>
  </si>
  <si>
    <t>August Amount Difference</t>
  </si>
  <si>
    <t>September Amount Received</t>
  </si>
  <si>
    <t>September Amount Should Have Received</t>
  </si>
  <si>
    <t>September Amount Difference</t>
  </si>
  <si>
    <t>October Amount Received</t>
  </si>
  <si>
    <t>October Amount Should Have Received</t>
  </si>
  <si>
    <t>October Amount Difference</t>
  </si>
  <si>
    <t>November Amount Received</t>
  </si>
  <si>
    <t>November Amount Should Have Received</t>
  </si>
  <si>
    <t>November Amount Difference</t>
  </si>
  <si>
    <t xml:space="preserve">December Amount Received </t>
  </si>
  <si>
    <t>December Amount Should Have Received</t>
  </si>
  <si>
    <t>December Amount Difference</t>
  </si>
  <si>
    <t>Amount Received Year to Date</t>
  </si>
  <si>
    <t>R</t>
  </si>
  <si>
    <t>Amount Counties Should Have Received Year to Date</t>
  </si>
  <si>
    <t>Difference in $</t>
  </si>
  <si>
    <t>Estimated January 2018 Distribution amount</t>
  </si>
  <si>
    <t>Adjustment amount (August - December 2017)</t>
  </si>
  <si>
    <t>Revised Distribution - January 2018</t>
  </si>
  <si>
    <t>Weighting</t>
  </si>
  <si>
    <t>A</t>
  </si>
  <si>
    <t>B</t>
  </si>
  <si>
    <t>C</t>
  </si>
  <si>
    <t>D</t>
  </si>
  <si>
    <t>E</t>
  </si>
  <si>
    <t>G</t>
  </si>
  <si>
    <t>H</t>
  </si>
  <si>
    <t>I</t>
  </si>
  <si>
    <t>J</t>
  </si>
  <si>
    <t>K</t>
  </si>
  <si>
    <t>L</t>
  </si>
  <si>
    <t>M</t>
  </si>
  <si>
    <t>N</t>
  </si>
  <si>
    <t>O</t>
  </si>
  <si>
    <t>P</t>
  </si>
  <si>
    <t>Q</t>
  </si>
  <si>
    <t>S</t>
  </si>
  <si>
    <t>T</t>
  </si>
  <si>
    <t>A-B</t>
  </si>
  <si>
    <t>A*D Total</t>
  </si>
  <si>
    <t>E-D</t>
  </si>
  <si>
    <t>A*H Total</t>
  </si>
  <si>
    <t>I-H</t>
  </si>
  <si>
    <t>A*K Total</t>
  </si>
  <si>
    <t>L-K</t>
  </si>
  <si>
    <t>A*N Total</t>
  </si>
  <si>
    <t>O-N</t>
  </si>
  <si>
    <t>A*Q Total</t>
  </si>
  <si>
    <t>R-Q</t>
  </si>
  <si>
    <t>D+H+K+N+Q</t>
  </si>
  <si>
    <t>C+D</t>
  </si>
  <si>
    <t>F</t>
  </si>
  <si>
    <t>A/Total</t>
  </si>
  <si>
    <t>B*$341,896,627</t>
  </si>
  <si>
    <t>E/Total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</si>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</sst>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164" formatCode="&quot;$&quot;#,##0"/>
    <numFmt numFmtId="165" formatCode="0.0000%"/>
    <numFmt numFmtId="166" formatCode="0.0000%\ \ "/>
    <numFmt numFmtId="167" formatCode="0.0000\ \ \ \ "/>
    <numFmt numFmtId="168" formatCode="0.000000%"/>
    <numFmt numFmtId="169" formatCode="&quot;$&quot;#,##0.00000_);[Red]\(&quot;$&quot;#,##0.00000\)"/>
    <numFmt numFmtId="170" formatCode="0.000000"/>
    <numFmt numFmtId="171" formatCode="mm/dd/yy"/>
    <numFmt numFmtId="172" formatCode="0.00000%"/>
    <numFmt numFmtId="173" formatCode="0.0%"/>
    <numFmt numFmtId="174" formatCode="_(&quot;$&quot;* #,##0_);_(&quot;$&quot;* \(#,##0\);_(&quot;$&quot;* &quot;-&quot;??_);_(@_)"/>
  </numFmts>
  <fonts count="12" x14ac:knownFonts="1">
    <font>
      <sz val="11"/>
      <color theme="1"/>
      <name val="Calibri"/>
      <family val="2"/>
      <scheme val="minor"/>
    </font>
    <font>
      <sz val="12"/>
      <name val="Arial"/>
      <family val="2"/>
    </font>
    <font>
      <b/>
      <sz val="12"/>
      <name val="Arial"/>
      <family val="2"/>
    </font>
    <font>
      <b/>
      <vertAlign val="superscript"/>
      <sz val="12"/>
      <name val="Arial"/>
      <family val="2"/>
    </font>
    <font>
      <b/>
      <sz val="12"/>
      <name val="Calibri"/>
      <family val="2"/>
    </font>
    <font>
      <sz val="11"/>
      <color theme="1"/>
      <name val="Calibri"/>
      <family val="2"/>
      <scheme val="minor"/>
    </font>
    <font>
      <sz val="10"/>
      <name val="Calibri"/>
      <family val="2"/>
      <scheme val="minor"/>
    </font>
    <font>
      <b/>
      <sz val="12"/>
      <name val="Calibri"/>
      <family val="2"/>
      <scheme val="minor"/>
    </font>
    <font>
      <b/>
      <sz val="10"/>
      <name val="Calibri"/>
      <family val="2"/>
      <scheme val="minor"/>
    </font>
    <font>
      <b/>
      <sz val="7"/>
      <color rgb="FF000000"/>
      <name val="Arial"/>
      <family val="2"/>
    </font>
    <font>
      <sz val="12"/>
      <name val="Calibri"/>
      <family val="2"/>
      <scheme val="minor"/>
    </font>
    <font>
      <sz val="12"/>
      <color theme="0" tint="-0.34998626667073579"/>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5" fillId="0" borderId="0" applyFont="0" applyFill="0" applyBorder="0" applyAlignment="0" applyProtection="0"/>
    <xf numFmtId="44" fontId="1" fillId="0" borderId="0" applyFont="0" applyFill="0" applyBorder="0" applyAlignment="0" applyProtection="0"/>
    <xf numFmtId="0" fontId="1" fillId="0" borderId="0"/>
    <xf numFmtId="9" fontId="5" fillId="0" borderId="0" applyFont="0" applyFill="0" applyBorder="0" applyAlignment="0" applyProtection="0"/>
  </cellStyleXfs>
  <cellXfs count="141">
    <xf numFmtId="0" fontId="0" fillId="0" borderId="0" xfId="0"/>
    <xf numFmtId="0" fontId="6" fillId="0" borderId="0" xfId="3" applyFont="1" applyBorder="1"/>
    <xf numFmtId="164" fontId="6" fillId="0" borderId="0" xfId="3" applyNumberFormat="1" applyFont="1" applyBorder="1"/>
    <xf numFmtId="0" fontId="6" fillId="0" borderId="0" xfId="3" applyFont="1" applyFill="1" applyBorder="1"/>
    <xf numFmtId="0" fontId="6" fillId="0" borderId="0" xfId="3" applyFont="1" applyFill="1"/>
    <xf numFmtId="0" fontId="6" fillId="2" borderId="0" xfId="3" applyFont="1" applyFill="1"/>
    <xf numFmtId="3" fontId="6" fillId="2" borderId="0" xfId="3" applyNumberFormat="1" applyFont="1" applyFill="1"/>
    <xf numFmtId="0" fontId="6" fillId="0" borderId="0" xfId="3" applyFont="1"/>
    <xf numFmtId="2" fontId="7" fillId="0" borderId="0" xfId="3" applyNumberFormat="1" applyFont="1" applyBorder="1" applyAlignment="1"/>
    <xf numFmtId="0" fontId="8" fillId="0" borderId="0" xfId="3" applyFont="1" applyBorder="1" applyAlignment="1">
      <alignment horizontal="center"/>
    </xf>
    <xf numFmtId="0" fontId="8" fillId="2" borderId="0" xfId="3" applyFont="1" applyFill="1" applyBorder="1" applyAlignment="1">
      <alignment horizontal="center"/>
    </xf>
    <xf numFmtId="2" fontId="7" fillId="0" borderId="1" xfId="3" applyNumberFormat="1" applyFont="1" applyBorder="1" applyAlignment="1"/>
    <xf numFmtId="0" fontId="2" fillId="0" borderId="2" xfId="3" applyFont="1" applyBorder="1" applyAlignment="1">
      <alignment horizontal="center" wrapText="1"/>
    </xf>
    <xf numFmtId="0" fontId="2" fillId="0" borderId="3" xfId="3" applyFont="1" applyFill="1" applyBorder="1" applyAlignment="1">
      <alignment horizontal="center" wrapText="1"/>
    </xf>
    <xf numFmtId="0" fontId="2" fillId="3" borderId="3" xfId="3" applyFont="1" applyFill="1" applyBorder="1" applyAlignment="1">
      <alignment horizontal="center" wrapText="1"/>
    </xf>
    <xf numFmtId="0" fontId="2" fillId="0" borderId="4" xfId="3" applyFont="1" applyFill="1" applyBorder="1" applyAlignment="1">
      <alignment horizontal="center" wrapText="1"/>
    </xf>
    <xf numFmtId="0" fontId="8" fillId="3" borderId="5" xfId="3" applyFont="1" applyFill="1" applyBorder="1" applyAlignment="1">
      <alignment horizontal="center" wrapText="1"/>
    </xf>
    <xf numFmtId="0" fontId="6" fillId="0" borderId="0" xfId="3" applyFont="1" applyAlignment="1">
      <alignment horizontal="center" wrapText="1"/>
    </xf>
    <xf numFmtId="0" fontId="8" fillId="3" borderId="6" xfId="3" applyFont="1" applyFill="1" applyBorder="1" applyAlignment="1">
      <alignment horizontal="center" wrapText="1"/>
    </xf>
    <xf numFmtId="0" fontId="1" fillId="0" borderId="7" xfId="3" applyFont="1" applyBorder="1"/>
    <xf numFmtId="9" fontId="1" fillId="0" borderId="6" xfId="3" applyNumberFormat="1" applyFont="1" applyFill="1" applyBorder="1" applyAlignment="1">
      <alignment horizontal="center"/>
    </xf>
    <xf numFmtId="0" fontId="1" fillId="0" borderId="6" xfId="3" applyFont="1" applyFill="1" applyBorder="1"/>
    <xf numFmtId="0" fontId="1" fillId="0" borderId="6" xfId="3" applyFont="1" applyBorder="1"/>
    <xf numFmtId="0" fontId="1" fillId="0" borderId="8" xfId="3" applyFont="1" applyFill="1" applyBorder="1"/>
    <xf numFmtId="0" fontId="1" fillId="2" borderId="9" xfId="3" applyFont="1" applyFill="1" applyBorder="1"/>
    <xf numFmtId="3" fontId="1" fillId="2" borderId="0" xfId="3" applyNumberFormat="1" applyFont="1" applyFill="1" applyBorder="1"/>
    <xf numFmtId="0" fontId="1" fillId="2" borderId="8" xfId="3" applyFont="1" applyFill="1" applyBorder="1"/>
    <xf numFmtId="0" fontId="1" fillId="2" borderId="0" xfId="3" applyFont="1" applyFill="1" applyBorder="1"/>
    <xf numFmtId="0" fontId="1" fillId="0" borderId="0" xfId="3" applyFont="1" applyBorder="1"/>
    <xf numFmtId="0" fontId="1" fillId="0" borderId="10" xfId="3" applyFont="1" applyBorder="1"/>
    <xf numFmtId="0" fontId="1" fillId="0" borderId="6" xfId="3" applyNumberFormat="1" applyFont="1" applyFill="1" applyBorder="1" applyAlignment="1">
      <alignment horizontal="center"/>
    </xf>
    <xf numFmtId="1" fontId="1" fillId="0" borderId="6" xfId="3" applyNumberFormat="1" applyFont="1" applyFill="1" applyBorder="1" applyAlignment="1">
      <alignment horizontal="center"/>
    </xf>
    <xf numFmtId="0" fontId="1" fillId="0" borderId="11" xfId="3" applyFont="1" applyBorder="1"/>
    <xf numFmtId="0" fontId="1" fillId="0" borderId="6" xfId="3" applyFont="1" applyBorder="1" applyAlignment="1">
      <alignment horizontal="center"/>
    </xf>
    <xf numFmtId="0" fontId="1" fillId="0" borderId="12" xfId="3" applyFont="1" applyBorder="1" applyAlignment="1">
      <alignment horizontal="center"/>
    </xf>
    <xf numFmtId="0" fontId="6" fillId="0" borderId="5" xfId="3" applyFont="1" applyBorder="1" applyAlignment="1">
      <alignment horizontal="center"/>
    </xf>
    <xf numFmtId="0" fontId="6" fillId="0" borderId="6" xfId="3" applyFont="1" applyBorder="1" applyAlignment="1">
      <alignment horizontal="center"/>
    </xf>
    <xf numFmtId="0" fontId="1" fillId="0" borderId="7" xfId="3" applyFont="1" applyBorder="1" applyAlignment="1">
      <alignment horizontal="center"/>
    </xf>
    <xf numFmtId="0" fontId="1" fillId="0" borderId="6" xfId="3" applyFont="1" applyFill="1" applyBorder="1" applyAlignment="1">
      <alignment horizontal="center"/>
    </xf>
    <xf numFmtId="0" fontId="1" fillId="0" borderId="3" xfId="3" applyFont="1" applyBorder="1" applyAlignment="1">
      <alignment horizontal="center"/>
    </xf>
    <xf numFmtId="0" fontId="1" fillId="0" borderId="8" xfId="3" applyFont="1" applyBorder="1" applyAlignment="1">
      <alignment horizontal="center"/>
    </xf>
    <xf numFmtId="0" fontId="1" fillId="0" borderId="9" xfId="3" applyFont="1" applyBorder="1" applyAlignment="1">
      <alignment horizontal="center"/>
    </xf>
    <xf numFmtId="0" fontId="1" fillId="0" borderId="0" xfId="3" applyFont="1" applyBorder="1" applyAlignment="1">
      <alignment horizontal="center"/>
    </xf>
    <xf numFmtId="0" fontId="1" fillId="0" borderId="4" xfId="3" applyFont="1" applyBorder="1" applyAlignment="1">
      <alignment horizontal="center"/>
    </xf>
    <xf numFmtId="0" fontId="6" fillId="0" borderId="0" xfId="3" applyFont="1" applyBorder="1" applyAlignment="1">
      <alignment horizontal="center"/>
    </xf>
    <xf numFmtId="3" fontId="1" fillId="0" borderId="6" xfId="3" applyNumberFormat="1" applyFont="1" applyBorder="1"/>
    <xf numFmtId="165" fontId="1" fillId="0" borderId="6" xfId="4" applyNumberFormat="1" applyFont="1" applyBorder="1"/>
    <xf numFmtId="166" fontId="1" fillId="0" borderId="6" xfId="3" applyNumberFormat="1" applyFont="1" applyBorder="1"/>
    <xf numFmtId="167" fontId="1" fillId="0" borderId="6" xfId="3" applyNumberFormat="1" applyFont="1" applyBorder="1"/>
    <xf numFmtId="165" fontId="1" fillId="0" borderId="6" xfId="3" applyNumberFormat="1" applyFont="1" applyBorder="1"/>
    <xf numFmtId="164" fontId="1" fillId="0" borderId="6" xfId="3" applyNumberFormat="1" applyFont="1" applyBorder="1"/>
    <xf numFmtId="168" fontId="1" fillId="0" borderId="6" xfId="4" applyNumberFormat="1" applyFont="1" applyBorder="1"/>
    <xf numFmtId="6" fontId="1" fillId="0" borderId="6" xfId="3" applyNumberFormat="1" applyFont="1" applyBorder="1"/>
    <xf numFmtId="3" fontId="1" fillId="0" borderId="6" xfId="4" applyNumberFormat="1" applyFont="1" applyFill="1" applyBorder="1"/>
    <xf numFmtId="168" fontId="1" fillId="0" borderId="3" xfId="4" applyNumberFormat="1" applyFont="1" applyBorder="1"/>
    <xf numFmtId="168" fontId="1" fillId="0" borderId="8" xfId="4" applyNumberFormat="1" applyFont="1" applyFill="1" applyBorder="1"/>
    <xf numFmtId="168" fontId="1" fillId="2" borderId="9" xfId="4" applyNumberFormat="1" applyFont="1" applyFill="1" applyBorder="1"/>
    <xf numFmtId="6" fontId="1" fillId="2" borderId="8" xfId="3" applyNumberFormat="1" applyFont="1" applyFill="1" applyBorder="1"/>
    <xf numFmtId="0" fontId="1" fillId="0" borderId="3" xfId="3" applyNumberFormat="1" applyFont="1" applyBorder="1"/>
    <xf numFmtId="168" fontId="1" fillId="0" borderId="3" xfId="3" applyNumberFormat="1" applyFont="1" applyBorder="1"/>
    <xf numFmtId="44" fontId="1" fillId="0" borderId="6" xfId="3" applyNumberFormat="1" applyFont="1" applyBorder="1"/>
    <xf numFmtId="44" fontId="1" fillId="0" borderId="3" xfId="3" applyNumberFormat="1" applyFont="1" applyBorder="1"/>
    <xf numFmtId="44" fontId="1" fillId="0" borderId="4" xfId="3" applyNumberFormat="1" applyFont="1" applyBorder="1"/>
    <xf numFmtId="44" fontId="6" fillId="0" borderId="5" xfId="3" applyNumberFormat="1" applyFont="1" applyBorder="1"/>
    <xf numFmtId="44" fontId="6" fillId="0" borderId="6" xfId="3" applyNumberFormat="1" applyFont="1" applyBorder="1"/>
    <xf numFmtId="168" fontId="6" fillId="0" borderId="6" xfId="3" applyNumberFormat="1" applyFont="1" applyBorder="1"/>
    <xf numFmtId="44" fontId="6" fillId="0" borderId="0" xfId="3" applyNumberFormat="1" applyFont="1"/>
    <xf numFmtId="4" fontId="9" fillId="0" borderId="23" xfId="0" applyNumberFormat="1" applyFont="1" applyFill="1" applyBorder="1" applyAlignment="1">
      <alignment horizontal="right" vertical="top" shrinkToFit="1"/>
    </xf>
    <xf numFmtId="4" fontId="9" fillId="0" borderId="0" xfId="0" applyNumberFormat="1" applyFont="1" applyFill="1" applyBorder="1" applyAlignment="1">
      <alignment horizontal="right" vertical="top" shrinkToFit="1"/>
    </xf>
    <xf numFmtId="0" fontId="1" fillId="0" borderId="7" xfId="3" applyFont="1" applyBorder="1" applyAlignment="1">
      <alignment horizontal="left"/>
    </xf>
    <xf numFmtId="168" fontId="1" fillId="0" borderId="6" xfId="3" applyNumberFormat="1" applyFont="1" applyBorder="1"/>
    <xf numFmtId="169" fontId="1" fillId="0" borderId="6" xfId="3" applyNumberFormat="1" applyFont="1" applyBorder="1"/>
    <xf numFmtId="170" fontId="1" fillId="0" borderId="6" xfId="3" applyNumberFormat="1" applyFont="1" applyBorder="1"/>
    <xf numFmtId="0" fontId="1" fillId="0" borderId="7" xfId="3" applyFont="1" applyFill="1" applyBorder="1"/>
    <xf numFmtId="165" fontId="1" fillId="0" borderId="6" xfId="4" applyNumberFormat="1" applyFont="1" applyFill="1" applyBorder="1"/>
    <xf numFmtId="166" fontId="1" fillId="0" borderId="6" xfId="3" applyNumberFormat="1" applyFont="1" applyFill="1" applyBorder="1"/>
    <xf numFmtId="167" fontId="1" fillId="0" borderId="6" xfId="3" applyNumberFormat="1" applyFont="1" applyFill="1" applyBorder="1"/>
    <xf numFmtId="165" fontId="1" fillId="0" borderId="6" xfId="3" applyNumberFormat="1" applyFont="1" applyFill="1" applyBorder="1"/>
    <xf numFmtId="164" fontId="1" fillId="0" borderId="6" xfId="3" applyNumberFormat="1" applyFont="1" applyFill="1" applyBorder="1"/>
    <xf numFmtId="6" fontId="1" fillId="0" borderId="6" xfId="3" applyNumberFormat="1" applyFont="1" applyFill="1" applyBorder="1"/>
    <xf numFmtId="168" fontId="1" fillId="0" borderId="9" xfId="4" applyNumberFormat="1" applyFont="1" applyFill="1" applyBorder="1"/>
    <xf numFmtId="3" fontId="1" fillId="0" borderId="0" xfId="3" applyNumberFormat="1" applyFont="1" applyFill="1" applyBorder="1"/>
    <xf numFmtId="6" fontId="1" fillId="0" borderId="8" xfId="3" applyNumberFormat="1" applyFont="1" applyFill="1" applyBorder="1"/>
    <xf numFmtId="0" fontId="1" fillId="0" borderId="9" xfId="3" applyFont="1" applyFill="1" applyBorder="1"/>
    <xf numFmtId="0" fontId="1" fillId="0" borderId="0" xfId="3" applyFont="1" applyFill="1" applyBorder="1"/>
    <xf numFmtId="171" fontId="1" fillId="0" borderId="13" xfId="3" applyNumberFormat="1" applyFont="1" applyBorder="1"/>
    <xf numFmtId="3" fontId="1" fillId="0" borderId="14" xfId="3" applyNumberFormat="1" applyFont="1" applyBorder="1"/>
    <xf numFmtId="166" fontId="1" fillId="0" borderId="14" xfId="3" applyNumberFormat="1" applyFont="1" applyBorder="1"/>
    <xf numFmtId="164" fontId="1" fillId="4" borderId="14" xfId="3" applyNumberFormat="1" applyFont="1" applyFill="1" applyBorder="1"/>
    <xf numFmtId="164" fontId="1" fillId="0" borderId="14" xfId="3" applyNumberFormat="1" applyFont="1" applyBorder="1"/>
    <xf numFmtId="3" fontId="1" fillId="0" borderId="14" xfId="4" applyNumberFormat="1" applyFont="1" applyFill="1" applyBorder="1"/>
    <xf numFmtId="3" fontId="1" fillId="5" borderId="14" xfId="4" applyNumberFormat="1" applyFont="1" applyFill="1" applyBorder="1"/>
    <xf numFmtId="168" fontId="1" fillId="0" borderId="14" xfId="4" applyNumberFormat="1" applyFont="1" applyBorder="1"/>
    <xf numFmtId="172" fontId="1" fillId="0" borderId="14" xfId="4" applyNumberFormat="1" applyFont="1" applyBorder="1"/>
    <xf numFmtId="9" fontId="1" fillId="0" borderId="14" xfId="4" applyNumberFormat="1" applyFont="1" applyBorder="1"/>
    <xf numFmtId="173" fontId="1" fillId="0" borderId="14" xfId="4" applyNumberFormat="1" applyFont="1" applyBorder="1"/>
    <xf numFmtId="44" fontId="1" fillId="0" borderId="14" xfId="3" applyNumberFormat="1" applyFont="1" applyBorder="1"/>
    <xf numFmtId="44" fontId="1" fillId="0" borderId="15" xfId="3" applyNumberFormat="1" applyFont="1" applyBorder="1"/>
    <xf numFmtId="44" fontId="1" fillId="0" borderId="16" xfId="3" applyNumberFormat="1" applyFont="1" applyBorder="1"/>
    <xf numFmtId="44" fontId="6" fillId="0" borderId="5" xfId="1" applyFont="1" applyBorder="1"/>
    <xf numFmtId="44" fontId="6" fillId="0" borderId="6" xfId="1" applyFont="1" applyBorder="1"/>
    <xf numFmtId="44" fontId="6" fillId="0" borderId="0" xfId="1" applyFont="1"/>
    <xf numFmtId="4" fontId="6" fillId="0" borderId="0" xfId="3" applyNumberFormat="1" applyFont="1"/>
    <xf numFmtId="0" fontId="1" fillId="0" borderId="0" xfId="3" applyFont="1"/>
    <xf numFmtId="164" fontId="1" fillId="0" borderId="0" xfId="3" applyNumberFormat="1" applyFont="1"/>
    <xf numFmtId="0" fontId="1" fillId="0" borderId="0" xfId="3" applyFont="1" applyFill="1"/>
    <xf numFmtId="0" fontId="1" fillId="2" borderId="0" xfId="3" applyFont="1" applyFill="1"/>
    <xf numFmtId="3" fontId="1" fillId="2" borderId="0" xfId="3" applyNumberFormat="1" applyFont="1" applyFill="1"/>
    <xf numFmtId="0" fontId="10" fillId="0" borderId="0" xfId="3" applyFont="1"/>
    <xf numFmtId="0" fontId="4" fillId="0" borderId="0" xfId="3" applyFont="1" applyAlignment="1"/>
    <xf numFmtId="3" fontId="10" fillId="5" borderId="0" xfId="1" applyNumberFormat="1" applyFont="1" applyFill="1"/>
    <xf numFmtId="0" fontId="11" fillId="0" borderId="0" xfId="3" applyFont="1"/>
    <xf numFmtId="174" fontId="11" fillId="0" borderId="0" xfId="2" applyNumberFormat="1" applyFont="1" applyFill="1"/>
    <xf numFmtId="0" fontId="10" fillId="0" borderId="0" xfId="3" applyFont="1" applyFill="1"/>
    <xf numFmtId="0" fontId="10" fillId="2" borderId="0" xfId="3" applyFont="1" applyFill="1"/>
    <xf numFmtId="3" fontId="10" fillId="2" borderId="0" xfId="3" applyNumberFormat="1" applyFont="1" applyFill="1"/>
    <xf numFmtId="0" fontId="10" fillId="0" borderId="0" xfId="3" applyFont="1" applyBorder="1"/>
    <xf numFmtId="165" fontId="10" fillId="0" borderId="0" xfId="3" applyNumberFormat="1" applyFont="1"/>
    <xf numFmtId="3" fontId="10" fillId="6" borderId="0" xfId="3" applyNumberFormat="1" applyFont="1" applyFill="1"/>
    <xf numFmtId="44" fontId="10" fillId="0" borderId="0" xfId="3" applyNumberFormat="1" applyFont="1"/>
    <xf numFmtId="3" fontId="7" fillId="4" borderId="0" xfId="3" applyNumberFormat="1" applyFont="1" applyFill="1"/>
    <xf numFmtId="173" fontId="10" fillId="0" borderId="0" xfId="3" applyNumberFormat="1" applyFont="1"/>
    <xf numFmtId="164" fontId="10" fillId="0" borderId="0" xfId="3" applyNumberFormat="1" applyFont="1"/>
    <xf numFmtId="3" fontId="10" fillId="0" borderId="0" xfId="3" applyNumberFormat="1" applyFont="1"/>
    <xf numFmtId="174" fontId="6" fillId="0" borderId="0" xfId="1" applyNumberFormat="1" applyFont="1"/>
    <xf numFmtId="3" fontId="6" fillId="0" borderId="0" xfId="3" applyNumberFormat="1" applyFont="1"/>
    <xf numFmtId="6" fontId="6" fillId="0" borderId="0" xfId="3" applyNumberFormat="1" applyFont="1"/>
    <xf numFmtId="6" fontId="6" fillId="0" borderId="0" xfId="3" applyNumberFormat="1" applyFont="1" applyBorder="1"/>
    <xf numFmtId="165" fontId="6" fillId="0" borderId="0" xfId="3" applyNumberFormat="1" applyFont="1" applyBorder="1"/>
    <xf numFmtId="3" fontId="6" fillId="0" borderId="0" xfId="3" applyNumberFormat="1" applyFont="1" applyBorder="1"/>
    <xf numFmtId="6" fontId="6" fillId="4" borderId="0" xfId="3" applyNumberFormat="1" applyFont="1" applyFill="1" applyBorder="1"/>
    <xf numFmtId="10" fontId="6" fillId="0" borderId="0" xfId="3" applyNumberFormat="1" applyFont="1" applyBorder="1"/>
    <xf numFmtId="164" fontId="6" fillId="0" borderId="0" xfId="3" applyNumberFormat="1" applyFont="1"/>
    <xf numFmtId="164" fontId="6" fillId="0" borderId="0" xfId="3" applyNumberFormat="1" applyFont="1" applyFill="1"/>
    <xf numFmtId="164" fontId="6" fillId="2" borderId="0" xfId="3" applyNumberFormat="1" applyFont="1" applyFill="1"/>
    <xf numFmtId="0" fontId="8" fillId="2" borderId="17" xfId="3" applyFont="1" applyFill="1" applyBorder="1" applyAlignment="1">
      <alignment horizontal="center"/>
    </xf>
    <xf numFmtId="0" fontId="8" fillId="2" borderId="18" xfId="3" applyFont="1" applyFill="1" applyBorder="1" applyAlignment="1">
      <alignment horizontal="center"/>
    </xf>
    <xf numFmtId="0" fontId="8" fillId="2" borderId="19" xfId="3" applyFont="1" applyFill="1" applyBorder="1" applyAlignment="1">
      <alignment horizontal="center"/>
    </xf>
    <xf numFmtId="2" fontId="2" fillId="0" borderId="20" xfId="3" applyNumberFormat="1" applyFont="1" applyBorder="1" applyAlignment="1">
      <alignment horizontal="center" wrapText="1"/>
    </xf>
    <xf numFmtId="2" fontId="2" fillId="0" borderId="21" xfId="3" applyNumberFormat="1" applyFont="1" applyBorder="1" applyAlignment="1">
      <alignment horizontal="center" wrapText="1"/>
    </xf>
    <xf numFmtId="2" fontId="2" fillId="0" borderId="22" xfId="3" applyNumberFormat="1" applyFont="1" applyBorder="1" applyAlignment="1">
      <alignment horizontal="center" wrapText="1"/>
    </xf>
  </cellXfs>
  <cellStyles count="5">
    <cellStyle name="Currency" xfId="1" builtinId="4"/>
    <cellStyle name="Currency 2" xfId="2" xr:uid="{00000000-0005-0000-0000-000001000000}"/>
    <cellStyle name="Normal" xfId="0" builtinId="0"/>
    <cellStyle name="Normal 2 4"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IN%20-%20Revised%20Allocation%20Percentage%2001-2018\Enc%2011%20Planning%20Estim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9"/>
  <sheetViews>
    <sheetView tabSelected="1" topLeftCell="A6" workbookViewId="0">
      <selection activeCell="A75" sqref="A75:IV65536"/>
    </sheetView>
  </sheetViews>
  <sheetFormatPr defaultColWidth="0" defaultRowHeight="12.75" zeroHeight="1" x14ac:dyDescent="0.2"/>
  <cols>
    <col min="1" max="1" width="20.28515625" style="7" customWidth="1"/>
    <col min="2" max="2" width="12.5703125" style="7" hidden="1" customWidth="1"/>
    <col min="3" max="3" width="11.85546875" style="7" hidden="1" customWidth="1"/>
    <col min="4" max="4" width="12.5703125" style="7" hidden="1" customWidth="1"/>
    <col min="5" max="5" width="11.5703125" style="7" hidden="1" customWidth="1"/>
    <col min="6" max="6" width="11.28515625" style="7" hidden="1" customWidth="1"/>
    <col min="7" max="7" width="10.85546875" style="7" hidden="1" customWidth="1"/>
    <col min="8" max="8" width="11.7109375" style="7" hidden="1" customWidth="1"/>
    <col min="9" max="10" width="12.5703125" style="7" hidden="1" customWidth="1"/>
    <col min="11" max="11" width="17.28515625" style="7" customWidth="1"/>
    <col min="12" max="12" width="16.140625" style="7" customWidth="1"/>
    <col min="13" max="13" width="17.28515625" style="132" customWidth="1"/>
    <col min="14" max="16" width="13.85546875" style="7" hidden="1" customWidth="1"/>
    <col min="17" max="17" width="17.140625" style="4" customWidth="1"/>
    <col min="18" max="18" width="16.42578125" style="4" customWidth="1"/>
    <col min="19" max="19" width="15.7109375" style="7" customWidth="1"/>
    <col min="20" max="20" width="3" style="4" hidden="1" customWidth="1"/>
    <col min="21" max="21" width="12.42578125" style="5" hidden="1" customWidth="1"/>
    <col min="22" max="22" width="11.28515625" style="5" hidden="1" customWidth="1"/>
    <col min="23" max="23" width="11.5703125" style="6" hidden="1" customWidth="1"/>
    <col min="24" max="24" width="15.5703125" style="5" hidden="1" customWidth="1"/>
    <col min="25" max="25" width="11.42578125" style="5" hidden="1" customWidth="1"/>
    <col min="26" max="26" width="11.42578125" style="7" hidden="1" customWidth="1"/>
    <col min="27" max="27" width="12.85546875" style="7" hidden="1" customWidth="1"/>
    <col min="28" max="29" width="15.85546875" style="7" hidden="1" customWidth="1"/>
    <col min="30" max="30" width="15.42578125" style="7" hidden="1" customWidth="1"/>
    <col min="31" max="46" width="15.85546875" style="7" hidden="1" customWidth="1"/>
    <col min="47" max="47" width="17.5703125" style="7" hidden="1" customWidth="1"/>
    <col min="48" max="48" width="15.42578125" style="7" hidden="1" customWidth="1"/>
    <col min="49" max="49" width="15.28515625" style="7" hidden="1" customWidth="1"/>
    <col min="50" max="50" width="14.42578125" style="7" hidden="1" customWidth="1"/>
    <col min="51" max="51" width="17.28515625" style="7" hidden="1" customWidth="1"/>
    <col min="52" max="54" width="14.42578125" style="7" hidden="1" customWidth="1"/>
    <col min="55" max="55" width="14" style="7" hidden="1" customWidth="1"/>
    <col min="56" max="56" width="15.42578125" style="7" hidden="1" customWidth="1"/>
    <col min="57" max="16384" width="11.42578125" style="7" hidden="1"/>
  </cols>
  <sheetData>
    <row r="1" spans="1:56" ht="13.5" hidden="1" thickBot="1" x14ac:dyDescent="0.25">
      <c r="A1" s="1"/>
      <c r="B1" s="1"/>
      <c r="C1" s="1"/>
      <c r="D1" s="1"/>
      <c r="E1" s="1"/>
      <c r="F1" s="1"/>
      <c r="G1" s="1"/>
      <c r="H1" s="1"/>
      <c r="I1" s="1"/>
      <c r="J1" s="1"/>
      <c r="K1" s="1"/>
      <c r="L1" s="1"/>
      <c r="M1" s="2"/>
      <c r="N1" s="1"/>
      <c r="O1" s="1"/>
      <c r="P1" s="1"/>
      <c r="Q1" s="3"/>
      <c r="R1" s="3"/>
      <c r="S1" s="1"/>
    </row>
    <row r="2" spans="1:56" ht="16.5" hidden="1" thickBot="1" x14ac:dyDescent="0.3">
      <c r="A2" s="8"/>
      <c r="B2" s="8"/>
      <c r="C2" s="8"/>
      <c r="D2" s="8"/>
      <c r="E2" s="8"/>
      <c r="F2" s="8"/>
      <c r="G2" s="8"/>
      <c r="H2" s="8"/>
      <c r="I2" s="8"/>
      <c r="J2" s="8"/>
      <c r="K2" s="8"/>
      <c r="L2" s="8"/>
      <c r="M2" s="8"/>
      <c r="N2" s="8"/>
      <c r="O2" s="8"/>
      <c r="P2" s="8"/>
      <c r="Q2" s="8"/>
      <c r="R2" s="8"/>
      <c r="S2" s="8"/>
    </row>
    <row r="3" spans="1:56" s="1" customFormat="1" ht="16.5" hidden="1" thickBot="1" x14ac:dyDescent="0.3">
      <c r="A3" s="8"/>
      <c r="B3" s="8"/>
      <c r="C3" s="8"/>
      <c r="D3" s="8"/>
      <c r="E3" s="8"/>
      <c r="F3" s="8"/>
      <c r="G3" s="8"/>
      <c r="H3" s="8"/>
      <c r="I3" s="8"/>
      <c r="J3" s="8"/>
      <c r="K3" s="8"/>
      <c r="L3" s="8"/>
      <c r="M3" s="8"/>
      <c r="N3" s="8"/>
      <c r="O3" s="8"/>
      <c r="P3" s="8"/>
      <c r="Q3" s="8"/>
      <c r="R3" s="8"/>
      <c r="S3" s="8"/>
      <c r="T3" s="9"/>
      <c r="U3" s="10"/>
      <c r="V3" s="10"/>
      <c r="W3" s="10"/>
      <c r="X3" s="10"/>
      <c r="Y3" s="10"/>
    </row>
    <row r="4" spans="1:56" s="1" customFormat="1" ht="16.5" hidden="1" thickBot="1" x14ac:dyDescent="0.3">
      <c r="A4" s="8"/>
      <c r="B4" s="8"/>
      <c r="C4" s="8"/>
      <c r="D4" s="8"/>
      <c r="E4" s="8"/>
      <c r="F4" s="8"/>
      <c r="G4" s="8"/>
      <c r="H4" s="8"/>
      <c r="I4" s="8"/>
      <c r="J4" s="8"/>
      <c r="K4" s="8"/>
      <c r="L4" s="8"/>
      <c r="M4" s="8"/>
      <c r="N4" s="8"/>
      <c r="O4" s="8"/>
      <c r="P4" s="8"/>
      <c r="Q4" s="8"/>
      <c r="R4" s="8"/>
      <c r="S4" s="8"/>
      <c r="T4" s="9"/>
      <c r="U4" s="10"/>
      <c r="V4" s="10"/>
      <c r="W4" s="10"/>
      <c r="X4" s="10"/>
      <c r="Y4" s="10"/>
    </row>
    <row r="5" spans="1:56" s="1" customFormat="1" ht="20.100000000000001" hidden="1" customHeight="1" x14ac:dyDescent="0.25">
      <c r="A5" s="11"/>
      <c r="B5" s="11"/>
      <c r="C5" s="11"/>
      <c r="D5" s="11"/>
      <c r="E5" s="11"/>
      <c r="F5" s="11"/>
      <c r="G5" s="11"/>
      <c r="H5" s="11"/>
      <c r="I5" s="11"/>
      <c r="J5" s="11"/>
      <c r="K5" s="11"/>
      <c r="L5" s="11"/>
      <c r="M5" s="11"/>
      <c r="N5" s="11"/>
      <c r="O5" s="11"/>
      <c r="P5" s="11"/>
      <c r="Q5" s="11"/>
      <c r="R5" s="11"/>
      <c r="S5" s="11"/>
      <c r="T5" s="9"/>
      <c r="U5" s="135" t="s">
        <v>0</v>
      </c>
      <c r="V5" s="136"/>
      <c r="W5" s="136"/>
      <c r="X5" s="136"/>
      <c r="Y5" s="137"/>
    </row>
    <row r="6" spans="1:56" s="1" customFormat="1" ht="34.5" customHeight="1" thickBot="1" x14ac:dyDescent="0.3">
      <c r="A6" s="138" t="s">
        <v>1</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40"/>
    </row>
    <row r="7" spans="1:56" ht="71.25" customHeight="1" x14ac:dyDescent="0.25">
      <c r="A7" s="12" t="s">
        <v>2</v>
      </c>
      <c r="B7" s="13" t="s">
        <v>3</v>
      </c>
      <c r="C7" s="13" t="s">
        <v>4</v>
      </c>
      <c r="D7" s="13" t="s">
        <v>5</v>
      </c>
      <c r="E7" s="13" t="s">
        <v>6</v>
      </c>
      <c r="F7" s="13" t="s">
        <v>7</v>
      </c>
      <c r="G7" s="13" t="s">
        <v>8</v>
      </c>
      <c r="H7" s="13" t="s">
        <v>9</v>
      </c>
      <c r="I7" s="13" t="s">
        <v>10</v>
      </c>
      <c r="J7" s="13" t="s">
        <v>11</v>
      </c>
      <c r="K7" s="13" t="s">
        <v>12</v>
      </c>
      <c r="L7" s="13" t="s">
        <v>13</v>
      </c>
      <c r="M7" s="13" t="s">
        <v>14</v>
      </c>
      <c r="N7" s="13" t="s">
        <v>15</v>
      </c>
      <c r="O7" s="13" t="s">
        <v>16</v>
      </c>
      <c r="P7" s="13" t="s">
        <v>17</v>
      </c>
      <c r="Q7" s="13" t="s">
        <v>18</v>
      </c>
      <c r="R7" s="13" t="s">
        <v>19</v>
      </c>
      <c r="S7" s="13" t="s">
        <v>20</v>
      </c>
      <c r="T7" s="13"/>
      <c r="U7" s="13" t="s">
        <v>21</v>
      </c>
      <c r="V7" s="13" t="s">
        <v>22</v>
      </c>
      <c r="W7" s="13" t="s">
        <v>23</v>
      </c>
      <c r="X7" s="13" t="s">
        <v>24</v>
      </c>
      <c r="Y7" s="13" t="s">
        <v>25</v>
      </c>
      <c r="Z7" s="13"/>
      <c r="AA7" s="13" t="s">
        <v>26</v>
      </c>
      <c r="AB7" s="14" t="s">
        <v>26</v>
      </c>
      <c r="AC7" s="14" t="s">
        <v>27</v>
      </c>
      <c r="AD7" s="14" t="s">
        <v>28</v>
      </c>
      <c r="AE7" s="14" t="s">
        <v>29</v>
      </c>
      <c r="AF7" s="14" t="s">
        <v>30</v>
      </c>
      <c r="AG7" s="14" t="s">
        <v>31</v>
      </c>
      <c r="AH7" s="14" t="s">
        <v>32</v>
      </c>
      <c r="AI7" s="14" t="s">
        <v>33</v>
      </c>
      <c r="AJ7" s="14" t="s">
        <v>34</v>
      </c>
      <c r="AK7" s="14" t="s">
        <v>35</v>
      </c>
      <c r="AL7" s="14" t="s">
        <v>36</v>
      </c>
      <c r="AM7" s="14" t="s">
        <v>37</v>
      </c>
      <c r="AN7" s="14" t="s">
        <v>38</v>
      </c>
      <c r="AO7" s="14" t="s">
        <v>39</v>
      </c>
      <c r="AP7" s="14" t="s">
        <v>40</v>
      </c>
      <c r="AQ7" s="14" t="s">
        <v>41</v>
      </c>
      <c r="AR7" s="14" t="s">
        <v>42</v>
      </c>
      <c r="AS7" s="14" t="s">
        <v>43</v>
      </c>
      <c r="AT7" s="15" t="s">
        <v>44</v>
      </c>
      <c r="AU7" s="16" t="s">
        <v>45</v>
      </c>
      <c r="AV7" s="17"/>
      <c r="AW7" s="18" t="s">
        <v>46</v>
      </c>
      <c r="AX7" s="18" t="s">
        <v>27</v>
      </c>
      <c r="AZ7" s="17"/>
      <c r="BA7" s="17"/>
      <c r="BB7" s="18" t="s">
        <v>47</v>
      </c>
      <c r="BC7" s="18" t="s">
        <v>48</v>
      </c>
      <c r="BD7" s="18" t="s">
        <v>49</v>
      </c>
    </row>
    <row r="8" spans="1:56" s="1" customFormat="1" ht="15" hidden="1" customHeight="1" x14ac:dyDescent="0.2">
      <c r="A8" s="19" t="s">
        <v>50</v>
      </c>
      <c r="B8" s="20"/>
      <c r="C8" s="20">
        <v>0.5</v>
      </c>
      <c r="D8" s="20">
        <v>0.3</v>
      </c>
      <c r="E8" s="20">
        <f>1-C8-D8</f>
        <v>0.2</v>
      </c>
      <c r="F8" s="20"/>
      <c r="G8" s="20">
        <v>0.4</v>
      </c>
      <c r="H8" s="20"/>
      <c r="I8" s="20"/>
      <c r="J8" s="20">
        <v>0.2</v>
      </c>
      <c r="K8" s="20"/>
      <c r="L8" s="21"/>
      <c r="M8" s="22"/>
      <c r="N8" s="22"/>
      <c r="O8" s="22"/>
      <c r="P8" s="22"/>
      <c r="Q8" s="21"/>
      <c r="R8" s="21"/>
      <c r="S8" s="22"/>
      <c r="T8" s="23"/>
      <c r="U8" s="24"/>
      <c r="V8" s="24"/>
      <c r="W8" s="25"/>
      <c r="X8" s="26"/>
      <c r="Y8" s="27"/>
      <c r="Z8" s="28"/>
      <c r="AA8" s="28"/>
      <c r="AB8" s="28"/>
      <c r="AC8" s="28"/>
      <c r="AD8" s="28"/>
      <c r="AE8" s="28"/>
      <c r="AF8" s="28"/>
      <c r="AG8" s="28"/>
      <c r="AH8" s="28"/>
      <c r="AI8" s="28"/>
      <c r="AJ8" s="28"/>
      <c r="AK8" s="28"/>
      <c r="AL8" s="28"/>
      <c r="AM8" s="28"/>
      <c r="AN8" s="28"/>
      <c r="AO8" s="28"/>
      <c r="AP8" s="28"/>
      <c r="AQ8" s="28"/>
      <c r="AR8" s="28"/>
      <c r="AS8" s="28"/>
      <c r="AT8" s="29"/>
    </row>
    <row r="9" spans="1:56" s="1" customFormat="1" ht="15" hidden="1" customHeight="1" x14ac:dyDescent="0.2">
      <c r="A9" s="19"/>
      <c r="B9" s="30">
        <v>1</v>
      </c>
      <c r="C9" s="31">
        <v>2</v>
      </c>
      <c r="D9" s="30">
        <v>3</v>
      </c>
      <c r="E9" s="30">
        <v>4</v>
      </c>
      <c r="F9" s="30">
        <v>5</v>
      </c>
      <c r="G9" s="30">
        <v>6</v>
      </c>
      <c r="H9" s="30">
        <v>7</v>
      </c>
      <c r="I9" s="30">
        <v>8</v>
      </c>
      <c r="J9" s="30">
        <v>9</v>
      </c>
      <c r="K9" s="30">
        <v>10</v>
      </c>
      <c r="L9" s="21">
        <v>11</v>
      </c>
      <c r="M9" s="22">
        <v>12</v>
      </c>
      <c r="N9" s="22">
        <v>13</v>
      </c>
      <c r="O9" s="22">
        <v>14</v>
      </c>
      <c r="P9" s="22">
        <v>13</v>
      </c>
      <c r="Q9" s="21">
        <v>13</v>
      </c>
      <c r="R9" s="21">
        <v>14</v>
      </c>
      <c r="S9" s="32"/>
      <c r="T9" s="23"/>
      <c r="U9" s="24"/>
      <c r="V9" s="24"/>
      <c r="W9" s="25"/>
      <c r="X9" s="26"/>
      <c r="Y9" s="27"/>
      <c r="Z9" s="28"/>
      <c r="AA9" s="28"/>
      <c r="AB9" s="28"/>
      <c r="AC9" s="28"/>
      <c r="AD9" s="28"/>
      <c r="AE9" s="28"/>
      <c r="AF9" s="28"/>
      <c r="AG9" s="28"/>
      <c r="AH9" s="28"/>
      <c r="AI9" s="28"/>
      <c r="AJ9" s="28"/>
      <c r="AK9" s="28"/>
      <c r="AL9" s="28"/>
      <c r="AM9" s="28"/>
      <c r="AN9" s="28"/>
      <c r="AO9" s="28"/>
      <c r="AP9" s="28"/>
      <c r="AQ9" s="28"/>
      <c r="AR9" s="28"/>
      <c r="AS9" s="28"/>
      <c r="AT9" s="29"/>
    </row>
    <row r="10" spans="1:56" s="1" customFormat="1" ht="15" hidden="1" customHeight="1" x14ac:dyDescent="0.2">
      <c r="A10" s="19"/>
      <c r="B10" s="30"/>
      <c r="C10" s="31"/>
      <c r="D10" s="30"/>
      <c r="E10" s="30"/>
      <c r="F10" s="30"/>
      <c r="G10" s="30"/>
      <c r="H10" s="30"/>
      <c r="I10" s="30"/>
      <c r="J10" s="30"/>
      <c r="K10" s="30"/>
      <c r="L10" s="21"/>
      <c r="M10" s="22"/>
      <c r="N10" s="22"/>
      <c r="O10" s="22"/>
      <c r="P10" s="22"/>
      <c r="Q10" s="21"/>
      <c r="R10" s="21"/>
      <c r="S10" s="33" t="s">
        <v>51</v>
      </c>
      <c r="T10" s="33"/>
      <c r="U10" s="33"/>
      <c r="V10" s="33"/>
      <c r="W10" s="33"/>
      <c r="X10" s="33"/>
      <c r="Y10" s="33"/>
      <c r="Z10" s="33"/>
      <c r="AA10" s="33" t="s">
        <v>52</v>
      </c>
      <c r="AB10" s="33"/>
      <c r="AC10" s="33" t="s">
        <v>53</v>
      </c>
      <c r="AD10" s="33" t="s">
        <v>54</v>
      </c>
      <c r="AE10" s="33" t="s">
        <v>55</v>
      </c>
      <c r="AF10" s="33" t="s">
        <v>56</v>
      </c>
      <c r="AG10" s="33" t="s">
        <v>57</v>
      </c>
      <c r="AH10" s="33" t="s">
        <v>58</v>
      </c>
      <c r="AI10" s="33" t="s">
        <v>59</v>
      </c>
      <c r="AJ10" s="33" t="s">
        <v>60</v>
      </c>
      <c r="AK10" s="33" t="s">
        <v>61</v>
      </c>
      <c r="AL10" s="33" t="s">
        <v>62</v>
      </c>
      <c r="AM10" s="33" t="s">
        <v>63</v>
      </c>
      <c r="AN10" s="33" t="s">
        <v>64</v>
      </c>
      <c r="AO10" s="33" t="s">
        <v>65</v>
      </c>
      <c r="AP10" s="33" t="s">
        <v>66</v>
      </c>
      <c r="AQ10" s="33" t="s">
        <v>44</v>
      </c>
      <c r="AR10" s="33" t="s">
        <v>67</v>
      </c>
      <c r="AS10" s="33" t="s">
        <v>68</v>
      </c>
      <c r="AT10" s="34"/>
      <c r="AU10" s="35"/>
      <c r="AV10" s="36"/>
      <c r="AW10" s="36"/>
      <c r="AX10" s="36"/>
      <c r="AY10" s="36"/>
      <c r="AZ10" s="36"/>
      <c r="BA10" s="36"/>
      <c r="BB10" s="36" t="s">
        <v>53</v>
      </c>
      <c r="BC10" s="36" t="s">
        <v>54</v>
      </c>
      <c r="BD10" s="36" t="s">
        <v>55</v>
      </c>
    </row>
    <row r="11" spans="1:56" s="1" customFormat="1" ht="15" hidden="1" customHeight="1" x14ac:dyDescent="0.2">
      <c r="A11" s="19"/>
      <c r="B11" s="30"/>
      <c r="C11" s="31"/>
      <c r="D11" s="30"/>
      <c r="E11" s="30"/>
      <c r="F11" s="30"/>
      <c r="G11" s="30"/>
      <c r="H11" s="30"/>
      <c r="I11" s="30"/>
      <c r="J11" s="30"/>
      <c r="K11" s="30"/>
      <c r="L11" s="21"/>
      <c r="M11" s="22"/>
      <c r="N11" s="22"/>
      <c r="O11" s="22"/>
      <c r="P11" s="22"/>
      <c r="Q11" s="21"/>
      <c r="R11" s="21"/>
      <c r="S11" s="33"/>
      <c r="T11" s="33"/>
      <c r="U11" s="33"/>
      <c r="V11" s="33"/>
      <c r="W11" s="33"/>
      <c r="X11" s="33"/>
      <c r="Y11" s="33"/>
      <c r="Z11" s="33"/>
      <c r="AA11" s="33"/>
      <c r="AB11" s="33"/>
      <c r="AC11" s="33" t="s">
        <v>69</v>
      </c>
      <c r="AD11" s="33"/>
      <c r="AE11" s="33" t="s">
        <v>70</v>
      </c>
      <c r="AF11" s="33" t="s">
        <v>71</v>
      </c>
      <c r="AG11" s="33"/>
      <c r="AH11" s="33" t="s">
        <v>72</v>
      </c>
      <c r="AI11" s="33" t="s">
        <v>73</v>
      </c>
      <c r="AJ11" s="33"/>
      <c r="AK11" s="33" t="s">
        <v>74</v>
      </c>
      <c r="AL11" s="33" t="s">
        <v>75</v>
      </c>
      <c r="AM11" s="33"/>
      <c r="AN11" s="33" t="s">
        <v>76</v>
      </c>
      <c r="AO11" s="33" t="s">
        <v>77</v>
      </c>
      <c r="AP11" s="33"/>
      <c r="AQ11" s="33" t="s">
        <v>78</v>
      </c>
      <c r="AR11" s="33" t="s">
        <v>79</v>
      </c>
      <c r="AS11" s="33" t="s">
        <v>80</v>
      </c>
      <c r="AT11" s="34"/>
      <c r="AU11" s="35"/>
      <c r="AV11" s="36"/>
      <c r="AW11" s="36"/>
      <c r="AX11" s="36"/>
      <c r="AY11" s="36"/>
      <c r="AZ11" s="36"/>
      <c r="BA11" s="36"/>
      <c r="BB11" s="36"/>
      <c r="BC11" s="36"/>
      <c r="BD11" s="36" t="s">
        <v>81</v>
      </c>
    </row>
    <row r="12" spans="1:56" s="1" customFormat="1" ht="15" customHeight="1" x14ac:dyDescent="0.2">
      <c r="A12" s="37"/>
      <c r="B12" s="30"/>
      <c r="C12" s="31"/>
      <c r="D12" s="30"/>
      <c r="E12" s="30"/>
      <c r="F12" s="30"/>
      <c r="G12" s="30"/>
      <c r="H12" s="30"/>
      <c r="I12" s="30"/>
      <c r="J12" s="30"/>
      <c r="K12" s="30" t="s">
        <v>51</v>
      </c>
      <c r="L12" s="38" t="s">
        <v>52</v>
      </c>
      <c r="M12" s="33" t="s">
        <v>53</v>
      </c>
      <c r="N12" s="33"/>
      <c r="O12" s="33"/>
      <c r="P12" s="33"/>
      <c r="Q12" s="38" t="s">
        <v>54</v>
      </c>
      <c r="R12" s="38" t="s">
        <v>55</v>
      </c>
      <c r="S12" s="39" t="s">
        <v>82</v>
      </c>
      <c r="T12" s="40"/>
      <c r="U12" s="41"/>
      <c r="V12" s="41"/>
      <c r="W12" s="42"/>
      <c r="X12" s="40"/>
      <c r="Y12" s="41"/>
      <c r="Z12" s="42"/>
      <c r="AA12" s="39" t="s">
        <v>56</v>
      </c>
      <c r="AB12" s="39"/>
      <c r="AC12" s="39"/>
      <c r="AD12" s="33"/>
      <c r="AE12" s="33"/>
      <c r="AF12" s="33"/>
      <c r="AG12" s="33"/>
      <c r="AH12" s="33"/>
      <c r="AI12" s="33"/>
      <c r="AJ12" s="33"/>
      <c r="AK12" s="33"/>
      <c r="AL12" s="33"/>
      <c r="AM12" s="33"/>
      <c r="AN12" s="33"/>
      <c r="AO12" s="33"/>
      <c r="AP12" s="33"/>
      <c r="AQ12" s="39"/>
      <c r="AR12" s="39"/>
      <c r="AS12" s="39"/>
      <c r="AT12" s="43"/>
      <c r="AU12" s="35"/>
      <c r="AV12" s="36"/>
      <c r="AW12" s="36"/>
      <c r="AX12" s="36"/>
      <c r="AY12" s="44"/>
      <c r="AZ12" s="44"/>
      <c r="BA12" s="44"/>
      <c r="BB12" s="44"/>
      <c r="BC12" s="44"/>
      <c r="BD12" s="44"/>
    </row>
    <row r="13" spans="1:56" s="1" customFormat="1" ht="15" customHeight="1" x14ac:dyDescent="0.2">
      <c r="A13" s="37"/>
      <c r="B13" s="30"/>
      <c r="C13" s="31"/>
      <c r="D13" s="30"/>
      <c r="E13" s="30"/>
      <c r="F13" s="30"/>
      <c r="G13" s="30"/>
      <c r="H13" s="30"/>
      <c r="I13" s="30"/>
      <c r="J13" s="30"/>
      <c r="K13" s="30"/>
      <c r="L13" s="38" t="s">
        <v>83</v>
      </c>
      <c r="M13" s="33" t="s">
        <v>84</v>
      </c>
      <c r="N13" s="33"/>
      <c r="O13" s="33"/>
      <c r="P13" s="33"/>
      <c r="Q13" s="38"/>
      <c r="R13" s="38" t="s">
        <v>81</v>
      </c>
      <c r="S13" s="39" t="s">
        <v>85</v>
      </c>
      <c r="T13" s="40"/>
      <c r="U13" s="41"/>
      <c r="V13" s="41"/>
      <c r="W13" s="42"/>
      <c r="X13" s="40"/>
      <c r="Y13" s="41"/>
      <c r="Z13" s="42"/>
      <c r="AA13" s="39" t="s">
        <v>85</v>
      </c>
      <c r="AB13" s="39"/>
      <c r="AC13" s="39"/>
      <c r="AD13" s="33"/>
      <c r="AE13" s="33"/>
      <c r="AF13" s="33"/>
      <c r="AG13" s="33"/>
      <c r="AH13" s="33"/>
      <c r="AI13" s="33"/>
      <c r="AJ13" s="33"/>
      <c r="AK13" s="33"/>
      <c r="AL13" s="33"/>
      <c r="AM13" s="33"/>
      <c r="AN13" s="33"/>
      <c r="AO13" s="33"/>
      <c r="AP13" s="33"/>
      <c r="AQ13" s="39"/>
      <c r="AR13" s="39"/>
      <c r="AS13" s="39"/>
      <c r="AT13" s="43"/>
      <c r="AU13" s="35"/>
      <c r="AV13" s="36"/>
      <c r="AW13" s="36"/>
      <c r="AX13" s="36"/>
      <c r="AY13" s="44"/>
      <c r="AZ13" s="44"/>
      <c r="BA13" s="44"/>
      <c r="BB13" s="44"/>
      <c r="BC13" s="44"/>
      <c r="BD13" s="44"/>
    </row>
    <row r="14" spans="1:56" ht="18" customHeight="1" x14ac:dyDescent="0.2">
      <c r="A14" s="19" t="s">
        <v>86</v>
      </c>
      <c r="B14" s="45">
        <f>'[1]State Population'!I5</f>
        <v>1645359</v>
      </c>
      <c r="C14" s="46">
        <f>B14/$B$74</f>
        <v>4.1708471659484908E-2</v>
      </c>
      <c r="D14" s="47">
        <f>'[1]Poverty-Uninsured Population'!E3</f>
        <v>3.1723328207457609E-2</v>
      </c>
      <c r="E14" s="46">
        <f>[1]Prevalence!J3</f>
        <v>3.027935991320857E-2</v>
      </c>
      <c r="F14" s="47">
        <f>(C14*C$8)+(D14*D$8)+(E14*E$8)</f>
        <v>3.6427106274621451E-2</v>
      </c>
      <c r="G14" s="48">
        <f>'[1]Self Suff. Calc'!F5</f>
        <v>1.1733094724193571</v>
      </c>
      <c r="H14" s="47">
        <f>(F14*G14*G$8)+(F14*(1-G$8))</f>
        <v>3.8952371302708851E-2</v>
      </c>
      <c r="I14" s="47">
        <f>H14/H74</f>
        <v>3.7177284663399833E-2</v>
      </c>
      <c r="J14" s="47">
        <f>'[1]Resources-new'!M4</f>
        <v>4.50433352615279E-2</v>
      </c>
      <c r="K14" s="47">
        <f>ROUND(IF(I14&gt;J14,((I14*(I14/J14))*J$8)+(I14*(1-J$8)),IF(J14/I14&gt;2,I14*(1-J$8),((I14*((1-J14/I14)+1))*J$8)+(I14*(1-J$8)))),6)</f>
        <v>3.5603999999999997E-2</v>
      </c>
      <c r="L14" s="49">
        <f t="shared" ref="L14:L73" si="0">(K14/K$74)</f>
        <v>3.505333974979203E-2</v>
      </c>
      <c r="M14" s="50">
        <f>L14*$M$78</f>
        <v>11984618.635353854</v>
      </c>
      <c r="N14" s="51"/>
      <c r="O14" s="52">
        <f t="shared" ref="O14:O73" si="1">IF(N14=0,(X14/X$74)*N$74,0)</f>
        <v>0</v>
      </c>
      <c r="P14" s="50">
        <f t="shared" ref="P14:P70" si="2">M14+N14-O14</f>
        <v>11984618.635353854</v>
      </c>
      <c r="Q14" s="53">
        <f t="shared" ref="Q14:Q73" si="3">U14*$M$77</f>
        <v>56874162.158311777</v>
      </c>
      <c r="R14" s="53">
        <f t="shared" ref="R14:R70" si="4">P14+Q14</f>
        <v>68858780.793665633</v>
      </c>
      <c r="S14" s="54">
        <f>ROUND(R14/$R$74,8)</f>
        <v>3.5649E-2</v>
      </c>
      <c r="T14" s="55"/>
      <c r="U14" s="56">
        <v>3.5777105344137861E-2</v>
      </c>
      <c r="V14" s="56">
        <f>S14-U14</f>
        <v>-1.2810534413786046E-4</v>
      </c>
      <c r="W14" s="25">
        <f t="shared" ref="W14:W70" si="5">IF(B14&lt;20000,250000+100000,350000+100000)</f>
        <v>450000</v>
      </c>
      <c r="X14" s="57">
        <f t="shared" ref="X14:X70" si="6">IF(N14=0,M14,0)</f>
        <v>11984618.635353854</v>
      </c>
      <c r="Y14" s="24">
        <v>3.5777105344137861E-2</v>
      </c>
      <c r="Z14" s="28"/>
      <c r="AA14" s="54">
        <v>3.5382719999999999E-2</v>
      </c>
      <c r="AB14" s="58">
        <v>3.5382720000000001</v>
      </c>
      <c r="AC14" s="59">
        <f>S14-AA14</f>
        <v>2.6628000000000068E-4</v>
      </c>
      <c r="AD14" s="60">
        <v>14917735.1</v>
      </c>
      <c r="AE14" s="60">
        <f>S14*AD74</f>
        <v>15030001.612133907</v>
      </c>
      <c r="AF14" s="60">
        <f>AE14-AD14</f>
        <v>112266.51213390753</v>
      </c>
      <c r="AG14" s="60">
        <v>3312411.12</v>
      </c>
      <c r="AH14" s="60">
        <f t="shared" ref="AH14:AH74" si="7">S14*$AG$74</f>
        <v>3337339.356590311</v>
      </c>
      <c r="AI14" s="60">
        <f t="shared" ref="AI14:AI74" si="8">AH14-AG14</f>
        <v>24928.236590310931</v>
      </c>
      <c r="AJ14" s="60">
        <v>4563297.01</v>
      </c>
      <c r="AK14" s="60">
        <f t="shared" ref="AK14:AK74" si="9">S14*$AJ$74</f>
        <v>4597639.0467896704</v>
      </c>
      <c r="AL14" s="60">
        <f t="shared" ref="AL14:AL74" si="10">AK14-AJ14</f>
        <v>34342.036789670587</v>
      </c>
      <c r="AM14" s="60">
        <v>3597243.36</v>
      </c>
      <c r="AN14" s="60">
        <f t="shared" ref="AN14:AN74" si="11">S14*$AM$74</f>
        <v>3624315.1591133708</v>
      </c>
      <c r="AO14" s="60">
        <f t="shared" ref="AO14:AO74" si="12">AN14-AM14</f>
        <v>27071.799113370944</v>
      </c>
      <c r="AP14" s="60">
        <v>2666070.58</v>
      </c>
      <c r="AQ14" s="61">
        <f t="shared" ref="AQ14:AQ74" si="13">S14*$AP$74</f>
        <v>2686134.6449150415</v>
      </c>
      <c r="AR14" s="61">
        <f>AQ14-AP14</f>
        <v>20064.064915041439</v>
      </c>
      <c r="AS14" s="61">
        <f t="shared" ref="AS14:AS74" si="14">AD14+AG14+AJ14+AM14+AP14</f>
        <v>29056757.169999994</v>
      </c>
      <c r="AT14" s="62">
        <f t="shared" ref="AT14:AT31" si="15">SUM(AF14+AI14+AL14+AO14+AR14)</f>
        <v>218672.64954230143</v>
      </c>
      <c r="AU14" s="63">
        <f t="shared" ref="AU14:AU73" si="16">$AU$76*S14</f>
        <v>27140554.545972031</v>
      </c>
      <c r="AV14" s="64"/>
      <c r="AW14" s="64">
        <f t="shared" ref="AW14:AW74" si="17">AU14-AS14</f>
        <v>-1916202.6240279637</v>
      </c>
      <c r="AX14" s="65">
        <f t="shared" ref="AX14:AX73" si="18">S14-AA14</f>
        <v>2.6628000000000068E-4</v>
      </c>
      <c r="AY14" s="66"/>
      <c r="AZ14" s="67">
        <v>26390686.59</v>
      </c>
      <c r="BA14" s="68"/>
      <c r="BB14" s="66">
        <f t="shared" ref="BB14:BB73" si="19">S14*$BB$74</f>
        <v>3564900</v>
      </c>
      <c r="BC14" s="66">
        <f>AT14</f>
        <v>218672.64954230143</v>
      </c>
      <c r="BD14" s="66">
        <f>BB14+BC14</f>
        <v>3783572.6495423014</v>
      </c>
    </row>
    <row r="15" spans="1:56" ht="18" customHeight="1" x14ac:dyDescent="0.2">
      <c r="A15" s="69" t="s">
        <v>87</v>
      </c>
      <c r="B15" s="45">
        <f>'[1]State Population'!I6</f>
        <v>1151</v>
      </c>
      <c r="C15" s="46">
        <f t="shared" ref="C15:C70" si="20">B15/$B$74</f>
        <v>2.9176885336310878E-5</v>
      </c>
      <c r="D15" s="47">
        <f>'[1]Poverty-Uninsured Population'!E4</f>
        <v>2.966523689876292E-5</v>
      </c>
      <c r="E15" s="46">
        <f>[1]Prevalence!J4</f>
        <v>3.345086339390652E-5</v>
      </c>
      <c r="F15" s="47">
        <f>(C15*C$8)+(D15*D$8)+(E15*E$8)</f>
        <v>3.017818641656562E-5</v>
      </c>
      <c r="G15" s="48">
        <f>'[1]Self Suff. Calc'!F6</f>
        <v>0.90460550010772867</v>
      </c>
      <c r="H15" s="47">
        <f>(F15*G15*G$8)+(F15*(1-G$8))</f>
        <v>2.9026653216220016E-5</v>
      </c>
      <c r="I15" s="47">
        <f t="shared" ref="I15:I70" si="21">(H15/H$74)</f>
        <v>2.7703888450307419E-5</v>
      </c>
      <c r="J15" s="47">
        <f>'[1]Resources-new'!M5</f>
        <v>5.0474974891914347E-4</v>
      </c>
      <c r="K15" s="47">
        <f>ROUND(IF(I15&gt;J15,((I15*(I15/J15))*J$8)+(I15*(1-J$8)),IF(J15/I15&gt;2,I15*(1-J$8),((I15*((1-J15/I15)+1))*J$8)+(I15*(1-J$8)))),6)</f>
        <v>2.1999999999999999E-5</v>
      </c>
      <c r="L15" s="49">
        <f t="shared" si="0"/>
        <v>2.1659742570930923E-5</v>
      </c>
      <c r="M15" s="50">
        <f t="shared" ref="M15:M73" si="22">L15*$M$78</f>
        <v>7405.3929327543183</v>
      </c>
      <c r="N15" s="52"/>
      <c r="O15" s="52">
        <f t="shared" si="1"/>
        <v>0</v>
      </c>
      <c r="P15" s="50">
        <f t="shared" si="2"/>
        <v>7405.3929327543183</v>
      </c>
      <c r="Q15" s="53">
        <f t="shared" si="3"/>
        <v>1449937.2114295044</v>
      </c>
      <c r="R15" s="53">
        <f t="shared" si="4"/>
        <v>1457342.6043622587</v>
      </c>
      <c r="S15" s="51">
        <f t="shared" ref="S15:S73" si="23">ROUND(R15/$R$74,8)</f>
        <v>7.5447999999999997E-4</v>
      </c>
      <c r="T15" s="55"/>
      <c r="U15" s="56">
        <v>9.1209354805621087E-4</v>
      </c>
      <c r="V15" s="56">
        <f t="shared" ref="V15:V73" si="24">S15-U15</f>
        <v>-1.576135480562109E-4</v>
      </c>
      <c r="W15" s="25">
        <f t="shared" si="5"/>
        <v>350000</v>
      </c>
      <c r="X15" s="57">
        <f t="shared" si="6"/>
        <v>7405.3929327543183</v>
      </c>
      <c r="Y15" s="24">
        <v>9.1209354805621087E-4</v>
      </c>
      <c r="Z15" s="28"/>
      <c r="AA15" s="54">
        <v>7.5431999999999995E-4</v>
      </c>
      <c r="AB15" s="22">
        <v>7.5431999999999999E-2</v>
      </c>
      <c r="AC15" s="70">
        <f>S15-AA15</f>
        <v>1.6000000000002557E-7</v>
      </c>
      <c r="AD15" s="60">
        <v>318029.42</v>
      </c>
      <c r="AE15" s="60">
        <f>S15*AD74</f>
        <v>318096.87835066312</v>
      </c>
      <c r="AF15" s="60">
        <f t="shared" ref="AF15:AF74" si="25">AE15-AD15</f>
        <v>67.458350663131569</v>
      </c>
      <c r="AG15" s="60">
        <v>70616.899999999994</v>
      </c>
      <c r="AH15" s="60">
        <f t="shared" si="7"/>
        <v>70631.87740919122</v>
      </c>
      <c r="AI15" s="60">
        <f t="shared" si="8"/>
        <v>14.977409191225888</v>
      </c>
      <c r="AJ15" s="60">
        <v>97284.39</v>
      </c>
      <c r="AK15" s="60">
        <f t="shared" si="9"/>
        <v>97305.021403738399</v>
      </c>
      <c r="AL15" s="60">
        <f t="shared" si="10"/>
        <v>20.631403738399968</v>
      </c>
      <c r="AM15" s="60">
        <v>76689.2</v>
      </c>
      <c r="AN15" s="60">
        <f t="shared" si="11"/>
        <v>76705.470034162412</v>
      </c>
      <c r="AO15" s="60">
        <f t="shared" si="12"/>
        <v>16.270034162414959</v>
      </c>
      <c r="AP15" s="60">
        <v>56837.64</v>
      </c>
      <c r="AQ15" s="61">
        <f t="shared" si="13"/>
        <v>56849.697520140828</v>
      </c>
      <c r="AR15" s="61">
        <f t="shared" ref="AR15:AR74" si="26">AQ15-AP15</f>
        <v>12.057520140828274</v>
      </c>
      <c r="AS15" s="61">
        <f t="shared" si="14"/>
        <v>619457.54999999993</v>
      </c>
      <c r="AT15" s="62">
        <f t="shared" si="15"/>
        <v>131.39471789600066</v>
      </c>
      <c r="AU15" s="63">
        <f t="shared" si="16"/>
        <v>574406.17110844562</v>
      </c>
      <c r="AV15" s="64"/>
      <c r="AW15" s="64">
        <f t="shared" si="17"/>
        <v>-45051.378891554312</v>
      </c>
      <c r="AX15" s="65">
        <f t="shared" si="18"/>
        <v>1.6000000000002557E-7</v>
      </c>
      <c r="AY15" s="66"/>
      <c r="AZ15" s="67">
        <v>562619.91</v>
      </c>
      <c r="BA15" s="68"/>
      <c r="BB15" s="66">
        <f t="shared" si="19"/>
        <v>75448</v>
      </c>
      <c r="BC15" s="66">
        <f>AT15</f>
        <v>131.39471789600066</v>
      </c>
      <c r="BD15" s="66">
        <f t="shared" ref="BD15:BD74" si="27">BB15+BC15</f>
        <v>75579.394717896008</v>
      </c>
    </row>
    <row r="16" spans="1:56" ht="18" customHeight="1" x14ac:dyDescent="0.2">
      <c r="A16" s="69" t="s">
        <v>88</v>
      </c>
      <c r="B16" s="45">
        <f>'[1]State Population'!I7</f>
        <v>38382</v>
      </c>
      <c r="C16" s="46">
        <f t="shared" si="20"/>
        <v>9.7295153169268825E-4</v>
      </c>
      <c r="D16" s="47">
        <f>'[1]Poverty-Uninsured Population'!E5</f>
        <v>7.2408579011648121E-4</v>
      </c>
      <c r="E16" s="46">
        <f>[1]Prevalence!J5</f>
        <v>7.2959045294277195E-4</v>
      </c>
      <c r="F16" s="47">
        <f>(C16*C$8)+(D16*D$8)+(E16*E$8)</f>
        <v>8.4961959346984296E-4</v>
      </c>
      <c r="G16" s="48">
        <f>'[1]Self Suff. Calc'!F7</f>
        <v>0.96729188868321758</v>
      </c>
      <c r="H16" s="47">
        <f>(F16*G16*G$8)+(F16*(1-G$8))</f>
        <v>8.3850381257379058E-4</v>
      </c>
      <c r="I16" s="47">
        <f t="shared" si="21"/>
        <v>8.0029261092081445E-4</v>
      </c>
      <c r="J16" s="47">
        <f>'[1]Resources-new'!M6</f>
        <v>1.153680352519774E-3</v>
      </c>
      <c r="K16" s="47">
        <f>ROUND(IF(I16&gt;J16,((I16*(I16/J16))*J$8)+(I16*(1-J$8)),IF(J16/I16&gt;2,I16*(1-J$8),((I16*((1-J16/I16)+1))*J$8)+(I16*(1-J$8)))),6)</f>
        <v>7.2999999999999996E-4</v>
      </c>
      <c r="L16" s="49">
        <f t="shared" si="0"/>
        <v>7.1870963985361702E-4</v>
      </c>
      <c r="M16" s="50">
        <f t="shared" si="22"/>
        <v>245724.40185957513</v>
      </c>
      <c r="N16" s="52"/>
      <c r="O16" s="52">
        <f t="shared" si="1"/>
        <v>0</v>
      </c>
      <c r="P16" s="50">
        <f t="shared" si="2"/>
        <v>245724.40185957513</v>
      </c>
      <c r="Q16" s="53">
        <f t="shared" si="3"/>
        <v>2609952.2049191012</v>
      </c>
      <c r="R16" s="53">
        <f t="shared" si="4"/>
        <v>2855676.6067786762</v>
      </c>
      <c r="S16" s="51">
        <f t="shared" si="23"/>
        <v>1.47842E-3</v>
      </c>
      <c r="T16" s="55"/>
      <c r="U16" s="56">
        <v>1.6418094163503948E-3</v>
      </c>
      <c r="V16" s="56">
        <f t="shared" si="24"/>
        <v>-1.6338941635039481E-4</v>
      </c>
      <c r="W16" s="25">
        <f t="shared" si="5"/>
        <v>450000</v>
      </c>
      <c r="X16" s="57">
        <f t="shared" si="6"/>
        <v>245724.40185957513</v>
      </c>
      <c r="Y16" s="24">
        <v>1.6418094163503948E-3</v>
      </c>
      <c r="Z16" s="28"/>
      <c r="AA16" s="54">
        <v>1.4729599999999999E-3</v>
      </c>
      <c r="AB16" s="22">
        <v>0.14729600000000001</v>
      </c>
      <c r="AC16" s="70">
        <f t="shared" ref="AC16:AC73" si="28">S16-AA16</f>
        <v>5.4600000000001002E-6</v>
      </c>
      <c r="AD16" s="60">
        <v>621015.77</v>
      </c>
      <c r="AE16" s="60">
        <f>S16*AD74</f>
        <v>623317.76440884767</v>
      </c>
      <c r="AF16" s="60">
        <f t="shared" si="25"/>
        <v>2301.9944088476477</v>
      </c>
      <c r="AG16" s="60">
        <v>137893.56</v>
      </c>
      <c r="AH16" s="60">
        <f t="shared" si="7"/>
        <v>138404.70284075986</v>
      </c>
      <c r="AI16" s="60">
        <f t="shared" si="8"/>
        <v>511.14284075985779</v>
      </c>
      <c r="AJ16" s="60">
        <v>189967.14</v>
      </c>
      <c r="AK16" s="60">
        <f t="shared" si="9"/>
        <v>190671.30970166862</v>
      </c>
      <c r="AL16" s="60">
        <f t="shared" si="10"/>
        <v>704.16970166860847</v>
      </c>
      <c r="AM16" s="60">
        <v>149750.94</v>
      </c>
      <c r="AN16" s="60">
        <f t="shared" si="11"/>
        <v>150306.03993201465</v>
      </c>
      <c r="AO16" s="60">
        <f t="shared" si="12"/>
        <v>555.09993201465113</v>
      </c>
      <c r="AP16" s="60">
        <v>110986.81</v>
      </c>
      <c r="AQ16" s="61">
        <f t="shared" si="13"/>
        <v>111398.22103664326</v>
      </c>
      <c r="AR16" s="61">
        <f t="shared" si="26"/>
        <v>411.41103664325783</v>
      </c>
      <c r="AS16" s="61">
        <f t="shared" si="14"/>
        <v>1209614.2200000002</v>
      </c>
      <c r="AT16" s="62">
        <f t="shared" si="15"/>
        <v>4483.8179199340229</v>
      </c>
      <c r="AU16" s="63">
        <f t="shared" si="16"/>
        <v>1125561.4085067175</v>
      </c>
      <c r="AV16" s="64"/>
      <c r="AW16" s="64">
        <f t="shared" si="17"/>
        <v>-84052.811493282672</v>
      </c>
      <c r="AX16" s="65">
        <f t="shared" si="18"/>
        <v>5.4600000000001002E-6</v>
      </c>
      <c r="AY16" s="66"/>
      <c r="AZ16" s="67">
        <v>1098627.4099999999</v>
      </c>
      <c r="BA16" s="68"/>
      <c r="BB16" s="66">
        <f t="shared" si="19"/>
        <v>147842</v>
      </c>
      <c r="BC16" s="66">
        <f>AT16</f>
        <v>4483.8179199340229</v>
      </c>
      <c r="BD16" s="66">
        <f t="shared" si="27"/>
        <v>152325.81791993402</v>
      </c>
    </row>
    <row r="17" spans="1:56" ht="18" customHeight="1" x14ac:dyDescent="0.2">
      <c r="A17" s="19" t="s">
        <v>89</v>
      </c>
      <c r="B17" s="45">
        <f>'[1]State Population'!I8</f>
        <v>226404</v>
      </c>
      <c r="C17" s="46">
        <f t="shared" si="20"/>
        <v>5.7391516487246986E-3</v>
      </c>
      <c r="D17" s="47">
        <f>'[1]Poverty-Uninsured Population'!E6</f>
        <v>6.8506180299237355E-3</v>
      </c>
      <c r="E17" s="46">
        <f>[1]Prevalence!J6</f>
        <v>7.6286050085887349E-3</v>
      </c>
      <c r="F17" s="47">
        <f>(C17*C$8)+(D17*D$8)+(E17*E$8)</f>
        <v>6.4504822350572172E-3</v>
      </c>
      <c r="G17" s="48">
        <f>'[1]Self Suff. Calc'!F8</f>
        <v>0.86610243577923329</v>
      </c>
      <c r="H17" s="47">
        <f>(F17*G17*G$8)+(F17*(1-G$8))</f>
        <v>6.1050006913278216E-3</v>
      </c>
      <c r="I17" s="47">
        <f t="shared" si="21"/>
        <v>5.8267915657284593E-3</v>
      </c>
      <c r="J17" s="47">
        <f>'[1]Resources-new'!M8</f>
        <v>7.8361740798226515E-3</v>
      </c>
      <c r="K17" s="47">
        <f>ROUND(IF(I17&gt;J17,((I17*(I17/J17))*J$8)+(I17*(1-J$8)),IF(J17/I17&gt;2,I17*(1-J$8),((I17*((1-J17/I17)+1))*J$8)+(I17*(1-J$8)))),6)</f>
        <v>5.4250000000000001E-3</v>
      </c>
      <c r="L17" s="49">
        <f t="shared" si="0"/>
        <v>5.3410956112409213E-3</v>
      </c>
      <c r="M17" s="50">
        <f t="shared" si="22"/>
        <v>1826102.5754632808</v>
      </c>
      <c r="N17" s="52"/>
      <c r="O17" s="52">
        <f t="shared" si="1"/>
        <v>0</v>
      </c>
      <c r="P17" s="50">
        <f t="shared" si="2"/>
        <v>1826102.5754632808</v>
      </c>
      <c r="Q17" s="53">
        <f t="shared" si="3"/>
        <v>9302296.2255544737</v>
      </c>
      <c r="R17" s="53">
        <f t="shared" si="4"/>
        <v>11128398.801017754</v>
      </c>
      <c r="S17" s="51">
        <f t="shared" si="23"/>
        <v>5.7612999999999996E-3</v>
      </c>
      <c r="T17" s="55"/>
      <c r="U17" s="56">
        <v>5.851677095086676E-3</v>
      </c>
      <c r="V17" s="56">
        <f t="shared" si="24"/>
        <v>-9.0377095086676372E-5</v>
      </c>
      <c r="W17" s="25">
        <f t="shared" si="5"/>
        <v>450000</v>
      </c>
      <c r="X17" s="57">
        <f t="shared" si="6"/>
        <v>1826102.5754632808</v>
      </c>
      <c r="Y17" s="24">
        <v>5.851677095086676E-3</v>
      </c>
      <c r="Z17" s="28"/>
      <c r="AA17" s="54">
        <v>5.7779399999999996E-3</v>
      </c>
      <c r="AB17" s="22">
        <v>0.57779400000000003</v>
      </c>
      <c r="AC17" s="70">
        <f t="shared" si="28"/>
        <v>-1.6640000000000058E-5</v>
      </c>
      <c r="AD17" s="60">
        <v>2436041.61</v>
      </c>
      <c r="AE17" s="60">
        <f>S17*$AD$74</f>
        <v>2429026.0116128665</v>
      </c>
      <c r="AF17" s="60">
        <f t="shared" si="25"/>
        <v>-7015.5983871333301</v>
      </c>
      <c r="AG17" s="60">
        <v>540911.29</v>
      </c>
      <c r="AH17" s="60">
        <f t="shared" si="7"/>
        <v>539353.50879754708</v>
      </c>
      <c r="AI17" s="60">
        <f t="shared" si="8"/>
        <v>-1557.7812024529558</v>
      </c>
      <c r="AJ17" s="60">
        <v>745178.9</v>
      </c>
      <c r="AK17" s="60">
        <f t="shared" si="9"/>
        <v>743032.84356557904</v>
      </c>
      <c r="AL17" s="60">
        <f t="shared" si="10"/>
        <v>-2146.0564344209852</v>
      </c>
      <c r="AM17" s="60">
        <v>587423.93000000005</v>
      </c>
      <c r="AN17" s="60">
        <f t="shared" si="11"/>
        <v>585732.19238126907</v>
      </c>
      <c r="AO17" s="60">
        <f t="shared" si="12"/>
        <v>-1691.7376187309856</v>
      </c>
      <c r="AP17" s="60">
        <v>435364.94</v>
      </c>
      <c r="AQ17" s="61">
        <f t="shared" si="13"/>
        <v>434111.1259712482</v>
      </c>
      <c r="AR17" s="61">
        <f t="shared" si="26"/>
        <v>-1253.8140287518036</v>
      </c>
      <c r="AS17" s="61">
        <f t="shared" si="14"/>
        <v>4744920.67</v>
      </c>
      <c r="AT17" s="62">
        <f t="shared" si="15"/>
        <v>-13664.98767149006</v>
      </c>
      <c r="AU17" s="63">
        <f t="shared" si="16"/>
        <v>4386234.5901907105</v>
      </c>
      <c r="AV17" s="64"/>
      <c r="AW17" s="64">
        <f t="shared" si="17"/>
        <v>-358686.07980928943</v>
      </c>
      <c r="AX17" s="65">
        <f t="shared" si="18"/>
        <v>-1.6640000000000058E-5</v>
      </c>
      <c r="AY17" s="66"/>
      <c r="AZ17" s="67">
        <v>4309555.7300000004</v>
      </c>
      <c r="BA17" s="68"/>
      <c r="BB17" s="66">
        <f t="shared" si="19"/>
        <v>576130</v>
      </c>
      <c r="BC17" s="66">
        <f>AT17</f>
        <v>-13664.98767149006</v>
      </c>
      <c r="BD17" s="66">
        <f t="shared" si="27"/>
        <v>562465.01232850994</v>
      </c>
    </row>
    <row r="18" spans="1:56" ht="18" customHeight="1" x14ac:dyDescent="0.2">
      <c r="A18" s="19" t="s">
        <v>90</v>
      </c>
      <c r="B18" s="45">
        <f>'[1]State Population'!I9</f>
        <v>45168</v>
      </c>
      <c r="C18" s="46">
        <f t="shared" si="20"/>
        <v>1.1449709442836575E-3</v>
      </c>
      <c r="D18" s="47">
        <f>'[1]Poverty-Uninsured Population'!E7</f>
        <v>8.5577595722106914E-4</v>
      </c>
      <c r="E18" s="46">
        <f>[1]Prevalence!J7</f>
        <v>1.0803724798842782E-3</v>
      </c>
      <c r="F18" s="47">
        <f>(C18*C$8)+(D18*D$8)+(E18*E$8)</f>
        <v>1.0452927552850051E-3</v>
      </c>
      <c r="G18" s="48">
        <f>'[1]Self Suff. Calc'!F9</f>
        <v>0.9437650288074253</v>
      </c>
      <c r="H18" s="47">
        <f>(F18*G18*G$8)+(F18*(1-G$8))</f>
        <v>1.0217799520925014E-3</v>
      </c>
      <c r="I18" s="47">
        <f t="shared" si="21"/>
        <v>9.7521672935111531E-4</v>
      </c>
      <c r="J18" s="47">
        <f>'[1]Resources-new'!M9</f>
        <v>1.342197046752308E-3</v>
      </c>
      <c r="K18" s="47">
        <f>ROUND(IF(I18&gt;J18,((I18*(I18/J18))*J$8)+(I18*(1-J$8)),IF(J18/I18&gt;2,I18*(1-J$8),((I18*((1-J18/I18)+1))*J$8)+(I18*(1-J$8)))),6)</f>
        <v>9.0200000000000002E-4</v>
      </c>
      <c r="L18" s="49">
        <f t="shared" si="0"/>
        <v>8.8804944540816794E-4</v>
      </c>
      <c r="M18" s="50">
        <f t="shared" si="22"/>
        <v>303621.1102429271</v>
      </c>
      <c r="N18" s="52"/>
      <c r="O18" s="52">
        <f t="shared" si="1"/>
        <v>0</v>
      </c>
      <c r="P18" s="50">
        <f t="shared" si="2"/>
        <v>303621.1102429271</v>
      </c>
      <c r="Q18" s="53">
        <f t="shared" si="3"/>
        <v>2822094.3902620822</v>
      </c>
      <c r="R18" s="53">
        <f t="shared" si="4"/>
        <v>3125715.5005050092</v>
      </c>
      <c r="S18" s="51">
        <f t="shared" si="23"/>
        <v>1.6182200000000001E-3</v>
      </c>
      <c r="T18" s="55"/>
      <c r="U18" s="56">
        <v>1.7752590009231716E-3</v>
      </c>
      <c r="V18" s="56">
        <f t="shared" si="24"/>
        <v>-1.5703900092317157E-4</v>
      </c>
      <c r="W18" s="25">
        <f t="shared" si="5"/>
        <v>450000</v>
      </c>
      <c r="X18" s="57">
        <f t="shared" si="6"/>
        <v>303621.1102429271</v>
      </c>
      <c r="Y18" s="24">
        <v>1.7752590009231716E-3</v>
      </c>
      <c r="Z18" s="28"/>
      <c r="AA18" s="54">
        <v>1.6139800000000001E-3</v>
      </c>
      <c r="AB18" s="22">
        <v>0.16139800000000001</v>
      </c>
      <c r="AC18" s="70">
        <f t="shared" si="28"/>
        <v>4.239999999999973E-6</v>
      </c>
      <c r="AD18" s="60">
        <v>680471.32</v>
      </c>
      <c r="AE18" s="60">
        <f t="shared" ref="AE18:AE73" si="29">S18*$AD$74</f>
        <v>682258.94720152975</v>
      </c>
      <c r="AF18" s="60">
        <f t="shared" si="25"/>
        <v>1787.6272015298018</v>
      </c>
      <c r="AG18" s="60">
        <v>151095.37</v>
      </c>
      <c r="AH18" s="60">
        <f t="shared" si="7"/>
        <v>151492.30816072185</v>
      </c>
      <c r="AI18" s="60">
        <f t="shared" si="8"/>
        <v>396.93816072185291</v>
      </c>
      <c r="AJ18" s="60">
        <v>208154.44</v>
      </c>
      <c r="AK18" s="60">
        <f t="shared" si="9"/>
        <v>208701.26674790264</v>
      </c>
      <c r="AL18" s="60">
        <f t="shared" si="10"/>
        <v>546.82674790263991</v>
      </c>
      <c r="AM18" s="60">
        <v>164087.97</v>
      </c>
      <c r="AN18" s="60">
        <f t="shared" si="11"/>
        <v>164519.04055598864</v>
      </c>
      <c r="AO18" s="60">
        <f t="shared" si="12"/>
        <v>431.07055598864099</v>
      </c>
      <c r="AP18" s="60">
        <v>121612.6</v>
      </c>
      <c r="AQ18" s="61">
        <f t="shared" si="13"/>
        <v>121932.08238925127</v>
      </c>
      <c r="AR18" s="61">
        <f t="shared" si="26"/>
        <v>319.48238925126498</v>
      </c>
      <c r="AS18" s="61">
        <f t="shared" si="14"/>
        <v>1325421.7</v>
      </c>
      <c r="AT18" s="62">
        <f t="shared" si="15"/>
        <v>3481.9450553942006</v>
      </c>
      <c r="AU18" s="63">
        <f t="shared" si="16"/>
        <v>1231994.9557458234</v>
      </c>
      <c r="AV18" s="64"/>
      <c r="AW18" s="64">
        <f t="shared" si="17"/>
        <v>-93426.744254176505</v>
      </c>
      <c r="AX18" s="65">
        <f t="shared" si="18"/>
        <v>4.239999999999973E-6</v>
      </c>
      <c r="AY18" s="66"/>
      <c r="AZ18" s="67">
        <v>1203809.1000000001</v>
      </c>
      <c r="BA18" s="68"/>
      <c r="BB18" s="66">
        <f t="shared" si="19"/>
        <v>161822</v>
      </c>
      <c r="BC18" s="66">
        <f t="shared" ref="BC18:BC74" si="30">AT18</f>
        <v>3481.9450553942006</v>
      </c>
      <c r="BD18" s="66">
        <f t="shared" si="27"/>
        <v>165303.9450553942</v>
      </c>
    </row>
    <row r="19" spans="1:56" ht="18" customHeight="1" x14ac:dyDescent="0.2">
      <c r="A19" s="19" t="s">
        <v>91</v>
      </c>
      <c r="B19" s="45">
        <f>'[1]State Population'!I10</f>
        <v>22043</v>
      </c>
      <c r="C19" s="46">
        <f t="shared" si="20"/>
        <v>5.5877157555890588E-4</v>
      </c>
      <c r="D19" s="47">
        <f>'[1]Poverty-Uninsured Population'!E8</f>
        <v>6.5978720694687078E-4</v>
      </c>
      <c r="E19" s="46">
        <f>[1]Prevalence!J8</f>
        <v>7.313986077208209E-4</v>
      </c>
      <c r="F19" s="47">
        <f t="shared" ref="F19:F70" si="31">(C19*C$8)+(D19*D$8)+(E19*E$8)</f>
        <v>6.2360167140767836E-4</v>
      </c>
      <c r="G19" s="48">
        <f>'[1]Self Suff. Calc'!F10</f>
        <v>0.83604939588164595</v>
      </c>
      <c r="H19" s="47">
        <f t="shared" ref="H19:H70" si="32">(F19*G19*G$8)+(F19*(1-G$8))</f>
        <v>5.8270572310507667E-4</v>
      </c>
      <c r="I19" s="47">
        <f t="shared" si="21"/>
        <v>5.5615141821579279E-4</v>
      </c>
      <c r="J19" s="47">
        <f>'[1]Resources-new'!M10</f>
        <v>1.1506299712367226E-3</v>
      </c>
      <c r="K19" s="47">
        <f t="shared" ref="K19:K70" si="33">ROUND(IF(I19&gt;J19,((I19*(I19/J19))*J$8)+(I19*(1-J$8)),IF(J19/I19&gt;2,I19*(1-J$8),((I19*((1-J19/I19)+1))*J$8)+(I19*(1-J$8)))),6)</f>
        <v>4.4499999999999997E-4</v>
      </c>
      <c r="L19" s="49">
        <f t="shared" si="0"/>
        <v>4.3811752018473916E-4</v>
      </c>
      <c r="M19" s="50">
        <f t="shared" si="22"/>
        <v>149790.90250343963</v>
      </c>
      <c r="N19" s="52"/>
      <c r="O19" s="52">
        <f t="shared" si="1"/>
        <v>0</v>
      </c>
      <c r="P19" s="50">
        <f t="shared" si="2"/>
        <v>149790.90250343963</v>
      </c>
      <c r="Q19" s="53">
        <f t="shared" si="3"/>
        <v>2350033.1861360795</v>
      </c>
      <c r="R19" s="53">
        <f t="shared" si="4"/>
        <v>2499824.0886395192</v>
      </c>
      <c r="S19" s="51">
        <f t="shared" si="23"/>
        <v>1.29419E-3</v>
      </c>
      <c r="T19" s="55"/>
      <c r="U19" s="56">
        <v>1.4783054672274079E-3</v>
      </c>
      <c r="V19" s="56">
        <f t="shared" si="24"/>
        <v>-1.8411546722740791E-4</v>
      </c>
      <c r="W19" s="25">
        <f t="shared" si="5"/>
        <v>450000</v>
      </c>
      <c r="X19" s="57">
        <f t="shared" si="6"/>
        <v>149790.90250343963</v>
      </c>
      <c r="Y19" s="24">
        <v>1.4783054672274079E-3</v>
      </c>
      <c r="Z19" s="28"/>
      <c r="AA19" s="54">
        <v>1.29086E-3</v>
      </c>
      <c r="AB19" s="22">
        <v>0.12908600000000001</v>
      </c>
      <c r="AC19" s="70">
        <f t="shared" si="28"/>
        <v>3.3299999999999563E-6</v>
      </c>
      <c r="AD19" s="60">
        <v>544240.44999999995</v>
      </c>
      <c r="AE19" s="60">
        <f t="shared" si="29"/>
        <v>545644.41601188201</v>
      </c>
      <c r="AF19" s="60">
        <f t="shared" si="25"/>
        <v>1403.9660118820611</v>
      </c>
      <c r="AG19" s="60">
        <v>120845.97</v>
      </c>
      <c r="AH19" s="60">
        <f t="shared" si="7"/>
        <v>121157.71050816613</v>
      </c>
      <c r="AI19" s="60">
        <f t="shared" si="8"/>
        <v>311.74050816612726</v>
      </c>
      <c r="AJ19" s="60">
        <v>166481.76</v>
      </c>
      <c r="AK19" s="60">
        <f t="shared" si="9"/>
        <v>166911.23111348771</v>
      </c>
      <c r="AL19" s="60">
        <f t="shared" si="10"/>
        <v>429.47111348769977</v>
      </c>
      <c r="AM19" s="60">
        <v>131237.44</v>
      </c>
      <c r="AN19" s="60">
        <f t="shared" si="11"/>
        <v>131575.98910973474</v>
      </c>
      <c r="AO19" s="60">
        <f t="shared" si="12"/>
        <v>338.54910973474034</v>
      </c>
      <c r="AP19" s="60">
        <v>97265.67</v>
      </c>
      <c r="AQ19" s="61">
        <f t="shared" si="13"/>
        <v>97516.581000942446</v>
      </c>
      <c r="AR19" s="61">
        <f t="shared" si="26"/>
        <v>250.91100094244757</v>
      </c>
      <c r="AS19" s="61">
        <f t="shared" si="14"/>
        <v>1060071.2899999998</v>
      </c>
      <c r="AT19" s="62">
        <f t="shared" si="15"/>
        <v>2734.6377442130761</v>
      </c>
      <c r="AU19" s="63">
        <f t="shared" si="16"/>
        <v>985302.09228453937</v>
      </c>
      <c r="AV19" s="64"/>
      <c r="AW19" s="64">
        <f t="shared" si="17"/>
        <v>-74769.197715460439</v>
      </c>
      <c r="AX19" s="65">
        <f t="shared" si="18"/>
        <v>3.3299999999999563E-6</v>
      </c>
      <c r="AY19" s="66"/>
      <c r="AZ19" s="67">
        <v>962805.62</v>
      </c>
      <c r="BA19" s="68"/>
      <c r="BB19" s="66">
        <f t="shared" si="19"/>
        <v>129419</v>
      </c>
      <c r="BC19" s="66">
        <f t="shared" si="30"/>
        <v>2734.6377442130761</v>
      </c>
      <c r="BD19" s="66">
        <f t="shared" si="27"/>
        <v>132153.63774421308</v>
      </c>
    </row>
    <row r="20" spans="1:56" ht="18" customHeight="1" x14ac:dyDescent="0.2">
      <c r="A20" s="19" t="s">
        <v>92</v>
      </c>
      <c r="B20" s="45">
        <f>'[1]State Population'!I11</f>
        <v>1139513</v>
      </c>
      <c r="C20" s="46">
        <f t="shared" si="20"/>
        <v>2.8885699513671259E-2</v>
      </c>
      <c r="D20" s="47">
        <f>'[1]Poverty-Uninsured Population'!E9</f>
        <v>1.9714232892697161E-2</v>
      </c>
      <c r="E20" s="46">
        <f>[1]Prevalence!J9</f>
        <v>1.6715486845673991E-2</v>
      </c>
      <c r="F20" s="47">
        <f t="shared" si="31"/>
        <v>2.3700216993779576E-2</v>
      </c>
      <c r="G20" s="48">
        <f>'[1]Self Suff. Calc'!F11</f>
        <v>1.1777092781536223</v>
      </c>
      <c r="H20" s="47">
        <f t="shared" si="32"/>
        <v>2.5384916375399087E-2</v>
      </c>
      <c r="I20" s="47">
        <f t="shared" si="21"/>
        <v>2.4228108088997946E-2</v>
      </c>
      <c r="J20" s="47">
        <f>'[1]Resources-new'!M11</f>
        <v>2.4153365100820369E-2</v>
      </c>
      <c r="K20" s="47">
        <f t="shared" si="33"/>
        <v>2.4243000000000001E-2</v>
      </c>
      <c r="L20" s="49">
        <f t="shared" si="0"/>
        <v>2.3868051779412657E-2</v>
      </c>
      <c r="M20" s="50">
        <f t="shared" si="22"/>
        <v>8160406.4031255897</v>
      </c>
      <c r="N20" s="52"/>
      <c r="O20" s="52">
        <f t="shared" si="1"/>
        <v>0</v>
      </c>
      <c r="P20" s="50">
        <f t="shared" si="2"/>
        <v>8160406.4031255897</v>
      </c>
      <c r="Q20" s="53">
        <f t="shared" si="3"/>
        <v>36128254.42824509</v>
      </c>
      <c r="R20" s="53">
        <f t="shared" si="4"/>
        <v>44288660.831370682</v>
      </c>
      <c r="S20" s="51">
        <f t="shared" si="23"/>
        <v>2.2928759999999999E-2</v>
      </c>
      <c r="T20" s="55"/>
      <c r="U20" s="56">
        <v>2.2726741204226075E-2</v>
      </c>
      <c r="V20" s="56">
        <f t="shared" si="24"/>
        <v>2.0201879577392418E-4</v>
      </c>
      <c r="W20" s="25">
        <f t="shared" si="5"/>
        <v>450000</v>
      </c>
      <c r="X20" s="57">
        <f t="shared" si="6"/>
        <v>8160406.4031255897</v>
      </c>
      <c r="Y20" s="24">
        <v>2.2726741204226075E-2</v>
      </c>
      <c r="Z20" s="28"/>
      <c r="AA20" s="54">
        <v>2.3077360000000002E-2</v>
      </c>
      <c r="AB20" s="22">
        <v>2.3077359999999998</v>
      </c>
      <c r="AC20" s="70">
        <f t="shared" si="28"/>
        <v>-1.486000000000022E-4</v>
      </c>
      <c r="AD20" s="60">
        <v>9729663.0500000007</v>
      </c>
      <c r="AE20" s="60">
        <f t="shared" si="29"/>
        <v>9667011.6907692067</v>
      </c>
      <c r="AF20" s="60">
        <f t="shared" si="25"/>
        <v>-62651.359230794013</v>
      </c>
      <c r="AG20" s="60">
        <v>2160424.75</v>
      </c>
      <c r="AH20" s="60">
        <f t="shared" si="7"/>
        <v>2146513.3144215448</v>
      </c>
      <c r="AI20" s="60">
        <f t="shared" si="8"/>
        <v>-13911.435578455217</v>
      </c>
      <c r="AJ20" s="60">
        <v>2976279.04</v>
      </c>
      <c r="AK20" s="60">
        <f t="shared" si="9"/>
        <v>2957114.1482361108</v>
      </c>
      <c r="AL20" s="60">
        <f t="shared" si="10"/>
        <v>-19164.891763889231</v>
      </c>
      <c r="AM20" s="60">
        <v>2346198.37</v>
      </c>
      <c r="AN20" s="60">
        <f t="shared" si="11"/>
        <v>2331090.7023386993</v>
      </c>
      <c r="AO20" s="60">
        <f t="shared" si="12"/>
        <v>-15107.66766130086</v>
      </c>
      <c r="AP20" s="60">
        <v>1738867.74</v>
      </c>
      <c r="AQ20" s="61">
        <f t="shared" si="13"/>
        <v>1727670.8070616904</v>
      </c>
      <c r="AR20" s="61">
        <f t="shared" si="26"/>
        <v>-11196.932938309619</v>
      </c>
      <c r="AS20" s="61">
        <f t="shared" si="14"/>
        <v>18951432.949999999</v>
      </c>
      <c r="AT20" s="62">
        <f t="shared" si="15"/>
        <v>-122032.28717274894</v>
      </c>
      <c r="AU20" s="63">
        <f t="shared" si="16"/>
        <v>17456289.417697597</v>
      </c>
      <c r="AV20" s="64"/>
      <c r="AW20" s="64">
        <f t="shared" si="17"/>
        <v>-1495143.532302402</v>
      </c>
      <c r="AX20" s="65">
        <f t="shared" si="18"/>
        <v>-1.486000000000022E-4</v>
      </c>
      <c r="AY20" s="66"/>
      <c r="AZ20" s="67">
        <v>17212565.210000001</v>
      </c>
      <c r="BA20" s="68"/>
      <c r="BB20" s="66">
        <f t="shared" si="19"/>
        <v>2292876</v>
      </c>
      <c r="BC20" s="66">
        <f t="shared" si="30"/>
        <v>-122032.28717274894</v>
      </c>
      <c r="BD20" s="66">
        <f t="shared" si="27"/>
        <v>2170843.7128272513</v>
      </c>
    </row>
    <row r="21" spans="1:56" ht="18" customHeight="1" x14ac:dyDescent="0.2">
      <c r="A21" s="19" t="s">
        <v>93</v>
      </c>
      <c r="B21" s="45">
        <f>'[1]State Population'!I12</f>
        <v>27124</v>
      </c>
      <c r="C21" s="46">
        <f t="shared" si="20"/>
        <v>6.8757066712606108E-4</v>
      </c>
      <c r="D21" s="47">
        <f>'[1]Poverty-Uninsured Population'!E10</f>
        <v>8.2147871242451451E-4</v>
      </c>
      <c r="E21" s="46">
        <f>[1]Prevalence!J10</f>
        <v>8.4531235873790795E-4</v>
      </c>
      <c r="F21" s="47">
        <f t="shared" si="31"/>
        <v>7.5929141903796659E-4</v>
      </c>
      <c r="G21" s="48">
        <f>'[1]Self Suff. Calc'!F12</f>
        <v>0.83284090402199262</v>
      </c>
      <c r="H21" s="47">
        <f t="shared" si="32"/>
        <v>7.0852243216186863E-4</v>
      </c>
      <c r="I21" s="47">
        <f t="shared" si="21"/>
        <v>6.7623457237517065E-4</v>
      </c>
      <c r="J21" s="47">
        <f>'[1]Resources-new'!M12</f>
        <v>1.3420511828897378E-3</v>
      </c>
      <c r="K21" s="47">
        <f t="shared" si="33"/>
        <v>5.4299999999999997E-4</v>
      </c>
      <c r="L21" s="49">
        <f t="shared" si="0"/>
        <v>5.3460182800070413E-4</v>
      </c>
      <c r="M21" s="50">
        <f t="shared" si="22"/>
        <v>182778.56193116339</v>
      </c>
      <c r="N21" s="71"/>
      <c r="O21" s="52">
        <f t="shared" si="1"/>
        <v>0</v>
      </c>
      <c r="P21" s="50">
        <f t="shared" si="2"/>
        <v>182778.56193116339</v>
      </c>
      <c r="Q21" s="53">
        <f t="shared" si="3"/>
        <v>2473633.3217932507</v>
      </c>
      <c r="R21" s="53">
        <f t="shared" si="4"/>
        <v>2656411.8837244143</v>
      </c>
      <c r="S21" s="51">
        <f t="shared" si="23"/>
        <v>1.3752599999999999E-3</v>
      </c>
      <c r="T21" s="55"/>
      <c r="U21" s="56">
        <v>1.5560570314904093E-3</v>
      </c>
      <c r="V21" s="56">
        <f t="shared" si="24"/>
        <v>-1.8079703149040936E-4</v>
      </c>
      <c r="W21" s="25">
        <f t="shared" si="5"/>
        <v>450000</v>
      </c>
      <c r="X21" s="57">
        <f t="shared" si="6"/>
        <v>182778.56193116339</v>
      </c>
      <c r="Y21" s="24">
        <v>1.5560570314904093E-3</v>
      </c>
      <c r="Z21" s="28"/>
      <c r="AA21" s="54">
        <v>1.37086E-3</v>
      </c>
      <c r="AB21" s="22">
        <v>0.13708600000000001</v>
      </c>
      <c r="AC21" s="70">
        <f t="shared" si="28"/>
        <v>4.3999999999998901E-6</v>
      </c>
      <c r="AD21" s="60">
        <v>577969.31000000006</v>
      </c>
      <c r="AE21" s="60">
        <f t="shared" si="29"/>
        <v>579824.39948114322</v>
      </c>
      <c r="AF21" s="60">
        <f t="shared" si="25"/>
        <v>1855.0894811431644</v>
      </c>
      <c r="AG21" s="60">
        <v>128335.3</v>
      </c>
      <c r="AH21" s="60">
        <f t="shared" si="7"/>
        <v>128747.21096087943</v>
      </c>
      <c r="AI21" s="60">
        <f t="shared" si="8"/>
        <v>411.91096087942424</v>
      </c>
      <c r="AJ21" s="60">
        <v>176799.33</v>
      </c>
      <c r="AK21" s="60">
        <f t="shared" si="9"/>
        <v>177366.8006252058</v>
      </c>
      <c r="AL21" s="60">
        <f t="shared" si="10"/>
        <v>567.47062520580948</v>
      </c>
      <c r="AM21" s="60">
        <v>139370.76999999999</v>
      </c>
      <c r="AN21" s="60">
        <f t="shared" si="11"/>
        <v>139818.10613824383</v>
      </c>
      <c r="AO21" s="60">
        <f t="shared" si="12"/>
        <v>447.3361382438452</v>
      </c>
      <c r="AP21" s="60">
        <v>103293.63</v>
      </c>
      <c r="AQ21" s="61">
        <f t="shared" si="13"/>
        <v>103625.16569232964</v>
      </c>
      <c r="AR21" s="61">
        <f t="shared" si="26"/>
        <v>331.53569232963491</v>
      </c>
      <c r="AS21" s="61">
        <f t="shared" si="14"/>
        <v>1125768.3400000001</v>
      </c>
      <c r="AT21" s="62">
        <f t="shared" si="15"/>
        <v>3613.3428978018783</v>
      </c>
      <c r="AU21" s="63">
        <f t="shared" si="16"/>
        <v>1047022.8911019522</v>
      </c>
      <c r="AV21" s="64"/>
      <c r="AW21" s="64">
        <f t="shared" si="17"/>
        <v>-78745.448898047907</v>
      </c>
      <c r="AX21" s="65">
        <f t="shared" si="18"/>
        <v>4.3999999999998901E-6</v>
      </c>
      <c r="AY21" s="66"/>
      <c r="AZ21" s="67">
        <v>1022474.71</v>
      </c>
      <c r="BA21" s="68"/>
      <c r="BB21" s="66">
        <f t="shared" si="19"/>
        <v>137526</v>
      </c>
      <c r="BC21" s="66">
        <f t="shared" si="30"/>
        <v>3613.3428978018783</v>
      </c>
      <c r="BD21" s="66">
        <f t="shared" si="27"/>
        <v>141139.34289780189</v>
      </c>
    </row>
    <row r="22" spans="1:56" ht="18" customHeight="1" x14ac:dyDescent="0.2">
      <c r="A22" s="19" t="s">
        <v>94</v>
      </c>
      <c r="B22" s="45">
        <f>'[1]State Population'!I13</f>
        <v>185062</v>
      </c>
      <c r="C22" s="46">
        <f t="shared" si="20"/>
        <v>4.6911665978352423E-3</v>
      </c>
      <c r="D22" s="47">
        <f>'[1]Poverty-Uninsured Population'!E11</f>
        <v>3.1281583017525234E-3</v>
      </c>
      <c r="E22" s="46">
        <f>[1]Prevalence!J11</f>
        <v>2.5684838622186059E-3</v>
      </c>
      <c r="F22" s="47">
        <f t="shared" si="31"/>
        <v>3.7977275618870992E-3</v>
      </c>
      <c r="G22" s="48">
        <f>'[1]Self Suff. Calc'!F13</f>
        <v>1.0672656520685662</v>
      </c>
      <c r="H22" s="47">
        <f t="shared" si="32"/>
        <v>3.8999102102187399E-3</v>
      </c>
      <c r="I22" s="47">
        <f t="shared" si="21"/>
        <v>3.7221885907859666E-3</v>
      </c>
      <c r="J22" s="47">
        <f>'[1]Resources-new'!M13</f>
        <v>3.4605988904635255E-3</v>
      </c>
      <c r="K22" s="47">
        <f t="shared" si="33"/>
        <v>3.7780000000000001E-3</v>
      </c>
      <c r="L22" s="49">
        <f t="shared" si="0"/>
        <v>3.7195685196807745E-3</v>
      </c>
      <c r="M22" s="50">
        <f t="shared" si="22"/>
        <v>1271707.931815719</v>
      </c>
      <c r="N22" s="52"/>
      <c r="O22" s="52">
        <f t="shared" si="1"/>
        <v>0</v>
      </c>
      <c r="P22" s="50">
        <f t="shared" si="2"/>
        <v>1271707.931815719</v>
      </c>
      <c r="Q22" s="53">
        <f t="shared" si="3"/>
        <v>6465200.2357139476</v>
      </c>
      <c r="R22" s="53">
        <f t="shared" si="4"/>
        <v>7736908.1675296668</v>
      </c>
      <c r="S22" s="51">
        <f t="shared" si="23"/>
        <v>4.0054899999999996E-3</v>
      </c>
      <c r="T22" s="55"/>
      <c r="U22" s="56">
        <v>4.0669812288439836E-3</v>
      </c>
      <c r="V22" s="56">
        <f t="shared" si="24"/>
        <v>-6.1491228843984017E-5</v>
      </c>
      <c r="W22" s="25">
        <f t="shared" si="5"/>
        <v>450000</v>
      </c>
      <c r="X22" s="57">
        <f t="shared" si="6"/>
        <v>1271707.931815719</v>
      </c>
      <c r="Y22" s="24">
        <v>4.0669812288439836E-3</v>
      </c>
      <c r="Z22" s="28"/>
      <c r="AA22" s="54">
        <v>3.8438000000000001E-3</v>
      </c>
      <c r="AB22" s="72">
        <v>0.38438</v>
      </c>
      <c r="AC22" s="70">
        <f t="shared" si="28"/>
        <v>1.6168999999999949E-4</v>
      </c>
      <c r="AD22" s="60">
        <v>1620587.4</v>
      </c>
      <c r="AE22" s="60">
        <f t="shared" si="29"/>
        <v>1688757.6413752486</v>
      </c>
      <c r="AF22" s="60">
        <f t="shared" si="25"/>
        <v>68170.241375248646</v>
      </c>
      <c r="AG22" s="60">
        <v>359843.61</v>
      </c>
      <c r="AH22" s="60">
        <f t="shared" si="7"/>
        <v>374980.48807621317</v>
      </c>
      <c r="AI22" s="60">
        <f t="shared" si="8"/>
        <v>15136.878076213179</v>
      </c>
      <c r="AJ22" s="60">
        <v>495733.54</v>
      </c>
      <c r="AK22" s="60">
        <f t="shared" si="9"/>
        <v>516586.64269756671</v>
      </c>
      <c r="AL22" s="60">
        <f t="shared" si="10"/>
        <v>20853.102697566734</v>
      </c>
      <c r="AM22" s="60">
        <v>390786.35</v>
      </c>
      <c r="AN22" s="60">
        <f t="shared" si="11"/>
        <v>407224.83454450377</v>
      </c>
      <c r="AO22" s="60">
        <f t="shared" si="12"/>
        <v>16438.484544503794</v>
      </c>
      <c r="AP22" s="60">
        <v>289628.44</v>
      </c>
      <c r="AQ22" s="61">
        <f t="shared" si="13"/>
        <v>301811.7046441905</v>
      </c>
      <c r="AR22" s="61">
        <f t="shared" si="26"/>
        <v>12183.264644190494</v>
      </c>
      <c r="AS22" s="61">
        <f t="shared" si="14"/>
        <v>3156579.34</v>
      </c>
      <c r="AT22" s="62">
        <f t="shared" si="15"/>
        <v>132781.97133772285</v>
      </c>
      <c r="AU22" s="63">
        <f t="shared" si="16"/>
        <v>3049488.6203917502</v>
      </c>
      <c r="AV22" s="64"/>
      <c r="AW22" s="64">
        <f t="shared" si="17"/>
        <v>-107090.71960824961</v>
      </c>
      <c r="AX22" s="65">
        <f t="shared" si="18"/>
        <v>1.6168999999999949E-4</v>
      </c>
      <c r="AY22" s="66"/>
      <c r="AZ22" s="67">
        <v>2866950.9</v>
      </c>
      <c r="BA22" s="68"/>
      <c r="BB22" s="66">
        <f t="shared" si="19"/>
        <v>400548.99999999994</v>
      </c>
      <c r="BC22" s="66">
        <f t="shared" si="30"/>
        <v>132781.97133772285</v>
      </c>
      <c r="BD22" s="66">
        <f t="shared" si="27"/>
        <v>533330.97133772285</v>
      </c>
    </row>
    <row r="23" spans="1:56" ht="18" customHeight="1" x14ac:dyDescent="0.2">
      <c r="A23" s="19" t="s">
        <v>95</v>
      </c>
      <c r="B23" s="45">
        <f>'[1]State Population'!I14</f>
        <v>995975</v>
      </c>
      <c r="C23" s="46">
        <f t="shared" si="20"/>
        <v>2.52471315141896E-2</v>
      </c>
      <c r="D23" s="47">
        <f>'[1]Poverty-Uninsured Population'!E12</f>
        <v>3.5012677811840823E-2</v>
      </c>
      <c r="E23" s="46">
        <f>[1]Prevalence!J12</f>
        <v>3.7433324292559446E-2</v>
      </c>
      <c r="F23" s="47">
        <f t="shared" si="31"/>
        <v>3.0614033959158939E-2</v>
      </c>
      <c r="G23" s="48">
        <f>'[1]Self Suff. Calc'!F14</f>
        <v>0.83576507003989797</v>
      </c>
      <c r="H23" s="47">
        <f t="shared" si="32"/>
        <v>2.8602876469927478E-2</v>
      </c>
      <c r="I23" s="47">
        <f t="shared" si="21"/>
        <v>2.7299423504946019E-2</v>
      </c>
      <c r="J23" s="47">
        <f>'[1]Resources-new'!M14</f>
        <v>2.7485977717543002E-2</v>
      </c>
      <c r="K23" s="47">
        <f t="shared" si="33"/>
        <v>2.7262000000000002E-2</v>
      </c>
      <c r="L23" s="49">
        <f t="shared" si="0"/>
        <v>2.6840359180396314E-2</v>
      </c>
      <c r="M23" s="50">
        <f t="shared" si="22"/>
        <v>9176628.2787612844</v>
      </c>
      <c r="N23" s="52"/>
      <c r="O23" s="52">
        <f t="shared" si="1"/>
        <v>0</v>
      </c>
      <c r="P23" s="50">
        <f t="shared" si="2"/>
        <v>9176628.2787612844</v>
      </c>
      <c r="Q23" s="53">
        <f t="shared" si="3"/>
        <v>39119279.874629639</v>
      </c>
      <c r="R23" s="53">
        <f t="shared" si="4"/>
        <v>48295908.153390922</v>
      </c>
      <c r="S23" s="51">
        <f t="shared" si="23"/>
        <v>2.5003359999999999E-2</v>
      </c>
      <c r="T23" s="55"/>
      <c r="U23" s="56">
        <v>2.4608267514616883E-2</v>
      </c>
      <c r="V23" s="56">
        <f t="shared" si="24"/>
        <v>3.9509248538311531E-4</v>
      </c>
      <c r="W23" s="25">
        <f t="shared" si="5"/>
        <v>450000</v>
      </c>
      <c r="X23" s="57">
        <f t="shared" si="6"/>
        <v>9176628.2787612844</v>
      </c>
      <c r="Y23" s="24">
        <v>2.4608267514616883E-2</v>
      </c>
      <c r="Z23" s="28"/>
      <c r="AA23" s="54">
        <v>2.522278E-2</v>
      </c>
      <c r="AB23" s="22">
        <v>2.522278</v>
      </c>
      <c r="AC23" s="70">
        <f t="shared" si="28"/>
        <v>-2.1942000000000142E-4</v>
      </c>
      <c r="AD23" s="60">
        <v>10634195.18</v>
      </c>
      <c r="AE23" s="60">
        <f t="shared" si="29"/>
        <v>10541685.35186862</v>
      </c>
      <c r="AF23" s="60">
        <f t="shared" si="25"/>
        <v>-92509.82813137956</v>
      </c>
      <c r="AG23" s="60">
        <v>2361271.7400000002</v>
      </c>
      <c r="AH23" s="60">
        <f t="shared" si="7"/>
        <v>2340730.3816375188</v>
      </c>
      <c r="AI23" s="60">
        <f t="shared" si="8"/>
        <v>-20541.358362481464</v>
      </c>
      <c r="AJ23" s="60">
        <v>3252973.1</v>
      </c>
      <c r="AK23" s="60">
        <f t="shared" si="9"/>
        <v>3224674.583773429</v>
      </c>
      <c r="AL23" s="60">
        <f t="shared" si="10"/>
        <v>-28298.516226571053</v>
      </c>
      <c r="AM23" s="60">
        <v>2564316.08</v>
      </c>
      <c r="AN23" s="60">
        <f t="shared" si="11"/>
        <v>2542008.3782649972</v>
      </c>
      <c r="AO23" s="60">
        <f t="shared" si="12"/>
        <v>-22307.70173500292</v>
      </c>
      <c r="AP23" s="60">
        <v>1900524.09</v>
      </c>
      <c r="AQ23" s="61">
        <f t="shared" si="13"/>
        <v>1883990.8983501066</v>
      </c>
      <c r="AR23" s="61">
        <f t="shared" si="26"/>
        <v>-16533.191649893532</v>
      </c>
      <c r="AS23" s="61">
        <f t="shared" si="14"/>
        <v>20713280.190000001</v>
      </c>
      <c r="AT23" s="62">
        <f t="shared" si="15"/>
        <v>-180190.59610532853</v>
      </c>
      <c r="AU23" s="63">
        <f t="shared" si="16"/>
        <v>19035738.896254458</v>
      </c>
      <c r="AV23" s="64"/>
      <c r="AW23" s="64">
        <f t="shared" si="17"/>
        <v>-1677541.2937455438</v>
      </c>
      <c r="AX23" s="65">
        <f t="shared" si="18"/>
        <v>-2.1942000000000142E-4</v>
      </c>
      <c r="AY23" s="66"/>
      <c r="AZ23" s="67">
        <v>18812756.100000001</v>
      </c>
      <c r="BA23" s="68"/>
      <c r="BB23" s="66">
        <f t="shared" si="19"/>
        <v>2500336</v>
      </c>
      <c r="BC23" s="66">
        <f t="shared" si="30"/>
        <v>-180190.59610532853</v>
      </c>
      <c r="BD23" s="66">
        <f t="shared" si="27"/>
        <v>2320145.4038946712</v>
      </c>
    </row>
    <row r="24" spans="1:56" ht="18" customHeight="1" x14ac:dyDescent="0.2">
      <c r="A24" s="19" t="s">
        <v>96</v>
      </c>
      <c r="B24" s="45">
        <f>'[1]State Population'!I15</f>
        <v>28731</v>
      </c>
      <c r="C24" s="46">
        <f t="shared" si="20"/>
        <v>7.2830677028457675E-4</v>
      </c>
      <c r="D24" s="47">
        <f>'[1]Poverty-Uninsured Population'!E13</f>
        <v>9.3019935125110821E-4</v>
      </c>
      <c r="E24" s="46">
        <f>[1]Prevalence!J13</f>
        <v>9.8273212186963206E-4</v>
      </c>
      <c r="F24" s="47">
        <f t="shared" si="31"/>
        <v>8.3975961489154733E-4</v>
      </c>
      <c r="G24" s="48">
        <f>'[1]Self Suff. Calc'!F15</f>
        <v>0.82913488524524825</v>
      </c>
      <c r="H24" s="47">
        <f t="shared" si="32"/>
        <v>7.8236536570560722E-4</v>
      </c>
      <c r="I24" s="47">
        <f t="shared" si="21"/>
        <v>7.4671243210293445E-4</v>
      </c>
      <c r="J24" s="47">
        <f>'[1]Resources-new'!M15</f>
        <v>1.2572252417849942E-3</v>
      </c>
      <c r="K24" s="47">
        <f t="shared" si="33"/>
        <v>6.4499999999999996E-4</v>
      </c>
      <c r="L24" s="49">
        <f t="shared" si="0"/>
        <v>6.3502427082956568E-4</v>
      </c>
      <c r="M24" s="50">
        <f t="shared" si="22"/>
        <v>217112.65643756976</v>
      </c>
      <c r="N24" s="52"/>
      <c r="O24" s="52">
        <f t="shared" si="1"/>
        <v>0</v>
      </c>
      <c r="P24" s="50">
        <f t="shared" si="2"/>
        <v>217112.65643756976</v>
      </c>
      <c r="Q24" s="53">
        <f t="shared" si="3"/>
        <v>2487004.3127218629</v>
      </c>
      <c r="R24" s="53">
        <f t="shared" si="4"/>
        <v>2704116.9691594327</v>
      </c>
      <c r="S24" s="51">
        <f t="shared" si="23"/>
        <v>1.3999500000000001E-3</v>
      </c>
      <c r="T24" s="55"/>
      <c r="U24" s="56">
        <v>1.5644681505795467E-3</v>
      </c>
      <c r="V24" s="56">
        <f t="shared" si="24"/>
        <v>-1.6451815057954666E-4</v>
      </c>
      <c r="W24" s="25">
        <f t="shared" si="5"/>
        <v>450000</v>
      </c>
      <c r="X24" s="57">
        <f t="shared" si="6"/>
        <v>217112.65643756976</v>
      </c>
      <c r="Y24" s="24">
        <v>1.5644681505795467E-3</v>
      </c>
      <c r="Z24" s="28"/>
      <c r="AA24" s="54">
        <v>1.3871199999999999E-3</v>
      </c>
      <c r="AB24" s="22">
        <v>0.138712</v>
      </c>
      <c r="AC24" s="70">
        <f t="shared" si="28"/>
        <v>1.2830000000000133E-5</v>
      </c>
      <c r="AD24" s="60">
        <v>584824.69999999995</v>
      </c>
      <c r="AE24" s="60">
        <f t="shared" si="29"/>
        <v>590233.96888852038</v>
      </c>
      <c r="AF24" s="60">
        <f t="shared" si="25"/>
        <v>5409.2688885204261</v>
      </c>
      <c r="AG24" s="60">
        <v>129857.5</v>
      </c>
      <c r="AH24" s="60">
        <f t="shared" si="7"/>
        <v>131058.60563434055</v>
      </c>
      <c r="AI24" s="60">
        <f t="shared" si="8"/>
        <v>1201.1056343405508</v>
      </c>
      <c r="AJ24" s="60">
        <v>178896.38</v>
      </c>
      <c r="AK24" s="60">
        <f t="shared" si="9"/>
        <v>180551.06127950852</v>
      </c>
      <c r="AL24" s="60">
        <f t="shared" si="10"/>
        <v>1654.6812795085134</v>
      </c>
      <c r="AM24" s="60">
        <v>141023.87</v>
      </c>
      <c r="AN24" s="60">
        <f t="shared" si="11"/>
        <v>142328.25624844353</v>
      </c>
      <c r="AO24" s="60">
        <f t="shared" si="12"/>
        <v>1304.3862484435376</v>
      </c>
      <c r="AP24" s="60">
        <v>104518.81</v>
      </c>
      <c r="AQ24" s="61">
        <f t="shared" si="13"/>
        <v>105485.54506855206</v>
      </c>
      <c r="AR24" s="61">
        <f t="shared" si="26"/>
        <v>966.73506855206506</v>
      </c>
      <c r="AS24" s="61">
        <f t="shared" si="14"/>
        <v>1139121.26</v>
      </c>
      <c r="AT24" s="62">
        <f t="shared" si="15"/>
        <v>10536.177119365093</v>
      </c>
      <c r="AU24" s="63">
        <f t="shared" si="16"/>
        <v>1065820.0604963265</v>
      </c>
      <c r="AV24" s="64"/>
      <c r="AW24" s="64">
        <f t="shared" si="17"/>
        <v>-73301.199503673473</v>
      </c>
      <c r="AX24" s="65">
        <f t="shared" si="18"/>
        <v>1.2830000000000133E-5</v>
      </c>
      <c r="AY24" s="66"/>
      <c r="AZ24" s="67">
        <v>1034602.45</v>
      </c>
      <c r="BA24" s="68"/>
      <c r="BB24" s="66">
        <f t="shared" si="19"/>
        <v>139995</v>
      </c>
      <c r="BC24" s="66">
        <f t="shared" si="30"/>
        <v>10536.177119365093</v>
      </c>
      <c r="BD24" s="66">
        <f t="shared" si="27"/>
        <v>150531.17711936508</v>
      </c>
    </row>
    <row r="25" spans="1:56" ht="18" customHeight="1" x14ac:dyDescent="0.2">
      <c r="A25" s="19" t="s">
        <v>97</v>
      </c>
      <c r="B25" s="45">
        <f>'[1]State Population'!I16</f>
        <v>136953</v>
      </c>
      <c r="C25" s="46">
        <f t="shared" si="20"/>
        <v>3.4716437684307417E-3</v>
      </c>
      <c r="D25" s="47">
        <f>'[1]Poverty-Uninsured Population'!E14</f>
        <v>4.1797614532254621E-3</v>
      </c>
      <c r="E25" s="46">
        <f>[1]Prevalence!J14</f>
        <v>4.5511255763493359E-3</v>
      </c>
      <c r="F25" s="47">
        <f t="shared" si="31"/>
        <v>3.8999754354528769E-3</v>
      </c>
      <c r="G25" s="48">
        <f>'[1]Self Suff. Calc'!F16</f>
        <v>0.9269422836918757</v>
      </c>
      <c r="H25" s="47">
        <f t="shared" si="32"/>
        <v>3.7860061158640889E-3</v>
      </c>
      <c r="I25" s="47">
        <f t="shared" si="21"/>
        <v>3.6134751851953002E-3</v>
      </c>
      <c r="J25" s="47">
        <f>'[1]Resources-new'!M16</f>
        <v>4.5761451893605526E-3</v>
      </c>
      <c r="K25" s="47">
        <f t="shared" si="33"/>
        <v>3.421E-3</v>
      </c>
      <c r="L25" s="49">
        <f t="shared" si="0"/>
        <v>3.368089969779759E-3</v>
      </c>
      <c r="M25" s="50">
        <f t="shared" si="22"/>
        <v>1151538.6010432965</v>
      </c>
      <c r="N25" s="52"/>
      <c r="O25" s="52">
        <f t="shared" si="1"/>
        <v>0</v>
      </c>
      <c r="P25" s="50">
        <f t="shared" si="2"/>
        <v>1151538.6010432965</v>
      </c>
      <c r="Q25" s="53">
        <f t="shared" si="3"/>
        <v>5737296.5344295008</v>
      </c>
      <c r="R25" s="53">
        <f t="shared" si="4"/>
        <v>6888835.1354727969</v>
      </c>
      <c r="S25" s="51">
        <f t="shared" si="23"/>
        <v>3.5664300000000002E-3</v>
      </c>
      <c r="T25" s="55"/>
      <c r="U25" s="56">
        <v>3.60908811160119E-3</v>
      </c>
      <c r="V25" s="56">
        <f t="shared" si="24"/>
        <v>-4.2658111601189767E-5</v>
      </c>
      <c r="W25" s="25">
        <f t="shared" si="5"/>
        <v>450000</v>
      </c>
      <c r="X25" s="57">
        <f t="shared" si="6"/>
        <v>1151538.6010432965</v>
      </c>
      <c r="Y25" s="24">
        <v>3.60908811160119E-3</v>
      </c>
      <c r="Z25" s="28"/>
      <c r="AA25" s="54">
        <v>3.5395100000000001E-3</v>
      </c>
      <c r="AB25" s="22">
        <v>0.35395100000000002</v>
      </c>
      <c r="AC25" s="70">
        <f t="shared" si="28"/>
        <v>2.6920000000000156E-5</v>
      </c>
      <c r="AD25" s="60">
        <v>1492295.46</v>
      </c>
      <c r="AE25" s="60">
        <f t="shared" si="29"/>
        <v>1503645.2256602636</v>
      </c>
      <c r="AF25" s="60">
        <f t="shared" si="25"/>
        <v>11349.765660263598</v>
      </c>
      <c r="AG25" s="60">
        <v>331357.01</v>
      </c>
      <c r="AH25" s="60">
        <f t="shared" si="7"/>
        <v>333877.16910781182</v>
      </c>
      <c r="AI25" s="60">
        <f t="shared" si="8"/>
        <v>2520.1591078118072</v>
      </c>
      <c r="AJ25" s="60">
        <v>456489.37</v>
      </c>
      <c r="AK25" s="60">
        <f t="shared" si="9"/>
        <v>459961.22824320698</v>
      </c>
      <c r="AL25" s="60">
        <f t="shared" si="10"/>
        <v>3471.8582432069816</v>
      </c>
      <c r="AM25" s="60">
        <v>359850.2</v>
      </c>
      <c r="AN25" s="60">
        <f t="shared" si="11"/>
        <v>362587.06591816602</v>
      </c>
      <c r="AO25" s="60">
        <f t="shared" si="12"/>
        <v>2736.8659181660041</v>
      </c>
      <c r="AP25" s="60">
        <v>266700.34000000003</v>
      </c>
      <c r="AQ25" s="61">
        <f t="shared" si="13"/>
        <v>268728.74924021296</v>
      </c>
      <c r="AR25" s="61">
        <f t="shared" si="26"/>
        <v>2028.4092402129318</v>
      </c>
      <c r="AS25" s="61">
        <f t="shared" si="14"/>
        <v>2906692.38</v>
      </c>
      <c r="AT25" s="62">
        <f t="shared" si="15"/>
        <v>22107.058169661323</v>
      </c>
      <c r="AU25" s="63">
        <f t="shared" si="16"/>
        <v>2715220.2852644124</v>
      </c>
      <c r="AV25" s="64"/>
      <c r="AW25" s="64">
        <f t="shared" si="17"/>
        <v>-191472.09473558748</v>
      </c>
      <c r="AX25" s="65">
        <f t="shared" si="18"/>
        <v>2.6920000000000156E-5</v>
      </c>
      <c r="AY25" s="66"/>
      <c r="AZ25" s="67">
        <v>2639992.04</v>
      </c>
      <c r="BA25" s="68"/>
      <c r="BB25" s="66">
        <f t="shared" si="19"/>
        <v>356643</v>
      </c>
      <c r="BC25" s="66">
        <f t="shared" si="30"/>
        <v>22107.058169661323</v>
      </c>
      <c r="BD25" s="66">
        <f t="shared" si="27"/>
        <v>378750.05816966132</v>
      </c>
    </row>
    <row r="26" spans="1:56" ht="18" customHeight="1" x14ac:dyDescent="0.2">
      <c r="A26" s="19" t="s">
        <v>98</v>
      </c>
      <c r="B26" s="45">
        <f>'[1]State Population'!I17</f>
        <v>188334</v>
      </c>
      <c r="C26" s="46">
        <f t="shared" si="20"/>
        <v>4.7741090555419403E-3</v>
      </c>
      <c r="D26" s="47">
        <f>'[1]Poverty-Uninsured Population'!E15</f>
        <v>6.461131336923779E-3</v>
      </c>
      <c r="E26" s="46">
        <f>[1]Prevalence!J15</f>
        <v>6.748033631678872E-3</v>
      </c>
      <c r="F26" s="47">
        <f t="shared" si="31"/>
        <v>5.675000655183878E-3</v>
      </c>
      <c r="G26" s="48">
        <f>'[1]Self Suff. Calc'!F17</f>
        <v>0.77759214741485616</v>
      </c>
      <c r="H26" s="47">
        <f t="shared" si="32"/>
        <v>5.1701347715283862E-3</v>
      </c>
      <c r="I26" s="47">
        <f t="shared" si="21"/>
        <v>4.9345281357976167E-3</v>
      </c>
      <c r="J26" s="47">
        <f>'[1]Resources-new'!M17</f>
        <v>5.5216945773016455E-3</v>
      </c>
      <c r="K26" s="47">
        <f t="shared" si="33"/>
        <v>4.8170000000000001E-3</v>
      </c>
      <c r="L26" s="49">
        <f t="shared" si="0"/>
        <v>4.7424990892806487E-3</v>
      </c>
      <c r="M26" s="50">
        <f t="shared" si="22"/>
        <v>1621444.4435035253</v>
      </c>
      <c r="N26" s="52"/>
      <c r="O26" s="52">
        <f t="shared" si="1"/>
        <v>0</v>
      </c>
      <c r="P26" s="50">
        <f t="shared" si="2"/>
        <v>1621444.4435035253</v>
      </c>
      <c r="Q26" s="53">
        <f t="shared" si="3"/>
        <v>7904049.3083246043</v>
      </c>
      <c r="R26" s="53">
        <f t="shared" si="4"/>
        <v>9525493.7518281303</v>
      </c>
      <c r="S26" s="51">
        <f t="shared" si="23"/>
        <v>4.9314600000000004E-3</v>
      </c>
      <c r="T26" s="55"/>
      <c r="U26" s="56">
        <v>4.9720997025335936E-3</v>
      </c>
      <c r="V26" s="56">
        <f t="shared" si="24"/>
        <v>-4.0639702533593232E-5</v>
      </c>
      <c r="W26" s="25">
        <f t="shared" si="5"/>
        <v>450000</v>
      </c>
      <c r="X26" s="57">
        <f t="shared" si="6"/>
        <v>1621444.4435035253</v>
      </c>
      <c r="Y26" s="24">
        <v>4.9720997025335936E-3</v>
      </c>
      <c r="Z26" s="28"/>
      <c r="AA26" s="54">
        <v>4.9392999999999998E-3</v>
      </c>
      <c r="AB26" s="72">
        <v>0.49392999999999998</v>
      </c>
      <c r="AC26" s="70">
        <f t="shared" si="28"/>
        <v>-7.8399999999994099E-6</v>
      </c>
      <c r="AD26" s="60">
        <v>2082461.98</v>
      </c>
      <c r="AE26" s="60">
        <f t="shared" si="29"/>
        <v>2079156.5471731012</v>
      </c>
      <c r="AF26" s="60">
        <f t="shared" si="25"/>
        <v>-3305.4328268987592</v>
      </c>
      <c r="AG26" s="60">
        <v>462400.64</v>
      </c>
      <c r="AH26" s="60">
        <f t="shared" si="7"/>
        <v>461666.68191115756</v>
      </c>
      <c r="AI26" s="60">
        <f t="shared" si="8"/>
        <v>-733.95808884245344</v>
      </c>
      <c r="AJ26" s="60">
        <v>637019.79</v>
      </c>
      <c r="AK26" s="60">
        <f t="shared" si="9"/>
        <v>636008.66935065191</v>
      </c>
      <c r="AL26" s="60">
        <f t="shared" si="10"/>
        <v>-1011.1206493481295</v>
      </c>
      <c r="AM26" s="60">
        <v>502162.19</v>
      </c>
      <c r="AN26" s="60">
        <f t="shared" si="11"/>
        <v>501365.12201074994</v>
      </c>
      <c r="AO26" s="60">
        <f t="shared" si="12"/>
        <v>-797.06798925006296</v>
      </c>
      <c r="AP26" s="60">
        <v>372173.83</v>
      </c>
      <c r="AQ26" s="61">
        <f t="shared" si="13"/>
        <v>371583.0894558818</v>
      </c>
      <c r="AR26" s="61">
        <f t="shared" si="26"/>
        <v>-590.74054411821999</v>
      </c>
      <c r="AS26" s="61">
        <f t="shared" si="14"/>
        <v>4056218.43</v>
      </c>
      <c r="AT26" s="62">
        <f t="shared" si="15"/>
        <v>-6438.3200984576251</v>
      </c>
      <c r="AU26" s="63">
        <f t="shared" si="16"/>
        <v>3754454.7987679667</v>
      </c>
      <c r="AV26" s="64"/>
      <c r="AW26" s="64">
        <f t="shared" si="17"/>
        <v>-301763.63123203348</v>
      </c>
      <c r="AX26" s="65">
        <f t="shared" si="18"/>
        <v>-7.8399999999994099E-6</v>
      </c>
      <c r="AY26" s="66"/>
      <c r="AZ26" s="67">
        <v>3684044.6</v>
      </c>
      <c r="BA26" s="68"/>
      <c r="BB26" s="66">
        <f t="shared" si="19"/>
        <v>493146.00000000006</v>
      </c>
      <c r="BC26" s="66">
        <f t="shared" si="30"/>
        <v>-6438.3200984576251</v>
      </c>
      <c r="BD26" s="66">
        <f t="shared" si="27"/>
        <v>486707.67990154243</v>
      </c>
    </row>
    <row r="27" spans="1:56" ht="18" customHeight="1" x14ac:dyDescent="0.2">
      <c r="A27" s="19" t="s">
        <v>99</v>
      </c>
      <c r="B27" s="45">
        <f>'[1]State Population'!I18</f>
        <v>18619</v>
      </c>
      <c r="C27" s="46">
        <f t="shared" si="20"/>
        <v>4.7197604524480647E-4</v>
      </c>
      <c r="D27" s="47">
        <f>'[1]Poverty-Uninsured Population'!E16</f>
        <v>4.3214687356120607E-4</v>
      </c>
      <c r="E27" s="46">
        <f>[1]Prevalence!J16</f>
        <v>4.7554470662688727E-4</v>
      </c>
      <c r="F27" s="47">
        <f t="shared" si="31"/>
        <v>4.607410260161425E-4</v>
      </c>
      <c r="G27" s="48">
        <f>'[1]Self Suff. Calc'!F18</f>
        <v>0.9653036308917049</v>
      </c>
      <c r="H27" s="47">
        <f t="shared" si="32"/>
        <v>4.5434660973534626E-4</v>
      </c>
      <c r="I27" s="47">
        <f t="shared" si="21"/>
        <v>4.3364171887545462E-4</v>
      </c>
      <c r="J27" s="47">
        <f>'[1]Resources-new'!M18</f>
        <v>9.8525427133514172E-4</v>
      </c>
      <c r="K27" s="47">
        <f t="shared" si="33"/>
        <v>3.4699999999999998E-4</v>
      </c>
      <c r="L27" s="49">
        <f t="shared" si="0"/>
        <v>3.4163321236877414E-4</v>
      </c>
      <c r="M27" s="50">
        <f t="shared" si="22"/>
        <v>116803.24307571584</v>
      </c>
      <c r="N27" s="52"/>
      <c r="O27" s="52">
        <f t="shared" si="1"/>
        <v>0</v>
      </c>
      <c r="P27" s="50">
        <f t="shared" si="2"/>
        <v>116803.24307571584</v>
      </c>
      <c r="Q27" s="53">
        <f t="shared" si="3"/>
        <v>1677407.1180808947</v>
      </c>
      <c r="R27" s="53">
        <f t="shared" si="4"/>
        <v>1794210.3611566105</v>
      </c>
      <c r="S27" s="51">
        <f t="shared" si="23"/>
        <v>9.2887999999999998E-4</v>
      </c>
      <c r="T27" s="55"/>
      <c r="U27" s="56">
        <v>1.0551851471945841E-3</v>
      </c>
      <c r="V27" s="56">
        <f t="shared" si="24"/>
        <v>-1.2630514719458416E-4</v>
      </c>
      <c r="W27" s="25">
        <f t="shared" si="5"/>
        <v>350000</v>
      </c>
      <c r="X27" s="57">
        <f t="shared" si="6"/>
        <v>116803.24307571584</v>
      </c>
      <c r="Y27" s="24">
        <v>1.0551851471945841E-3</v>
      </c>
      <c r="Z27" s="28"/>
      <c r="AA27" s="54">
        <v>9.2628999999999997E-4</v>
      </c>
      <c r="AB27" s="22">
        <v>9.2629000000000003E-2</v>
      </c>
      <c r="AC27" s="70">
        <f t="shared" si="28"/>
        <v>2.5900000000000142E-6</v>
      </c>
      <c r="AD27" s="60">
        <v>390533.82</v>
      </c>
      <c r="AE27" s="60">
        <f t="shared" si="29"/>
        <v>391625.79307915911</v>
      </c>
      <c r="AF27" s="60">
        <f t="shared" si="25"/>
        <v>1091.9730791590991</v>
      </c>
      <c r="AG27" s="60">
        <v>86716.15</v>
      </c>
      <c r="AH27" s="60">
        <f t="shared" si="7"/>
        <v>86958.618237527218</v>
      </c>
      <c r="AI27" s="60">
        <f t="shared" si="8"/>
        <v>242.46823752722412</v>
      </c>
      <c r="AJ27" s="60">
        <v>119463.3</v>
      </c>
      <c r="AK27" s="60">
        <f t="shared" si="9"/>
        <v>119797.32833409042</v>
      </c>
      <c r="AL27" s="60">
        <f t="shared" si="10"/>
        <v>334.02833409041341</v>
      </c>
      <c r="AM27" s="60">
        <v>94172.82</v>
      </c>
      <c r="AN27" s="60">
        <f t="shared" si="11"/>
        <v>94436.137479234429</v>
      </c>
      <c r="AO27" s="60">
        <f t="shared" si="12"/>
        <v>263.31747923442163</v>
      </c>
      <c r="AP27" s="60">
        <v>69795.5</v>
      </c>
      <c r="AQ27" s="61">
        <f t="shared" si="13"/>
        <v>69990.65188276484</v>
      </c>
      <c r="AR27" s="61">
        <f t="shared" si="26"/>
        <v>195.15188276483968</v>
      </c>
      <c r="AS27" s="61">
        <f t="shared" si="14"/>
        <v>760681.59000000008</v>
      </c>
      <c r="AT27" s="62">
        <f t="shared" si="15"/>
        <v>2126.939012775998</v>
      </c>
      <c r="AU27" s="63">
        <f t="shared" si="16"/>
        <v>707181.64062561363</v>
      </c>
      <c r="AV27" s="64"/>
      <c r="AW27" s="64">
        <f t="shared" si="17"/>
        <v>-53499.949374386459</v>
      </c>
      <c r="AX27" s="65">
        <f t="shared" si="18"/>
        <v>2.5900000000000142E-6</v>
      </c>
      <c r="AY27" s="66"/>
      <c r="AZ27" s="67">
        <v>690886.09</v>
      </c>
      <c r="BA27" s="68"/>
      <c r="BB27" s="66">
        <f t="shared" si="19"/>
        <v>92888</v>
      </c>
      <c r="BC27" s="66">
        <f t="shared" si="30"/>
        <v>2126.939012775998</v>
      </c>
      <c r="BD27" s="66">
        <f t="shared" si="27"/>
        <v>95014.939012775998</v>
      </c>
    </row>
    <row r="28" spans="1:56" ht="18" customHeight="1" x14ac:dyDescent="0.2">
      <c r="A28" s="19" t="s">
        <v>100</v>
      </c>
      <c r="B28" s="45">
        <f>'[1]State Population'!I19</f>
        <v>895112</v>
      </c>
      <c r="C28" s="46">
        <f t="shared" si="20"/>
        <v>2.2690338998397831E-2</v>
      </c>
      <c r="D28" s="47">
        <f>'[1]Poverty-Uninsured Population'!E17</f>
        <v>2.93335019682711E-2</v>
      </c>
      <c r="E28" s="46">
        <f>[1]Prevalence!J17</f>
        <v>3.209113100081367E-2</v>
      </c>
      <c r="F28" s="47">
        <f t="shared" si="31"/>
        <v>2.656344628984298E-2</v>
      </c>
      <c r="G28" s="48">
        <f>'[1]Self Suff. Calc'!F19</f>
        <v>0.79042967485756388</v>
      </c>
      <c r="H28" s="47">
        <f t="shared" si="32"/>
        <v>2.4336682259496568E-2</v>
      </c>
      <c r="I28" s="47">
        <f t="shared" si="21"/>
        <v>2.3227642730472134E-2</v>
      </c>
      <c r="J28" s="47">
        <f>'[1]Resources-new'!M19</f>
        <v>2.0684871913761955E-2</v>
      </c>
      <c r="K28" s="47">
        <f t="shared" si="33"/>
        <v>2.3799000000000001E-2</v>
      </c>
      <c r="L28" s="49">
        <f t="shared" si="0"/>
        <v>2.3430918792981141E-2</v>
      </c>
      <c r="M28" s="50">
        <f t="shared" si="22"/>
        <v>8010952.1093918197</v>
      </c>
      <c r="N28" s="52"/>
      <c r="O28" s="52">
        <f t="shared" si="1"/>
        <v>0</v>
      </c>
      <c r="P28" s="50">
        <f t="shared" si="2"/>
        <v>8010952.1093918197</v>
      </c>
      <c r="Q28" s="53">
        <f t="shared" si="3"/>
        <v>33761589.033880733</v>
      </c>
      <c r="R28" s="53">
        <f t="shared" si="4"/>
        <v>41772541.143272549</v>
      </c>
      <c r="S28" s="51">
        <f t="shared" si="23"/>
        <v>2.162613E-2</v>
      </c>
      <c r="T28" s="55"/>
      <c r="U28" s="56">
        <v>2.1237973125448763E-2</v>
      </c>
      <c r="V28" s="56">
        <f t="shared" si="24"/>
        <v>3.881568745512376E-4</v>
      </c>
      <c r="W28" s="25">
        <f t="shared" si="5"/>
        <v>450000</v>
      </c>
      <c r="X28" s="57">
        <f t="shared" si="6"/>
        <v>8010952.1093918197</v>
      </c>
      <c r="Y28" s="24">
        <v>2.1237973125448763E-2</v>
      </c>
      <c r="Z28" s="28"/>
      <c r="AA28" s="54">
        <v>2.1732850000000001E-2</v>
      </c>
      <c r="AB28" s="22">
        <v>2.1732849999999999</v>
      </c>
      <c r="AC28" s="70">
        <f t="shared" si="28"/>
        <v>-1.0672000000000112E-4</v>
      </c>
      <c r="AD28" s="60">
        <v>9162803.1799999997</v>
      </c>
      <c r="AE28" s="60">
        <f t="shared" si="29"/>
        <v>9117808.8800307848</v>
      </c>
      <c r="AF28" s="60">
        <f t="shared" si="25"/>
        <v>-44994.299969214946</v>
      </c>
      <c r="AG28" s="60">
        <v>2034556.25</v>
      </c>
      <c r="AH28" s="60">
        <f t="shared" si="7"/>
        <v>2024565.4795292553</v>
      </c>
      <c r="AI28" s="60">
        <f t="shared" si="8"/>
        <v>-9990.7704707446974</v>
      </c>
      <c r="AJ28" s="60">
        <v>2802878.05</v>
      </c>
      <c r="AK28" s="60">
        <f t="shared" si="9"/>
        <v>2789114.4132780582</v>
      </c>
      <c r="AL28" s="60">
        <f t="shared" si="10"/>
        <v>-13763.636721941642</v>
      </c>
      <c r="AM28" s="60">
        <v>2209506.5099999998</v>
      </c>
      <c r="AN28" s="60">
        <f t="shared" si="11"/>
        <v>2198656.6465246277</v>
      </c>
      <c r="AO28" s="60">
        <f t="shared" si="12"/>
        <v>-10849.863475372083</v>
      </c>
      <c r="AP28" s="60">
        <v>1637559.58</v>
      </c>
      <c r="AQ28" s="61">
        <f t="shared" si="13"/>
        <v>1629518.2762051257</v>
      </c>
      <c r="AR28" s="61">
        <f t="shared" si="26"/>
        <v>-8041.303794874344</v>
      </c>
      <c r="AS28" s="61">
        <f t="shared" si="14"/>
        <v>17847303.57</v>
      </c>
      <c r="AT28" s="62">
        <f t="shared" si="15"/>
        <v>-87639.874432147713</v>
      </c>
      <c r="AU28" s="63">
        <f t="shared" si="16"/>
        <v>16464561.723562572</v>
      </c>
      <c r="AV28" s="64"/>
      <c r="AW28" s="64">
        <f t="shared" si="17"/>
        <v>-1382741.8464374281</v>
      </c>
      <c r="AX28" s="65">
        <f t="shared" si="18"/>
        <v>-1.0672000000000112E-4</v>
      </c>
      <c r="AY28" s="66"/>
      <c r="AZ28" s="67">
        <v>16209743.99</v>
      </c>
      <c r="BA28" s="68"/>
      <c r="BB28" s="66">
        <f t="shared" si="19"/>
        <v>2162613</v>
      </c>
      <c r="BC28" s="66">
        <f t="shared" si="30"/>
        <v>-87639.874432147713</v>
      </c>
      <c r="BD28" s="66">
        <f t="shared" si="27"/>
        <v>2074973.1255678523</v>
      </c>
    </row>
    <row r="29" spans="1:56" ht="18" customHeight="1" x14ac:dyDescent="0.2">
      <c r="A29" s="19" t="s">
        <v>101</v>
      </c>
      <c r="B29" s="45">
        <f>'[1]State Population'!I20</f>
        <v>149537</v>
      </c>
      <c r="C29" s="46">
        <f t="shared" si="20"/>
        <v>3.79063762166457E-3</v>
      </c>
      <c r="D29" s="47">
        <f>'[1]Poverty-Uninsured Population'!E18</f>
        <v>4.7909526475653072E-3</v>
      </c>
      <c r="E29" s="46">
        <f>[1]Prevalence!J18</f>
        <v>4.7292288219871617E-3</v>
      </c>
      <c r="F29" s="47">
        <f t="shared" si="31"/>
        <v>4.2784503694993092E-3</v>
      </c>
      <c r="G29" s="48">
        <f>'[1]Self Suff. Calc'!F20</f>
        <v>0.7974070108039315</v>
      </c>
      <c r="H29" s="47">
        <f t="shared" si="32"/>
        <v>3.931736749705754E-3</v>
      </c>
      <c r="I29" s="47">
        <f t="shared" si="21"/>
        <v>3.7525647727432733E-3</v>
      </c>
      <c r="J29" s="47">
        <f>'[1]Resources-new'!M20</f>
        <v>3.2460823770250019E-3</v>
      </c>
      <c r="K29" s="47">
        <f t="shared" si="33"/>
        <v>3.8700000000000002E-3</v>
      </c>
      <c r="L29" s="49">
        <f t="shared" si="0"/>
        <v>3.8101456249773949E-3</v>
      </c>
      <c r="M29" s="50">
        <f t="shared" si="22"/>
        <v>1302675.938625419</v>
      </c>
      <c r="N29" s="52"/>
      <c r="O29" s="52">
        <f t="shared" si="1"/>
        <v>0</v>
      </c>
      <c r="P29" s="50">
        <f t="shared" si="2"/>
        <v>1302675.938625419</v>
      </c>
      <c r="Q29" s="53">
        <f t="shared" si="3"/>
        <v>6641795.1524906186</v>
      </c>
      <c r="R29" s="53">
        <f t="shared" si="4"/>
        <v>7944471.0911160372</v>
      </c>
      <c r="S29" s="51">
        <f t="shared" si="23"/>
        <v>4.1129499999999998E-3</v>
      </c>
      <c r="T29" s="55"/>
      <c r="U29" s="56">
        <v>4.1780695455944199E-3</v>
      </c>
      <c r="V29" s="56">
        <f t="shared" si="24"/>
        <v>-6.5119545594420104E-5</v>
      </c>
      <c r="W29" s="25">
        <f t="shared" si="5"/>
        <v>450000</v>
      </c>
      <c r="X29" s="57">
        <f t="shared" si="6"/>
        <v>1302675.938625419</v>
      </c>
      <c r="Y29" s="24">
        <v>4.1780695455944199E-3</v>
      </c>
      <c r="Z29" s="28"/>
      <c r="AA29" s="54">
        <v>4.1070200000000003E-3</v>
      </c>
      <c r="AB29" s="22">
        <v>0.41070200000000001</v>
      </c>
      <c r="AC29" s="70">
        <f t="shared" si="28"/>
        <v>5.9299999999994774E-6</v>
      </c>
      <c r="AD29" s="60">
        <v>1731563.78</v>
      </c>
      <c r="AE29" s="60">
        <f t="shared" si="29"/>
        <v>1734063.9325261901</v>
      </c>
      <c r="AF29" s="60">
        <f t="shared" si="25"/>
        <v>2500.1525261900388</v>
      </c>
      <c r="AG29" s="60">
        <v>384485.38</v>
      </c>
      <c r="AH29" s="60">
        <f t="shared" si="7"/>
        <v>385040.53147881059</v>
      </c>
      <c r="AI29" s="60">
        <f t="shared" si="8"/>
        <v>555.1514788105851</v>
      </c>
      <c r="AJ29" s="60">
        <v>529680.93000000005</v>
      </c>
      <c r="AK29" s="60">
        <f t="shared" si="9"/>
        <v>530445.72126829857</v>
      </c>
      <c r="AL29" s="60">
        <f t="shared" si="10"/>
        <v>764.79126829851884</v>
      </c>
      <c r="AM29" s="60">
        <v>417547.05</v>
      </c>
      <c r="AN29" s="60">
        <f t="shared" si="11"/>
        <v>418149.93502413359</v>
      </c>
      <c r="AO29" s="60">
        <f t="shared" si="12"/>
        <v>602.88502413360402</v>
      </c>
      <c r="AP29" s="60">
        <v>309461.94</v>
      </c>
      <c r="AQ29" s="61">
        <f t="shared" si="13"/>
        <v>309908.76287703216</v>
      </c>
      <c r="AR29" s="61">
        <f t="shared" si="26"/>
        <v>446.82287703215843</v>
      </c>
      <c r="AS29" s="61">
        <f t="shared" si="14"/>
        <v>3372739.08</v>
      </c>
      <c r="AT29" s="62">
        <f t="shared" si="15"/>
        <v>4869.8031744649052</v>
      </c>
      <c r="AU29" s="63">
        <f t="shared" si="16"/>
        <v>3131300.8449004362</v>
      </c>
      <c r="AV29" s="64"/>
      <c r="AW29" s="64">
        <f t="shared" si="17"/>
        <v>-241438.23509956384</v>
      </c>
      <c r="AX29" s="65">
        <f t="shared" si="18"/>
        <v>5.9299999999994774E-6</v>
      </c>
      <c r="AY29" s="66"/>
      <c r="AZ29" s="67">
        <v>3063277.14</v>
      </c>
      <c r="BA29" s="68"/>
      <c r="BB29" s="66">
        <f t="shared" si="19"/>
        <v>411295</v>
      </c>
      <c r="BC29" s="66">
        <f t="shared" si="30"/>
        <v>4869.8031744649052</v>
      </c>
      <c r="BD29" s="66">
        <f t="shared" si="27"/>
        <v>416164.80317446491</v>
      </c>
    </row>
    <row r="30" spans="1:56" ht="18" customHeight="1" x14ac:dyDescent="0.2">
      <c r="A30" s="19" t="s">
        <v>102</v>
      </c>
      <c r="B30" s="45">
        <f>'[1]State Population'!I21</f>
        <v>64945</v>
      </c>
      <c r="C30" s="46">
        <f t="shared" si="20"/>
        <v>1.6463013189980105E-3</v>
      </c>
      <c r="D30" s="47">
        <f>'[1]Poverty-Uninsured Population'!E19</f>
        <v>2.3419807297831116E-3</v>
      </c>
      <c r="E30" s="46">
        <f>[1]Prevalence!J19</f>
        <v>2.1453756441551395E-3</v>
      </c>
      <c r="F30" s="47">
        <f t="shared" si="31"/>
        <v>1.9548200072649667E-3</v>
      </c>
      <c r="G30" s="48">
        <f>'[1]Self Suff. Calc'!F21</f>
        <v>0.87934961243151322</v>
      </c>
      <c r="H30" s="47">
        <f t="shared" si="32"/>
        <v>1.8604800906637067E-3</v>
      </c>
      <c r="I30" s="47">
        <f t="shared" si="21"/>
        <v>1.7756967195571597E-3</v>
      </c>
      <c r="J30" s="47">
        <f>'[1]Resources-new'!M21</f>
        <v>2.2306795748087038E-3</v>
      </c>
      <c r="K30" s="47">
        <f t="shared" si="33"/>
        <v>1.6850000000000001E-3</v>
      </c>
      <c r="L30" s="49">
        <f t="shared" si="0"/>
        <v>1.6589393741826641E-3</v>
      </c>
      <c r="M30" s="50">
        <f t="shared" si="22"/>
        <v>567185.7768950467</v>
      </c>
      <c r="N30" s="52"/>
      <c r="O30" s="52">
        <f t="shared" si="1"/>
        <v>0</v>
      </c>
      <c r="P30" s="50">
        <f t="shared" si="2"/>
        <v>567185.7768950467</v>
      </c>
      <c r="Q30" s="53">
        <f t="shared" si="3"/>
        <v>3290568.2553584576</v>
      </c>
      <c r="R30" s="53">
        <f t="shared" si="4"/>
        <v>3857754.0322535043</v>
      </c>
      <c r="S30" s="51">
        <f t="shared" si="23"/>
        <v>1.9972000000000002E-3</v>
      </c>
      <c r="T30" s="55"/>
      <c r="U30" s="56">
        <v>2.0699558929120937E-3</v>
      </c>
      <c r="V30" s="56">
        <f t="shared" si="24"/>
        <v>-7.2755892912093525E-5</v>
      </c>
      <c r="W30" s="25">
        <f t="shared" si="5"/>
        <v>450000</v>
      </c>
      <c r="X30" s="57">
        <f t="shared" si="6"/>
        <v>567185.7768950467</v>
      </c>
      <c r="Y30" s="24">
        <v>2.0699558929120937E-3</v>
      </c>
      <c r="Z30" s="28"/>
      <c r="AA30" s="54">
        <v>1.9949400000000002E-3</v>
      </c>
      <c r="AB30" s="22">
        <v>0.199494</v>
      </c>
      <c r="AC30" s="70">
        <f t="shared" si="28"/>
        <v>2.2600000000000224E-6</v>
      </c>
      <c r="AD30" s="60">
        <v>841088.15</v>
      </c>
      <c r="AE30" s="60">
        <f t="shared" si="29"/>
        <v>842040.98908114794</v>
      </c>
      <c r="AF30" s="60">
        <f t="shared" si="25"/>
        <v>952.83908114791848</v>
      </c>
      <c r="AG30" s="60">
        <v>186759.57</v>
      </c>
      <c r="AH30" s="60">
        <f t="shared" si="7"/>
        <v>186971.13980706807</v>
      </c>
      <c r="AI30" s="60">
        <f t="shared" si="8"/>
        <v>211.56980706806644</v>
      </c>
      <c r="AJ30" s="60">
        <v>257286.71</v>
      </c>
      <c r="AK30" s="60">
        <f t="shared" si="9"/>
        <v>257578.18464047604</v>
      </c>
      <c r="AL30" s="60">
        <f t="shared" si="10"/>
        <v>291.47464047605172</v>
      </c>
      <c r="AM30" s="60">
        <v>202818.91</v>
      </c>
      <c r="AN30" s="60">
        <f t="shared" si="11"/>
        <v>203048.67558083608</v>
      </c>
      <c r="AO30" s="60">
        <f t="shared" si="12"/>
        <v>229.76558083607233</v>
      </c>
      <c r="AP30" s="60">
        <v>150317.75</v>
      </c>
      <c r="AQ30" s="61">
        <f t="shared" si="13"/>
        <v>150488.0392949121</v>
      </c>
      <c r="AR30" s="61">
        <f t="shared" si="26"/>
        <v>170.28929491210147</v>
      </c>
      <c r="AS30" s="61">
        <f t="shared" si="14"/>
        <v>1638271.0899999999</v>
      </c>
      <c r="AT30" s="62">
        <f t="shared" si="15"/>
        <v>1855.9384044402104</v>
      </c>
      <c r="AU30" s="63">
        <f t="shared" si="16"/>
        <v>1520522.7506862842</v>
      </c>
      <c r="AV30" s="64"/>
      <c r="AW30" s="64">
        <f t="shared" si="17"/>
        <v>-117748.3393137157</v>
      </c>
      <c r="AX30" s="65">
        <f t="shared" si="18"/>
        <v>2.2600000000000224E-6</v>
      </c>
      <c r="AY30" s="66"/>
      <c r="AZ30" s="67">
        <v>1487953.34</v>
      </c>
      <c r="BA30" s="68"/>
      <c r="BB30" s="66">
        <f t="shared" si="19"/>
        <v>199720.00000000003</v>
      </c>
      <c r="BC30" s="66">
        <f t="shared" si="30"/>
        <v>1855.9384044402104</v>
      </c>
      <c r="BD30" s="66">
        <f t="shared" si="27"/>
        <v>201575.93840444024</v>
      </c>
    </row>
    <row r="31" spans="1:56" ht="18" customHeight="1" x14ac:dyDescent="0.2">
      <c r="A31" s="19" t="s">
        <v>103</v>
      </c>
      <c r="B31" s="45">
        <f>'[1]State Population'!I22</f>
        <v>30918</v>
      </c>
      <c r="C31" s="46">
        <f t="shared" si="20"/>
        <v>7.8374538733975659E-4</v>
      </c>
      <c r="D31" s="47">
        <f>'[1]Poverty-Uninsured Population'!E20</f>
        <v>5.538220060787905E-4</v>
      </c>
      <c r="E31" s="46">
        <f>[1]Prevalence!J20</f>
        <v>6.699213452671549E-4</v>
      </c>
      <c r="F31" s="47">
        <f t="shared" si="31"/>
        <v>6.9200356454694636E-4</v>
      </c>
      <c r="G31" s="48">
        <f>'[1]Self Suff. Calc'!F22</f>
        <v>0.87317183210723803</v>
      </c>
      <c r="H31" s="47">
        <f t="shared" si="32"/>
        <v>6.5689734684024645E-4</v>
      </c>
      <c r="I31" s="47">
        <f t="shared" si="21"/>
        <v>6.2696207808056058E-4</v>
      </c>
      <c r="J31" s="47">
        <f>'[1]Resources-new'!M22</f>
        <v>1.3491686593104914E-3</v>
      </c>
      <c r="K31" s="47">
        <f t="shared" si="33"/>
        <v>5.0199999999999995E-4</v>
      </c>
      <c r="L31" s="49">
        <f t="shared" si="0"/>
        <v>4.9423594411851469E-4</v>
      </c>
      <c r="M31" s="50">
        <f t="shared" si="22"/>
        <v>168977.60237466672</v>
      </c>
      <c r="N31" s="52"/>
      <c r="O31" s="52">
        <f t="shared" si="1"/>
        <v>0</v>
      </c>
      <c r="P31" s="50">
        <f t="shared" si="2"/>
        <v>168977.60237466672</v>
      </c>
      <c r="Q31" s="53">
        <f t="shared" si="3"/>
        <v>2477546.7825528444</v>
      </c>
      <c r="R31" s="53">
        <f t="shared" si="4"/>
        <v>2646524.3849275112</v>
      </c>
      <c r="S31" s="51">
        <f t="shared" si="23"/>
        <v>1.3701399999999999E-3</v>
      </c>
      <c r="T31" s="55"/>
      <c r="U31" s="56">
        <v>1.5585188224433275E-3</v>
      </c>
      <c r="V31" s="56">
        <f t="shared" si="24"/>
        <v>-1.8837882244332753E-4</v>
      </c>
      <c r="W31" s="25">
        <f t="shared" si="5"/>
        <v>450000</v>
      </c>
      <c r="X31" s="57">
        <f t="shared" si="6"/>
        <v>168977.60237466672</v>
      </c>
      <c r="Y31" s="24">
        <v>1.5585188224433275E-3</v>
      </c>
      <c r="Z31" s="28"/>
      <c r="AA31" s="54">
        <v>1.3663799999999999E-3</v>
      </c>
      <c r="AB31" s="22">
        <v>0.13663800000000001</v>
      </c>
      <c r="AC31" s="70">
        <f t="shared" si="28"/>
        <v>3.7600000000000047E-6</v>
      </c>
      <c r="AD31" s="60">
        <v>576080.5</v>
      </c>
      <c r="AE31" s="60">
        <f t="shared" si="29"/>
        <v>577665.75244324247</v>
      </c>
      <c r="AF31" s="60">
        <f t="shared" si="25"/>
        <v>1585.2524432424689</v>
      </c>
      <c r="AG31" s="60">
        <v>127915.9</v>
      </c>
      <c r="AH31" s="60">
        <f t="shared" si="7"/>
        <v>128267.89379894664</v>
      </c>
      <c r="AI31" s="60">
        <f t="shared" si="8"/>
        <v>351.99379894664162</v>
      </c>
      <c r="AJ31" s="60">
        <v>176221.55</v>
      </c>
      <c r="AK31" s="60">
        <f t="shared" si="9"/>
        <v>176706.47601807621</v>
      </c>
      <c r="AL31" s="60">
        <f t="shared" si="10"/>
        <v>484.92601807622123</v>
      </c>
      <c r="AM31" s="60">
        <v>138915.31</v>
      </c>
      <c r="AN31" s="60">
        <f t="shared" si="11"/>
        <v>139297.57278205824</v>
      </c>
      <c r="AO31" s="60">
        <f t="shared" si="12"/>
        <v>382.26278205824201</v>
      </c>
      <c r="AP31" s="60">
        <v>102956.06</v>
      </c>
      <c r="AQ31" s="61">
        <f t="shared" si="13"/>
        <v>103239.37620645444</v>
      </c>
      <c r="AR31" s="61">
        <f t="shared" si="26"/>
        <v>283.31620645444491</v>
      </c>
      <c r="AS31" s="61">
        <f t="shared" si="14"/>
        <v>1122089.32</v>
      </c>
      <c r="AT31" s="62">
        <f t="shared" si="15"/>
        <v>3087.7512487780186</v>
      </c>
      <c r="AU31" s="63">
        <f t="shared" si="16"/>
        <v>1043124.8956665858</v>
      </c>
      <c r="AV31" s="64"/>
      <c r="AW31" s="64">
        <f t="shared" si="17"/>
        <v>-78964.424333414296</v>
      </c>
      <c r="AX31" s="65">
        <f t="shared" si="18"/>
        <v>3.7600000000000047E-6</v>
      </c>
      <c r="AY31" s="66"/>
      <c r="AZ31" s="67">
        <v>1019133.26</v>
      </c>
      <c r="BA31" s="68"/>
      <c r="BB31" s="66">
        <f t="shared" si="19"/>
        <v>137014</v>
      </c>
      <c r="BC31" s="66">
        <f t="shared" si="30"/>
        <v>3087.7512487780186</v>
      </c>
      <c r="BD31" s="66">
        <f t="shared" si="27"/>
        <v>140101.75124877802</v>
      </c>
    </row>
    <row r="32" spans="1:56" ht="18" customHeight="1" x14ac:dyDescent="0.2">
      <c r="A32" s="19" t="s">
        <v>104</v>
      </c>
      <c r="B32" s="45">
        <f>'[1]State Population'!I23</f>
        <v>10241278</v>
      </c>
      <c r="C32" s="46">
        <f t="shared" si="20"/>
        <v>0.25960781399068916</v>
      </c>
      <c r="D32" s="47">
        <f>'[1]Poverty-Uninsured Population'!E21</f>
        <v>0.29395787989462685</v>
      </c>
      <c r="E32" s="46">
        <f>[1]Prevalence!J21</f>
        <v>0.31304131633667842</v>
      </c>
      <c r="F32" s="47">
        <f t="shared" si="31"/>
        <v>0.28059953423106831</v>
      </c>
      <c r="G32" s="48">
        <f>'[1]Self Suff. Calc'!F23</f>
        <v>1.200353491680896</v>
      </c>
      <c r="H32" s="47">
        <f t="shared" si="32"/>
        <v>0.30308717280995934</v>
      </c>
      <c r="I32" s="47">
        <f t="shared" si="21"/>
        <v>0.28927527964381755</v>
      </c>
      <c r="J32" s="47">
        <f>'[1]Resources-new'!M23</f>
        <v>0.32325926761659279</v>
      </c>
      <c r="K32" s="47">
        <f t="shared" si="33"/>
        <v>0.28247800000000001</v>
      </c>
      <c r="L32" s="49">
        <f t="shared" si="0"/>
        <v>0.27810912554324663</v>
      </c>
      <c r="M32" s="50">
        <f t="shared" si="22"/>
        <v>95084572.039026111</v>
      </c>
      <c r="N32" s="52"/>
      <c r="O32" s="52">
        <f t="shared" si="1"/>
        <v>0</v>
      </c>
      <c r="P32" s="50">
        <f t="shared" si="2"/>
        <v>95084572.039026111</v>
      </c>
      <c r="Q32" s="53">
        <f t="shared" si="3"/>
        <v>454123204.49094456</v>
      </c>
      <c r="R32" s="53">
        <f t="shared" si="4"/>
        <v>549207776.52997065</v>
      </c>
      <c r="S32" s="51">
        <v>0.28433125999999997</v>
      </c>
      <c r="T32" s="55"/>
      <c r="U32" s="56">
        <v>0.28566950456457074</v>
      </c>
      <c r="V32" s="56">
        <f t="shared" si="24"/>
        <v>-1.3382445645707675E-3</v>
      </c>
      <c r="W32" s="25">
        <f t="shared" si="5"/>
        <v>450000</v>
      </c>
      <c r="X32" s="57">
        <f t="shared" si="6"/>
        <v>95084572.039026111</v>
      </c>
      <c r="Y32" s="24">
        <v>0.28566950456457074</v>
      </c>
      <c r="Z32" s="28"/>
      <c r="AA32" s="54">
        <v>0.28556516999999998</v>
      </c>
      <c r="AB32" s="22">
        <v>28.556516999999999</v>
      </c>
      <c r="AC32" s="70">
        <f t="shared" si="28"/>
        <v>-1.2339100000000047E-3</v>
      </c>
      <c r="AD32" s="60">
        <v>120397345.37</v>
      </c>
      <c r="AE32" s="60">
        <f t="shared" si="29"/>
        <v>119877115.66046914</v>
      </c>
      <c r="AF32" s="60">
        <f t="shared" si="25"/>
        <v>-520229.70953086019</v>
      </c>
      <c r="AG32" s="60">
        <v>26733649.780000001</v>
      </c>
      <c r="AH32" s="60">
        <f t="shared" si="7"/>
        <v>26618135.271870524</v>
      </c>
      <c r="AI32" s="60">
        <f t="shared" si="8"/>
        <v>-115514.5081294775</v>
      </c>
      <c r="AJ32" s="60">
        <v>36829239.990000002</v>
      </c>
      <c r="AK32" s="60">
        <f t="shared" si="9"/>
        <v>36670103.037922688</v>
      </c>
      <c r="AL32" s="60">
        <f t="shared" si="10"/>
        <v>-159136.95207731426</v>
      </c>
      <c r="AM32" s="60">
        <v>29032460.239999998</v>
      </c>
      <c r="AN32" s="60">
        <f t="shared" si="11"/>
        <v>28907012.702398527</v>
      </c>
      <c r="AO32" s="60">
        <f t="shared" si="12"/>
        <v>-125447.53760147095</v>
      </c>
      <c r="AP32" s="60">
        <v>21517195.34</v>
      </c>
      <c r="AQ32" s="61">
        <f t="shared" si="13"/>
        <v>21424220.822978098</v>
      </c>
      <c r="AR32" s="61">
        <f t="shared" si="26"/>
        <v>-92974.517021901906</v>
      </c>
      <c r="AS32" s="61">
        <f t="shared" si="14"/>
        <v>234509890.72000003</v>
      </c>
      <c r="AT32" s="62">
        <f>SUM(AF32+AI32+AL32+AO32+AR32)+AJ77</f>
        <v>-1013303.2243610248</v>
      </c>
      <c r="AU32" s="63">
        <f t="shared" si="16"/>
        <v>216469131.56483927</v>
      </c>
      <c r="AV32" s="64"/>
      <c r="AW32" s="64">
        <f t="shared" si="17"/>
        <v>-18040759.155160755</v>
      </c>
      <c r="AX32" s="65">
        <f t="shared" si="18"/>
        <v>-1.2339100000000047E-3</v>
      </c>
      <c r="AY32" s="66"/>
      <c r="AZ32" s="67">
        <v>212992695.38</v>
      </c>
      <c r="BA32" s="68"/>
      <c r="BB32" s="66">
        <f t="shared" si="19"/>
        <v>28433125.999999996</v>
      </c>
      <c r="BC32" s="66">
        <f t="shared" si="30"/>
        <v>-1013303.2243610248</v>
      </c>
      <c r="BD32" s="66">
        <f t="shared" si="27"/>
        <v>27419822.775638971</v>
      </c>
    </row>
    <row r="33" spans="1:56" ht="18" customHeight="1" x14ac:dyDescent="0.2">
      <c r="A33" s="19" t="s">
        <v>105</v>
      </c>
      <c r="B33" s="45">
        <f>'[1]State Population'!I24</f>
        <v>156492</v>
      </c>
      <c r="C33" s="46">
        <f t="shared" si="20"/>
        <v>3.9669410426150841E-3</v>
      </c>
      <c r="D33" s="47">
        <f>'[1]Poverty-Uninsured Population'!E22</f>
        <v>5.5183584528090681E-3</v>
      </c>
      <c r="E33" s="46">
        <f>[1]Prevalence!J22</f>
        <v>5.3412892143567493E-3</v>
      </c>
      <c r="F33" s="47">
        <f t="shared" si="31"/>
        <v>4.7072359000216116E-3</v>
      </c>
      <c r="G33" s="48">
        <f>'[1]Self Suff. Calc'!F24</f>
        <v>0.82438362788087205</v>
      </c>
      <c r="H33" s="47">
        <f t="shared" si="32"/>
        <v>4.3765688234333258E-3</v>
      </c>
      <c r="I33" s="47">
        <f t="shared" si="21"/>
        <v>4.177125539631176E-3</v>
      </c>
      <c r="J33" s="47">
        <f>'[1]Resources-new'!M24</f>
        <v>3.5473619182547992E-3</v>
      </c>
      <c r="K33" s="47">
        <f t="shared" si="33"/>
        <v>4.3249999999999999E-3</v>
      </c>
      <c r="L33" s="49">
        <f t="shared" si="0"/>
        <v>4.258108482694375E-3</v>
      </c>
      <c r="M33" s="50">
        <f t="shared" si="22"/>
        <v>1455832.9288255649</v>
      </c>
      <c r="N33" s="52"/>
      <c r="O33" s="52">
        <f t="shared" si="1"/>
        <v>0</v>
      </c>
      <c r="P33" s="50">
        <f t="shared" si="2"/>
        <v>1455832.9288255649</v>
      </c>
      <c r="Q33" s="53">
        <f t="shared" si="3"/>
        <v>6956339.56104297</v>
      </c>
      <c r="R33" s="53">
        <f t="shared" si="4"/>
        <v>8412172.4898685347</v>
      </c>
      <c r="S33" s="51">
        <f t="shared" si="23"/>
        <v>4.3550799999999999E-3</v>
      </c>
      <c r="T33" s="55"/>
      <c r="U33" s="56">
        <v>4.3759359934352239E-3</v>
      </c>
      <c r="V33" s="56">
        <f t="shared" si="24"/>
        <v>-2.085599343522402E-5</v>
      </c>
      <c r="W33" s="25">
        <f t="shared" si="5"/>
        <v>450000</v>
      </c>
      <c r="X33" s="57">
        <f t="shared" si="6"/>
        <v>1455832.9288255649</v>
      </c>
      <c r="Y33" s="24">
        <v>4.3759359934352239E-3</v>
      </c>
      <c r="Z33" s="28"/>
      <c r="AA33" s="54">
        <v>4.2498500000000003E-3</v>
      </c>
      <c r="AB33" s="22">
        <v>0.424985</v>
      </c>
      <c r="AC33" s="70">
        <f t="shared" si="28"/>
        <v>1.0522999999999956E-4</v>
      </c>
      <c r="AD33" s="60">
        <v>1791782.44</v>
      </c>
      <c r="AE33" s="60">
        <f t="shared" si="29"/>
        <v>1836148.5433244167</v>
      </c>
      <c r="AF33" s="60">
        <f t="shared" si="25"/>
        <v>44366.103324416792</v>
      </c>
      <c r="AG33" s="60">
        <v>397856.65</v>
      </c>
      <c r="AH33" s="60">
        <f t="shared" si="7"/>
        <v>407707.92687310529</v>
      </c>
      <c r="AI33" s="60">
        <f t="shared" si="8"/>
        <v>9851.2768731052638</v>
      </c>
      <c r="AJ33" s="60">
        <v>548101.67000000004</v>
      </c>
      <c r="AK33" s="60">
        <f t="shared" si="9"/>
        <v>561673.14258163644</v>
      </c>
      <c r="AL33" s="60">
        <f t="shared" si="10"/>
        <v>13571.472581636393</v>
      </c>
      <c r="AM33" s="60">
        <v>432068.1</v>
      </c>
      <c r="AN33" s="60">
        <f t="shared" si="11"/>
        <v>442766.48610484047</v>
      </c>
      <c r="AO33" s="60">
        <f t="shared" si="12"/>
        <v>10698.386104840494</v>
      </c>
      <c r="AP33" s="60">
        <v>320224.11</v>
      </c>
      <c r="AQ33" s="61">
        <f t="shared" si="13"/>
        <v>328153.13948151696</v>
      </c>
      <c r="AR33" s="61">
        <f t="shared" si="26"/>
        <v>7929.0294815169764</v>
      </c>
      <c r="AS33" s="61">
        <f t="shared" si="14"/>
        <v>3490032.9699999997</v>
      </c>
      <c r="AT33" s="62">
        <f t="shared" ref="AT33:AT73" si="34">SUM(AF33+AI33+AL33+AO33+AR33)</f>
        <v>86416.26836551592</v>
      </c>
      <c r="AU33" s="63">
        <f t="shared" si="16"/>
        <v>3315641.0079405275</v>
      </c>
      <c r="AV33" s="64"/>
      <c r="AW33" s="64">
        <f t="shared" si="17"/>
        <v>-174391.96205947222</v>
      </c>
      <c r="AX33" s="65">
        <f t="shared" si="18"/>
        <v>1.0522999999999956E-4</v>
      </c>
      <c r="AY33" s="66"/>
      <c r="AZ33" s="67">
        <v>3169808.86</v>
      </c>
      <c r="BA33" s="68"/>
      <c r="BB33" s="66">
        <f t="shared" si="19"/>
        <v>435508</v>
      </c>
      <c r="BC33" s="66">
        <f t="shared" si="30"/>
        <v>86416.26836551592</v>
      </c>
      <c r="BD33" s="66">
        <f t="shared" si="27"/>
        <v>521924.26836551592</v>
      </c>
    </row>
    <row r="34" spans="1:56" ht="18" customHeight="1" x14ac:dyDescent="0.2">
      <c r="A34" s="19" t="s">
        <v>106</v>
      </c>
      <c r="B34" s="45">
        <f>'[1]State Population'!I25</f>
        <v>263604</v>
      </c>
      <c r="C34" s="46">
        <f t="shared" si="20"/>
        <v>6.6821404710624612E-3</v>
      </c>
      <c r="D34" s="47">
        <f>'[1]Poverty-Uninsured Population'!E23</f>
        <v>3.61207971839791E-3</v>
      </c>
      <c r="E34" s="46">
        <f>[1]Prevalence!J23</f>
        <v>3.1317240755808699E-3</v>
      </c>
      <c r="F34" s="47">
        <f t="shared" si="31"/>
        <v>5.0510389661667775E-3</v>
      </c>
      <c r="G34" s="48">
        <f>'[1]Self Suff. Calc'!F25</f>
        <v>1.528339256895364</v>
      </c>
      <c r="H34" s="47">
        <f t="shared" si="32"/>
        <v>6.1185038357404109E-3</v>
      </c>
      <c r="I34" s="47">
        <f t="shared" si="21"/>
        <v>5.8396793624630036E-3</v>
      </c>
      <c r="J34" s="47">
        <f>'[1]Resources-new'!M25</f>
        <v>6.4154037999636796E-3</v>
      </c>
      <c r="K34" s="47">
        <f t="shared" si="33"/>
        <v>5.7250000000000001E-3</v>
      </c>
      <c r="L34" s="49">
        <f t="shared" si="0"/>
        <v>5.6364557372081611E-3</v>
      </c>
      <c r="M34" s="50">
        <f t="shared" si="22"/>
        <v>1927085.2063644761</v>
      </c>
      <c r="N34" s="52"/>
      <c r="O34" s="52">
        <f t="shared" si="1"/>
        <v>0</v>
      </c>
      <c r="P34" s="50">
        <f t="shared" si="2"/>
        <v>1927085.2063644761</v>
      </c>
      <c r="Q34" s="53">
        <f t="shared" si="3"/>
        <v>9012047.8858845998</v>
      </c>
      <c r="R34" s="53">
        <f t="shared" si="4"/>
        <v>10939133.092249077</v>
      </c>
      <c r="S34" s="51">
        <f t="shared" si="23"/>
        <v>5.6633200000000003E-3</v>
      </c>
      <c r="T34" s="55"/>
      <c r="U34" s="56">
        <v>5.6690942660785719E-3</v>
      </c>
      <c r="V34" s="56">
        <f t="shared" si="24"/>
        <v>-5.7742660785715591E-6</v>
      </c>
      <c r="W34" s="25">
        <f t="shared" si="5"/>
        <v>450000</v>
      </c>
      <c r="X34" s="57">
        <f t="shared" si="6"/>
        <v>1927085.2063644761</v>
      </c>
      <c r="Y34" s="24">
        <v>5.6690942660785719E-3</v>
      </c>
      <c r="Z34" s="28"/>
      <c r="AA34" s="54">
        <v>5.7706099999999998E-3</v>
      </c>
      <c r="AB34" s="22">
        <v>0.57706100000000005</v>
      </c>
      <c r="AC34" s="70">
        <f t="shared" si="28"/>
        <v>-1.0728999999999947E-4</v>
      </c>
      <c r="AD34" s="60">
        <v>2432951.21</v>
      </c>
      <c r="AE34" s="60">
        <f t="shared" si="29"/>
        <v>2387716.5903680385</v>
      </c>
      <c r="AF34" s="60">
        <f t="shared" si="25"/>
        <v>-45234.619631961454</v>
      </c>
      <c r="AG34" s="60">
        <v>540225.07999999996</v>
      </c>
      <c r="AH34" s="60">
        <f t="shared" si="7"/>
        <v>530180.95107759093</v>
      </c>
      <c r="AI34" s="60">
        <f t="shared" si="8"/>
        <v>-10044.128922409029</v>
      </c>
      <c r="AJ34" s="60">
        <v>744233.55</v>
      </c>
      <c r="AK34" s="60">
        <f t="shared" si="9"/>
        <v>730396.39727523574</v>
      </c>
      <c r="AL34" s="60">
        <f t="shared" si="10"/>
        <v>-13837.15272476431</v>
      </c>
      <c r="AM34" s="60">
        <v>586678.71</v>
      </c>
      <c r="AN34" s="60">
        <f t="shared" si="11"/>
        <v>575770.89194395172</v>
      </c>
      <c r="AO34" s="60">
        <f t="shared" si="12"/>
        <v>-10907.818056048243</v>
      </c>
      <c r="AP34" s="60">
        <v>434812.63</v>
      </c>
      <c r="AQ34" s="61">
        <f t="shared" si="13"/>
        <v>426728.38108334743</v>
      </c>
      <c r="AR34" s="61">
        <f t="shared" si="26"/>
        <v>-8084.2489166525775</v>
      </c>
      <c r="AS34" s="61">
        <f t="shared" si="14"/>
        <v>4738901.18</v>
      </c>
      <c r="AT34" s="62">
        <f t="shared" si="34"/>
        <v>-88107.968251835613</v>
      </c>
      <c r="AU34" s="63">
        <f t="shared" si="16"/>
        <v>4311639.7478553206</v>
      </c>
      <c r="AV34" s="64"/>
      <c r="AW34" s="64">
        <f t="shared" si="17"/>
        <v>-427261.43214467913</v>
      </c>
      <c r="AX34" s="65">
        <f t="shared" si="18"/>
        <v>-1.0728999999999947E-4</v>
      </c>
      <c r="AY34" s="66"/>
      <c r="AZ34" s="67">
        <v>4304088.55</v>
      </c>
      <c r="BA34" s="68"/>
      <c r="BB34" s="66">
        <f t="shared" si="19"/>
        <v>566332</v>
      </c>
      <c r="BC34" s="66">
        <f t="shared" si="30"/>
        <v>-88107.968251835613</v>
      </c>
      <c r="BD34" s="66">
        <f t="shared" si="27"/>
        <v>478224.03174816439</v>
      </c>
    </row>
    <row r="35" spans="1:56" ht="18" customHeight="1" x14ac:dyDescent="0.2">
      <c r="A35" s="19" t="s">
        <v>107</v>
      </c>
      <c r="B35" s="45">
        <f>'[1]State Population'!I26</f>
        <v>18148</v>
      </c>
      <c r="C35" s="46">
        <f t="shared" si="20"/>
        <v>4.6003658999423965E-4</v>
      </c>
      <c r="D35" s="47">
        <f>'[1]Poverty-Uninsured Population'!E24</f>
        <v>4.7349784687463067E-4</v>
      </c>
      <c r="E35" s="46">
        <f>[1]Prevalence!J24</f>
        <v>4.2762860500858874E-4</v>
      </c>
      <c r="F35" s="47">
        <f t="shared" si="31"/>
        <v>4.5759337006122673E-4</v>
      </c>
      <c r="G35" s="48">
        <f>'[1]Self Suff. Calc'!F26</f>
        <v>0.81413093589657715</v>
      </c>
      <c r="H35" s="47">
        <f t="shared" si="32"/>
        <v>4.235723894879421E-4</v>
      </c>
      <c r="I35" s="47">
        <f t="shared" si="21"/>
        <v>4.0426990123845383E-4</v>
      </c>
      <c r="J35" s="47">
        <f>'[1]Resources-new'!M26</f>
        <v>8.6693744280502E-4</v>
      </c>
      <c r="K35" s="47">
        <f t="shared" si="33"/>
        <v>3.2299999999999999E-4</v>
      </c>
      <c r="L35" s="49">
        <f t="shared" si="0"/>
        <v>3.1800440229139495E-4</v>
      </c>
      <c r="M35" s="50">
        <f t="shared" si="22"/>
        <v>108724.63260362022</v>
      </c>
      <c r="N35" s="52"/>
      <c r="O35" s="52">
        <f t="shared" si="1"/>
        <v>0</v>
      </c>
      <c r="P35" s="50">
        <f t="shared" si="2"/>
        <v>108724.63260362022</v>
      </c>
      <c r="Q35" s="53">
        <f t="shared" si="3"/>
        <v>1690288.9264145575</v>
      </c>
      <c r="R35" s="53">
        <f t="shared" si="4"/>
        <v>1799013.5590181777</v>
      </c>
      <c r="S35" s="51">
        <f t="shared" si="23"/>
        <v>9.3137000000000005E-4</v>
      </c>
      <c r="T35" s="55"/>
      <c r="U35" s="56">
        <v>1.0632885424146066E-3</v>
      </c>
      <c r="V35" s="56">
        <f t="shared" si="24"/>
        <v>-1.3191854241460658E-4</v>
      </c>
      <c r="W35" s="25">
        <f t="shared" si="5"/>
        <v>350000</v>
      </c>
      <c r="X35" s="57">
        <f t="shared" si="6"/>
        <v>108724.63260362022</v>
      </c>
      <c r="Y35" s="24">
        <v>1.0632885424146066E-3</v>
      </c>
      <c r="Z35" s="28"/>
      <c r="AA35" s="54">
        <v>9.2895E-4</v>
      </c>
      <c r="AB35" s="22">
        <v>9.2895000000000005E-2</v>
      </c>
      <c r="AC35" s="70">
        <f t="shared" si="28"/>
        <v>2.420000000000048E-6</v>
      </c>
      <c r="AD35" s="60">
        <v>391655.31</v>
      </c>
      <c r="AE35" s="60">
        <f t="shared" si="29"/>
        <v>392675.60384563822</v>
      </c>
      <c r="AF35" s="60">
        <f t="shared" si="25"/>
        <v>1020.2938456382253</v>
      </c>
      <c r="AG35" s="60">
        <v>86965.17</v>
      </c>
      <c r="AH35" s="60">
        <f t="shared" si="7"/>
        <v>87191.723654170331</v>
      </c>
      <c r="AI35" s="60">
        <f t="shared" si="8"/>
        <v>226.55365417033317</v>
      </c>
      <c r="AJ35" s="60">
        <v>119806.36</v>
      </c>
      <c r="AK35" s="60">
        <f t="shared" si="9"/>
        <v>120118.46276216712</v>
      </c>
      <c r="AL35" s="60">
        <f t="shared" si="10"/>
        <v>312.10276216712373</v>
      </c>
      <c r="AM35" s="60">
        <v>94443.25</v>
      </c>
      <c r="AN35" s="60">
        <f t="shared" si="11"/>
        <v>94689.287490348128</v>
      </c>
      <c r="AO35" s="60">
        <f t="shared" si="12"/>
        <v>246.0374903481279</v>
      </c>
      <c r="AP35" s="60">
        <v>69995.929999999993</v>
      </c>
      <c r="AQ35" s="61">
        <f t="shared" si="13"/>
        <v>70178.272160075241</v>
      </c>
      <c r="AR35" s="61">
        <f t="shared" si="26"/>
        <v>182.3421600752481</v>
      </c>
      <c r="AS35" s="61">
        <f t="shared" si="14"/>
        <v>762866.02</v>
      </c>
      <c r="AT35" s="62">
        <f t="shared" si="34"/>
        <v>1987.3299123990582</v>
      </c>
      <c r="AU35" s="63">
        <f t="shared" si="16"/>
        <v>709077.34543695394</v>
      </c>
      <c r="AV35" s="64"/>
      <c r="AW35" s="64">
        <f t="shared" si="17"/>
        <v>-53788.674563046079</v>
      </c>
      <c r="AX35" s="65">
        <f t="shared" si="18"/>
        <v>2.420000000000048E-6</v>
      </c>
      <c r="AY35" s="66"/>
      <c r="AZ35" s="67">
        <v>692870.09</v>
      </c>
      <c r="BA35" s="68"/>
      <c r="BB35" s="66">
        <f t="shared" si="19"/>
        <v>93137</v>
      </c>
      <c r="BC35" s="66">
        <f t="shared" si="30"/>
        <v>1987.3299123990582</v>
      </c>
      <c r="BD35" s="66">
        <f t="shared" si="27"/>
        <v>95124.329912399058</v>
      </c>
    </row>
    <row r="36" spans="1:56" ht="18" customHeight="1" x14ac:dyDescent="0.2">
      <c r="A36" s="19" t="s">
        <v>108</v>
      </c>
      <c r="B36" s="45">
        <f>'[1]State Population'!I27</f>
        <v>89134</v>
      </c>
      <c r="C36" s="46">
        <f t="shared" si="20"/>
        <v>2.2594721959745732E-3</v>
      </c>
      <c r="D36" s="47">
        <f>'[1]Poverty-Uninsured Population'!E25</f>
        <v>2.8815380794259154E-3</v>
      </c>
      <c r="E36" s="46">
        <f>[1]Prevalence!J25</f>
        <v>2.695054696682036E-3</v>
      </c>
      <c r="F36" s="47">
        <f t="shared" si="31"/>
        <v>2.5332084611514685E-3</v>
      </c>
      <c r="G36" s="48">
        <f>'[1]Self Suff. Calc'!F27</f>
        <v>0.94538031965732738</v>
      </c>
      <c r="H36" s="47">
        <f t="shared" si="32"/>
        <v>2.4778632465956895E-3</v>
      </c>
      <c r="I36" s="47">
        <f t="shared" si="21"/>
        <v>2.3649452958787584E-3</v>
      </c>
      <c r="J36" s="47">
        <f>'[1]Resources-new'!M27</f>
        <v>3.7869376817330491E-3</v>
      </c>
      <c r="K36" s="47">
        <f t="shared" si="33"/>
        <v>2.081E-3</v>
      </c>
      <c r="L36" s="49">
        <f t="shared" si="0"/>
        <v>2.0488147404594207E-3</v>
      </c>
      <c r="M36" s="50">
        <f t="shared" si="22"/>
        <v>700482.84968462447</v>
      </c>
      <c r="N36" s="52"/>
      <c r="O36" s="52">
        <f t="shared" si="1"/>
        <v>0</v>
      </c>
      <c r="P36" s="50">
        <f t="shared" si="2"/>
        <v>700482.84968462447</v>
      </c>
      <c r="Q36" s="53">
        <f t="shared" si="3"/>
        <v>4003307.2961994791</v>
      </c>
      <c r="R36" s="53">
        <f t="shared" si="4"/>
        <v>4703790.1458841041</v>
      </c>
      <c r="S36" s="51">
        <f t="shared" si="23"/>
        <v>2.4352100000000002E-3</v>
      </c>
      <c r="T36" s="55"/>
      <c r="U36" s="56">
        <v>2.5183095702123294E-3</v>
      </c>
      <c r="V36" s="56">
        <f t="shared" si="24"/>
        <v>-8.3099570212329284E-5</v>
      </c>
      <c r="W36" s="25">
        <f t="shared" si="5"/>
        <v>450000</v>
      </c>
      <c r="X36" s="57">
        <f t="shared" si="6"/>
        <v>700482.84968462447</v>
      </c>
      <c r="Y36" s="24">
        <v>2.5183095702123294E-3</v>
      </c>
      <c r="Z36" s="28"/>
      <c r="AA36" s="54">
        <v>2.3881200000000001E-3</v>
      </c>
      <c r="AB36" s="22">
        <v>0.238812</v>
      </c>
      <c r="AC36" s="70">
        <f t="shared" si="28"/>
        <v>4.7090000000000066E-5</v>
      </c>
      <c r="AD36" s="60">
        <v>1006857.06</v>
      </c>
      <c r="AE36" s="60">
        <f t="shared" si="29"/>
        <v>1026710.7135090637</v>
      </c>
      <c r="AF36" s="60">
        <f t="shared" si="25"/>
        <v>19853.653509063646</v>
      </c>
      <c r="AG36" s="60">
        <v>223567.75</v>
      </c>
      <c r="AH36" s="60">
        <f t="shared" si="7"/>
        <v>227976.16131061999</v>
      </c>
      <c r="AI36" s="60">
        <f t="shared" si="8"/>
        <v>4408.4113106199948</v>
      </c>
      <c r="AJ36" s="60">
        <v>307995</v>
      </c>
      <c r="AK36" s="60">
        <f t="shared" si="9"/>
        <v>314068.18096251437</v>
      </c>
      <c r="AL36" s="60">
        <f t="shared" si="10"/>
        <v>6073.1809625143651</v>
      </c>
      <c r="AM36" s="60">
        <v>242792.21</v>
      </c>
      <c r="AN36" s="60">
        <f t="shared" si="11"/>
        <v>247579.69420248739</v>
      </c>
      <c r="AO36" s="60">
        <f t="shared" si="12"/>
        <v>4787.4842024873942</v>
      </c>
      <c r="AP36" s="60">
        <v>179943.67</v>
      </c>
      <c r="AQ36" s="61">
        <f t="shared" si="13"/>
        <v>183491.8777144817</v>
      </c>
      <c r="AR36" s="61">
        <f t="shared" si="26"/>
        <v>3548.2077144816867</v>
      </c>
      <c r="AS36" s="61">
        <f t="shared" si="14"/>
        <v>1961155.69</v>
      </c>
      <c r="AT36" s="62">
        <f t="shared" si="34"/>
        <v>38670.937699167087</v>
      </c>
      <c r="AU36" s="63">
        <f t="shared" si="16"/>
        <v>1853991.692218479</v>
      </c>
      <c r="AV36" s="64"/>
      <c r="AW36" s="64">
        <f t="shared" si="17"/>
        <v>-107163.99778152094</v>
      </c>
      <c r="AX36" s="65">
        <f t="shared" si="18"/>
        <v>4.7090000000000066E-5</v>
      </c>
      <c r="AY36" s="66"/>
      <c r="AZ36" s="67">
        <v>1781212.02</v>
      </c>
      <c r="BA36" s="68"/>
      <c r="BB36" s="66">
        <f t="shared" si="19"/>
        <v>243521.00000000003</v>
      </c>
      <c r="BC36" s="66">
        <f t="shared" si="30"/>
        <v>38670.937699167087</v>
      </c>
      <c r="BD36" s="66">
        <f t="shared" si="27"/>
        <v>282191.93769916712</v>
      </c>
    </row>
    <row r="37" spans="1:56" ht="18" customHeight="1" x14ac:dyDescent="0.2">
      <c r="A37" s="19" t="s">
        <v>109</v>
      </c>
      <c r="B37" s="45">
        <f>'[1]State Population'!I28</f>
        <v>274665</v>
      </c>
      <c r="C37" s="46">
        <f t="shared" si="20"/>
        <v>6.9625275507366009E-3</v>
      </c>
      <c r="D37" s="47">
        <f>'[1]Poverty-Uninsured Population'!E26</f>
        <v>1.0210261658854761E-2</v>
      </c>
      <c r="E37" s="46">
        <f>[1]Prevalence!J26</f>
        <v>1.0565048368140312E-2</v>
      </c>
      <c r="F37" s="47">
        <f t="shared" si="31"/>
        <v>8.6573519466527915E-3</v>
      </c>
      <c r="G37" s="48">
        <f>'[1]Self Suff. Calc'!F28</f>
        <v>0.7904697557059237</v>
      </c>
      <c r="H37" s="47">
        <f t="shared" si="32"/>
        <v>7.931761119324008E-3</v>
      </c>
      <c r="I37" s="47">
        <f t="shared" si="21"/>
        <v>7.5703052510872094E-3</v>
      </c>
      <c r="J37" s="47">
        <f>'[1]Resources-new'!M28</f>
        <v>7.0115939627733437E-3</v>
      </c>
      <c r="K37" s="47">
        <f t="shared" si="33"/>
        <v>7.6909999999999999E-3</v>
      </c>
      <c r="L37" s="49">
        <f t="shared" si="0"/>
        <v>7.5720490960468068E-3</v>
      </c>
      <c r="M37" s="50">
        <f t="shared" si="22"/>
        <v>2588858.0475369757</v>
      </c>
      <c r="N37" s="52"/>
      <c r="O37" s="52">
        <f t="shared" si="1"/>
        <v>0</v>
      </c>
      <c r="P37" s="50">
        <f t="shared" si="2"/>
        <v>2588858.0475369757</v>
      </c>
      <c r="Q37" s="53">
        <f t="shared" si="3"/>
        <v>11704671.94935012</v>
      </c>
      <c r="R37" s="53">
        <f t="shared" si="4"/>
        <v>14293529.996887095</v>
      </c>
      <c r="S37" s="51">
        <f t="shared" si="23"/>
        <v>7.3999299999999999E-3</v>
      </c>
      <c r="T37" s="55"/>
      <c r="U37" s="56">
        <v>7.3629090163093653E-3</v>
      </c>
      <c r="V37" s="56">
        <f t="shared" si="24"/>
        <v>3.7020983690634612E-5</v>
      </c>
      <c r="W37" s="25">
        <f t="shared" si="5"/>
        <v>450000</v>
      </c>
      <c r="X37" s="57">
        <f t="shared" si="6"/>
        <v>2588858.0475369757</v>
      </c>
      <c r="Y37" s="24">
        <v>7.3629090163093653E-3</v>
      </c>
      <c r="Z37" s="28"/>
      <c r="AA37" s="54">
        <v>7.4608299999999999E-3</v>
      </c>
      <c r="AB37" s="22">
        <v>0.74608300000000005</v>
      </c>
      <c r="AC37" s="70">
        <f t="shared" si="28"/>
        <v>-6.0900000000000017E-5</v>
      </c>
      <c r="AD37" s="60">
        <v>3145566.13</v>
      </c>
      <c r="AE37" s="60">
        <f t="shared" si="29"/>
        <v>3119890.034213528</v>
      </c>
      <c r="AF37" s="60">
        <f t="shared" si="25"/>
        <v>-25676.095786471851</v>
      </c>
      <c r="AG37" s="60">
        <v>698457.79</v>
      </c>
      <c r="AH37" s="60">
        <f t="shared" si="7"/>
        <v>692756.53244167694</v>
      </c>
      <c r="AI37" s="60">
        <f t="shared" si="8"/>
        <v>-5701.2575583230937</v>
      </c>
      <c r="AJ37" s="60">
        <v>962220.63</v>
      </c>
      <c r="AK37" s="60">
        <f t="shared" si="9"/>
        <v>954366.38086651196</v>
      </c>
      <c r="AL37" s="60">
        <f t="shared" si="10"/>
        <v>-7854.2491334880469</v>
      </c>
      <c r="AM37" s="60">
        <v>758517.75</v>
      </c>
      <c r="AN37" s="60">
        <f t="shared" si="11"/>
        <v>752326.24969502108</v>
      </c>
      <c r="AO37" s="60">
        <f t="shared" si="12"/>
        <v>-6191.5003049789229</v>
      </c>
      <c r="AP37" s="60">
        <v>562169.88</v>
      </c>
      <c r="AQ37" s="61">
        <f t="shared" si="13"/>
        <v>557581.0918383731</v>
      </c>
      <c r="AR37" s="61">
        <f t="shared" si="26"/>
        <v>-4588.7881616269005</v>
      </c>
      <c r="AS37" s="61">
        <f t="shared" si="14"/>
        <v>6126932.1799999997</v>
      </c>
      <c r="AT37" s="62">
        <f t="shared" si="34"/>
        <v>-50011.890944888815</v>
      </c>
      <c r="AU37" s="63">
        <f t="shared" si="16"/>
        <v>5633768.2347716568</v>
      </c>
      <c r="AV37" s="64"/>
      <c r="AW37" s="64">
        <f t="shared" si="17"/>
        <v>-493163.9452283429</v>
      </c>
      <c r="AX37" s="65">
        <f t="shared" si="18"/>
        <v>-6.0900000000000017E-5</v>
      </c>
      <c r="AY37" s="66"/>
      <c r="AZ37" s="67">
        <v>5564762.2999999998</v>
      </c>
      <c r="BA37" s="68"/>
      <c r="BB37" s="66">
        <f t="shared" si="19"/>
        <v>739993</v>
      </c>
      <c r="BC37" s="66">
        <f t="shared" si="30"/>
        <v>-50011.890944888815</v>
      </c>
      <c r="BD37" s="66">
        <f t="shared" si="27"/>
        <v>689981.10905511118</v>
      </c>
    </row>
    <row r="38" spans="1:56" ht="18" customHeight="1" x14ac:dyDescent="0.2">
      <c r="A38" s="19" t="s">
        <v>110</v>
      </c>
      <c r="B38" s="45">
        <f>'[1]State Population'!I29</f>
        <v>9580</v>
      </c>
      <c r="C38" s="46">
        <f t="shared" si="20"/>
        <v>2.4284497091386467E-4</v>
      </c>
      <c r="D38" s="47">
        <f>'[1]Poverty-Uninsured Population'!E27</f>
        <v>2.9856093008489236E-4</v>
      </c>
      <c r="E38" s="46">
        <f>[1]Prevalence!J27</f>
        <v>3.1371485399150169E-4</v>
      </c>
      <c r="F38" s="47">
        <f t="shared" si="31"/>
        <v>2.7373373528070038E-4</v>
      </c>
      <c r="G38" s="48">
        <f>'[1]Self Suff. Calc'!F29</f>
        <v>0.75616462607408685</v>
      </c>
      <c r="H38" s="47">
        <f t="shared" si="32"/>
        <v>2.4703534820137783E-4</v>
      </c>
      <c r="I38" s="47">
        <f t="shared" si="21"/>
        <v>2.3577777564895091E-4</v>
      </c>
      <c r="J38" s="47">
        <f>'[1]Resources-new'!M29</f>
        <v>7.4844837349412894E-4</v>
      </c>
      <c r="K38" s="47">
        <f t="shared" si="33"/>
        <v>1.8900000000000001E-4</v>
      </c>
      <c r="L38" s="49">
        <f t="shared" si="0"/>
        <v>1.8607687935936115E-4</v>
      </c>
      <c r="M38" s="50">
        <f t="shared" si="22"/>
        <v>63619.057467753017</v>
      </c>
      <c r="N38" s="52"/>
      <c r="O38" s="52">
        <f t="shared" si="1"/>
        <v>0</v>
      </c>
      <c r="P38" s="50">
        <f t="shared" si="2"/>
        <v>63619.057467753017</v>
      </c>
      <c r="Q38" s="53">
        <f t="shared" si="3"/>
        <v>1576309.3817913877</v>
      </c>
      <c r="R38" s="53">
        <f t="shared" si="4"/>
        <v>1639928.4392591408</v>
      </c>
      <c r="S38" s="51">
        <f t="shared" si="23"/>
        <v>8.4900999999999998E-4</v>
      </c>
      <c r="T38" s="55"/>
      <c r="U38" s="56">
        <v>9.9158888091086255E-4</v>
      </c>
      <c r="V38" s="56">
        <f t="shared" si="24"/>
        <v>-1.4257888091086257E-4</v>
      </c>
      <c r="W38" s="25">
        <f t="shared" si="5"/>
        <v>350000</v>
      </c>
      <c r="X38" s="57">
        <f t="shared" si="6"/>
        <v>63619.057467753017</v>
      </c>
      <c r="Y38" s="24">
        <v>9.9158888091086255E-4</v>
      </c>
      <c r="Z38" s="28"/>
      <c r="AA38" s="54">
        <v>8.476E-4</v>
      </c>
      <c r="AB38" s="72">
        <v>8.4760000000000002E-2</v>
      </c>
      <c r="AC38" s="70">
        <f t="shared" si="28"/>
        <v>1.4099999999999746E-6</v>
      </c>
      <c r="AD38" s="60">
        <v>357357.27</v>
      </c>
      <c r="AE38" s="60">
        <f t="shared" si="29"/>
        <v>357951.74250940583</v>
      </c>
      <c r="AF38" s="60">
        <f t="shared" si="25"/>
        <v>594.47250940580852</v>
      </c>
      <c r="AG38" s="60">
        <v>79349.460000000006</v>
      </c>
      <c r="AH38" s="60">
        <f t="shared" si="7"/>
        <v>79481.457744641928</v>
      </c>
      <c r="AI38" s="60">
        <f t="shared" si="8"/>
        <v>131.9977446419216</v>
      </c>
      <c r="AJ38" s="60">
        <v>109314.68</v>
      </c>
      <c r="AK38" s="60">
        <f t="shared" si="9"/>
        <v>109496.52240216831</v>
      </c>
      <c r="AL38" s="60">
        <f t="shared" si="10"/>
        <v>181.84240216831677</v>
      </c>
      <c r="AM38" s="60">
        <v>86172.67</v>
      </c>
      <c r="AN38" s="60">
        <f t="shared" si="11"/>
        <v>86316.020456081314</v>
      </c>
      <c r="AO38" s="60">
        <f t="shared" si="12"/>
        <v>143.35045608131622</v>
      </c>
      <c r="AP38" s="60">
        <v>63866.239999999998</v>
      </c>
      <c r="AQ38" s="61">
        <f t="shared" si="13"/>
        <v>63972.486602129633</v>
      </c>
      <c r="AR38" s="61">
        <f t="shared" si="26"/>
        <v>106.24660212963499</v>
      </c>
      <c r="AS38" s="61">
        <f t="shared" si="14"/>
        <v>696060.32000000007</v>
      </c>
      <c r="AT38" s="62">
        <f t="shared" si="34"/>
        <v>1157.9097144269981</v>
      </c>
      <c r="AU38" s="63">
        <f t="shared" si="16"/>
        <v>646374.43448836473</v>
      </c>
      <c r="AV38" s="64"/>
      <c r="AW38" s="64">
        <f t="shared" si="17"/>
        <v>-49685.885511635337</v>
      </c>
      <c r="AX38" s="65">
        <f t="shared" si="18"/>
        <v>1.4099999999999746E-6</v>
      </c>
      <c r="AY38" s="66"/>
      <c r="AZ38" s="67">
        <v>632194.07999999996</v>
      </c>
      <c r="BA38" s="68"/>
      <c r="BB38" s="66">
        <f t="shared" si="19"/>
        <v>84901</v>
      </c>
      <c r="BC38" s="66">
        <f t="shared" si="30"/>
        <v>1157.9097144269981</v>
      </c>
      <c r="BD38" s="66">
        <f t="shared" si="27"/>
        <v>86058.909714426991</v>
      </c>
    </row>
    <row r="39" spans="1:56" ht="18" customHeight="1" x14ac:dyDescent="0.2">
      <c r="A39" s="19" t="s">
        <v>111</v>
      </c>
      <c r="B39" s="45">
        <f>'[1]State Population'!I30</f>
        <v>13713</v>
      </c>
      <c r="C39" s="46">
        <f t="shared" si="20"/>
        <v>3.4761305700854137E-4</v>
      </c>
      <c r="D39" s="47">
        <f>'[1]Poverty-Uninsured Population'!E28</f>
        <v>3.9374165617908771E-4</v>
      </c>
      <c r="E39" s="46">
        <f>[1]Prevalence!J28</f>
        <v>3.2998824699394269E-4</v>
      </c>
      <c r="F39" s="47">
        <f t="shared" si="31"/>
        <v>3.579266747567855E-4</v>
      </c>
      <c r="G39" s="48">
        <f>'[1]Self Suff. Calc'!F30</f>
        <v>1.1682383373615322</v>
      </c>
      <c r="H39" s="47">
        <f t="shared" si="32"/>
        <v>3.8201347022015486E-4</v>
      </c>
      <c r="I39" s="47">
        <f t="shared" si="21"/>
        <v>3.646048508127733E-4</v>
      </c>
      <c r="J39" s="47">
        <f>'[1]Resources-new'!M30</f>
        <v>6.558221656124424E-4</v>
      </c>
      <c r="K39" s="47">
        <f t="shared" si="33"/>
        <v>3.0600000000000001E-4</v>
      </c>
      <c r="L39" s="49">
        <f t="shared" si="0"/>
        <v>3.0126732848658469E-4</v>
      </c>
      <c r="M39" s="50">
        <f t="shared" si="22"/>
        <v>103002.28351921917</v>
      </c>
      <c r="N39" s="52"/>
      <c r="O39" s="52">
        <f t="shared" si="1"/>
        <v>0</v>
      </c>
      <c r="P39" s="50">
        <f t="shared" si="2"/>
        <v>103002.28351921917</v>
      </c>
      <c r="Q39" s="53">
        <f t="shared" si="3"/>
        <v>1643979.6407593642</v>
      </c>
      <c r="R39" s="53">
        <f t="shared" si="4"/>
        <v>1746981.9242785834</v>
      </c>
      <c r="S39" s="51">
        <f t="shared" si="23"/>
        <v>9.0443000000000001E-4</v>
      </c>
      <c r="T39" s="55"/>
      <c r="U39" s="56">
        <v>1.0341573494717408E-3</v>
      </c>
      <c r="V39" s="56">
        <f t="shared" si="24"/>
        <v>-1.2972734947174077E-4</v>
      </c>
      <c r="W39" s="25">
        <f t="shared" si="5"/>
        <v>350000</v>
      </c>
      <c r="X39" s="57">
        <f t="shared" si="6"/>
        <v>103002.28351921917</v>
      </c>
      <c r="Y39" s="24">
        <v>1.0341573494717408E-3</v>
      </c>
      <c r="Z39" s="28"/>
      <c r="AA39" s="54">
        <v>8.9981000000000002E-4</v>
      </c>
      <c r="AB39" s="22">
        <v>8.9981000000000005E-2</v>
      </c>
      <c r="AC39" s="70">
        <f t="shared" si="28"/>
        <v>4.619999999999993E-6</v>
      </c>
      <c r="AD39" s="60">
        <v>379369.57</v>
      </c>
      <c r="AE39" s="60">
        <f t="shared" si="29"/>
        <v>381317.41025168361</v>
      </c>
      <c r="AF39" s="60">
        <f t="shared" si="25"/>
        <v>1947.8402516836068</v>
      </c>
      <c r="AG39" s="60">
        <v>84237.18</v>
      </c>
      <c r="AH39" s="60">
        <f t="shared" si="7"/>
        <v>84669.691556031728</v>
      </c>
      <c r="AI39" s="60">
        <f t="shared" si="8"/>
        <v>432.51155603173538</v>
      </c>
      <c r="AJ39" s="60">
        <v>116048.18</v>
      </c>
      <c r="AK39" s="60">
        <f t="shared" si="9"/>
        <v>116644.02039574692</v>
      </c>
      <c r="AL39" s="60">
        <f t="shared" si="10"/>
        <v>595.84039574692724</v>
      </c>
      <c r="AM39" s="60">
        <v>91480.69</v>
      </c>
      <c r="AN39" s="60">
        <f t="shared" si="11"/>
        <v>91950.38737010592</v>
      </c>
      <c r="AO39" s="60">
        <f t="shared" si="12"/>
        <v>469.6973701059178</v>
      </c>
      <c r="AP39" s="60">
        <v>67800.240000000005</v>
      </c>
      <c r="AQ39" s="61">
        <f t="shared" si="13"/>
        <v>68148.356388692831</v>
      </c>
      <c r="AR39" s="61">
        <f t="shared" si="26"/>
        <v>348.11638869282615</v>
      </c>
      <c r="AS39" s="61">
        <f t="shared" si="14"/>
        <v>738935.85999999987</v>
      </c>
      <c r="AT39" s="62">
        <f t="shared" si="34"/>
        <v>3794.0059622610133</v>
      </c>
      <c r="AU39" s="63">
        <f t="shared" si="16"/>
        <v>688567.1897672721</v>
      </c>
      <c r="AV39" s="64"/>
      <c r="AW39" s="64">
        <f t="shared" si="17"/>
        <v>-50368.670232727774</v>
      </c>
      <c r="AX39" s="65">
        <f t="shared" si="18"/>
        <v>4.619999999999993E-6</v>
      </c>
      <c r="AY39" s="66"/>
      <c r="AZ39" s="67">
        <v>671135.62</v>
      </c>
      <c r="BA39" s="68"/>
      <c r="BB39" s="66">
        <f t="shared" si="19"/>
        <v>90443</v>
      </c>
      <c r="BC39" s="66">
        <f t="shared" si="30"/>
        <v>3794.0059622610133</v>
      </c>
      <c r="BD39" s="66">
        <f t="shared" si="27"/>
        <v>94237.005962261013</v>
      </c>
    </row>
    <row r="40" spans="1:56" ht="18" customHeight="1" x14ac:dyDescent="0.2">
      <c r="A40" s="19" t="s">
        <v>112</v>
      </c>
      <c r="B40" s="45">
        <f>'[1]State Population'!I31</f>
        <v>442365</v>
      </c>
      <c r="C40" s="46">
        <f t="shared" si="20"/>
        <v>1.1213581999823773E-2</v>
      </c>
      <c r="D40" s="47">
        <f>'[1]Poverty-Uninsured Population'!E29</f>
        <v>1.2624261561300126E-2</v>
      </c>
      <c r="E40" s="46">
        <f>[1]Prevalence!J29</f>
        <v>1.1322665220142844E-2</v>
      </c>
      <c r="F40" s="47">
        <f t="shared" si="31"/>
        <v>1.1658602512330491E-2</v>
      </c>
      <c r="G40" s="48">
        <f>'[1]Self Suff. Calc'!F31</f>
        <v>1.1248452176754136</v>
      </c>
      <c r="H40" s="47">
        <f t="shared" si="32"/>
        <v>1.2240810819707699E-2</v>
      </c>
      <c r="I40" s="47">
        <f t="shared" si="21"/>
        <v>1.1682988561044301E-2</v>
      </c>
      <c r="J40" s="47">
        <f>'[1]Resources-new'!M31</f>
        <v>1.0174595587632961E-2</v>
      </c>
      <c r="K40" s="47">
        <f t="shared" si="33"/>
        <v>1.2029E-2</v>
      </c>
      <c r="L40" s="49">
        <f t="shared" si="0"/>
        <v>1.1842956517533096E-2</v>
      </c>
      <c r="M40" s="50">
        <f t="shared" si="22"/>
        <v>4049066.8903682595</v>
      </c>
      <c r="N40" s="52"/>
      <c r="O40" s="52">
        <f t="shared" si="1"/>
        <v>0</v>
      </c>
      <c r="P40" s="50">
        <f t="shared" si="2"/>
        <v>4049066.8903682595</v>
      </c>
      <c r="Q40" s="53">
        <f t="shared" si="3"/>
        <v>18642748.693514984</v>
      </c>
      <c r="R40" s="53">
        <f t="shared" si="4"/>
        <v>22691815.583883245</v>
      </c>
      <c r="S40" s="51">
        <f t="shared" si="23"/>
        <v>1.1747820000000001E-2</v>
      </c>
      <c r="T40" s="55"/>
      <c r="U40" s="56">
        <v>1.1727356651964303E-2</v>
      </c>
      <c r="V40" s="56">
        <f t="shared" si="24"/>
        <v>2.0463348035697562E-5</v>
      </c>
      <c r="W40" s="25">
        <f t="shared" si="5"/>
        <v>450000</v>
      </c>
      <c r="X40" s="57">
        <f t="shared" si="6"/>
        <v>4049066.8903682595</v>
      </c>
      <c r="Y40" s="24">
        <v>1.1727356651964303E-2</v>
      </c>
      <c r="Z40" s="28"/>
      <c r="AA40" s="54">
        <v>1.1718070000000001E-2</v>
      </c>
      <c r="AB40" s="22">
        <v>1.171807</v>
      </c>
      <c r="AC40" s="70">
        <f t="shared" si="28"/>
        <v>2.9750000000000262E-5</v>
      </c>
      <c r="AD40" s="60">
        <v>4940464.28</v>
      </c>
      <c r="AE40" s="60">
        <f t="shared" si="29"/>
        <v>4953007.1962483935</v>
      </c>
      <c r="AF40" s="60">
        <f t="shared" si="25"/>
        <v>12542.916248393245</v>
      </c>
      <c r="AG40" s="60">
        <v>1097006.26</v>
      </c>
      <c r="AH40" s="60">
        <f t="shared" si="7"/>
        <v>1099791.3557221461</v>
      </c>
      <c r="AI40" s="60">
        <f t="shared" si="8"/>
        <v>2785.0957221460994</v>
      </c>
      <c r="AJ40" s="60">
        <v>1511275.38</v>
      </c>
      <c r="AK40" s="60">
        <f t="shared" si="9"/>
        <v>1515112.2316658709</v>
      </c>
      <c r="AL40" s="60">
        <f t="shared" si="10"/>
        <v>3836.851665870985</v>
      </c>
      <c r="AM40" s="60">
        <v>1191337.17</v>
      </c>
      <c r="AN40" s="60">
        <f t="shared" si="11"/>
        <v>1194361.7524344369</v>
      </c>
      <c r="AO40" s="60">
        <f t="shared" si="12"/>
        <v>3024.5824344370048</v>
      </c>
      <c r="AP40" s="60">
        <v>882950.82</v>
      </c>
      <c r="AQ40" s="61">
        <f t="shared" si="13"/>
        <v>885192.46835046774</v>
      </c>
      <c r="AR40" s="61">
        <f t="shared" si="26"/>
        <v>2241.648350467789</v>
      </c>
      <c r="AS40" s="61">
        <f t="shared" si="14"/>
        <v>9623033.9100000001</v>
      </c>
      <c r="AT40" s="62">
        <f t="shared" si="34"/>
        <v>24431.094421315123</v>
      </c>
      <c r="AU40" s="63">
        <f t="shared" si="16"/>
        <v>8943935.2999035362</v>
      </c>
      <c r="AV40" s="64"/>
      <c r="AW40" s="64">
        <f t="shared" si="17"/>
        <v>-679098.61009646393</v>
      </c>
      <c r="AX40" s="65">
        <f t="shared" si="18"/>
        <v>2.9750000000000262E-5</v>
      </c>
      <c r="AY40" s="66"/>
      <c r="AZ40" s="67">
        <v>8740083.0899999999</v>
      </c>
      <c r="BA40" s="68"/>
      <c r="BB40" s="66">
        <f t="shared" si="19"/>
        <v>1174782</v>
      </c>
      <c r="BC40" s="66">
        <f t="shared" si="30"/>
        <v>24431.094421315123</v>
      </c>
      <c r="BD40" s="66">
        <f t="shared" si="27"/>
        <v>1199213.094421315</v>
      </c>
    </row>
    <row r="41" spans="1:56" ht="18" customHeight="1" x14ac:dyDescent="0.2">
      <c r="A41" s="19" t="s">
        <v>113</v>
      </c>
      <c r="B41" s="45">
        <f>'[1]State Population'!I32</f>
        <v>142408</v>
      </c>
      <c r="C41" s="46">
        <f t="shared" si="20"/>
        <v>3.6099234465450563E-3</v>
      </c>
      <c r="D41" s="47">
        <f>'[1]Poverty-Uninsured Population'!E30</f>
        <v>2.79531033754238E-3</v>
      </c>
      <c r="E41" s="46">
        <f>[1]Prevalence!J30</f>
        <v>2.4464334147002984E-3</v>
      </c>
      <c r="F41" s="47">
        <f t="shared" si="31"/>
        <v>3.1328415074753017E-3</v>
      </c>
      <c r="G41" s="48">
        <f>'[1]Self Suff. Calc'!F32</f>
        <v>1.1700839254084392</v>
      </c>
      <c r="H41" s="47">
        <f t="shared" si="32"/>
        <v>3.3459798999848581E-3</v>
      </c>
      <c r="I41" s="47">
        <f t="shared" si="21"/>
        <v>3.1935012698726369E-3</v>
      </c>
      <c r="J41" s="47">
        <f>'[1]Resources-new'!M32</f>
        <v>3.9912316137657002E-3</v>
      </c>
      <c r="K41" s="47">
        <f t="shared" si="33"/>
        <v>3.0339999999999998E-3</v>
      </c>
      <c r="L41" s="49">
        <f t="shared" si="0"/>
        <v>2.9870754072820194E-3</v>
      </c>
      <c r="M41" s="50">
        <f t="shared" si="22"/>
        <v>1021271.0071807547</v>
      </c>
      <c r="N41" s="52"/>
      <c r="O41" s="52">
        <f t="shared" si="1"/>
        <v>0</v>
      </c>
      <c r="P41" s="50">
        <f t="shared" si="2"/>
        <v>1021271.0071807547</v>
      </c>
      <c r="Q41" s="53">
        <f t="shared" si="3"/>
        <v>5355734.1103691049</v>
      </c>
      <c r="R41" s="53">
        <f t="shared" si="4"/>
        <v>6377005.1175498599</v>
      </c>
      <c r="S41" s="51">
        <f t="shared" si="23"/>
        <v>3.30145E-3</v>
      </c>
      <c r="T41" s="55"/>
      <c r="U41" s="56">
        <v>3.3690634936916607E-3</v>
      </c>
      <c r="V41" s="56">
        <f t="shared" si="24"/>
        <v>-6.7613493691660691E-5</v>
      </c>
      <c r="W41" s="25">
        <f t="shared" si="5"/>
        <v>450000</v>
      </c>
      <c r="X41" s="57">
        <f t="shared" si="6"/>
        <v>1021271.0071807547</v>
      </c>
      <c r="Y41" s="24">
        <v>3.3690634936916607E-3</v>
      </c>
      <c r="Z41" s="28"/>
      <c r="AA41" s="54">
        <v>3.3104499999999999E-3</v>
      </c>
      <c r="AB41" s="22">
        <v>0.33104499999999998</v>
      </c>
      <c r="AC41" s="70">
        <f t="shared" si="28"/>
        <v>-8.9999999999998935E-6</v>
      </c>
      <c r="AD41" s="60">
        <v>1395721.31</v>
      </c>
      <c r="AE41" s="60">
        <f t="shared" si="29"/>
        <v>1391926.8092339053</v>
      </c>
      <c r="AF41" s="60">
        <f t="shared" si="25"/>
        <v>-3794.500766094774</v>
      </c>
      <c r="AG41" s="60">
        <v>309913.18</v>
      </c>
      <c r="AH41" s="60">
        <f t="shared" si="7"/>
        <v>309070.63364512561</v>
      </c>
      <c r="AI41" s="60">
        <f t="shared" si="8"/>
        <v>-842.54635487438645</v>
      </c>
      <c r="AJ41" s="60">
        <v>426947.58</v>
      </c>
      <c r="AK41" s="60">
        <f t="shared" si="9"/>
        <v>425786.85043125355</v>
      </c>
      <c r="AL41" s="60">
        <f t="shared" si="10"/>
        <v>-1160.7295687464648</v>
      </c>
      <c r="AM41" s="60">
        <v>336562.43</v>
      </c>
      <c r="AN41" s="60">
        <f t="shared" si="11"/>
        <v>335647.43140213861</v>
      </c>
      <c r="AO41" s="60">
        <f t="shared" si="12"/>
        <v>-914.99859786138404</v>
      </c>
      <c r="AP41" s="60">
        <v>249440.78</v>
      </c>
      <c r="AQ41" s="61">
        <f t="shared" si="13"/>
        <v>248762.63635599212</v>
      </c>
      <c r="AR41" s="61">
        <f t="shared" si="26"/>
        <v>-678.14364400788327</v>
      </c>
      <c r="AS41" s="61">
        <f t="shared" si="14"/>
        <v>2718585.28</v>
      </c>
      <c r="AT41" s="62">
        <f t="shared" si="34"/>
        <v>-7390.9189315848926</v>
      </c>
      <c r="AU41" s="63">
        <f t="shared" si="16"/>
        <v>2513483.7949395315</v>
      </c>
      <c r="AV41" s="64"/>
      <c r="AW41" s="64">
        <f t="shared" si="17"/>
        <v>-205101.48506046832</v>
      </c>
      <c r="AX41" s="65">
        <f t="shared" si="18"/>
        <v>-8.9999999999998935E-6</v>
      </c>
      <c r="AY41" s="66"/>
      <c r="AZ41" s="67">
        <v>2469144.5</v>
      </c>
      <c r="BA41" s="68"/>
      <c r="BB41" s="66">
        <f t="shared" si="19"/>
        <v>330145</v>
      </c>
      <c r="BC41" s="66">
        <f t="shared" si="30"/>
        <v>-7390.9189315848926</v>
      </c>
      <c r="BD41" s="66">
        <f t="shared" si="27"/>
        <v>322754.08106841508</v>
      </c>
    </row>
    <row r="42" spans="1:56" ht="18" customHeight="1" x14ac:dyDescent="0.2">
      <c r="A42" s="19" t="s">
        <v>114</v>
      </c>
      <c r="B42" s="45">
        <f>'[1]State Population'!I33</f>
        <v>98828</v>
      </c>
      <c r="C42" s="46">
        <f t="shared" si="20"/>
        <v>2.5052069713439895E-3</v>
      </c>
      <c r="D42" s="47">
        <f>'[1]Poverty-Uninsured Population'!E31</f>
        <v>2.0624945646686254E-3</v>
      </c>
      <c r="E42" s="46">
        <f>[1]Prevalence!J31</f>
        <v>1.855166802278275E-3</v>
      </c>
      <c r="F42" s="47">
        <f t="shared" si="31"/>
        <v>2.2423852155282376E-3</v>
      </c>
      <c r="G42" s="48">
        <f>'[1]Self Suff. Calc'!F33</f>
        <v>1.0255867504212226</v>
      </c>
      <c r="H42" s="47">
        <f t="shared" si="32"/>
        <v>2.265335355871422E-3</v>
      </c>
      <c r="I42" s="47">
        <f t="shared" si="21"/>
        <v>2.1621024488806722E-3</v>
      </c>
      <c r="J42" s="47">
        <f>'[1]Resources-new'!M33</f>
        <v>2.692981988660444E-3</v>
      </c>
      <c r="K42" s="47">
        <f t="shared" si="33"/>
        <v>2.0560000000000001E-3</v>
      </c>
      <c r="L42" s="49">
        <f t="shared" si="0"/>
        <v>2.0242013966288177E-3</v>
      </c>
      <c r="M42" s="50">
        <f t="shared" si="22"/>
        <v>692067.63044285832</v>
      </c>
      <c r="N42" s="52"/>
      <c r="O42" s="52">
        <f t="shared" si="1"/>
        <v>0</v>
      </c>
      <c r="P42" s="50">
        <f t="shared" si="2"/>
        <v>692067.63044285832</v>
      </c>
      <c r="Q42" s="53">
        <f t="shared" si="3"/>
        <v>4383565.23334001</v>
      </c>
      <c r="R42" s="53">
        <f t="shared" si="4"/>
        <v>5075632.8637828687</v>
      </c>
      <c r="S42" s="51">
        <f t="shared" si="23"/>
        <v>2.6277100000000001E-3</v>
      </c>
      <c r="T42" s="55"/>
      <c r="U42" s="56">
        <v>2.7575135911375526E-3</v>
      </c>
      <c r="V42" s="56">
        <f t="shared" si="24"/>
        <v>-1.2980359113755249E-4</v>
      </c>
      <c r="W42" s="25">
        <f t="shared" si="5"/>
        <v>450000</v>
      </c>
      <c r="X42" s="57">
        <f t="shared" si="6"/>
        <v>692067.63044285832</v>
      </c>
      <c r="Y42" s="24">
        <v>2.7575135911375526E-3</v>
      </c>
      <c r="Z42" s="28"/>
      <c r="AA42" s="54">
        <v>2.5579700000000001E-3</v>
      </c>
      <c r="AB42" s="22">
        <v>0.255797</v>
      </c>
      <c r="AC42" s="70">
        <f t="shared" si="28"/>
        <v>6.9739999999999993E-5</v>
      </c>
      <c r="AD42" s="60">
        <v>1078467.6499999999</v>
      </c>
      <c r="AE42" s="60">
        <f t="shared" si="29"/>
        <v>1107870.7828051387</v>
      </c>
      <c r="AF42" s="60">
        <f t="shared" si="25"/>
        <v>29403.132805138826</v>
      </c>
      <c r="AG42" s="60">
        <v>239468.54</v>
      </c>
      <c r="AH42" s="60">
        <f t="shared" si="7"/>
        <v>245997.36319969498</v>
      </c>
      <c r="AI42" s="60">
        <f t="shared" si="8"/>
        <v>6528.8231996949762</v>
      </c>
      <c r="AJ42" s="60">
        <v>329900.5</v>
      </c>
      <c r="AK42" s="60">
        <f t="shared" si="9"/>
        <v>338894.83855478937</v>
      </c>
      <c r="AL42" s="60">
        <f t="shared" si="10"/>
        <v>8994.3385547893704</v>
      </c>
      <c r="AM42" s="60">
        <v>260060.29</v>
      </c>
      <c r="AN42" s="60">
        <f t="shared" si="11"/>
        <v>267150.52839501237</v>
      </c>
      <c r="AO42" s="60">
        <f t="shared" si="12"/>
        <v>7090.2383950123622</v>
      </c>
      <c r="AP42" s="60">
        <v>192741.78</v>
      </c>
      <c r="AQ42" s="61">
        <f t="shared" si="13"/>
        <v>197996.6581892817</v>
      </c>
      <c r="AR42" s="61">
        <f t="shared" si="26"/>
        <v>5254.878189281706</v>
      </c>
      <c r="AS42" s="61">
        <f t="shared" si="14"/>
        <v>2100638.7599999998</v>
      </c>
      <c r="AT42" s="62">
        <f t="shared" si="34"/>
        <v>57271.411143917241</v>
      </c>
      <c r="AU42" s="63">
        <f t="shared" si="16"/>
        <v>2000547.1846614538</v>
      </c>
      <c r="AV42" s="64"/>
      <c r="AW42" s="64">
        <f t="shared" si="17"/>
        <v>-100091.57533854595</v>
      </c>
      <c r="AX42" s="65">
        <f t="shared" si="18"/>
        <v>6.9739999999999993E-5</v>
      </c>
      <c r="AY42" s="66"/>
      <c r="AZ42" s="67">
        <v>1907896.98</v>
      </c>
      <c r="BA42" s="68"/>
      <c r="BB42" s="66">
        <f t="shared" si="19"/>
        <v>262771</v>
      </c>
      <c r="BC42" s="66">
        <f t="shared" si="30"/>
        <v>57271.411143917241</v>
      </c>
      <c r="BD42" s="66">
        <f t="shared" si="27"/>
        <v>320042.41114391724</v>
      </c>
    </row>
    <row r="43" spans="1:56" ht="18" customHeight="1" x14ac:dyDescent="0.2">
      <c r="A43" s="19" t="s">
        <v>115</v>
      </c>
      <c r="B43" s="45">
        <f>'[1]State Population'!I34</f>
        <v>3194024</v>
      </c>
      <c r="C43" s="46">
        <f t="shared" si="20"/>
        <v>8.0965831459100801E-2</v>
      </c>
      <c r="D43" s="47">
        <f>'[1]Poverty-Uninsured Population'!E32</f>
        <v>6.6839651524951707E-2</v>
      </c>
      <c r="E43" s="46">
        <f>[1]Prevalence!J32</f>
        <v>6.4734653286321303E-2</v>
      </c>
      <c r="F43" s="47">
        <f t="shared" si="31"/>
        <v>7.3481741844300175E-2</v>
      </c>
      <c r="G43" s="48">
        <f>'[1]Self Suff. Calc'!F34</f>
        <v>1.337553376030113</v>
      </c>
      <c r="H43" s="47">
        <f t="shared" si="32"/>
        <v>8.3403345858746869E-2</v>
      </c>
      <c r="I43" s="47">
        <f t="shared" si="21"/>
        <v>7.9602597407336551E-2</v>
      </c>
      <c r="J43" s="47">
        <f>'[1]Resources-new'!M34</f>
        <v>5.8665143124024474E-2</v>
      </c>
      <c r="K43" s="47">
        <f t="shared" si="33"/>
        <v>8.5285E-2</v>
      </c>
      <c r="L43" s="49">
        <f t="shared" si="0"/>
        <v>8.396596114372018E-2</v>
      </c>
      <c r="M43" s="50">
        <f t="shared" si="22"/>
        <v>28707678.921361458</v>
      </c>
      <c r="N43" s="52"/>
      <c r="O43" s="52">
        <f t="shared" si="1"/>
        <v>0</v>
      </c>
      <c r="P43" s="50">
        <f t="shared" si="2"/>
        <v>28707678.921361458</v>
      </c>
      <c r="Q43" s="53">
        <f t="shared" si="3"/>
        <v>129227203.04687195</v>
      </c>
      <c r="R43" s="53">
        <f t="shared" si="4"/>
        <v>157934881.96823341</v>
      </c>
      <c r="S43" s="51">
        <f t="shared" si="23"/>
        <v>8.1764740000000002E-2</v>
      </c>
      <c r="T43" s="55"/>
      <c r="U43" s="56">
        <v>8.1291311929428664E-2</v>
      </c>
      <c r="V43" s="56">
        <f t="shared" si="24"/>
        <v>4.734280705713384E-4</v>
      </c>
      <c r="W43" s="25">
        <f t="shared" si="5"/>
        <v>450000</v>
      </c>
      <c r="X43" s="57">
        <f t="shared" si="6"/>
        <v>28707678.921361458</v>
      </c>
      <c r="Y43" s="24">
        <v>8.1291311929428664E-2</v>
      </c>
      <c r="Z43" s="28"/>
      <c r="AA43" s="54">
        <v>8.2555279999999995E-2</v>
      </c>
      <c r="AB43" s="22">
        <v>8.255528</v>
      </c>
      <c r="AC43" s="70">
        <f t="shared" si="28"/>
        <v>-7.9053999999999236E-4</v>
      </c>
      <c r="AD43" s="60">
        <v>34806193.479999997</v>
      </c>
      <c r="AE43" s="60">
        <f t="shared" si="29"/>
        <v>34472893.321431451</v>
      </c>
      <c r="AF43" s="60">
        <f t="shared" si="25"/>
        <v>-333300.15856854618</v>
      </c>
      <c r="AG43" s="60">
        <v>7728547.3700000001</v>
      </c>
      <c r="AH43" s="60">
        <f t="shared" si="7"/>
        <v>7654539.6724557234</v>
      </c>
      <c r="AI43" s="60">
        <f t="shared" si="8"/>
        <v>-74007.697544276714</v>
      </c>
      <c r="AJ43" s="60">
        <v>10647125.550000001</v>
      </c>
      <c r="AK43" s="60">
        <f t="shared" si="9"/>
        <v>10545169.886240996</v>
      </c>
      <c r="AL43" s="60">
        <f t="shared" si="10"/>
        <v>-101955.66375900432</v>
      </c>
      <c r="AM43" s="60">
        <v>8393120.5</v>
      </c>
      <c r="AN43" s="60">
        <f t="shared" si="11"/>
        <v>8312748.9316099584</v>
      </c>
      <c r="AO43" s="60">
        <f t="shared" si="12"/>
        <v>-80371.56839004159</v>
      </c>
      <c r="AP43" s="60">
        <v>6220499.8099999996</v>
      </c>
      <c r="AQ43" s="61">
        <f t="shared" si="13"/>
        <v>6160933.0092420736</v>
      </c>
      <c r="AR43" s="61">
        <f t="shared" si="26"/>
        <v>-59566.800757925957</v>
      </c>
      <c r="AS43" s="61">
        <f t="shared" si="14"/>
        <v>67795486.709999993</v>
      </c>
      <c r="AT43" s="62">
        <f t="shared" si="34"/>
        <v>-649201.88901979476</v>
      </c>
      <c r="AU43" s="63">
        <f t="shared" si="16"/>
        <v>62249723.299593851</v>
      </c>
      <c r="AV43" s="64"/>
      <c r="AW43" s="64">
        <f t="shared" si="17"/>
        <v>-5545763.4104061425</v>
      </c>
      <c r="AX43" s="65">
        <f t="shared" si="18"/>
        <v>-7.9053999999999236E-4</v>
      </c>
      <c r="AY43" s="66"/>
      <c r="AZ43" s="67">
        <v>61574986.899999999</v>
      </c>
      <c r="BA43" s="68"/>
      <c r="BB43" s="66">
        <f t="shared" si="19"/>
        <v>8176474</v>
      </c>
      <c r="BC43" s="66">
        <f t="shared" si="30"/>
        <v>-649201.88901979476</v>
      </c>
      <c r="BD43" s="66">
        <f t="shared" si="27"/>
        <v>7527272.1109802052</v>
      </c>
    </row>
    <row r="44" spans="1:56" ht="18" customHeight="1" x14ac:dyDescent="0.2">
      <c r="A44" s="19" t="s">
        <v>116</v>
      </c>
      <c r="B44" s="45">
        <f>'[1]State Population'!I35</f>
        <v>382837</v>
      </c>
      <c r="C44" s="46">
        <f t="shared" si="20"/>
        <v>9.7045970907882265E-3</v>
      </c>
      <c r="D44" s="47">
        <f>'[1]Poverty-Uninsured Population'!E33</f>
        <v>5.9071314035179208E-3</v>
      </c>
      <c r="E44" s="46">
        <f>[1]Prevalence!J33</f>
        <v>4.8621281981737633E-3</v>
      </c>
      <c r="F44" s="47">
        <f t="shared" si="31"/>
        <v>7.5968636060842424E-3</v>
      </c>
      <c r="G44" s="48">
        <f>'[1]Self Suff. Calc'!F35</f>
        <v>1.1366558778223337</v>
      </c>
      <c r="H44" s="47">
        <f t="shared" si="32"/>
        <v>8.0121260319986343E-3</v>
      </c>
      <c r="I44" s="47">
        <f t="shared" si="21"/>
        <v>7.6470078788228946E-3</v>
      </c>
      <c r="J44" s="47">
        <f>'[1]Resources-new'!M35</f>
        <v>5.2297806268976638E-3</v>
      </c>
      <c r="K44" s="47">
        <f t="shared" si="33"/>
        <v>8.3540000000000003E-3</v>
      </c>
      <c r="L44" s="49">
        <f t="shared" si="0"/>
        <v>8.224794974434407E-3</v>
      </c>
      <c r="M44" s="50">
        <f t="shared" si="22"/>
        <v>2812029.6618286176</v>
      </c>
      <c r="N44" s="52"/>
      <c r="O44" s="52">
        <f t="shared" si="1"/>
        <v>0</v>
      </c>
      <c r="P44" s="50">
        <f t="shared" si="2"/>
        <v>2812029.6618286176</v>
      </c>
      <c r="Q44" s="53">
        <f t="shared" si="3"/>
        <v>10854472.599328367</v>
      </c>
      <c r="R44" s="53">
        <f t="shared" si="4"/>
        <v>13666502.261156984</v>
      </c>
      <c r="S44" s="51">
        <f t="shared" si="23"/>
        <v>7.0753099999999996E-3</v>
      </c>
      <c r="T44" s="55"/>
      <c r="U44" s="56">
        <v>6.8280849317878759E-3</v>
      </c>
      <c r="V44" s="56">
        <f t="shared" si="24"/>
        <v>2.4722506821212367E-4</v>
      </c>
      <c r="W44" s="25">
        <f t="shared" si="5"/>
        <v>450000</v>
      </c>
      <c r="X44" s="57">
        <f t="shared" si="6"/>
        <v>2812029.6618286176</v>
      </c>
      <c r="Y44" s="24">
        <v>6.8280849317878759E-3</v>
      </c>
      <c r="Z44" s="28"/>
      <c r="AA44" s="54">
        <v>7.11424E-3</v>
      </c>
      <c r="AB44" s="22">
        <v>0.71142399999999995</v>
      </c>
      <c r="AC44" s="70">
        <f t="shared" si="28"/>
        <v>-3.8930000000000388E-5</v>
      </c>
      <c r="AD44" s="60">
        <v>2999440.06</v>
      </c>
      <c r="AE44" s="60">
        <f t="shared" si="29"/>
        <v>2983026.7526816223</v>
      </c>
      <c r="AF44" s="60">
        <f t="shared" si="25"/>
        <v>-16413.307318377774</v>
      </c>
      <c r="AG44" s="60">
        <v>666011.19999999995</v>
      </c>
      <c r="AH44" s="60">
        <f t="shared" si="7"/>
        <v>662366.70097553905</v>
      </c>
      <c r="AI44" s="60">
        <f t="shared" si="8"/>
        <v>-3644.4990244609071</v>
      </c>
      <c r="AJ44" s="60">
        <v>917521.04</v>
      </c>
      <c r="AK44" s="60">
        <f t="shared" si="9"/>
        <v>912500.25313869736</v>
      </c>
      <c r="AL44" s="60">
        <f t="shared" si="10"/>
        <v>-5020.7868613026803</v>
      </c>
      <c r="AM44" s="60">
        <v>723281.1</v>
      </c>
      <c r="AN44" s="60">
        <f t="shared" si="11"/>
        <v>719323.21491280047</v>
      </c>
      <c r="AO44" s="60">
        <f t="shared" si="12"/>
        <v>-3957.8850871995091</v>
      </c>
      <c r="AP44" s="60">
        <v>536054.49</v>
      </c>
      <c r="AQ44" s="61">
        <f t="shared" si="13"/>
        <v>533121.13423977781</v>
      </c>
      <c r="AR44" s="61">
        <f t="shared" si="26"/>
        <v>-2933.3557602221845</v>
      </c>
      <c r="AS44" s="61">
        <f t="shared" si="14"/>
        <v>5842307.8899999997</v>
      </c>
      <c r="AT44" s="62">
        <f t="shared" si="34"/>
        <v>-31969.834051563055</v>
      </c>
      <c r="AU44" s="63">
        <f t="shared" si="16"/>
        <v>5386626.1882426254</v>
      </c>
      <c r="AV44" s="64"/>
      <c r="AW44" s="64">
        <f t="shared" si="17"/>
        <v>-455681.70175737422</v>
      </c>
      <c r="AX44" s="65">
        <f t="shared" si="18"/>
        <v>-3.8930000000000388E-5</v>
      </c>
      <c r="AY44" s="66"/>
      <c r="AZ44" s="67">
        <v>5306253.4000000004</v>
      </c>
      <c r="BA44" s="68"/>
      <c r="BB44" s="66">
        <f t="shared" si="19"/>
        <v>707531</v>
      </c>
      <c r="BC44" s="66">
        <f t="shared" si="30"/>
        <v>-31969.834051563055</v>
      </c>
      <c r="BD44" s="66">
        <f t="shared" si="27"/>
        <v>675561.16594843694</v>
      </c>
    </row>
    <row r="45" spans="1:56" ht="18" customHeight="1" x14ac:dyDescent="0.2">
      <c r="A45" s="19" t="s">
        <v>117</v>
      </c>
      <c r="B45" s="45">
        <f>'[1]State Population'!I36</f>
        <v>19819</v>
      </c>
      <c r="C45" s="46">
        <f t="shared" si="20"/>
        <v>5.023950395137666E-4</v>
      </c>
      <c r="D45" s="47">
        <f>'[1]Poverty-Uninsured Population'!E34</f>
        <v>5.4094417075253745E-4</v>
      </c>
      <c r="E45" s="46">
        <f>[1]Prevalence!J34</f>
        <v>4.5023053973420127E-4</v>
      </c>
      <c r="F45" s="47">
        <f t="shared" si="31"/>
        <v>5.0352687892948477E-4</v>
      </c>
      <c r="G45" s="48">
        <f>'[1]Self Suff. Calc'!F36</f>
        <v>0.89442933035319716</v>
      </c>
      <c r="H45" s="47">
        <f t="shared" si="32"/>
        <v>4.8226381101198465E-4</v>
      </c>
      <c r="I45" s="47">
        <f t="shared" si="21"/>
        <v>4.6028671388233982E-4</v>
      </c>
      <c r="J45" s="47">
        <f>'[1]Resources-new'!M36</f>
        <v>1.1682427173593385E-3</v>
      </c>
      <c r="K45" s="47">
        <f t="shared" si="33"/>
        <v>3.68E-4</v>
      </c>
      <c r="L45" s="49">
        <f t="shared" si="0"/>
        <v>3.6230842118648092E-4</v>
      </c>
      <c r="M45" s="50">
        <f t="shared" si="22"/>
        <v>123872.02723879951</v>
      </c>
      <c r="N45" s="52"/>
      <c r="O45" s="52">
        <f t="shared" si="1"/>
        <v>0</v>
      </c>
      <c r="P45" s="50">
        <f t="shared" si="2"/>
        <v>123872.02723879951</v>
      </c>
      <c r="Q45" s="53">
        <f t="shared" si="3"/>
        <v>2277144.9794886452</v>
      </c>
      <c r="R45" s="53">
        <f t="shared" si="4"/>
        <v>2401017.0067274449</v>
      </c>
      <c r="S45" s="51">
        <f t="shared" si="23"/>
        <v>1.24303E-3</v>
      </c>
      <c r="T45" s="55"/>
      <c r="U45" s="56">
        <v>1.4324546107293056E-3</v>
      </c>
      <c r="V45" s="56">
        <f t="shared" si="24"/>
        <v>-1.8942461072930556E-4</v>
      </c>
      <c r="W45" s="25">
        <f t="shared" si="5"/>
        <v>350000</v>
      </c>
      <c r="X45" s="57">
        <f t="shared" si="6"/>
        <v>123872.02723879951</v>
      </c>
      <c r="Y45" s="24">
        <v>1.4324546107293056E-3</v>
      </c>
      <c r="Z45" s="28"/>
      <c r="AA45" s="54">
        <v>1.2402800000000001E-3</v>
      </c>
      <c r="AB45" s="22">
        <v>0.124028</v>
      </c>
      <c r="AC45" s="70">
        <f t="shared" si="28"/>
        <v>2.7499999999999313E-6</v>
      </c>
      <c r="AD45" s="60">
        <v>522915.38</v>
      </c>
      <c r="AE45" s="60">
        <f t="shared" si="29"/>
        <v>524074.81006285758</v>
      </c>
      <c r="AF45" s="60">
        <f t="shared" si="25"/>
        <v>1159.4300628575729</v>
      </c>
      <c r="AG45" s="60">
        <v>116110.84</v>
      </c>
      <c r="AH45" s="60">
        <f t="shared" si="7"/>
        <v>116368.28355416574</v>
      </c>
      <c r="AI45" s="60">
        <f t="shared" si="8"/>
        <v>257.44355416574399</v>
      </c>
      <c r="AJ45" s="60">
        <v>159958.48000000001</v>
      </c>
      <c r="AK45" s="60">
        <f t="shared" si="9"/>
        <v>160313.14382818493</v>
      </c>
      <c r="AL45" s="60">
        <f t="shared" si="10"/>
        <v>354.66382818491547</v>
      </c>
      <c r="AM45" s="60">
        <v>126095.14</v>
      </c>
      <c r="AN45" s="60">
        <f t="shared" si="11"/>
        <v>126374.72221472394</v>
      </c>
      <c r="AO45" s="60">
        <f t="shared" si="12"/>
        <v>279.5822147239378</v>
      </c>
      <c r="AP45" s="60">
        <v>93454.49</v>
      </c>
      <c r="AQ45" s="61">
        <f t="shared" si="13"/>
        <v>93661.700122548849</v>
      </c>
      <c r="AR45" s="61">
        <f t="shared" si="26"/>
        <v>207.21012254884408</v>
      </c>
      <c r="AS45" s="61">
        <f t="shared" si="14"/>
        <v>1018534.33</v>
      </c>
      <c r="AT45" s="62">
        <f t="shared" si="34"/>
        <v>2258.3297824810143</v>
      </c>
      <c r="AU45" s="63">
        <f t="shared" si="16"/>
        <v>946352.59102021414</v>
      </c>
      <c r="AV45" s="64"/>
      <c r="AW45" s="64">
        <f t="shared" si="17"/>
        <v>-72181.73897978582</v>
      </c>
      <c r="AX45" s="65">
        <f t="shared" si="18"/>
        <v>2.7499999999999313E-6</v>
      </c>
      <c r="AY45" s="66"/>
      <c r="AZ45" s="67">
        <v>925079.84</v>
      </c>
      <c r="BA45" s="68"/>
      <c r="BB45" s="66">
        <f t="shared" si="19"/>
        <v>124303</v>
      </c>
      <c r="BC45" s="66">
        <f t="shared" si="30"/>
        <v>2258.3297824810143</v>
      </c>
      <c r="BD45" s="66">
        <f t="shared" si="27"/>
        <v>126561.32978248101</v>
      </c>
    </row>
    <row r="46" spans="1:56" ht="18" customHeight="1" x14ac:dyDescent="0.2">
      <c r="A46" s="19" t="s">
        <v>118</v>
      </c>
      <c r="B46" s="45">
        <f>'[1]State Population'!I37</f>
        <v>2384783</v>
      </c>
      <c r="C46" s="46">
        <f t="shared" si="20"/>
        <v>6.0452250341427864E-2</v>
      </c>
      <c r="D46" s="47">
        <f>'[1]Poverty-Uninsured Population'!E35</f>
        <v>6.462675514235422E-2</v>
      </c>
      <c r="E46" s="46">
        <f>[1]Prevalence!J35</f>
        <v>6.3114546605189406E-2</v>
      </c>
      <c r="F46" s="47">
        <f t="shared" si="31"/>
        <v>6.2237061034458072E-2</v>
      </c>
      <c r="G46" s="48">
        <f>'[1]Self Suff. Calc'!F37</f>
        <v>1.0303831369247987</v>
      </c>
      <c r="H46" s="47">
        <f t="shared" si="32"/>
        <v>6.299344389334087E-2</v>
      </c>
      <c r="I46" s="47">
        <f t="shared" si="21"/>
        <v>6.012278886312053E-2</v>
      </c>
      <c r="J46" s="47">
        <f>'[1]Resources-new'!M37</f>
        <v>3.9019185211273254E-2</v>
      </c>
      <c r="K46" s="47">
        <f t="shared" si="33"/>
        <v>6.6626000000000005E-2</v>
      </c>
      <c r="L46" s="49">
        <f t="shared" si="0"/>
        <v>6.5595545842311087E-2</v>
      </c>
      <c r="M46" s="50">
        <f t="shared" si="22"/>
        <v>22426895.888076786</v>
      </c>
      <c r="N46" s="52"/>
      <c r="O46" s="52">
        <f t="shared" si="1"/>
        <v>0</v>
      </c>
      <c r="P46" s="50">
        <f t="shared" si="2"/>
        <v>22426895.888076786</v>
      </c>
      <c r="Q46" s="53">
        <f t="shared" si="3"/>
        <v>82887425.009926751</v>
      </c>
      <c r="R46" s="53">
        <f t="shared" si="4"/>
        <v>105314320.89800353</v>
      </c>
      <c r="S46" s="51">
        <f t="shared" si="23"/>
        <v>5.4522460000000002E-2</v>
      </c>
      <c r="T46" s="55"/>
      <c r="U46" s="56">
        <v>5.2140937532054572E-2</v>
      </c>
      <c r="V46" s="56">
        <f t="shared" si="24"/>
        <v>2.3815224679454294E-3</v>
      </c>
      <c r="W46" s="25">
        <f t="shared" si="5"/>
        <v>450000</v>
      </c>
      <c r="X46" s="57">
        <f t="shared" si="6"/>
        <v>22426895.888076786</v>
      </c>
      <c r="Y46" s="24">
        <v>5.2140937532054572E-2</v>
      </c>
      <c r="Z46" s="28"/>
      <c r="AA46" s="54">
        <v>5.39141E-2</v>
      </c>
      <c r="AB46" s="72">
        <v>5.3914099999999996</v>
      </c>
      <c r="AC46" s="70">
        <f t="shared" si="28"/>
        <v>6.0836000000000223E-4</v>
      </c>
      <c r="AD46" s="60">
        <v>22730764.109999999</v>
      </c>
      <c r="AE46" s="60">
        <f t="shared" si="29"/>
        <v>22987255.230090786</v>
      </c>
      <c r="AF46" s="60">
        <f t="shared" si="25"/>
        <v>256491.12009078637</v>
      </c>
      <c r="AG46" s="60">
        <v>5047256.5199999996</v>
      </c>
      <c r="AH46" s="60">
        <f t="shared" si="7"/>
        <v>5104209.1384364488</v>
      </c>
      <c r="AI46" s="60">
        <f t="shared" si="8"/>
        <v>56952.618436449207</v>
      </c>
      <c r="AJ46" s="60">
        <v>6953282.5999999996</v>
      </c>
      <c r="AK46" s="60">
        <f t="shared" si="9"/>
        <v>7031742.5740701826</v>
      </c>
      <c r="AL46" s="60">
        <f t="shared" si="10"/>
        <v>78459.974070183001</v>
      </c>
      <c r="AM46" s="60">
        <v>5481267.0700000003</v>
      </c>
      <c r="AN46" s="60">
        <f t="shared" si="11"/>
        <v>5543117.0100185815</v>
      </c>
      <c r="AO46" s="60">
        <f t="shared" si="12"/>
        <v>61849.940018581226</v>
      </c>
      <c r="AP46" s="60">
        <v>4062400.96</v>
      </c>
      <c r="AQ46" s="61">
        <f t="shared" si="13"/>
        <v>4108240.5882912437</v>
      </c>
      <c r="AR46" s="61">
        <f t="shared" si="26"/>
        <v>45839.628291243687</v>
      </c>
      <c r="AS46" s="61">
        <f t="shared" si="14"/>
        <v>44274971.259999998</v>
      </c>
      <c r="AT46" s="62">
        <f t="shared" si="34"/>
        <v>499593.28090724349</v>
      </c>
      <c r="AU46" s="63">
        <f t="shared" si="16"/>
        <v>41509433.633778736</v>
      </c>
      <c r="AV46" s="64"/>
      <c r="AW46" s="64">
        <f t="shared" si="17"/>
        <v>-2765537.6262212619</v>
      </c>
      <c r="AX46" s="65">
        <f t="shared" si="18"/>
        <v>6.0836000000000223E-4</v>
      </c>
      <c r="AY46" s="66"/>
      <c r="AZ46" s="67">
        <v>40212570.299999997</v>
      </c>
      <c r="BA46" s="68"/>
      <c r="BB46" s="66">
        <f t="shared" si="19"/>
        <v>5452246</v>
      </c>
      <c r="BC46" s="66">
        <f t="shared" si="30"/>
        <v>499593.28090724349</v>
      </c>
      <c r="BD46" s="66">
        <f t="shared" si="27"/>
        <v>5951839.2809072435</v>
      </c>
    </row>
    <row r="47" spans="1:56" ht="18" customHeight="1" x14ac:dyDescent="0.2">
      <c r="A47" s="19" t="s">
        <v>119</v>
      </c>
      <c r="B47" s="45">
        <f>'[1]State Population'!I38</f>
        <v>1514770</v>
      </c>
      <c r="C47" s="46">
        <f t="shared" si="20"/>
        <v>3.8398149957327224E-2</v>
      </c>
      <c r="D47" s="47">
        <f>'[1]Poverty-Uninsured Population'!E36</f>
        <v>4.0078281172867776E-2</v>
      </c>
      <c r="E47" s="46">
        <f>[1]Prevalence!J36</f>
        <v>3.9238766838441373E-2</v>
      </c>
      <c r="F47" s="47">
        <f t="shared" si="31"/>
        <v>3.907031269821222E-2</v>
      </c>
      <c r="G47" s="48">
        <f>'[1]Self Suff. Calc'!F38</f>
        <v>0.97693049078750616</v>
      </c>
      <c r="H47" s="47">
        <f t="shared" si="32"/>
        <v>3.8709779522721657E-2</v>
      </c>
      <c r="I47" s="47">
        <f t="shared" si="21"/>
        <v>3.6945747959472454E-2</v>
      </c>
      <c r="J47" s="47">
        <f>'[1]Resources-new'!M38</f>
        <v>4.0362905500949384E-2</v>
      </c>
      <c r="K47" s="47">
        <f t="shared" si="33"/>
        <v>3.6262000000000003E-2</v>
      </c>
      <c r="L47" s="49">
        <f t="shared" si="0"/>
        <v>3.5701162959413515E-2</v>
      </c>
      <c r="M47" s="50">
        <f t="shared" si="22"/>
        <v>12206107.205797143</v>
      </c>
      <c r="N47" s="52"/>
      <c r="O47" s="52">
        <f t="shared" si="1"/>
        <v>0</v>
      </c>
      <c r="P47" s="50">
        <f t="shared" si="2"/>
        <v>12206107.205797143</v>
      </c>
      <c r="Q47" s="53">
        <f t="shared" si="3"/>
        <v>51088762.668712266</v>
      </c>
      <c r="R47" s="53">
        <f t="shared" si="4"/>
        <v>63294869.874509409</v>
      </c>
      <c r="S47" s="51">
        <f t="shared" si="23"/>
        <v>3.2768489999999997E-2</v>
      </c>
      <c r="T47" s="55"/>
      <c r="U47" s="56">
        <v>3.2137757718740383E-2</v>
      </c>
      <c r="V47" s="56">
        <f t="shared" si="24"/>
        <v>6.3073228125961472E-4</v>
      </c>
      <c r="W47" s="25">
        <f t="shared" si="5"/>
        <v>450000</v>
      </c>
      <c r="X47" s="57">
        <f t="shared" si="6"/>
        <v>12206107.205797143</v>
      </c>
      <c r="Y47" s="24">
        <v>3.2137757718740383E-2</v>
      </c>
      <c r="Z47" s="28"/>
      <c r="AA47" s="54">
        <v>3.298649E-2</v>
      </c>
      <c r="AB47" s="22">
        <v>3.2986490000000002</v>
      </c>
      <c r="AC47" s="70">
        <f t="shared" si="28"/>
        <v>-2.1800000000000291E-4</v>
      </c>
      <c r="AD47" s="60">
        <v>13907458.779999999</v>
      </c>
      <c r="AE47" s="60">
        <f t="shared" si="29"/>
        <v>13815547.631832415</v>
      </c>
      <c r="AF47" s="60">
        <f t="shared" si="25"/>
        <v>-91911.148167584091</v>
      </c>
      <c r="AG47" s="60">
        <v>3088084.13</v>
      </c>
      <c r="AH47" s="60">
        <f t="shared" si="7"/>
        <v>3067675.7085201838</v>
      </c>
      <c r="AI47" s="60">
        <f t="shared" si="8"/>
        <v>-20408.421479816083</v>
      </c>
      <c r="AJ47" s="60">
        <v>4254256.0599999996</v>
      </c>
      <c r="AK47" s="60">
        <f t="shared" si="9"/>
        <v>4226140.6807578569</v>
      </c>
      <c r="AL47" s="60">
        <f t="shared" si="10"/>
        <v>-28115.379242142662</v>
      </c>
      <c r="AM47" s="60">
        <v>3353626.63</v>
      </c>
      <c r="AN47" s="60">
        <f t="shared" si="11"/>
        <v>3331463.2962566945</v>
      </c>
      <c r="AO47" s="60">
        <f t="shared" si="12"/>
        <v>-22163.333743305411</v>
      </c>
      <c r="AP47" s="60">
        <v>2485515.8199999998</v>
      </c>
      <c r="AQ47" s="61">
        <f t="shared" si="13"/>
        <v>2469089.6308606714</v>
      </c>
      <c r="AR47" s="61">
        <f t="shared" si="26"/>
        <v>-16426.189139328431</v>
      </c>
      <c r="AS47" s="61">
        <f t="shared" si="14"/>
        <v>27088941.419999998</v>
      </c>
      <c r="AT47" s="62">
        <f t="shared" si="34"/>
        <v>-179024.47177217668</v>
      </c>
      <c r="AU47" s="63">
        <f t="shared" si="16"/>
        <v>24947543.83668936</v>
      </c>
      <c r="AV47" s="64"/>
      <c r="AW47" s="64">
        <f t="shared" si="17"/>
        <v>-2141397.5833106376</v>
      </c>
      <c r="AX47" s="65">
        <f t="shared" si="18"/>
        <v>-2.1800000000000291E-4</v>
      </c>
      <c r="AY47" s="66"/>
      <c r="AZ47" s="67">
        <v>24603425.600000001</v>
      </c>
      <c r="BA47" s="68"/>
      <c r="BB47" s="66">
        <f t="shared" si="19"/>
        <v>3276848.9999999995</v>
      </c>
      <c r="BC47" s="66">
        <f t="shared" si="30"/>
        <v>-179024.47177217668</v>
      </c>
      <c r="BD47" s="66">
        <f t="shared" si="27"/>
        <v>3097824.5282278229</v>
      </c>
    </row>
    <row r="48" spans="1:56" ht="18" customHeight="1" x14ac:dyDescent="0.2">
      <c r="A48" s="19" t="s">
        <v>120</v>
      </c>
      <c r="B48" s="45">
        <f>'[1]State Population'!I39</f>
        <v>56854</v>
      </c>
      <c r="C48" s="46">
        <f t="shared" si="20"/>
        <v>1.4412012501395471E-3</v>
      </c>
      <c r="D48" s="47">
        <f>'[1]Poverty-Uninsured Population'!E37</f>
        <v>1.3654488937101508E-3</v>
      </c>
      <c r="E48" s="46">
        <f>[1]Prevalence!J37</f>
        <v>1.2846939698038151E-3</v>
      </c>
      <c r="F48" s="47">
        <f t="shared" si="31"/>
        <v>1.3871740871435818E-3</v>
      </c>
      <c r="G48" s="48">
        <f>'[1]Self Suff. Calc'!F39</f>
        <v>1.0977262403565604</v>
      </c>
      <c r="H48" s="47">
        <f t="shared" si="32"/>
        <v>1.441399410446216E-3</v>
      </c>
      <c r="I48" s="47">
        <f t="shared" si="21"/>
        <v>1.3757138372751407E-3</v>
      </c>
      <c r="J48" s="47">
        <f>'[1]Resources-new'!M39</f>
        <v>1.3812260629820728E-3</v>
      </c>
      <c r="K48" s="47">
        <f t="shared" si="33"/>
        <v>1.3749999999999999E-3</v>
      </c>
      <c r="L48" s="49">
        <f t="shared" si="0"/>
        <v>1.3537339106831827E-3</v>
      </c>
      <c r="M48" s="50">
        <f t="shared" si="22"/>
        <v>462837.05829714489</v>
      </c>
      <c r="N48" s="52"/>
      <c r="O48" s="52">
        <f t="shared" si="1"/>
        <v>0</v>
      </c>
      <c r="P48" s="50">
        <f t="shared" si="2"/>
        <v>462837.05829714489</v>
      </c>
      <c r="Q48" s="53">
        <f t="shared" si="3"/>
        <v>3177893.1976551521</v>
      </c>
      <c r="R48" s="53">
        <f t="shared" si="4"/>
        <v>3640730.2559522968</v>
      </c>
      <c r="S48" s="51">
        <f t="shared" si="23"/>
        <v>1.88485E-3</v>
      </c>
      <c r="T48" s="55"/>
      <c r="U48" s="56">
        <v>1.9990768283926555E-3</v>
      </c>
      <c r="V48" s="56">
        <f t="shared" si="24"/>
        <v>-1.1422682839265551E-4</v>
      </c>
      <c r="W48" s="25">
        <f t="shared" si="5"/>
        <v>450000</v>
      </c>
      <c r="X48" s="57">
        <f t="shared" si="6"/>
        <v>462837.05829714489</v>
      </c>
      <c r="Y48" s="24">
        <v>1.9990768283926555E-3</v>
      </c>
      <c r="Z48" s="28"/>
      <c r="AA48" s="54">
        <v>1.82887E-3</v>
      </c>
      <c r="AB48" s="22">
        <v>0.18288699999999999</v>
      </c>
      <c r="AC48" s="70">
        <f t="shared" si="28"/>
        <v>5.5979999999999962E-5</v>
      </c>
      <c r="AD48" s="60">
        <v>771071.25</v>
      </c>
      <c r="AE48" s="60">
        <f t="shared" si="29"/>
        <v>794673.02136471134</v>
      </c>
      <c r="AF48" s="60">
        <f t="shared" si="25"/>
        <v>23601.771364711341</v>
      </c>
      <c r="AG48" s="60">
        <v>171212.65</v>
      </c>
      <c r="AH48" s="60">
        <f t="shared" si="7"/>
        <v>176453.31106817155</v>
      </c>
      <c r="AI48" s="60">
        <f t="shared" si="8"/>
        <v>5240.6610681715538</v>
      </c>
      <c r="AJ48" s="60">
        <v>235868.72</v>
      </c>
      <c r="AK48" s="60">
        <f t="shared" si="9"/>
        <v>243088.44448207552</v>
      </c>
      <c r="AL48" s="60">
        <f t="shared" si="10"/>
        <v>7219.724482075515</v>
      </c>
      <c r="AM48" s="60">
        <v>185935.12</v>
      </c>
      <c r="AN48" s="60">
        <f t="shared" si="11"/>
        <v>191626.42507938054</v>
      </c>
      <c r="AO48" s="60">
        <f t="shared" si="12"/>
        <v>5691.3050793805451</v>
      </c>
      <c r="AP48" s="60">
        <v>137804.46</v>
      </c>
      <c r="AQ48" s="61">
        <f t="shared" si="13"/>
        <v>142022.52196325606</v>
      </c>
      <c r="AR48" s="61">
        <f t="shared" si="26"/>
        <v>4218.0619632560702</v>
      </c>
      <c r="AS48" s="61">
        <f t="shared" si="14"/>
        <v>1501892.2000000002</v>
      </c>
      <c r="AT48" s="62">
        <f t="shared" si="34"/>
        <v>45971.523957595025</v>
      </c>
      <c r="AU48" s="63">
        <f t="shared" si="16"/>
        <v>1434987.6360059294</v>
      </c>
      <c r="AV48" s="64"/>
      <c r="AW48" s="64">
        <f t="shared" si="17"/>
        <v>-66904.563994070748</v>
      </c>
      <c r="AX48" s="65">
        <f t="shared" si="18"/>
        <v>5.5979999999999962E-5</v>
      </c>
      <c r="AY48" s="66"/>
      <c r="AZ48" s="67">
        <v>1364087.74</v>
      </c>
      <c r="BA48" s="68"/>
      <c r="BB48" s="66">
        <f t="shared" si="19"/>
        <v>188485</v>
      </c>
      <c r="BC48" s="66">
        <f t="shared" si="30"/>
        <v>45971.523957595025</v>
      </c>
      <c r="BD48" s="66">
        <f t="shared" si="27"/>
        <v>234456.52395759503</v>
      </c>
    </row>
    <row r="49" spans="1:56" ht="18" customHeight="1" x14ac:dyDescent="0.2">
      <c r="A49" s="19" t="s">
        <v>121</v>
      </c>
      <c r="B49" s="45">
        <f>'[1]State Population'!I40</f>
        <v>2160256</v>
      </c>
      <c r="C49" s="46">
        <f t="shared" si="20"/>
        <v>5.4760679069572195E-2</v>
      </c>
      <c r="D49" s="47">
        <f>'[1]Poverty-Uninsured Population'!E38</f>
        <v>6.3426034448079441E-2</v>
      </c>
      <c r="E49" s="46">
        <f>[1]Prevalence!J38</f>
        <v>6.2496157671096647E-2</v>
      </c>
      <c r="F49" s="47">
        <f t="shared" si="31"/>
        <v>5.8907381403429257E-2</v>
      </c>
      <c r="G49" s="48">
        <f>'[1]Self Suff. Calc'!F40</f>
        <v>0.98125891902257356</v>
      </c>
      <c r="H49" s="47">
        <f t="shared" si="32"/>
        <v>5.8465786201409332E-2</v>
      </c>
      <c r="I49" s="47">
        <f t="shared" si="21"/>
        <v>5.5801459679763091E-2</v>
      </c>
      <c r="J49" s="47">
        <f>'[1]Resources-new'!M40</f>
        <v>4.5811781575791688E-2</v>
      </c>
      <c r="K49" s="47">
        <f t="shared" si="33"/>
        <v>5.8235000000000002E-2</v>
      </c>
      <c r="L49" s="49">
        <f t="shared" si="0"/>
        <v>5.7334323119007387E-2</v>
      </c>
      <c r="M49" s="50">
        <f t="shared" si="22"/>
        <v>19602411.701770354</v>
      </c>
      <c r="N49" s="52"/>
      <c r="O49" s="52">
        <f t="shared" si="1"/>
        <v>0</v>
      </c>
      <c r="P49" s="50">
        <f t="shared" si="2"/>
        <v>19602411.701770354</v>
      </c>
      <c r="Q49" s="53">
        <f t="shared" si="3"/>
        <v>83894325.851197243</v>
      </c>
      <c r="R49" s="53">
        <f t="shared" si="4"/>
        <v>103496737.55296759</v>
      </c>
      <c r="S49" s="51">
        <f t="shared" si="23"/>
        <v>5.3581469999999999E-2</v>
      </c>
      <c r="T49" s="55"/>
      <c r="U49" s="56">
        <v>5.277433582931583E-2</v>
      </c>
      <c r="V49" s="56">
        <f t="shared" si="24"/>
        <v>8.0713417068416921E-4</v>
      </c>
      <c r="W49" s="25">
        <f t="shared" si="5"/>
        <v>450000</v>
      </c>
      <c r="X49" s="57">
        <f t="shared" si="6"/>
        <v>19602411.701770354</v>
      </c>
      <c r="Y49" s="24">
        <v>5.277433582931583E-2</v>
      </c>
      <c r="Z49" s="28"/>
      <c r="AA49" s="54">
        <v>5.2812709999999999E-2</v>
      </c>
      <c r="AB49" s="22">
        <v>5.2812710000000003</v>
      </c>
      <c r="AC49" s="70">
        <f t="shared" si="28"/>
        <v>7.6876000000000028E-4</v>
      </c>
      <c r="AD49" s="60">
        <v>22266406.25</v>
      </c>
      <c r="AE49" s="60">
        <f t="shared" si="29"/>
        <v>22590523.730834093</v>
      </c>
      <c r="AF49" s="60">
        <f t="shared" si="25"/>
        <v>324117.48083409294</v>
      </c>
      <c r="AG49" s="60">
        <v>4944148.0999999996</v>
      </c>
      <c r="AH49" s="60">
        <f t="shared" si="7"/>
        <v>5016116.8227709904</v>
      </c>
      <c r="AI49" s="60">
        <f t="shared" si="8"/>
        <v>71968.722770990804</v>
      </c>
      <c r="AJ49" s="60">
        <v>6811236.7199999997</v>
      </c>
      <c r="AK49" s="60">
        <f t="shared" si="9"/>
        <v>6910383.4232766507</v>
      </c>
      <c r="AL49" s="60">
        <f t="shared" si="10"/>
        <v>99146.70327665098</v>
      </c>
      <c r="AM49" s="60">
        <v>5369292.4199999999</v>
      </c>
      <c r="AN49" s="60">
        <f t="shared" si="11"/>
        <v>5447449.6891519623</v>
      </c>
      <c r="AO49" s="60">
        <f t="shared" si="12"/>
        <v>78157.269151962362</v>
      </c>
      <c r="AP49" s="60">
        <v>3979411.77</v>
      </c>
      <c r="AQ49" s="61">
        <f t="shared" si="13"/>
        <v>4037337.453854973</v>
      </c>
      <c r="AR49" s="61">
        <f t="shared" si="26"/>
        <v>57925.683854972944</v>
      </c>
      <c r="AS49" s="61">
        <f t="shared" si="14"/>
        <v>43370495.260000005</v>
      </c>
      <c r="AT49" s="62">
        <f t="shared" si="34"/>
        <v>631315.85988867003</v>
      </c>
      <c r="AU49" s="63">
        <f t="shared" si="16"/>
        <v>40793032.320355803</v>
      </c>
      <c r="AV49" s="64"/>
      <c r="AW49" s="64">
        <f t="shared" si="17"/>
        <v>-2577462.9396442026</v>
      </c>
      <c r="AX49" s="65">
        <f t="shared" si="18"/>
        <v>7.6876000000000028E-4</v>
      </c>
      <c r="AY49" s="66"/>
      <c r="AZ49" s="67">
        <v>39391083.490000002</v>
      </c>
      <c r="BA49" s="68"/>
      <c r="BB49" s="66">
        <f t="shared" si="19"/>
        <v>5358147</v>
      </c>
      <c r="BC49" s="66">
        <f t="shared" si="30"/>
        <v>631315.85988867003</v>
      </c>
      <c r="BD49" s="66">
        <f t="shared" si="27"/>
        <v>5989462.85988867</v>
      </c>
    </row>
    <row r="50" spans="1:56" ht="18" customHeight="1" x14ac:dyDescent="0.2">
      <c r="A50" s="19" t="s">
        <v>122</v>
      </c>
      <c r="B50" s="45">
        <f>'[1]State Population'!I41</f>
        <v>3316192</v>
      </c>
      <c r="C50" s="46">
        <f t="shared" si="20"/>
        <v>8.4062687868976069E-2</v>
      </c>
      <c r="D50" s="47">
        <f>'[1]Poverty-Uninsured Population'!E39</f>
        <v>7.5567193429765811E-2</v>
      </c>
      <c r="E50" s="46">
        <f>[1]Prevalence!J39</f>
        <v>7.6576258927764221E-2</v>
      </c>
      <c r="F50" s="47">
        <f t="shared" si="31"/>
        <v>8.0016753748970632E-2</v>
      </c>
      <c r="G50" s="48">
        <f>'[1]Self Suff. Calc'!F41</f>
        <v>1.1438410045138312</v>
      </c>
      <c r="H50" s="47">
        <f t="shared" si="32"/>
        <v>8.4620629843845746E-2</v>
      </c>
      <c r="I50" s="47">
        <f t="shared" si="21"/>
        <v>8.0764408914998767E-2</v>
      </c>
      <c r="J50" s="47">
        <f>'[1]Resources-new'!M41</f>
        <v>6.8969119608601095E-2</v>
      </c>
      <c r="K50" s="47">
        <f t="shared" si="33"/>
        <v>8.3527000000000004E-2</v>
      </c>
      <c r="L50" s="49">
        <f t="shared" si="0"/>
        <v>8.223515080555216E-2</v>
      </c>
      <c r="M50" s="50">
        <f t="shared" si="22"/>
        <v>28115920.704280455</v>
      </c>
      <c r="N50" s="52"/>
      <c r="O50" s="52">
        <f t="shared" si="1"/>
        <v>0</v>
      </c>
      <c r="P50" s="50">
        <f t="shared" si="2"/>
        <v>28115920.704280455</v>
      </c>
      <c r="Q50" s="53">
        <f t="shared" si="3"/>
        <v>130287098.66926193</v>
      </c>
      <c r="R50" s="53">
        <f t="shared" si="4"/>
        <v>158403019.3735424</v>
      </c>
      <c r="S50" s="51">
        <f t="shared" si="23"/>
        <v>8.2007099999999999E-2</v>
      </c>
      <c r="T50" s="55"/>
      <c r="U50" s="56">
        <v>8.1958046979177357E-2</v>
      </c>
      <c r="V50" s="56">
        <f t="shared" si="24"/>
        <v>4.9053020822642512E-5</v>
      </c>
      <c r="W50" s="25">
        <f t="shared" si="5"/>
        <v>450000</v>
      </c>
      <c r="X50" s="57">
        <f t="shared" si="6"/>
        <v>28115920.704280455</v>
      </c>
      <c r="Y50" s="24">
        <v>8.1958046979177357E-2</v>
      </c>
      <c r="Z50" s="28"/>
      <c r="AA50" s="54">
        <v>8.1690810000000003E-2</v>
      </c>
      <c r="AB50" s="22">
        <v>8.1690810000000003</v>
      </c>
      <c r="AC50" s="70">
        <f t="shared" si="28"/>
        <v>3.1628999999999685E-4</v>
      </c>
      <c r="AD50" s="60">
        <v>34441723.640000001</v>
      </c>
      <c r="AE50" s="60">
        <f t="shared" si="29"/>
        <v>34575074.902702078</v>
      </c>
      <c r="AF50" s="60">
        <f t="shared" si="25"/>
        <v>133351.26270207763</v>
      </c>
      <c r="AG50" s="60">
        <v>7647618.5899999999</v>
      </c>
      <c r="AH50" s="60">
        <f t="shared" si="7"/>
        <v>7677228.5996756516</v>
      </c>
      <c r="AI50" s="60">
        <f t="shared" si="8"/>
        <v>29610.009675651789</v>
      </c>
      <c r="AJ50" s="60">
        <v>10535635.16</v>
      </c>
      <c r="AK50" s="60">
        <f t="shared" si="9"/>
        <v>10576426.970573794</v>
      </c>
      <c r="AL50" s="60">
        <f t="shared" si="10"/>
        <v>40791.810573793948</v>
      </c>
      <c r="AM50" s="60">
        <v>8305232.71</v>
      </c>
      <c r="AN50" s="60">
        <f t="shared" si="11"/>
        <v>8337388.866025025</v>
      </c>
      <c r="AO50" s="60">
        <f t="shared" si="12"/>
        <v>32156.156025025062</v>
      </c>
      <c r="AP50" s="60">
        <v>6155362.4199999999</v>
      </c>
      <c r="AQ50" s="61">
        <f t="shared" si="13"/>
        <v>6179194.7162336195</v>
      </c>
      <c r="AR50" s="61">
        <f t="shared" si="26"/>
        <v>23832.296233619563</v>
      </c>
      <c r="AS50" s="61">
        <f t="shared" si="14"/>
        <v>67085572.520000003</v>
      </c>
      <c r="AT50" s="62">
        <f t="shared" si="34"/>
        <v>259741.53521016799</v>
      </c>
      <c r="AU50" s="63">
        <f t="shared" si="16"/>
        <v>62434238.56789764</v>
      </c>
      <c r="AV50" s="64"/>
      <c r="AW50" s="64">
        <f t="shared" si="17"/>
        <v>-4651333.9521023631</v>
      </c>
      <c r="AX50" s="65">
        <f t="shared" si="18"/>
        <v>3.1628999999999685E-4</v>
      </c>
      <c r="AY50" s="66"/>
      <c r="AZ50" s="67">
        <v>60930210.100000001</v>
      </c>
      <c r="BA50" s="68"/>
      <c r="BB50" s="66">
        <f t="shared" si="19"/>
        <v>8200710</v>
      </c>
      <c r="BC50" s="66">
        <f t="shared" si="30"/>
        <v>259741.53521016799</v>
      </c>
      <c r="BD50" s="66">
        <f t="shared" si="27"/>
        <v>8460451.535210168</v>
      </c>
    </row>
    <row r="51" spans="1:56" ht="18" customHeight="1" x14ac:dyDescent="0.2">
      <c r="A51" s="19" t="s">
        <v>123</v>
      </c>
      <c r="B51" s="45">
        <f>'[1]State Population'!I42</f>
        <v>874228</v>
      </c>
      <c r="C51" s="46">
        <f t="shared" si="20"/>
        <v>2.2160947101470364E-2</v>
      </c>
      <c r="D51" s="47">
        <f>'[1]Poverty-Uninsured Population'!E40</f>
        <v>1.739648934736138E-2</v>
      </c>
      <c r="E51" s="46">
        <f>[1]Prevalence!J40</f>
        <v>1.531959135702016E-2</v>
      </c>
      <c r="F51" s="47">
        <f t="shared" si="31"/>
        <v>1.9363338626347631E-2</v>
      </c>
      <c r="G51" s="48">
        <f>'[1]Self Suff. Calc'!F42</f>
        <v>1.3602646262059919</v>
      </c>
      <c r="H51" s="47">
        <f t="shared" si="32"/>
        <v>2.21537090072761E-2</v>
      </c>
      <c r="I51" s="47">
        <f t="shared" si="21"/>
        <v>2.1144149086922269E-2</v>
      </c>
      <c r="J51" s="47">
        <f>'[1]Resources-new'!M42</f>
        <v>3.2000277277978759E-2</v>
      </c>
      <c r="K51" s="47">
        <f t="shared" si="33"/>
        <v>1.8973E-2</v>
      </c>
      <c r="L51" s="49">
        <f t="shared" si="0"/>
        <v>1.8679558899921477E-2</v>
      </c>
      <c r="M51" s="50">
        <f t="shared" si="22"/>
        <v>6386478.1869612597</v>
      </c>
      <c r="N51" s="52"/>
      <c r="O51" s="52">
        <f t="shared" si="1"/>
        <v>0</v>
      </c>
      <c r="P51" s="50">
        <f t="shared" si="2"/>
        <v>6386478.1869612597</v>
      </c>
      <c r="Q51" s="53">
        <f t="shared" si="3"/>
        <v>29515647.170586441</v>
      </c>
      <c r="R51" s="53">
        <f t="shared" si="4"/>
        <v>35902125.3575477</v>
      </c>
      <c r="S51" s="51">
        <f t="shared" si="23"/>
        <v>1.8586950000000001E-2</v>
      </c>
      <c r="T51" s="55"/>
      <c r="U51" s="56">
        <v>1.8567032516155504E-2</v>
      </c>
      <c r="V51" s="56">
        <f t="shared" si="24"/>
        <v>1.9917483844496958E-5</v>
      </c>
      <c r="W51" s="25">
        <f t="shared" si="5"/>
        <v>450000</v>
      </c>
      <c r="X51" s="57">
        <f t="shared" si="6"/>
        <v>6386478.1869612597</v>
      </c>
      <c r="Y51" s="24">
        <v>1.8567032516155504E-2</v>
      </c>
      <c r="Z51" s="28"/>
      <c r="AA51" s="54">
        <v>1.8798809999999999E-2</v>
      </c>
      <c r="AB51" s="22">
        <v>1.8798809999999999</v>
      </c>
      <c r="AC51" s="70">
        <f t="shared" si="28"/>
        <v>-2.1185999999999774E-4</v>
      </c>
      <c r="AD51" s="60">
        <v>7925780.3799999999</v>
      </c>
      <c r="AE51" s="60">
        <f t="shared" si="29"/>
        <v>7836457.9220918491</v>
      </c>
      <c r="AF51" s="60">
        <f t="shared" si="25"/>
        <v>-89322.45790815074</v>
      </c>
      <c r="AG51" s="60">
        <v>1759881.3</v>
      </c>
      <c r="AH51" s="60">
        <f t="shared" si="7"/>
        <v>1740047.6802708711</v>
      </c>
      <c r="AI51" s="60">
        <f t="shared" si="8"/>
        <v>-19833.619729128899</v>
      </c>
      <c r="AJ51" s="60">
        <v>2424475.94</v>
      </c>
      <c r="AK51" s="60">
        <f t="shared" si="9"/>
        <v>2397152.4329077187</v>
      </c>
      <c r="AL51" s="60">
        <f t="shared" si="10"/>
        <v>-27323.507092281245</v>
      </c>
      <c r="AM51" s="60">
        <v>1911212.43</v>
      </c>
      <c r="AN51" s="60">
        <f t="shared" si="11"/>
        <v>1889673.3329597542</v>
      </c>
      <c r="AO51" s="60">
        <f t="shared" si="12"/>
        <v>-21539.097040245775</v>
      </c>
      <c r="AP51" s="60">
        <v>1416481.1</v>
      </c>
      <c r="AQ51" s="61">
        <f t="shared" si="13"/>
        <v>1400517.5555640729</v>
      </c>
      <c r="AR51" s="61">
        <f t="shared" si="26"/>
        <v>-15963.544435927179</v>
      </c>
      <c r="AS51" s="61">
        <f t="shared" si="14"/>
        <v>15437831.149999999</v>
      </c>
      <c r="AT51" s="62">
        <f t="shared" si="34"/>
        <v>-173982.22620573384</v>
      </c>
      <c r="AU51" s="63">
        <f t="shared" si="16"/>
        <v>14150751.222145218</v>
      </c>
      <c r="AV51" s="64"/>
      <c r="AW51" s="64">
        <f t="shared" si="17"/>
        <v>-1287079.9278547801</v>
      </c>
      <c r="AX51" s="65">
        <f t="shared" si="18"/>
        <v>-2.1185999999999774E-4</v>
      </c>
      <c r="AY51" s="66"/>
      <c r="AZ51" s="67">
        <v>14021350.050000001</v>
      </c>
      <c r="BA51" s="68"/>
      <c r="BB51" s="66">
        <f t="shared" si="19"/>
        <v>1858695.0000000002</v>
      </c>
      <c r="BC51" s="66">
        <f t="shared" si="30"/>
        <v>-173982.22620573384</v>
      </c>
      <c r="BD51" s="66">
        <f t="shared" si="27"/>
        <v>1684712.7737942664</v>
      </c>
    </row>
    <row r="52" spans="1:56" ht="18" customHeight="1" x14ac:dyDescent="0.2">
      <c r="A52" s="19" t="s">
        <v>124</v>
      </c>
      <c r="B52" s="45">
        <f>'[1]State Population'!I43</f>
        <v>746868</v>
      </c>
      <c r="C52" s="46">
        <f t="shared" si="20"/>
        <v>1.8932477843058067E-2</v>
      </c>
      <c r="D52" s="47">
        <f>'[1]Poverty-Uninsured Population'!E41</f>
        <v>2.1370428491611106E-2</v>
      </c>
      <c r="E52" s="46">
        <f>[1]Prevalence!J41</f>
        <v>2.2578428713497876E-2</v>
      </c>
      <c r="F52" s="47">
        <f t="shared" si="31"/>
        <v>2.0393053211711941E-2</v>
      </c>
      <c r="G52" s="48">
        <f>'[1]Self Suff. Calc'!F43</f>
        <v>0.9076270674365593</v>
      </c>
      <c r="H52" s="47">
        <f t="shared" si="32"/>
        <v>1.963954676007669E-2</v>
      </c>
      <c r="I52" s="47">
        <f t="shared" si="21"/>
        <v>1.8744558961131766E-2</v>
      </c>
      <c r="J52" s="47">
        <f>'[1]Resources-new'!M43</f>
        <v>1.7310135838113212E-2</v>
      </c>
      <c r="K52" s="47">
        <f t="shared" si="33"/>
        <v>1.9054999999999999E-2</v>
      </c>
      <c r="L52" s="49">
        <f t="shared" si="0"/>
        <v>1.8760290667685853E-2</v>
      </c>
      <c r="M52" s="50">
        <f t="shared" si="22"/>
        <v>6414080.1060742522</v>
      </c>
      <c r="N52" s="52"/>
      <c r="O52" s="52">
        <f t="shared" si="1"/>
        <v>0</v>
      </c>
      <c r="P52" s="50">
        <f t="shared" si="2"/>
        <v>6414080.1060742522</v>
      </c>
      <c r="Q52" s="53">
        <f t="shared" si="3"/>
        <v>26854330.793197673</v>
      </c>
      <c r="R52" s="53">
        <f t="shared" si="4"/>
        <v>33268410.899271924</v>
      </c>
      <c r="S52" s="51">
        <f t="shared" si="23"/>
        <v>1.7223450000000001E-2</v>
      </c>
      <c r="T52" s="55"/>
      <c r="U52" s="56">
        <v>1.6892912093548058E-2</v>
      </c>
      <c r="V52" s="56">
        <f t="shared" si="24"/>
        <v>3.3053790645194356E-4</v>
      </c>
      <c r="W52" s="25">
        <f t="shared" si="5"/>
        <v>450000</v>
      </c>
      <c r="X52" s="57">
        <f t="shared" si="6"/>
        <v>6414080.1060742522</v>
      </c>
      <c r="Y52" s="24">
        <v>1.6892912093548058E-2</v>
      </c>
      <c r="Z52" s="28"/>
      <c r="AA52" s="54">
        <v>1.7292760000000001E-2</v>
      </c>
      <c r="AB52" s="22">
        <v>1.729276</v>
      </c>
      <c r="AC52" s="70">
        <f t="shared" si="28"/>
        <v>-6.9309999999999511E-5</v>
      </c>
      <c r="AD52" s="60">
        <v>7290813.5099999998</v>
      </c>
      <c r="AE52" s="60">
        <f t="shared" si="29"/>
        <v>7261591.6650258843</v>
      </c>
      <c r="AF52" s="60">
        <f t="shared" si="25"/>
        <v>-29221.844974115491</v>
      </c>
      <c r="AG52" s="60">
        <v>1618889.97</v>
      </c>
      <c r="AH52" s="60">
        <f t="shared" si="7"/>
        <v>1612401.4009163061</v>
      </c>
      <c r="AI52" s="60">
        <f t="shared" si="8"/>
        <v>-6488.5690836939029</v>
      </c>
      <c r="AJ52" s="60">
        <v>2230241.2000000002</v>
      </c>
      <c r="AK52" s="60">
        <f t="shared" si="9"/>
        <v>2221302.315364514</v>
      </c>
      <c r="AL52" s="60">
        <f t="shared" si="10"/>
        <v>-8938.8846354861744</v>
      </c>
      <c r="AM52" s="60">
        <v>1758097.34</v>
      </c>
      <c r="AN52" s="60">
        <f t="shared" si="11"/>
        <v>1751050.8268739991</v>
      </c>
      <c r="AO52" s="60">
        <f t="shared" si="12"/>
        <v>-7046.5131260009948</v>
      </c>
      <c r="AP52" s="60">
        <v>1303000.97</v>
      </c>
      <c r="AQ52" s="61">
        <f t="shared" si="13"/>
        <v>1297778.5000971127</v>
      </c>
      <c r="AR52" s="61">
        <f t="shared" si="26"/>
        <v>-5222.4699028872419</v>
      </c>
      <c r="AS52" s="61">
        <f t="shared" si="14"/>
        <v>14201042.99</v>
      </c>
      <c r="AT52" s="62">
        <f t="shared" si="34"/>
        <v>-56918.281722183805</v>
      </c>
      <c r="AU52" s="63">
        <f t="shared" si="16"/>
        <v>13112681.539308872</v>
      </c>
      <c r="AV52" s="64"/>
      <c r="AW52" s="64">
        <f t="shared" si="17"/>
        <v>-1088361.4506911281</v>
      </c>
      <c r="AX52" s="65">
        <f t="shared" si="18"/>
        <v>-6.9309999999999511E-5</v>
      </c>
      <c r="AY52" s="66"/>
      <c r="AZ52" s="67">
        <v>12898042.02</v>
      </c>
      <c r="BA52" s="68"/>
      <c r="BB52" s="66">
        <f t="shared" si="19"/>
        <v>1722345.0000000002</v>
      </c>
      <c r="BC52" s="66">
        <f t="shared" si="30"/>
        <v>-56918.281722183805</v>
      </c>
      <c r="BD52" s="66">
        <f t="shared" si="27"/>
        <v>1665426.7182778164</v>
      </c>
    </row>
    <row r="53" spans="1:56" ht="18" customHeight="1" x14ac:dyDescent="0.2">
      <c r="A53" s="19" t="s">
        <v>125</v>
      </c>
      <c r="B53" s="45">
        <f>'[1]State Population'!I44</f>
        <v>280101</v>
      </c>
      <c r="C53" s="46">
        <f t="shared" si="20"/>
        <v>7.1003255947749899E-3</v>
      </c>
      <c r="D53" s="47">
        <f>'[1]Poverty-Uninsured Population'!E42</f>
        <v>6.1020544680401223E-3</v>
      </c>
      <c r="E53" s="46">
        <f>[1]Prevalence!J42</f>
        <v>6.1251243106409912E-3</v>
      </c>
      <c r="F53" s="47">
        <f t="shared" si="31"/>
        <v>6.6058039999277304E-3</v>
      </c>
      <c r="G53" s="48">
        <f>'[1]Self Suff. Calc'!F44</f>
        <v>1.0711595570220553</v>
      </c>
      <c r="H53" s="47">
        <f t="shared" si="32"/>
        <v>6.7938304344914817E-3</v>
      </c>
      <c r="I53" s="47">
        <f t="shared" si="21"/>
        <v>6.4842308586331018E-3</v>
      </c>
      <c r="J53" s="47">
        <f>'[1]Resources-new'!M44</f>
        <v>6.4123979022079908E-3</v>
      </c>
      <c r="K53" s="47">
        <f t="shared" si="33"/>
        <v>6.4989999999999996E-3</v>
      </c>
      <c r="L53" s="49">
        <f t="shared" si="0"/>
        <v>6.3984848622036395E-3</v>
      </c>
      <c r="M53" s="50">
        <f t="shared" si="22"/>
        <v>2187620.3940895596</v>
      </c>
      <c r="N53" s="52"/>
      <c r="O53" s="52">
        <f t="shared" si="1"/>
        <v>0</v>
      </c>
      <c r="P53" s="50">
        <f t="shared" si="2"/>
        <v>2187620.3940895596</v>
      </c>
      <c r="Q53" s="53">
        <f t="shared" si="3"/>
        <v>10831970.199960701</v>
      </c>
      <c r="R53" s="53">
        <f t="shared" si="4"/>
        <v>13019590.59405026</v>
      </c>
      <c r="S53" s="51">
        <f t="shared" si="23"/>
        <v>6.7403899999999997E-3</v>
      </c>
      <c r="T53" s="55"/>
      <c r="U53" s="56">
        <v>6.8139296338085957E-3</v>
      </c>
      <c r="V53" s="56">
        <f t="shared" si="24"/>
        <v>-7.3539633808595954E-5</v>
      </c>
      <c r="W53" s="25">
        <f t="shared" si="5"/>
        <v>450000</v>
      </c>
      <c r="X53" s="57">
        <f t="shared" si="6"/>
        <v>2187620.3940895596</v>
      </c>
      <c r="Y53" s="24">
        <v>6.8139296338085957E-3</v>
      </c>
      <c r="Z53" s="28"/>
      <c r="AA53" s="54">
        <v>6.4958100000000003E-3</v>
      </c>
      <c r="AB53" s="22">
        <v>0.64958099999999996</v>
      </c>
      <c r="AC53" s="70">
        <f t="shared" si="28"/>
        <v>2.4457999999999945E-4</v>
      </c>
      <c r="AD53" s="60">
        <v>2738703.32</v>
      </c>
      <c r="AE53" s="60">
        <f t="shared" si="29"/>
        <v>2841820.8804289396</v>
      </c>
      <c r="AF53" s="60">
        <f t="shared" si="25"/>
        <v>103117.56042893976</v>
      </c>
      <c r="AG53" s="60">
        <v>608115.86</v>
      </c>
      <c r="AH53" s="60">
        <f t="shared" si="7"/>
        <v>631012.61818754429</v>
      </c>
      <c r="AI53" s="60">
        <f t="shared" si="8"/>
        <v>22896.758187544299</v>
      </c>
      <c r="AJ53" s="60">
        <v>837762.34</v>
      </c>
      <c r="AK53" s="60">
        <f t="shared" si="9"/>
        <v>869305.73801763379</v>
      </c>
      <c r="AL53" s="60">
        <f t="shared" si="10"/>
        <v>31543.398017633823</v>
      </c>
      <c r="AM53" s="60">
        <v>660407.38</v>
      </c>
      <c r="AN53" s="60">
        <f t="shared" si="11"/>
        <v>685273.01341794082</v>
      </c>
      <c r="AO53" s="60">
        <f t="shared" si="12"/>
        <v>24865.633417940815</v>
      </c>
      <c r="AP53" s="60">
        <v>489456.09</v>
      </c>
      <c r="AQ53" s="61">
        <f t="shared" si="13"/>
        <v>507885.07669889461</v>
      </c>
      <c r="AR53" s="61">
        <f t="shared" si="26"/>
        <v>18428.986698894587</v>
      </c>
      <c r="AS53" s="61">
        <f t="shared" si="14"/>
        <v>5334444.9899999993</v>
      </c>
      <c r="AT53" s="62">
        <f t="shared" si="34"/>
        <v>200852.33675095328</v>
      </c>
      <c r="AU53" s="63">
        <f t="shared" si="16"/>
        <v>5131642.4712088536</v>
      </c>
      <c r="AV53" s="64"/>
      <c r="AW53" s="64">
        <f t="shared" si="17"/>
        <v>-202802.51879114565</v>
      </c>
      <c r="AX53" s="65">
        <f t="shared" si="18"/>
        <v>2.4457999999999945E-4</v>
      </c>
      <c r="AY53" s="66"/>
      <c r="AZ53" s="67">
        <v>4844988.9000000004</v>
      </c>
      <c r="BA53" s="68"/>
      <c r="BB53" s="66">
        <f t="shared" si="19"/>
        <v>674039</v>
      </c>
      <c r="BC53" s="66">
        <f t="shared" si="30"/>
        <v>200852.33675095328</v>
      </c>
      <c r="BD53" s="66">
        <f t="shared" si="27"/>
        <v>874891.33675095323</v>
      </c>
    </row>
    <row r="54" spans="1:56" ht="18" customHeight="1" x14ac:dyDescent="0.2">
      <c r="A54" s="19" t="s">
        <v>126</v>
      </c>
      <c r="B54" s="45">
        <f>'[1]State Population'!I45</f>
        <v>770203</v>
      </c>
      <c r="C54" s="46">
        <f t="shared" si="20"/>
        <v>1.9524000535779885E-2</v>
      </c>
      <c r="D54" s="47">
        <f>'[1]Poverty-Uninsured Population'!E43</f>
        <v>1.0956256571003187E-2</v>
      </c>
      <c r="E54" s="46">
        <f>[1]Prevalence!J43</f>
        <v>8.9467498417864569E-3</v>
      </c>
      <c r="F54" s="47">
        <f t="shared" si="31"/>
        <v>1.4838227207548189E-2</v>
      </c>
      <c r="G54" s="48">
        <f>'[1]Self Suff. Calc'!F45</f>
        <v>1.4824280019632914</v>
      </c>
      <c r="H54" s="47">
        <f t="shared" si="32"/>
        <v>1.7701577729314119E-2</v>
      </c>
      <c r="I54" s="47">
        <f t="shared" si="21"/>
        <v>1.6894904526345077E-2</v>
      </c>
      <c r="J54" s="47">
        <f>'[1]Resources-new'!M45</f>
        <v>1.6203300616117335E-2</v>
      </c>
      <c r="K54" s="47">
        <f t="shared" si="33"/>
        <v>1.7038999999999999E-2</v>
      </c>
      <c r="L54" s="49">
        <f t="shared" si="0"/>
        <v>1.6775470621185999E-2</v>
      </c>
      <c r="M54" s="50">
        <f t="shared" si="22"/>
        <v>5735476.8264182191</v>
      </c>
      <c r="N54" s="52"/>
      <c r="O54" s="52">
        <f t="shared" si="1"/>
        <v>0</v>
      </c>
      <c r="P54" s="50">
        <f t="shared" si="2"/>
        <v>5735476.8264182191</v>
      </c>
      <c r="Q54" s="53">
        <f t="shared" si="3"/>
        <v>25939396.279777631</v>
      </c>
      <c r="R54" s="53">
        <f t="shared" si="4"/>
        <v>31674873.106195852</v>
      </c>
      <c r="S54" s="51">
        <f t="shared" si="23"/>
        <v>1.6398449999999998E-2</v>
      </c>
      <c r="T54" s="55"/>
      <c r="U54" s="56">
        <v>1.6317365883680376E-2</v>
      </c>
      <c r="V54" s="56">
        <f t="shared" si="24"/>
        <v>8.1084116319622701E-5</v>
      </c>
      <c r="W54" s="25">
        <f t="shared" si="5"/>
        <v>450000</v>
      </c>
      <c r="X54" s="57">
        <f t="shared" si="6"/>
        <v>5735476.8264182191</v>
      </c>
      <c r="Y54" s="24">
        <v>1.6317365883680376E-2</v>
      </c>
      <c r="Z54" s="28"/>
      <c r="AA54" s="54">
        <v>1.6501689999999999E-2</v>
      </c>
      <c r="AB54" s="22">
        <v>1.650169</v>
      </c>
      <c r="AC54" s="70">
        <f t="shared" si="28"/>
        <v>-1.0324000000000097E-4</v>
      </c>
      <c r="AD54" s="60">
        <v>6957289.8899999997</v>
      </c>
      <c r="AE54" s="60">
        <f t="shared" si="29"/>
        <v>6913762.7966141338</v>
      </c>
      <c r="AF54" s="60">
        <f t="shared" si="25"/>
        <v>-43527.093385865912</v>
      </c>
      <c r="AG54" s="60">
        <v>1544832.66</v>
      </c>
      <c r="AH54" s="60">
        <f t="shared" si="7"/>
        <v>1535167.6785345557</v>
      </c>
      <c r="AI54" s="60">
        <f t="shared" si="8"/>
        <v>-9664.9814654442016</v>
      </c>
      <c r="AJ54" s="60">
        <v>2128217.1800000002</v>
      </c>
      <c r="AK54" s="60">
        <f t="shared" si="9"/>
        <v>2114902.3542547636</v>
      </c>
      <c r="AL54" s="60">
        <f t="shared" si="10"/>
        <v>-13314.825745236594</v>
      </c>
      <c r="AM54" s="60">
        <v>1677671.89</v>
      </c>
      <c r="AN54" s="60">
        <f t="shared" si="11"/>
        <v>1667175.8231917487</v>
      </c>
      <c r="AO54" s="60">
        <f t="shared" si="12"/>
        <v>-10496.066808251198</v>
      </c>
      <c r="AP54" s="60">
        <v>1243394.24</v>
      </c>
      <c r="AQ54" s="61">
        <f t="shared" si="13"/>
        <v>1235615.1552051124</v>
      </c>
      <c r="AR54" s="61">
        <f t="shared" si="26"/>
        <v>-7779.0847948875744</v>
      </c>
      <c r="AS54" s="61">
        <f t="shared" si="14"/>
        <v>13551405.859999999</v>
      </c>
      <c r="AT54" s="62">
        <f t="shared" si="34"/>
        <v>-84782.05219968548</v>
      </c>
      <c r="AU54" s="63">
        <f t="shared" si="16"/>
        <v>12484586.571696121</v>
      </c>
      <c r="AV54" s="64"/>
      <c r="AW54" s="64">
        <f t="shared" si="17"/>
        <v>-1066819.2883038782</v>
      </c>
      <c r="AX54" s="65">
        <f t="shared" si="18"/>
        <v>-1.0324000000000097E-4</v>
      </c>
      <c r="AY54" s="66"/>
      <c r="AZ54" s="67">
        <v>12308011.619999999</v>
      </c>
      <c r="BA54" s="68"/>
      <c r="BB54" s="66">
        <f t="shared" si="19"/>
        <v>1639844.9999999998</v>
      </c>
      <c r="BC54" s="66">
        <f t="shared" si="30"/>
        <v>-84782.05219968548</v>
      </c>
      <c r="BD54" s="66">
        <f t="shared" si="27"/>
        <v>1555062.9478003143</v>
      </c>
    </row>
    <row r="55" spans="1:56" ht="18" customHeight="1" x14ac:dyDescent="0.2">
      <c r="A55" s="19" t="s">
        <v>127</v>
      </c>
      <c r="B55" s="45">
        <f>'[1]State Population'!I46</f>
        <v>450663</v>
      </c>
      <c r="C55" s="46">
        <f t="shared" si="20"/>
        <v>1.1423929345193632E-2</v>
      </c>
      <c r="D55" s="47">
        <f>'[1]Poverty-Uninsured Population'!E44</f>
        <v>1.1537961640144314E-2</v>
      </c>
      <c r="E55" s="46">
        <f>[1]Prevalence!J44</f>
        <v>1.1839797486664859E-2</v>
      </c>
      <c r="F55" s="47">
        <f t="shared" si="31"/>
        <v>1.1541312661973082E-2</v>
      </c>
      <c r="G55" s="48">
        <f>'[1]Self Suff. Calc'!F46</f>
        <v>1.1150494015147712</v>
      </c>
      <c r="H55" s="47">
        <f t="shared" si="32"/>
        <v>1.2072441107755023E-2</v>
      </c>
      <c r="I55" s="47">
        <f t="shared" si="21"/>
        <v>1.1522291573913148E-2</v>
      </c>
      <c r="J55" s="47">
        <f>'[1]Resources-new'!M46</f>
        <v>1.0272809144904313E-2</v>
      </c>
      <c r="K55" s="47">
        <f t="shared" si="33"/>
        <v>1.1802999999999999E-2</v>
      </c>
      <c r="L55" s="49">
        <f t="shared" si="0"/>
        <v>1.1620451889304441E-2</v>
      </c>
      <c r="M55" s="50">
        <f t="shared" si="22"/>
        <v>3972993.3084226921</v>
      </c>
      <c r="N55" s="52"/>
      <c r="O55" s="52">
        <f t="shared" si="1"/>
        <v>0</v>
      </c>
      <c r="P55" s="50">
        <f t="shared" si="2"/>
        <v>3972993.3084226921</v>
      </c>
      <c r="Q55" s="53">
        <f t="shared" si="3"/>
        <v>18464033.985493537</v>
      </c>
      <c r="R55" s="53">
        <f t="shared" si="4"/>
        <v>22437027.293916229</v>
      </c>
      <c r="S55" s="51">
        <f t="shared" si="23"/>
        <v>1.161591E-2</v>
      </c>
      <c r="T55" s="55"/>
      <c r="U55" s="56">
        <v>1.1614934865114371E-2</v>
      </c>
      <c r="V55" s="56">
        <f t="shared" si="24"/>
        <v>9.7513488562898931E-7</v>
      </c>
      <c r="W55" s="25">
        <f t="shared" si="5"/>
        <v>450000</v>
      </c>
      <c r="X55" s="57">
        <f t="shared" si="6"/>
        <v>3972993.3084226921</v>
      </c>
      <c r="Y55" s="24">
        <v>1.1614934865114371E-2</v>
      </c>
      <c r="Z55" s="28"/>
      <c r="AA55" s="54">
        <v>1.116488E-2</v>
      </c>
      <c r="AB55" s="22">
        <v>1.1164879999999999</v>
      </c>
      <c r="AC55" s="70">
        <f t="shared" si="28"/>
        <v>4.5102999999999983E-4</v>
      </c>
      <c r="AD55" s="60">
        <v>4707233.43</v>
      </c>
      <c r="AE55" s="60">
        <f t="shared" si="29"/>
        <v>4897392.5222699763</v>
      </c>
      <c r="AF55" s="60">
        <f t="shared" si="25"/>
        <v>190159.09226997662</v>
      </c>
      <c r="AG55" s="60">
        <v>1045218.48</v>
      </c>
      <c r="AH55" s="60">
        <f t="shared" si="7"/>
        <v>1087442.3856380533</v>
      </c>
      <c r="AI55" s="60">
        <f t="shared" si="8"/>
        <v>42223.905638053315</v>
      </c>
      <c r="AJ55" s="60">
        <v>1439930.66</v>
      </c>
      <c r="AK55" s="60">
        <f t="shared" si="9"/>
        <v>1498099.8451567956</v>
      </c>
      <c r="AL55" s="60">
        <f t="shared" si="10"/>
        <v>58169.185156795662</v>
      </c>
      <c r="AM55" s="60">
        <v>1135096.18</v>
      </c>
      <c r="AN55" s="60">
        <f t="shared" si="11"/>
        <v>1180950.9018456787</v>
      </c>
      <c r="AO55" s="60">
        <f t="shared" si="12"/>
        <v>45854.721845678752</v>
      </c>
      <c r="AP55" s="60">
        <v>841268.23</v>
      </c>
      <c r="AQ55" s="61">
        <f t="shared" si="13"/>
        <v>875253.11462355405</v>
      </c>
      <c r="AR55" s="61">
        <f t="shared" si="26"/>
        <v>33984.88462355407</v>
      </c>
      <c r="AS55" s="61">
        <f t="shared" si="14"/>
        <v>9168746.9800000004</v>
      </c>
      <c r="AT55" s="62">
        <f t="shared" si="34"/>
        <v>370391.78953405842</v>
      </c>
      <c r="AU55" s="63">
        <f t="shared" si="16"/>
        <v>8843508.6245365087</v>
      </c>
      <c r="AV55" s="64"/>
      <c r="AW55" s="64">
        <f t="shared" si="17"/>
        <v>-325238.35546349175</v>
      </c>
      <c r="AX55" s="65">
        <f t="shared" si="18"/>
        <v>4.5102999999999983E-4</v>
      </c>
      <c r="AY55" s="66"/>
      <c r="AZ55" s="67">
        <v>8327478.75</v>
      </c>
      <c r="BA55" s="68"/>
      <c r="BB55" s="66">
        <f t="shared" si="19"/>
        <v>1161591</v>
      </c>
      <c r="BC55" s="66">
        <f t="shared" si="30"/>
        <v>370391.78953405842</v>
      </c>
      <c r="BD55" s="66">
        <f t="shared" si="27"/>
        <v>1531982.7895340584</v>
      </c>
    </row>
    <row r="56" spans="1:56" ht="18" customHeight="1" x14ac:dyDescent="0.2">
      <c r="A56" s="19" t="s">
        <v>128</v>
      </c>
      <c r="B56" s="45">
        <f>'[1]State Population'!I47</f>
        <v>1938180</v>
      </c>
      <c r="C56" s="46">
        <f t="shared" si="20"/>
        <v>4.913123859351088E-2</v>
      </c>
      <c r="D56" s="47">
        <f>'[1]Poverty-Uninsured Population'!E45</f>
        <v>3.1645280772228501E-2</v>
      </c>
      <c r="E56" s="46">
        <f>[1]Prevalence!J45</f>
        <v>2.6882741162643522E-2</v>
      </c>
      <c r="F56" s="47">
        <f t="shared" si="31"/>
        <v>3.9435751760952695E-2</v>
      </c>
      <c r="G56" s="48">
        <f>'[1]Self Suff. Calc'!F47</f>
        <v>1.3549209654156584</v>
      </c>
      <c r="H56" s="47">
        <f t="shared" si="32"/>
        <v>4.5034381795708525E-2</v>
      </c>
      <c r="I56" s="47">
        <f t="shared" si="21"/>
        <v>4.2982133710120364E-2</v>
      </c>
      <c r="J56" s="47">
        <f>'[1]Resources-new'!M47</f>
        <v>4.2353369238825447E-2</v>
      </c>
      <c r="K56" s="47">
        <f t="shared" si="33"/>
        <v>4.3110000000000002E-2</v>
      </c>
      <c r="L56" s="49">
        <f t="shared" si="0"/>
        <v>4.2443250101492372E-2</v>
      </c>
      <c r="M56" s="50">
        <f t="shared" si="22"/>
        <v>14511204.060501758</v>
      </c>
      <c r="N56" s="52"/>
      <c r="O56" s="52">
        <f t="shared" si="1"/>
        <v>0</v>
      </c>
      <c r="P56" s="50">
        <f t="shared" si="2"/>
        <v>14511204.060501758</v>
      </c>
      <c r="Q56" s="53">
        <f t="shared" si="3"/>
        <v>73071813.181405544</v>
      </c>
      <c r="R56" s="53">
        <f t="shared" si="4"/>
        <v>87583017.241907299</v>
      </c>
      <c r="S56" s="51">
        <f t="shared" si="23"/>
        <v>4.5342750000000001E-2</v>
      </c>
      <c r="T56" s="55"/>
      <c r="U56" s="56">
        <v>4.5966355523643448E-2</v>
      </c>
      <c r="V56" s="56">
        <f t="shared" si="24"/>
        <v>-6.2360552364344735E-4</v>
      </c>
      <c r="W56" s="25">
        <f t="shared" si="5"/>
        <v>450000</v>
      </c>
      <c r="X56" s="57">
        <f t="shared" si="6"/>
        <v>14511204.060501758</v>
      </c>
      <c r="Y56" s="24">
        <v>4.5966355523643448E-2</v>
      </c>
      <c r="Z56" s="28"/>
      <c r="AA56" s="54">
        <v>4.5583249999999999E-2</v>
      </c>
      <c r="AB56" s="22">
        <v>4.558325</v>
      </c>
      <c r="AC56" s="70">
        <f t="shared" si="28"/>
        <v>-2.4049999999999766E-4</v>
      </c>
      <c r="AD56" s="60">
        <v>19218388.199999999</v>
      </c>
      <c r="AE56" s="60">
        <f t="shared" si="29"/>
        <v>19116990.815971971</v>
      </c>
      <c r="AF56" s="60">
        <f t="shared" si="25"/>
        <v>-101397.3840280287</v>
      </c>
      <c r="AG56" s="60">
        <v>4267350.3899999997</v>
      </c>
      <c r="AH56" s="60">
        <f t="shared" si="7"/>
        <v>4244835.5945758736</v>
      </c>
      <c r="AI56" s="60">
        <f t="shared" si="8"/>
        <v>-22514.795424126089</v>
      </c>
      <c r="AJ56" s="60">
        <v>5878855.79</v>
      </c>
      <c r="AK56" s="60">
        <f t="shared" si="9"/>
        <v>5847838.5898292335</v>
      </c>
      <c r="AL56" s="60">
        <f t="shared" si="10"/>
        <v>-31017.200170766562</v>
      </c>
      <c r="AM56" s="60">
        <v>4634297.29</v>
      </c>
      <c r="AN56" s="60">
        <f t="shared" si="11"/>
        <v>4609846.4523798088</v>
      </c>
      <c r="AO56" s="60">
        <f t="shared" si="12"/>
        <v>-24450.837620191276</v>
      </c>
      <c r="AP56" s="60">
        <v>3434675.5</v>
      </c>
      <c r="AQ56" s="61">
        <f t="shared" si="13"/>
        <v>3416553.9473960418</v>
      </c>
      <c r="AR56" s="61">
        <f t="shared" si="26"/>
        <v>-18121.552603958175</v>
      </c>
      <c r="AS56" s="61">
        <f t="shared" si="14"/>
        <v>37433567.170000002</v>
      </c>
      <c r="AT56" s="62">
        <f t="shared" si="34"/>
        <v>-197501.7698470708</v>
      </c>
      <c r="AU56" s="63">
        <f t="shared" si="16"/>
        <v>34520670.415421844</v>
      </c>
      <c r="AV56" s="64"/>
      <c r="AW56" s="64">
        <f t="shared" si="17"/>
        <v>-2912896.7545781583</v>
      </c>
      <c r="AX56" s="65">
        <f t="shared" si="18"/>
        <v>-2.4049999999999766E-4</v>
      </c>
      <c r="AY56" s="66"/>
      <c r="AZ56" s="67">
        <v>33998891.670000002</v>
      </c>
      <c r="BA56" s="68"/>
      <c r="BB56" s="66">
        <f t="shared" si="19"/>
        <v>4534275</v>
      </c>
      <c r="BC56" s="66">
        <f t="shared" si="30"/>
        <v>-197501.7698470708</v>
      </c>
      <c r="BD56" s="66">
        <f t="shared" si="27"/>
        <v>4336773.2301529292</v>
      </c>
    </row>
    <row r="57" spans="1:56" ht="18" customHeight="1" x14ac:dyDescent="0.2">
      <c r="A57" s="19" t="s">
        <v>129</v>
      </c>
      <c r="B57" s="45">
        <f>'[1]State Population'!I48</f>
        <v>276603</v>
      </c>
      <c r="C57" s="46">
        <f t="shared" si="20"/>
        <v>7.011654226480972E-3</v>
      </c>
      <c r="D57" s="47">
        <f>'[1]Poverty-Uninsured Population'!E46</f>
        <v>6.1188030915534956E-3</v>
      </c>
      <c r="E57" s="46">
        <f>[1]Prevalence!J46</f>
        <v>6.0021697857336586E-3</v>
      </c>
      <c r="F57" s="47">
        <f t="shared" si="31"/>
        <v>6.5419019978532663E-3</v>
      </c>
      <c r="G57" s="48">
        <f>'[1]Self Suff. Calc'!F48</f>
        <v>1.2510658669016386</v>
      </c>
      <c r="H57" s="47">
        <f t="shared" si="32"/>
        <v>7.1988813163639028E-3</v>
      </c>
      <c r="I57" s="47">
        <f t="shared" si="21"/>
        <v>6.8708232902339192E-3</v>
      </c>
      <c r="J57" s="47">
        <f>'[1]Resources-new'!M48</f>
        <v>7.7101885590351374E-3</v>
      </c>
      <c r="K57" s="47">
        <f t="shared" si="33"/>
        <v>6.7029999999999998E-3</v>
      </c>
      <c r="L57" s="49">
        <f t="shared" si="0"/>
        <v>6.5993297478613632E-3</v>
      </c>
      <c r="M57" s="50">
        <f t="shared" si="22"/>
        <v>2256288.5831023725</v>
      </c>
      <c r="N57" s="52"/>
      <c r="O57" s="52">
        <f t="shared" si="1"/>
        <v>0</v>
      </c>
      <c r="P57" s="50">
        <f t="shared" si="2"/>
        <v>2256288.5831023725</v>
      </c>
      <c r="Q57" s="53">
        <f t="shared" si="3"/>
        <v>11734512.087642023</v>
      </c>
      <c r="R57" s="53">
        <f t="shared" si="4"/>
        <v>13990800.670744397</v>
      </c>
      <c r="S57" s="51">
        <f t="shared" si="23"/>
        <v>7.2432E-3</v>
      </c>
      <c r="T57" s="55"/>
      <c r="U57" s="56">
        <v>7.3816801723253665E-3</v>
      </c>
      <c r="V57" s="56">
        <f t="shared" si="24"/>
        <v>-1.384801723253665E-4</v>
      </c>
      <c r="W57" s="25">
        <f t="shared" si="5"/>
        <v>450000</v>
      </c>
      <c r="X57" s="57">
        <f t="shared" si="6"/>
        <v>2256288.5831023725</v>
      </c>
      <c r="Y57" s="24">
        <v>7.3816801723253665E-3</v>
      </c>
      <c r="Z57" s="28"/>
      <c r="AA57" s="54">
        <v>7.1964100000000003E-3</v>
      </c>
      <c r="AB57" s="22">
        <v>0.71964099999999998</v>
      </c>
      <c r="AC57" s="70">
        <f t="shared" si="28"/>
        <v>4.6789999999999679E-5</v>
      </c>
      <c r="AD57" s="60">
        <v>3034083.81</v>
      </c>
      <c r="AE57" s="60">
        <f t="shared" si="29"/>
        <v>3053810.9814302875</v>
      </c>
      <c r="AF57" s="60">
        <f t="shared" si="25"/>
        <v>19727.171430287417</v>
      </c>
      <c r="AG57" s="60">
        <v>673703.68</v>
      </c>
      <c r="AH57" s="60">
        <f t="shared" si="7"/>
        <v>678083.99752180825</v>
      </c>
      <c r="AI57" s="60">
        <f t="shared" si="8"/>
        <v>4380.3175218082033</v>
      </c>
      <c r="AJ57" s="60">
        <v>928118.48</v>
      </c>
      <c r="AK57" s="60">
        <f t="shared" si="9"/>
        <v>934152.96764865611</v>
      </c>
      <c r="AL57" s="60">
        <f t="shared" si="10"/>
        <v>6034.4876486561261</v>
      </c>
      <c r="AM57" s="60">
        <v>731635.05</v>
      </c>
      <c r="AN57" s="60">
        <f t="shared" si="11"/>
        <v>736392.03232881613</v>
      </c>
      <c r="AO57" s="60">
        <f t="shared" si="12"/>
        <v>4756.9823288160842</v>
      </c>
      <c r="AP57" s="60">
        <v>542245.96</v>
      </c>
      <c r="AQ57" s="61">
        <f t="shared" si="13"/>
        <v>545771.56329907232</v>
      </c>
      <c r="AR57" s="61">
        <f t="shared" si="26"/>
        <v>3525.6032990723616</v>
      </c>
      <c r="AS57" s="61">
        <f t="shared" si="14"/>
        <v>5909786.9800000004</v>
      </c>
      <c r="AT57" s="62">
        <f t="shared" si="34"/>
        <v>38424.562228640192</v>
      </c>
      <c r="AU57" s="63">
        <f t="shared" si="16"/>
        <v>5514445.4174699038</v>
      </c>
      <c r="AV57" s="64"/>
      <c r="AW57" s="64">
        <f t="shared" si="17"/>
        <v>-395341.56253009662</v>
      </c>
      <c r="AX57" s="65">
        <f t="shared" si="18"/>
        <v>4.6789999999999679E-5</v>
      </c>
      <c r="AY57" s="66"/>
      <c r="AZ57" s="67">
        <v>5367541.0199999996</v>
      </c>
      <c r="BA57" s="68"/>
      <c r="BB57" s="66">
        <f t="shared" si="19"/>
        <v>724320</v>
      </c>
      <c r="BC57" s="66">
        <f t="shared" si="30"/>
        <v>38424.562228640192</v>
      </c>
      <c r="BD57" s="66">
        <f t="shared" si="27"/>
        <v>762744.56222864019</v>
      </c>
    </row>
    <row r="58" spans="1:56" ht="18" customHeight="1" x14ac:dyDescent="0.2">
      <c r="A58" s="19" t="s">
        <v>130</v>
      </c>
      <c r="B58" s="45">
        <f>'[1]State Population'!I49</f>
        <v>178605</v>
      </c>
      <c r="C58" s="46">
        <f t="shared" si="20"/>
        <v>4.5274870595063462E-3</v>
      </c>
      <c r="D58" s="47">
        <f>'[1]Poverty-Uninsured Population'!E47</f>
        <v>5.3274321309387685E-3</v>
      </c>
      <c r="E58" s="46">
        <f>[1]Prevalence!J47</f>
        <v>5.4552029653738357E-3</v>
      </c>
      <c r="F58" s="47">
        <f t="shared" si="31"/>
        <v>4.9530137621095708E-3</v>
      </c>
      <c r="G58" s="48">
        <f>'[1]Self Suff. Calc'!F49</f>
        <v>0.91706547254023674</v>
      </c>
      <c r="H58" s="47">
        <f t="shared" si="32"/>
        <v>4.7887034197646658E-3</v>
      </c>
      <c r="I58" s="47">
        <f t="shared" si="21"/>
        <v>4.5704788758985388E-3</v>
      </c>
      <c r="J58" s="47">
        <f>'[1]Resources-new'!M49</f>
        <v>5.0802221978863129E-3</v>
      </c>
      <c r="K58" s="47">
        <f t="shared" si="33"/>
        <v>4.4689999999999999E-3</v>
      </c>
      <c r="L58" s="49">
        <f t="shared" si="0"/>
        <v>4.3998813431586504E-3</v>
      </c>
      <c r="M58" s="50">
        <f t="shared" si="22"/>
        <v>1504304.5916581387</v>
      </c>
      <c r="N58" s="52"/>
      <c r="O58" s="52">
        <f t="shared" si="1"/>
        <v>0</v>
      </c>
      <c r="P58" s="50">
        <f t="shared" si="2"/>
        <v>1504304.5916581387</v>
      </c>
      <c r="Q58" s="53">
        <f t="shared" si="3"/>
        <v>7717344.6179189822</v>
      </c>
      <c r="R58" s="53">
        <f t="shared" si="4"/>
        <v>9221649.2095771208</v>
      </c>
      <c r="S58" s="51">
        <f t="shared" si="23"/>
        <v>4.7741600000000004E-3</v>
      </c>
      <c r="T58" s="55"/>
      <c r="U58" s="56">
        <v>4.8546517591547848E-3</v>
      </c>
      <c r="V58" s="56">
        <f t="shared" si="24"/>
        <v>-8.0491759154784417E-5</v>
      </c>
      <c r="W58" s="25">
        <f t="shared" si="5"/>
        <v>450000</v>
      </c>
      <c r="X58" s="57">
        <f t="shared" si="6"/>
        <v>1504304.5916581387</v>
      </c>
      <c r="Y58" s="24">
        <v>4.8546517591547848E-3</v>
      </c>
      <c r="Z58" s="28"/>
      <c r="AA58" s="54">
        <v>4.8031100000000002E-3</v>
      </c>
      <c r="AB58" s="22">
        <v>0.48031099999999999</v>
      </c>
      <c r="AC58" s="70">
        <f t="shared" si="28"/>
        <v>-2.8949999999999809E-5</v>
      </c>
      <c r="AD58" s="60">
        <v>2025042.81</v>
      </c>
      <c r="AE58" s="60">
        <f t="shared" si="29"/>
        <v>2012837.1762625941</v>
      </c>
      <c r="AF58" s="60">
        <f t="shared" si="25"/>
        <v>-12205.633737405995</v>
      </c>
      <c r="AG58" s="60">
        <v>449650.99</v>
      </c>
      <c r="AH58" s="60">
        <f t="shared" si="7"/>
        <v>446940.78551037057</v>
      </c>
      <c r="AI58" s="60">
        <f t="shared" si="8"/>
        <v>-2710.2044896294246</v>
      </c>
      <c r="AJ58" s="60">
        <v>619455.41</v>
      </c>
      <c r="AK58" s="60">
        <f t="shared" si="9"/>
        <v>615721.74343239295</v>
      </c>
      <c r="AL58" s="60">
        <f t="shared" si="10"/>
        <v>-3733.6665676070843</v>
      </c>
      <c r="AM58" s="60">
        <v>488316.2</v>
      </c>
      <c r="AN58" s="60">
        <f t="shared" si="11"/>
        <v>485372.95464200096</v>
      </c>
      <c r="AO58" s="60">
        <f t="shared" si="12"/>
        <v>-2943.2453579990542</v>
      </c>
      <c r="AP58" s="60">
        <v>361911.98</v>
      </c>
      <c r="AQ58" s="61">
        <f t="shared" si="13"/>
        <v>359730.61169647379</v>
      </c>
      <c r="AR58" s="61">
        <f t="shared" si="26"/>
        <v>-2181.3683035261929</v>
      </c>
      <c r="AS58" s="61">
        <f t="shared" si="14"/>
        <v>3944377.39</v>
      </c>
      <c r="AT58" s="62">
        <f t="shared" si="34"/>
        <v>-23774.118456167751</v>
      </c>
      <c r="AU58" s="63">
        <f t="shared" si="16"/>
        <v>3634698.0249431357</v>
      </c>
      <c r="AV58" s="64"/>
      <c r="AW58" s="64">
        <f t="shared" si="17"/>
        <v>-309679.36505686445</v>
      </c>
      <c r="AX58" s="65">
        <f t="shared" si="18"/>
        <v>-2.8949999999999809E-5</v>
      </c>
      <c r="AY58" s="66"/>
      <c r="AZ58" s="67">
        <v>3582465.41</v>
      </c>
      <c r="BA58" s="68"/>
      <c r="BB58" s="66">
        <f t="shared" si="19"/>
        <v>477416.00000000006</v>
      </c>
      <c r="BC58" s="66">
        <f t="shared" si="30"/>
        <v>-23774.118456167751</v>
      </c>
      <c r="BD58" s="66">
        <f t="shared" si="27"/>
        <v>453641.88154383231</v>
      </c>
    </row>
    <row r="59" spans="1:56" ht="18" customHeight="1" x14ac:dyDescent="0.2">
      <c r="A59" s="19" t="s">
        <v>131</v>
      </c>
      <c r="B59" s="45">
        <f>'[1]State Population'!I50</f>
        <v>3207</v>
      </c>
      <c r="C59" s="46">
        <f t="shared" si="20"/>
        <v>8.1294762183795825E-5</v>
      </c>
      <c r="D59" s="47">
        <f>'[1]Poverty-Uninsured Population'!E48</f>
        <v>8.4040130661900274E-5</v>
      </c>
      <c r="E59" s="46">
        <f>[1]Prevalence!J48</f>
        <v>7.142211373293554E-5</v>
      </c>
      <c r="F59" s="47">
        <f t="shared" si="31"/>
        <v>8.0143843037055104E-5</v>
      </c>
      <c r="G59" s="48">
        <f>'[1]Self Suff. Calc'!F50</f>
        <v>0.85961072192666421</v>
      </c>
      <c r="H59" s="47">
        <f t="shared" si="32"/>
        <v>7.5643308530657153E-5</v>
      </c>
      <c r="I59" s="47">
        <f t="shared" si="21"/>
        <v>7.2196190374937546E-5</v>
      </c>
      <c r="J59" s="47">
        <f>'[1]Resources-new'!M50</f>
        <v>5.5894122507123582E-4</v>
      </c>
      <c r="K59" s="47">
        <f t="shared" si="33"/>
        <v>5.8E-5</v>
      </c>
      <c r="L59" s="49">
        <f t="shared" si="0"/>
        <v>5.7102957686999713E-5</v>
      </c>
      <c r="M59" s="50">
        <f t="shared" si="22"/>
        <v>19523.308640897751</v>
      </c>
      <c r="N59" s="52"/>
      <c r="O59" s="52">
        <f t="shared" si="1"/>
        <v>0</v>
      </c>
      <c r="P59" s="50">
        <f t="shared" si="2"/>
        <v>19523.308640897751</v>
      </c>
      <c r="Q59" s="53">
        <f t="shared" si="3"/>
        <v>1481244.897506255</v>
      </c>
      <c r="R59" s="53">
        <f t="shared" si="4"/>
        <v>1500768.2061471527</v>
      </c>
      <c r="S59" s="51">
        <f t="shared" si="23"/>
        <v>7.7696999999999998E-4</v>
      </c>
      <c r="T59" s="55"/>
      <c r="U59" s="56">
        <v>9.3178787567955686E-4</v>
      </c>
      <c r="V59" s="56">
        <f t="shared" si="24"/>
        <v>-1.5481787567955688E-4</v>
      </c>
      <c r="W59" s="25">
        <f t="shared" si="5"/>
        <v>350000</v>
      </c>
      <c r="X59" s="57">
        <f t="shared" si="6"/>
        <v>19523.308640897751</v>
      </c>
      <c r="Y59" s="24">
        <v>9.3178787567955686E-4</v>
      </c>
      <c r="Z59" s="28"/>
      <c r="AA59" s="54">
        <v>7.7652999999999999E-4</v>
      </c>
      <c r="AB59" s="22">
        <v>7.7653E-2</v>
      </c>
      <c r="AC59" s="70">
        <f t="shared" si="28"/>
        <v>4.3999999999998901E-7</v>
      </c>
      <c r="AD59" s="60">
        <v>327393.40000000002</v>
      </c>
      <c r="AE59" s="60">
        <f t="shared" si="29"/>
        <v>327578.90410894225</v>
      </c>
      <c r="AF59" s="60">
        <f t="shared" si="25"/>
        <v>185.50410894223023</v>
      </c>
      <c r="AG59" s="60">
        <v>72696.12</v>
      </c>
      <c r="AH59" s="60">
        <f t="shared" si="7"/>
        <v>72737.315489634319</v>
      </c>
      <c r="AI59" s="60">
        <f t="shared" si="8"/>
        <v>41.195489634323167</v>
      </c>
      <c r="AJ59" s="60">
        <v>100148.8</v>
      </c>
      <c r="AK59" s="60">
        <f t="shared" si="9"/>
        <v>100205.54882841511</v>
      </c>
      <c r="AL59" s="60">
        <f t="shared" si="10"/>
        <v>56.748828415104072</v>
      </c>
      <c r="AM59" s="60">
        <v>78947.22</v>
      </c>
      <c r="AN59" s="60">
        <f t="shared" si="11"/>
        <v>78991.953467876112</v>
      </c>
      <c r="AO59" s="60">
        <f t="shared" si="12"/>
        <v>44.733467876110808</v>
      </c>
      <c r="AP59" s="60">
        <v>58511.15</v>
      </c>
      <c r="AQ59" s="61">
        <f t="shared" si="13"/>
        <v>58544.307976651231</v>
      </c>
      <c r="AR59" s="61">
        <f t="shared" si="26"/>
        <v>33.157976651229546</v>
      </c>
      <c r="AS59" s="61">
        <f t="shared" si="14"/>
        <v>637696.69000000006</v>
      </c>
      <c r="AT59" s="62">
        <f t="shared" si="34"/>
        <v>361.33987151899782</v>
      </c>
      <c r="AU59" s="63">
        <f t="shared" si="16"/>
        <v>591528.4205891859</v>
      </c>
      <c r="AV59" s="64"/>
      <c r="AW59" s="64">
        <f t="shared" si="17"/>
        <v>-46168.269410814159</v>
      </c>
      <c r="AX59" s="65">
        <f t="shared" si="18"/>
        <v>4.3999999999998901E-7</v>
      </c>
      <c r="AY59" s="66"/>
      <c r="AZ59" s="67">
        <v>579185.54</v>
      </c>
      <c r="BA59" s="68"/>
      <c r="BB59" s="66">
        <f t="shared" si="19"/>
        <v>77697</v>
      </c>
      <c r="BC59" s="66">
        <f t="shared" si="30"/>
        <v>361.33987151899782</v>
      </c>
      <c r="BD59" s="66">
        <f t="shared" si="27"/>
        <v>78058.339871518998</v>
      </c>
    </row>
    <row r="60" spans="1:56" ht="18" customHeight="1" x14ac:dyDescent="0.2">
      <c r="A60" s="19" t="s">
        <v>132</v>
      </c>
      <c r="B60" s="45">
        <f>'[1]State Population'!I51</f>
        <v>44688</v>
      </c>
      <c r="C60" s="46">
        <f t="shared" si="20"/>
        <v>1.1328033465760735E-3</v>
      </c>
      <c r="D60" s="47">
        <f>'[1]Poverty-Uninsured Population'!E49</f>
        <v>1.4513238488340194E-3</v>
      </c>
      <c r="E60" s="46">
        <f>[1]Prevalence!J49</f>
        <v>1.3986077208209022E-3</v>
      </c>
      <c r="F60" s="47">
        <f t="shared" si="31"/>
        <v>1.2815203721024231E-3</v>
      </c>
      <c r="G60" s="48">
        <f>'[1]Self Suff. Calc'!F51</f>
        <v>0.81340444934339518</v>
      </c>
      <c r="H60" s="47">
        <f t="shared" si="32"/>
        <v>1.1858699722983794E-3</v>
      </c>
      <c r="I60" s="47">
        <f t="shared" si="21"/>
        <v>1.1318290532635422E-3</v>
      </c>
      <c r="J60" s="47">
        <f>'[1]Resources-new'!M51</f>
        <v>1.6581769841231299E-3</v>
      </c>
      <c r="K60" s="47">
        <f t="shared" si="33"/>
        <v>1.0269999999999999E-3</v>
      </c>
      <c r="L60" s="49">
        <f t="shared" si="0"/>
        <v>1.0111161645611844E-3</v>
      </c>
      <c r="M60" s="50">
        <f t="shared" si="22"/>
        <v>345697.20645175839</v>
      </c>
      <c r="N60" s="52"/>
      <c r="O60" s="52">
        <f t="shared" si="1"/>
        <v>0</v>
      </c>
      <c r="P60" s="50">
        <f t="shared" si="2"/>
        <v>345697.20645175839</v>
      </c>
      <c r="Q60" s="53">
        <f t="shared" si="3"/>
        <v>2753282.7052392247</v>
      </c>
      <c r="R60" s="53">
        <f t="shared" si="4"/>
        <v>3098979.911690983</v>
      </c>
      <c r="S60" s="51">
        <f t="shared" si="23"/>
        <v>1.6043800000000001E-3</v>
      </c>
      <c r="T60" s="55"/>
      <c r="U60" s="56">
        <v>1.7319725100010258E-3</v>
      </c>
      <c r="V60" s="56">
        <f t="shared" si="24"/>
        <v>-1.2759251000102573E-4</v>
      </c>
      <c r="W60" s="25">
        <f t="shared" si="5"/>
        <v>450000</v>
      </c>
      <c r="X60" s="57">
        <f t="shared" si="6"/>
        <v>345697.20645175839</v>
      </c>
      <c r="Y60" s="24">
        <v>1.7319725100010258E-3</v>
      </c>
      <c r="Z60" s="28"/>
      <c r="AA60" s="54">
        <v>1.57635E-3</v>
      </c>
      <c r="AB60" s="22">
        <v>0.157635</v>
      </c>
      <c r="AC60" s="70">
        <f t="shared" si="28"/>
        <v>2.8030000000000069E-5</v>
      </c>
      <c r="AD60" s="60">
        <v>664606.11</v>
      </c>
      <c r="AE60" s="60">
        <f t="shared" si="29"/>
        <v>676423.85442720412</v>
      </c>
      <c r="AF60" s="60">
        <f t="shared" si="25"/>
        <v>11817.744427204132</v>
      </c>
      <c r="AG60" s="60">
        <v>147572.57999999999</v>
      </c>
      <c r="AH60" s="60">
        <f t="shared" si="7"/>
        <v>150196.65395737224</v>
      </c>
      <c r="AI60" s="60">
        <f t="shared" si="8"/>
        <v>2624.0739573722531</v>
      </c>
      <c r="AJ60" s="60">
        <v>203301.31</v>
      </c>
      <c r="AK60" s="60">
        <f t="shared" si="9"/>
        <v>206916.32679425544</v>
      </c>
      <c r="AL60" s="60">
        <f t="shared" si="10"/>
        <v>3615.0167942554399</v>
      </c>
      <c r="AM60" s="60">
        <v>160262.26</v>
      </c>
      <c r="AN60" s="60">
        <f t="shared" si="11"/>
        <v>163111.97382754946</v>
      </c>
      <c r="AO60" s="60">
        <f t="shared" si="12"/>
        <v>2849.7138275494508</v>
      </c>
      <c r="AP60" s="60">
        <v>118777.2</v>
      </c>
      <c r="AQ60" s="61">
        <f t="shared" si="13"/>
        <v>120889.24518524487</v>
      </c>
      <c r="AR60" s="61">
        <f t="shared" si="26"/>
        <v>2112.045185244875</v>
      </c>
      <c r="AS60" s="61">
        <f t="shared" si="14"/>
        <v>1294519.46</v>
      </c>
      <c r="AT60" s="62">
        <f t="shared" si="34"/>
        <v>23018.594191626151</v>
      </c>
      <c r="AU60" s="63">
        <f t="shared" si="16"/>
        <v>1221458.1868345987</v>
      </c>
      <c r="AV60" s="64"/>
      <c r="AW60" s="64">
        <f t="shared" si="17"/>
        <v>-73061.273165401304</v>
      </c>
      <c r="AX60" s="65">
        <f t="shared" si="18"/>
        <v>2.8030000000000069E-5</v>
      </c>
      <c r="AY60" s="66"/>
      <c r="AZ60" s="67">
        <v>1175742.26</v>
      </c>
      <c r="BA60" s="68"/>
      <c r="BB60" s="66">
        <f t="shared" si="19"/>
        <v>160438</v>
      </c>
      <c r="BC60" s="66">
        <f t="shared" si="30"/>
        <v>23018.594191626151</v>
      </c>
      <c r="BD60" s="66">
        <f t="shared" si="27"/>
        <v>183456.59419162615</v>
      </c>
    </row>
    <row r="61" spans="1:56" ht="18" customHeight="1" x14ac:dyDescent="0.2">
      <c r="A61" s="19" t="s">
        <v>133</v>
      </c>
      <c r="B61" s="45">
        <f>'[1]State Population'!I52</f>
        <v>436023</v>
      </c>
      <c r="C61" s="46">
        <f t="shared" si="20"/>
        <v>1.1052817615112318E-2</v>
      </c>
      <c r="D61" s="47">
        <f>'[1]Poverty-Uninsured Population'!E50</f>
        <v>8.4932137472436518E-3</v>
      </c>
      <c r="E61" s="46">
        <f>[1]Prevalence!J50</f>
        <v>7.7280535213814306E-3</v>
      </c>
      <c r="F61" s="47">
        <f t="shared" si="31"/>
        <v>9.6199836360055403E-3</v>
      </c>
      <c r="G61" s="48">
        <f>'[1]Self Suff. Calc'!F52</f>
        <v>1.0682128357610661</v>
      </c>
      <c r="H61" s="47">
        <f t="shared" si="32"/>
        <v>9.8824661815203364E-3</v>
      </c>
      <c r="I61" s="47">
        <f t="shared" si="21"/>
        <v>9.4321153275013416E-3</v>
      </c>
      <c r="J61" s="47">
        <f>'[1]Resources-new'!M52</f>
        <v>1.01355602631429E-2</v>
      </c>
      <c r="K61" s="47">
        <f t="shared" si="33"/>
        <v>9.2910000000000006E-3</v>
      </c>
      <c r="L61" s="49">
        <f t="shared" si="0"/>
        <v>9.1473031012054198E-3</v>
      </c>
      <c r="M61" s="50">
        <f t="shared" si="22"/>
        <v>3127432.0790100172</v>
      </c>
      <c r="N61" s="52"/>
      <c r="O61" s="52">
        <f t="shared" si="1"/>
        <v>0</v>
      </c>
      <c r="P61" s="50">
        <f t="shared" si="2"/>
        <v>3127432.0790100172</v>
      </c>
      <c r="Q61" s="53">
        <f t="shared" si="3"/>
        <v>16090846.156529861</v>
      </c>
      <c r="R61" s="53">
        <f t="shared" si="4"/>
        <v>19218278.235539876</v>
      </c>
      <c r="S61" s="51">
        <f t="shared" si="23"/>
        <v>9.9495299999999998E-3</v>
      </c>
      <c r="T61" s="55"/>
      <c r="U61" s="56">
        <v>1.012206380141553E-2</v>
      </c>
      <c r="V61" s="56">
        <f t="shared" si="24"/>
        <v>-1.7253380141553018E-4</v>
      </c>
      <c r="W61" s="25">
        <f t="shared" si="5"/>
        <v>450000</v>
      </c>
      <c r="X61" s="57">
        <f t="shared" si="6"/>
        <v>3127432.0790100172</v>
      </c>
      <c r="Y61" s="24">
        <v>1.012206380141553E-2</v>
      </c>
      <c r="Z61" s="28"/>
      <c r="AA61" s="54">
        <v>9.8763700000000006E-3</v>
      </c>
      <c r="AB61" s="22">
        <v>0.98763699999999999</v>
      </c>
      <c r="AC61" s="70">
        <f t="shared" si="28"/>
        <v>7.3159999999999198E-5</v>
      </c>
      <c r="AD61" s="60">
        <v>4163983.76</v>
      </c>
      <c r="AE61" s="60">
        <f t="shared" si="29"/>
        <v>4194828.8013681918</v>
      </c>
      <c r="AF61" s="60">
        <f t="shared" si="25"/>
        <v>30845.041368192062</v>
      </c>
      <c r="AG61" s="60">
        <v>924592.51</v>
      </c>
      <c r="AH61" s="60">
        <f t="shared" si="7"/>
        <v>931441.50042290101</v>
      </c>
      <c r="AI61" s="60">
        <f t="shared" si="8"/>
        <v>6848.990422900999</v>
      </c>
      <c r="AJ61" s="60">
        <v>1273751.98</v>
      </c>
      <c r="AK61" s="60">
        <f t="shared" si="9"/>
        <v>1283187.4000730801</v>
      </c>
      <c r="AL61" s="60">
        <f t="shared" si="10"/>
        <v>9435.4200730801094</v>
      </c>
      <c r="AM61" s="60">
        <v>1004097.66</v>
      </c>
      <c r="AN61" s="60">
        <f t="shared" si="11"/>
        <v>1011535.5944080692</v>
      </c>
      <c r="AO61" s="60">
        <f t="shared" si="12"/>
        <v>7437.9344080691226</v>
      </c>
      <c r="AP61" s="60">
        <v>744179.63</v>
      </c>
      <c r="AQ61" s="61">
        <f t="shared" si="13"/>
        <v>749692.19988278917</v>
      </c>
      <c r="AR61" s="61">
        <f t="shared" si="26"/>
        <v>5512.5698827891611</v>
      </c>
      <c r="AS61" s="61">
        <f t="shared" si="14"/>
        <v>8110605.54</v>
      </c>
      <c r="AT61" s="62">
        <f t="shared" si="34"/>
        <v>60079.956155031454</v>
      </c>
      <c r="AU61" s="63">
        <f t="shared" si="16"/>
        <v>7574848.1492267689</v>
      </c>
      <c r="AV61" s="64"/>
      <c r="AW61" s="64">
        <f t="shared" si="17"/>
        <v>-535757.39077323116</v>
      </c>
      <c r="AX61" s="65">
        <f t="shared" si="18"/>
        <v>7.3159999999999198E-5</v>
      </c>
      <c r="AY61" s="66"/>
      <c r="AZ61" s="67">
        <v>7366425.9100000001</v>
      </c>
      <c r="BA61" s="68"/>
      <c r="BB61" s="66">
        <f t="shared" si="19"/>
        <v>994953</v>
      </c>
      <c r="BC61" s="66">
        <f t="shared" si="30"/>
        <v>60079.956155031454</v>
      </c>
      <c r="BD61" s="66">
        <f t="shared" si="27"/>
        <v>1055032.9561550315</v>
      </c>
    </row>
    <row r="62" spans="1:56" ht="18" customHeight="1" x14ac:dyDescent="0.2">
      <c r="A62" s="19" t="s">
        <v>134</v>
      </c>
      <c r="B62" s="45">
        <f>'[1]State Population'!I53</f>
        <v>505120</v>
      </c>
      <c r="C62" s="46">
        <f t="shared" si="20"/>
        <v>1.2804368654280932E-2</v>
      </c>
      <c r="D62" s="47">
        <f>'[1]Poverty-Uninsured Population'!E51</f>
        <v>1.061786359290811E-2</v>
      </c>
      <c r="E62" s="46">
        <f>[1]Prevalence!J51</f>
        <v>8.1846126028388023E-3</v>
      </c>
      <c r="F62" s="47">
        <f t="shared" si="31"/>
        <v>1.122446592558066E-2</v>
      </c>
      <c r="G62" s="48">
        <f>'[1]Self Suff. Calc'!F53</f>
        <v>1.0979405459192104</v>
      </c>
      <c r="H62" s="47">
        <f t="shared" si="32"/>
        <v>1.1664198053741838E-2</v>
      </c>
      <c r="I62" s="47">
        <f t="shared" si="21"/>
        <v>1.1132652439675166E-2</v>
      </c>
      <c r="J62" s="47">
        <f>'[1]Resources-new'!M53</f>
        <v>1.0004844094319466E-2</v>
      </c>
      <c r="K62" s="47">
        <f t="shared" si="33"/>
        <v>1.1384E-2</v>
      </c>
      <c r="L62" s="49">
        <f t="shared" si="0"/>
        <v>1.1207932246703529E-2</v>
      </c>
      <c r="M62" s="50">
        <f t="shared" si="22"/>
        <v>3831954.2339306893</v>
      </c>
      <c r="N62" s="52"/>
      <c r="O62" s="52">
        <f t="shared" si="1"/>
        <v>0</v>
      </c>
      <c r="P62" s="50">
        <f t="shared" si="2"/>
        <v>3831954.2339306893</v>
      </c>
      <c r="Q62" s="53">
        <f t="shared" si="3"/>
        <v>18079699.526728429</v>
      </c>
      <c r="R62" s="53">
        <f t="shared" si="4"/>
        <v>21911653.760659117</v>
      </c>
      <c r="S62" s="51">
        <f t="shared" si="23"/>
        <v>1.134392E-2</v>
      </c>
      <c r="T62" s="55"/>
      <c r="U62" s="56">
        <v>1.1373166478613191E-2</v>
      </c>
      <c r="V62" s="56">
        <f t="shared" si="24"/>
        <v>-2.9246478613190879E-5</v>
      </c>
      <c r="W62" s="25">
        <f t="shared" si="5"/>
        <v>450000</v>
      </c>
      <c r="X62" s="57">
        <f t="shared" si="6"/>
        <v>3831954.2339306893</v>
      </c>
      <c r="Y62" s="24">
        <v>1.1373166478613191E-2</v>
      </c>
      <c r="Z62" s="28"/>
      <c r="AA62" s="54">
        <v>1.1231430000000001E-2</v>
      </c>
      <c r="AB62" s="22">
        <v>1.123143</v>
      </c>
      <c r="AC62" s="70">
        <f t="shared" si="28"/>
        <v>1.1248999999999981E-4</v>
      </c>
      <c r="AD62" s="60">
        <v>4735291.62</v>
      </c>
      <c r="AE62" s="60">
        <f t="shared" si="29"/>
        <v>4782718.6144889919</v>
      </c>
      <c r="AF62" s="60">
        <f t="shared" si="25"/>
        <v>47426.994488991797</v>
      </c>
      <c r="AG62" s="60">
        <v>1051448.6599999999</v>
      </c>
      <c r="AH62" s="60">
        <f t="shared" si="7"/>
        <v>1061979.597576705</v>
      </c>
      <c r="AI62" s="60">
        <f t="shared" si="8"/>
        <v>10530.937576705124</v>
      </c>
      <c r="AJ62" s="60">
        <v>1448513.59</v>
      </c>
      <c r="AK62" s="60">
        <f t="shared" si="9"/>
        <v>1463021.3900995338</v>
      </c>
      <c r="AL62" s="60">
        <f t="shared" si="10"/>
        <v>14507.80009953375</v>
      </c>
      <c r="AM62" s="60">
        <v>1141862.1000000001</v>
      </c>
      <c r="AN62" s="60">
        <f t="shared" si="11"/>
        <v>1153298.58396503</v>
      </c>
      <c r="AO62" s="60">
        <f t="shared" si="12"/>
        <v>11436.48396502994</v>
      </c>
      <c r="AP62" s="60">
        <v>846282.74</v>
      </c>
      <c r="AQ62" s="61">
        <f t="shared" si="13"/>
        <v>854758.80168152368</v>
      </c>
      <c r="AR62" s="61">
        <f t="shared" si="26"/>
        <v>8476.0616815236863</v>
      </c>
      <c r="AS62" s="61">
        <f t="shared" si="14"/>
        <v>9223398.7100000009</v>
      </c>
      <c r="AT62" s="62">
        <f t="shared" si="34"/>
        <v>92378.277811784297</v>
      </c>
      <c r="AU62" s="63">
        <f t="shared" si="16"/>
        <v>8636435.230305003</v>
      </c>
      <c r="AV62" s="64"/>
      <c r="AW62" s="64">
        <f t="shared" si="17"/>
        <v>-586963.47969499789</v>
      </c>
      <c r="AX62" s="65">
        <f t="shared" si="18"/>
        <v>1.1248999999999981E-4</v>
      </c>
      <c r="AY62" s="66"/>
      <c r="AZ62" s="67">
        <v>8377115.9699999997</v>
      </c>
      <c r="BA62" s="68"/>
      <c r="BB62" s="66">
        <f t="shared" si="19"/>
        <v>1134392</v>
      </c>
      <c r="BC62" s="66">
        <f t="shared" si="30"/>
        <v>92378.277811784297</v>
      </c>
      <c r="BD62" s="66">
        <f t="shared" si="27"/>
        <v>1226770.2778117843</v>
      </c>
    </row>
    <row r="63" spans="1:56" ht="18" customHeight="1" x14ac:dyDescent="0.2">
      <c r="A63" s="19" t="s">
        <v>135</v>
      </c>
      <c r="B63" s="45">
        <f>'[1]State Population'!I54</f>
        <v>548057</v>
      </c>
      <c r="C63" s="46">
        <f t="shared" si="20"/>
        <v>1.3892785618386213E-2</v>
      </c>
      <c r="D63" s="47">
        <f>'[1]Poverty-Uninsured Population'!E52</f>
        <v>1.7060357682413062E-2</v>
      </c>
      <c r="E63" s="46">
        <f>[1]Prevalence!J52</f>
        <v>1.6211915739987343E-2</v>
      </c>
      <c r="F63" s="47">
        <f t="shared" si="31"/>
        <v>1.5306883261914492E-2</v>
      </c>
      <c r="G63" s="48">
        <f>'[1]Self Suff. Calc'!F54</f>
        <v>0.87613999467311376</v>
      </c>
      <c r="H63" s="47">
        <f t="shared" si="32"/>
        <v>1.454851900497099E-2</v>
      </c>
      <c r="I63" s="47">
        <f t="shared" si="21"/>
        <v>1.3885532880024564E-2</v>
      </c>
      <c r="J63" s="47">
        <f>'[1]Resources-new'!M54</f>
        <v>1.2880923283307359E-2</v>
      </c>
      <c r="K63" s="47">
        <f t="shared" si="33"/>
        <v>1.4102E-2</v>
      </c>
      <c r="L63" s="49">
        <f t="shared" si="0"/>
        <v>1.3883894987966723E-2</v>
      </c>
      <c r="M63" s="50">
        <f t="shared" si="22"/>
        <v>4746856.8698955188</v>
      </c>
      <c r="N63" s="52"/>
      <c r="O63" s="52">
        <f t="shared" si="1"/>
        <v>0</v>
      </c>
      <c r="P63" s="50">
        <f t="shared" si="2"/>
        <v>4746856.8698955188</v>
      </c>
      <c r="Q63" s="53">
        <f t="shared" si="3"/>
        <v>20492185.024153028</v>
      </c>
      <c r="R63" s="53">
        <f t="shared" si="4"/>
        <v>25239041.894048546</v>
      </c>
      <c r="S63" s="51">
        <f t="shared" si="23"/>
        <v>1.306655E-2</v>
      </c>
      <c r="T63" s="55"/>
      <c r="U63" s="56">
        <v>1.2890758026464253E-2</v>
      </c>
      <c r="V63" s="56">
        <f t="shared" si="24"/>
        <v>1.757919735357466E-4</v>
      </c>
      <c r="W63" s="25">
        <f t="shared" si="5"/>
        <v>450000</v>
      </c>
      <c r="X63" s="57">
        <f t="shared" si="6"/>
        <v>4746856.8698955188</v>
      </c>
      <c r="Y63" s="24">
        <v>1.2890758026464253E-2</v>
      </c>
      <c r="Z63" s="28"/>
      <c r="AA63" s="54">
        <v>1.30825E-2</v>
      </c>
      <c r="AB63" s="72">
        <v>1.3082499999999999</v>
      </c>
      <c r="AC63" s="70">
        <f t="shared" si="28"/>
        <v>-1.5950000000000686E-5</v>
      </c>
      <c r="AD63" s="60">
        <v>5515722.6299999999</v>
      </c>
      <c r="AE63" s="60">
        <f t="shared" si="29"/>
        <v>5508997.9400552129</v>
      </c>
      <c r="AF63" s="60">
        <f t="shared" si="25"/>
        <v>-6724.6899447869509</v>
      </c>
      <c r="AG63" s="60">
        <v>1224739.6000000001</v>
      </c>
      <c r="AH63" s="60">
        <f t="shared" si="7"/>
        <v>1223246.4184087948</v>
      </c>
      <c r="AI63" s="60">
        <f t="shared" si="8"/>
        <v>-1493.1815912052989</v>
      </c>
      <c r="AJ63" s="60">
        <v>1687245.44</v>
      </c>
      <c r="AK63" s="60">
        <f t="shared" si="9"/>
        <v>1685188.3779861866</v>
      </c>
      <c r="AL63" s="60">
        <f t="shared" si="10"/>
        <v>-2057.0620138132945</v>
      </c>
      <c r="AM63" s="60">
        <v>1330054.23</v>
      </c>
      <c r="AN63" s="60">
        <f t="shared" si="11"/>
        <v>1328432.6416537019</v>
      </c>
      <c r="AO63" s="60">
        <f t="shared" si="12"/>
        <v>-1621.5883462980855</v>
      </c>
      <c r="AP63" s="60">
        <v>985759.95</v>
      </c>
      <c r="AQ63" s="61">
        <f t="shared" si="13"/>
        <v>984558.12630128849</v>
      </c>
      <c r="AR63" s="61">
        <f t="shared" si="26"/>
        <v>-1201.8236987114651</v>
      </c>
      <c r="AS63" s="61">
        <f t="shared" si="14"/>
        <v>10743521.85</v>
      </c>
      <c r="AT63" s="62">
        <f t="shared" si="34"/>
        <v>-13098.345594815095</v>
      </c>
      <c r="AU63" s="63">
        <f t="shared" si="16"/>
        <v>9947920.3624974284</v>
      </c>
      <c r="AV63" s="64"/>
      <c r="AW63" s="64">
        <f t="shared" si="17"/>
        <v>-795601.4875025712</v>
      </c>
      <c r="AX63" s="65">
        <f t="shared" si="18"/>
        <v>-1.5950000000000686E-5</v>
      </c>
      <c r="AY63" s="66"/>
      <c r="AZ63" s="67">
        <v>9757761.9000000004</v>
      </c>
      <c r="BA63" s="68"/>
      <c r="BB63" s="66">
        <f t="shared" si="19"/>
        <v>1306655</v>
      </c>
      <c r="BC63" s="66">
        <f t="shared" si="30"/>
        <v>-13098.345594815095</v>
      </c>
      <c r="BD63" s="66">
        <f t="shared" si="27"/>
        <v>1293556.654405185</v>
      </c>
    </row>
    <row r="64" spans="1:56" s="4" customFormat="1" ht="18" customHeight="1" x14ac:dyDescent="0.2">
      <c r="A64" s="73" t="s">
        <v>136</v>
      </c>
      <c r="B64" s="45">
        <f>'[1]State Population'!I55</f>
        <v>96956</v>
      </c>
      <c r="C64" s="74">
        <f t="shared" si="20"/>
        <v>2.4577533402844113E-3</v>
      </c>
      <c r="D64" s="47">
        <f>'[1]Poverty-Uninsured Population'!E53</f>
        <v>5.4993805852357261E-3</v>
      </c>
      <c r="E64" s="74">
        <f>[1]Prevalence!J53</f>
        <v>3.0295633306211011E-3</v>
      </c>
      <c r="F64" s="75">
        <f t="shared" si="31"/>
        <v>3.4846035118371436E-3</v>
      </c>
      <c r="G64" s="76">
        <f>'[1]Self Suff. Calc'!F55</f>
        <v>0.84375588693571013</v>
      </c>
      <c r="H64" s="75">
        <f t="shared" si="32"/>
        <v>3.2668239978020618E-3</v>
      </c>
      <c r="I64" s="75">
        <f t="shared" si="21"/>
        <v>3.117952557180185E-3</v>
      </c>
      <c r="J64" s="75">
        <f>'[1]Resources-new'!M55</f>
        <v>5.4033518929818081E-3</v>
      </c>
      <c r="K64" s="75">
        <f t="shared" si="33"/>
        <v>2.6610000000000002E-3</v>
      </c>
      <c r="L64" s="77">
        <f t="shared" si="0"/>
        <v>2.619844317329418E-3</v>
      </c>
      <c r="M64" s="78">
        <f t="shared" si="22"/>
        <v>895715.93609360198</v>
      </c>
      <c r="N64" s="79"/>
      <c r="O64" s="79">
        <f t="shared" si="1"/>
        <v>0</v>
      </c>
      <c r="P64" s="78">
        <f t="shared" si="2"/>
        <v>895715.93609360198</v>
      </c>
      <c r="Q64" s="53">
        <f t="shared" si="3"/>
        <v>7599614.6734012039</v>
      </c>
      <c r="R64" s="53">
        <f t="shared" si="4"/>
        <v>8495330.6094948053</v>
      </c>
      <c r="S64" s="51">
        <f t="shared" si="23"/>
        <v>4.3981300000000001E-3</v>
      </c>
      <c r="T64" s="55"/>
      <c r="U64" s="80">
        <v>4.7805928813211621E-3</v>
      </c>
      <c r="V64" s="80">
        <f t="shared" si="24"/>
        <v>-3.8246288132116196E-4</v>
      </c>
      <c r="W64" s="81">
        <f t="shared" si="5"/>
        <v>450000</v>
      </c>
      <c r="X64" s="82">
        <f t="shared" si="6"/>
        <v>895715.93609360198</v>
      </c>
      <c r="Y64" s="83">
        <v>2.5260026669401991E-3</v>
      </c>
      <c r="Z64" s="84"/>
      <c r="AA64" s="54">
        <v>4.4047499999999998E-3</v>
      </c>
      <c r="AB64" s="21">
        <v>0.44047500000000001</v>
      </c>
      <c r="AC64" s="70">
        <f t="shared" si="28"/>
        <v>-6.6199999999997164E-6</v>
      </c>
      <c r="AD64" s="60">
        <v>1857089.95</v>
      </c>
      <c r="AE64" s="60">
        <f t="shared" si="29"/>
        <v>1854298.8860942663</v>
      </c>
      <c r="AF64" s="60">
        <f t="shared" si="25"/>
        <v>-2791.0639057336375</v>
      </c>
      <c r="AG64" s="60">
        <v>412357.87</v>
      </c>
      <c r="AH64" s="60">
        <f t="shared" si="7"/>
        <v>411738.12293193483</v>
      </c>
      <c r="AI64" s="60">
        <f t="shared" si="8"/>
        <v>-619.74706806516042</v>
      </c>
      <c r="AJ64" s="60">
        <v>568079.06999999995</v>
      </c>
      <c r="AK64" s="60">
        <f t="shared" si="9"/>
        <v>567225.28600681794</v>
      </c>
      <c r="AL64" s="60">
        <f t="shared" si="10"/>
        <v>-853.78399318200536</v>
      </c>
      <c r="AM64" s="60">
        <v>447816.27</v>
      </c>
      <c r="AN64" s="60">
        <f t="shared" si="11"/>
        <v>447143.23629698704</v>
      </c>
      <c r="AO64" s="60">
        <f t="shared" si="12"/>
        <v>-673.033703012974</v>
      </c>
      <c r="AP64" s="60">
        <v>331895.75</v>
      </c>
      <c r="AQ64" s="61">
        <f t="shared" si="13"/>
        <v>331396.935842245</v>
      </c>
      <c r="AR64" s="61">
        <f t="shared" si="26"/>
        <v>-498.81415775499772</v>
      </c>
      <c r="AS64" s="61">
        <f t="shared" si="14"/>
        <v>3617238.9099999997</v>
      </c>
      <c r="AT64" s="62">
        <f t="shared" si="34"/>
        <v>-5436.442827748775</v>
      </c>
      <c r="AU64" s="63">
        <f t="shared" si="16"/>
        <v>3348416.1453414112</v>
      </c>
      <c r="AV64" s="64"/>
      <c r="AW64" s="64">
        <f t="shared" si="17"/>
        <v>-268822.76465858845</v>
      </c>
      <c r="AX64" s="65">
        <f t="shared" si="18"/>
        <v>-6.6199999999997164E-6</v>
      </c>
      <c r="AY64" s="66"/>
      <c r="AZ64" s="67">
        <v>3285343.16</v>
      </c>
      <c r="BA64" s="68"/>
      <c r="BB64" s="66">
        <f t="shared" si="19"/>
        <v>439813</v>
      </c>
      <c r="BC64" s="66">
        <f t="shared" si="30"/>
        <v>-5436.442827748775</v>
      </c>
      <c r="BD64" s="66">
        <f t="shared" si="27"/>
        <v>434376.55717225122</v>
      </c>
    </row>
    <row r="65" spans="1:56" ht="18" customHeight="1" x14ac:dyDescent="0.2">
      <c r="A65" s="19" t="s">
        <v>137</v>
      </c>
      <c r="B65" s="45">
        <f>'[1]State Population'!I56</f>
        <v>63995</v>
      </c>
      <c r="C65" s="46">
        <f t="shared" si="20"/>
        <v>1.6222196152017505E-3</v>
      </c>
      <c r="D65" s="47">
        <f>'[1]Poverty-Uninsured Population'!E54</f>
        <v>2.0916832362620624E-3</v>
      </c>
      <c r="E65" s="46">
        <f>[1]Prevalence!J54</f>
        <v>2.0911310008136699E-3</v>
      </c>
      <c r="F65" s="47">
        <f t="shared" si="31"/>
        <v>1.8568409786422278E-3</v>
      </c>
      <c r="G65" s="48">
        <f>'[1]Self Suff. Calc'!F56</f>
        <v>0.8193124167320136</v>
      </c>
      <c r="H65" s="47">
        <f t="shared" si="32"/>
        <v>1.722637735064697E-3</v>
      </c>
      <c r="I65" s="47">
        <f t="shared" si="21"/>
        <v>1.6441359359285238E-3</v>
      </c>
      <c r="J65" s="47">
        <f>'[1]Resources-new'!M56</f>
        <v>1.938246056700894E-3</v>
      </c>
      <c r="K65" s="47">
        <f t="shared" si="33"/>
        <v>1.585E-3</v>
      </c>
      <c r="L65" s="49">
        <f t="shared" si="0"/>
        <v>1.5604859988602507E-3</v>
      </c>
      <c r="M65" s="50">
        <f t="shared" si="22"/>
        <v>533524.89992798155</v>
      </c>
      <c r="N65" s="52"/>
      <c r="O65" s="52">
        <f t="shared" si="1"/>
        <v>0</v>
      </c>
      <c r="P65" s="50">
        <f t="shared" si="2"/>
        <v>533524.89992798155</v>
      </c>
      <c r="Q65" s="53">
        <f t="shared" si="3"/>
        <v>3189633.5799339339</v>
      </c>
      <c r="R65" s="53">
        <f t="shared" si="4"/>
        <v>3723158.4798619156</v>
      </c>
      <c r="S65" s="51">
        <f t="shared" si="23"/>
        <v>1.9275200000000001E-3</v>
      </c>
      <c r="T65" s="55"/>
      <c r="U65" s="56">
        <v>2.0064622012514106E-3</v>
      </c>
      <c r="V65" s="56">
        <f t="shared" si="24"/>
        <v>-7.8942201251410533E-5</v>
      </c>
      <c r="W65" s="25">
        <f t="shared" si="5"/>
        <v>450000</v>
      </c>
      <c r="X65" s="57">
        <f t="shared" si="6"/>
        <v>533524.89992798155</v>
      </c>
      <c r="Y65" s="24">
        <v>2.0064622012514106E-3</v>
      </c>
      <c r="Z65" s="28"/>
      <c r="AA65" s="54">
        <v>1.93085E-3</v>
      </c>
      <c r="AB65" s="22">
        <v>0.19308500000000001</v>
      </c>
      <c r="AC65" s="70">
        <f t="shared" si="28"/>
        <v>-3.3299999999999563E-6</v>
      </c>
      <c r="AD65" s="60">
        <v>814067.12</v>
      </c>
      <c r="AE65" s="60">
        <f t="shared" si="29"/>
        <v>812663.15204971668</v>
      </c>
      <c r="AF65" s="60">
        <f t="shared" si="25"/>
        <v>-1403.9679502833169</v>
      </c>
      <c r="AG65" s="60">
        <v>180759.67999999999</v>
      </c>
      <c r="AH65" s="60">
        <f t="shared" si="7"/>
        <v>180447.93280638885</v>
      </c>
      <c r="AI65" s="60">
        <f t="shared" si="8"/>
        <v>-311.74719361113966</v>
      </c>
      <c r="AJ65" s="60">
        <v>249021.05</v>
      </c>
      <c r="AK65" s="60">
        <f t="shared" si="9"/>
        <v>248591.57944032163</v>
      </c>
      <c r="AL65" s="60">
        <f t="shared" si="10"/>
        <v>-429.47055967836059</v>
      </c>
      <c r="AM65" s="60">
        <v>196303.09</v>
      </c>
      <c r="AN65" s="60">
        <f t="shared" si="11"/>
        <v>195964.54193649764</v>
      </c>
      <c r="AO65" s="60">
        <f t="shared" si="12"/>
        <v>-338.54806350235594</v>
      </c>
      <c r="AP65" s="60">
        <v>145488.6</v>
      </c>
      <c r="AQ65" s="61">
        <f t="shared" si="13"/>
        <v>145237.68551057926</v>
      </c>
      <c r="AR65" s="61">
        <f t="shared" si="26"/>
        <v>-250.91448942074203</v>
      </c>
      <c r="AS65" s="61">
        <f t="shared" si="14"/>
        <v>1585639.5400000003</v>
      </c>
      <c r="AT65" s="62">
        <f t="shared" si="34"/>
        <v>-2734.6482564959151</v>
      </c>
      <c r="AU65" s="63">
        <f t="shared" si="16"/>
        <v>1467473.4690580945</v>
      </c>
      <c r="AV65" s="64"/>
      <c r="AW65" s="64">
        <f t="shared" si="17"/>
        <v>-118166.07094190572</v>
      </c>
      <c r="AX65" s="65">
        <f t="shared" si="18"/>
        <v>-3.3299999999999563E-6</v>
      </c>
      <c r="AY65" s="66"/>
      <c r="AZ65" s="67">
        <v>1440150.94</v>
      </c>
      <c r="BA65" s="68"/>
      <c r="BB65" s="66">
        <f t="shared" si="19"/>
        <v>192752</v>
      </c>
      <c r="BC65" s="66">
        <f t="shared" si="30"/>
        <v>-2734.6482564959151</v>
      </c>
      <c r="BD65" s="66">
        <f t="shared" si="27"/>
        <v>190017.35174350408</v>
      </c>
    </row>
    <row r="66" spans="1:56" ht="18" customHeight="1" x14ac:dyDescent="0.2">
      <c r="A66" s="19" t="s">
        <v>138</v>
      </c>
      <c r="B66" s="45">
        <f>'[1]State Population'!I57</f>
        <v>13628</v>
      </c>
      <c r="C66" s="46">
        <f t="shared" si="20"/>
        <v>3.4545837824782335E-4</v>
      </c>
      <c r="D66" s="47">
        <f>'[1]Poverty-Uninsured Population'!E55</f>
        <v>4.2393413683119161E-4</v>
      </c>
      <c r="E66" s="46">
        <f>[1]Prevalence!J55</f>
        <v>4.3576530150980927E-4</v>
      </c>
      <c r="F66" s="47">
        <f t="shared" si="31"/>
        <v>3.8706249047523104E-4</v>
      </c>
      <c r="G66" s="48">
        <f>'[1]Self Suff. Calc'!F57</f>
        <v>0.8785812666685342</v>
      </c>
      <c r="H66" s="47">
        <f t="shared" si="32"/>
        <v>3.6826383554978102E-4</v>
      </c>
      <c r="I66" s="47">
        <f t="shared" si="21"/>
        <v>3.5148179655284712E-4</v>
      </c>
      <c r="J66" s="47">
        <f>'[1]Resources-new'!M58</f>
        <v>8.5896221495662325E-4</v>
      </c>
      <c r="K66" s="47">
        <f t="shared" si="33"/>
        <v>2.81E-4</v>
      </c>
      <c r="L66" s="49">
        <f t="shared" si="0"/>
        <v>2.7665398465598139E-4</v>
      </c>
      <c r="M66" s="50">
        <f t="shared" si="22"/>
        <v>94587.064277452897</v>
      </c>
      <c r="N66" s="52"/>
      <c r="O66" s="52">
        <f t="shared" si="1"/>
        <v>0</v>
      </c>
      <c r="P66" s="50">
        <f t="shared" si="2"/>
        <v>94587.064277452897</v>
      </c>
      <c r="Q66" s="53">
        <f t="shared" si="3"/>
        <v>1637783.3278900071</v>
      </c>
      <c r="R66" s="53">
        <f t="shared" si="4"/>
        <v>1732370.3921674599</v>
      </c>
      <c r="S66" s="51">
        <f t="shared" si="23"/>
        <v>8.9687000000000002E-4</v>
      </c>
      <c r="T66" s="55"/>
      <c r="U66" s="56">
        <v>1.0302595137962867E-3</v>
      </c>
      <c r="V66" s="56">
        <f t="shared" si="24"/>
        <v>-1.3338951379628669E-4</v>
      </c>
      <c r="W66" s="25">
        <f t="shared" si="5"/>
        <v>350000</v>
      </c>
      <c r="X66" s="57">
        <f t="shared" si="6"/>
        <v>94587.064277452897</v>
      </c>
      <c r="Y66" s="24">
        <v>1.0302595137962867E-3</v>
      </c>
      <c r="Z66" s="28"/>
      <c r="AA66" s="54">
        <v>8.9477000000000003E-4</v>
      </c>
      <c r="AB66" s="22">
        <v>8.9477000000000001E-2</v>
      </c>
      <c r="AC66" s="70">
        <f t="shared" si="28"/>
        <v>2.0999999999999968E-6</v>
      </c>
      <c r="AD66" s="60">
        <v>377244.65</v>
      </c>
      <c r="AE66" s="60">
        <f t="shared" si="29"/>
        <v>378130.03298478323</v>
      </c>
      <c r="AF66" s="60">
        <f t="shared" si="25"/>
        <v>885.38298478320939</v>
      </c>
      <c r="AG66" s="60">
        <v>83765.350000000006</v>
      </c>
      <c r="AH66" s="60">
        <f t="shared" si="7"/>
        <v>83961.949809115322</v>
      </c>
      <c r="AI66" s="60">
        <f t="shared" si="8"/>
        <v>196.59980911531602</v>
      </c>
      <c r="AJ66" s="60">
        <v>115398.17</v>
      </c>
      <c r="AK66" s="60">
        <f t="shared" si="9"/>
        <v>115669.00984303211</v>
      </c>
      <c r="AL66" s="60">
        <f t="shared" si="10"/>
        <v>270.83984303211037</v>
      </c>
      <c r="AM66" s="60">
        <v>90968.29</v>
      </c>
      <c r="AN66" s="60">
        <f t="shared" si="11"/>
        <v>91181.787336363122</v>
      </c>
      <c r="AO66" s="60">
        <f t="shared" si="12"/>
        <v>213.49733636312885</v>
      </c>
      <c r="AP66" s="60">
        <v>67420.479999999996</v>
      </c>
      <c r="AQ66" s="61">
        <f t="shared" si="13"/>
        <v>67578.714100955229</v>
      </c>
      <c r="AR66" s="61">
        <f t="shared" si="26"/>
        <v>158.23410095523286</v>
      </c>
      <c r="AS66" s="61">
        <f t="shared" si="14"/>
        <v>734796.94000000006</v>
      </c>
      <c r="AT66" s="62">
        <f t="shared" si="34"/>
        <v>1724.5540742489975</v>
      </c>
      <c r="AU66" s="63">
        <f t="shared" si="16"/>
        <v>682811.5558822389</v>
      </c>
      <c r="AV66" s="64"/>
      <c r="AW66" s="64">
        <f t="shared" si="17"/>
        <v>-51985.384117761161</v>
      </c>
      <c r="AX66" s="65">
        <f t="shared" si="18"/>
        <v>2.0999999999999968E-6</v>
      </c>
      <c r="AY66" s="66"/>
      <c r="AZ66" s="67">
        <v>667376.46</v>
      </c>
      <c r="BA66" s="68"/>
      <c r="BB66" s="66">
        <f t="shared" si="19"/>
        <v>89687</v>
      </c>
      <c r="BC66" s="66">
        <f t="shared" si="30"/>
        <v>1724.5540742489975</v>
      </c>
      <c r="BD66" s="66">
        <f t="shared" si="27"/>
        <v>91411.554074248997</v>
      </c>
    </row>
    <row r="67" spans="1:56" ht="18" customHeight="1" x14ac:dyDescent="0.2">
      <c r="A67" s="19" t="s">
        <v>139</v>
      </c>
      <c r="B67" s="45">
        <f>'[1]State Population'!I58</f>
        <v>471842</v>
      </c>
      <c r="C67" s="46">
        <f t="shared" si="20"/>
        <v>1.1960799244878886E-2</v>
      </c>
      <c r="D67" s="47">
        <f>'[1]Poverty-Uninsured Population'!E56</f>
        <v>1.8031790923897655E-2</v>
      </c>
      <c r="E67" s="46">
        <f>[1]Prevalence!J56</f>
        <v>1.9302052255673087E-2</v>
      </c>
      <c r="F67" s="47">
        <f t="shared" si="31"/>
        <v>1.5250347350743355E-2</v>
      </c>
      <c r="G67" s="48">
        <f>'[1]Self Suff. Calc'!F58</f>
        <v>0.75694439383253287</v>
      </c>
      <c r="H67" s="47">
        <f t="shared" si="32"/>
        <v>1.3767674382903612E-2</v>
      </c>
      <c r="I67" s="47">
        <f t="shared" si="21"/>
        <v>1.3140271890215069E-2</v>
      </c>
      <c r="J67" s="47">
        <f>'[1]Resources-new'!M59</f>
        <v>1.4248316329424785E-2</v>
      </c>
      <c r="K67" s="47">
        <f t="shared" si="33"/>
        <v>1.2919E-2</v>
      </c>
      <c r="L67" s="49">
        <f t="shared" si="0"/>
        <v>1.2719191557902574E-2</v>
      </c>
      <c r="M67" s="50">
        <f t="shared" si="22"/>
        <v>4348648.6953751389</v>
      </c>
      <c r="N67" s="52"/>
      <c r="O67" s="52">
        <f t="shared" si="1"/>
        <v>0</v>
      </c>
      <c r="P67" s="50">
        <f t="shared" si="2"/>
        <v>4348648.6953751389</v>
      </c>
      <c r="Q67" s="53">
        <f t="shared" si="3"/>
        <v>19402449.263471134</v>
      </c>
      <c r="R67" s="53">
        <f t="shared" si="4"/>
        <v>23751097.958846271</v>
      </c>
      <c r="S67" s="51">
        <f t="shared" si="23"/>
        <v>1.229622E-2</v>
      </c>
      <c r="T67" s="55"/>
      <c r="U67" s="56">
        <v>1.2205251820699559E-2</v>
      </c>
      <c r="V67" s="56">
        <f t="shared" si="24"/>
        <v>9.0968179300441113E-5</v>
      </c>
      <c r="W67" s="25">
        <f t="shared" si="5"/>
        <v>450000</v>
      </c>
      <c r="X67" s="57">
        <f t="shared" si="6"/>
        <v>4348648.6953751389</v>
      </c>
      <c r="Y67" s="24">
        <v>1.2205251820699559E-2</v>
      </c>
      <c r="Z67" s="28"/>
      <c r="AA67" s="54">
        <v>1.2182419999999999E-2</v>
      </c>
      <c r="AB67" s="22">
        <v>1.218242</v>
      </c>
      <c r="AC67" s="70">
        <f t="shared" si="28"/>
        <v>1.1380000000000071E-4</v>
      </c>
      <c r="AD67" s="60">
        <v>5136239.2300000004</v>
      </c>
      <c r="AE67" s="60">
        <f t="shared" si="29"/>
        <v>5184218.5313235484</v>
      </c>
      <c r="AF67" s="60">
        <f t="shared" si="25"/>
        <v>47979.301323547959</v>
      </c>
      <c r="AG67" s="60">
        <v>1140477.1399999999</v>
      </c>
      <c r="AH67" s="60">
        <f t="shared" si="7"/>
        <v>1151130.7173635422</v>
      </c>
      <c r="AI67" s="60">
        <f t="shared" si="8"/>
        <v>10653.577363542281</v>
      </c>
      <c r="AJ67" s="60">
        <v>1571162.44</v>
      </c>
      <c r="AK67" s="60">
        <f t="shared" si="9"/>
        <v>1585839.1876326427</v>
      </c>
      <c r="AL67" s="60">
        <f t="shared" si="10"/>
        <v>14676.747632642742</v>
      </c>
      <c r="AM67" s="60">
        <v>1238546.0900000001</v>
      </c>
      <c r="AN67" s="60">
        <f t="shared" si="11"/>
        <v>1250115.7548821289</v>
      </c>
      <c r="AO67" s="60">
        <f t="shared" si="12"/>
        <v>11569.664882128825</v>
      </c>
      <c r="AP67" s="60">
        <v>917939.36</v>
      </c>
      <c r="AQ67" s="61">
        <f t="shared" si="13"/>
        <v>926514.13906413165</v>
      </c>
      <c r="AR67" s="61">
        <f t="shared" si="26"/>
        <v>8574.7790641316678</v>
      </c>
      <c r="AS67" s="61">
        <f t="shared" si="14"/>
        <v>10004364.26</v>
      </c>
      <c r="AT67" s="62">
        <f t="shared" si="34"/>
        <v>93454.070265993476</v>
      </c>
      <c r="AU67" s="63">
        <f t="shared" si="16"/>
        <v>9361447.154738484</v>
      </c>
      <c r="AV67" s="64"/>
      <c r="AW67" s="64">
        <f t="shared" si="17"/>
        <v>-642917.10526151583</v>
      </c>
      <c r="AX67" s="65">
        <f t="shared" si="18"/>
        <v>1.1380000000000071E-4</v>
      </c>
      <c r="AY67" s="66"/>
      <c r="AZ67" s="67">
        <v>9086424.9000000004</v>
      </c>
      <c r="BA67" s="68"/>
      <c r="BB67" s="66">
        <f t="shared" si="19"/>
        <v>1229622</v>
      </c>
      <c r="BC67" s="66">
        <f t="shared" si="30"/>
        <v>93454.070265993476</v>
      </c>
      <c r="BD67" s="66">
        <f t="shared" si="27"/>
        <v>1323076.0702659935</v>
      </c>
    </row>
    <row r="68" spans="1:56" ht="18" customHeight="1" x14ac:dyDescent="0.2">
      <c r="A68" s="19" t="s">
        <v>140</v>
      </c>
      <c r="B68" s="45">
        <f>'[1]State Population'!I59</f>
        <v>54707</v>
      </c>
      <c r="C68" s="46">
        <f t="shared" si="20"/>
        <v>1.3867765995599995E-3</v>
      </c>
      <c r="D68" s="47">
        <f>'[1]Poverty-Uninsured Population'!E57</f>
        <v>1.2725264578328792E-3</v>
      </c>
      <c r="E68" s="46">
        <f>[1]Prevalence!J57</f>
        <v>1.2367778681855166E-3</v>
      </c>
      <c r="F68" s="47">
        <f t="shared" si="31"/>
        <v>1.3225018107669668E-3</v>
      </c>
      <c r="G68" s="48">
        <f>'[1]Self Suff. Calc'!F59</f>
        <v>0.91835046545152221</v>
      </c>
      <c r="H68" s="47">
        <f t="shared" si="32"/>
        <v>1.2793091478515101E-3</v>
      </c>
      <c r="I68" s="47">
        <f t="shared" si="21"/>
        <v>1.2210101406293465E-3</v>
      </c>
      <c r="J68" s="47">
        <f>'[1]Resources-new'!M60</f>
        <v>1.4874660437640549E-3</v>
      </c>
      <c r="K68" s="47">
        <f t="shared" si="33"/>
        <v>1.168E-3</v>
      </c>
      <c r="L68" s="49">
        <f t="shared" si="0"/>
        <v>1.1499354237657874E-3</v>
      </c>
      <c r="M68" s="50">
        <f t="shared" si="22"/>
        <v>393159.04297532025</v>
      </c>
      <c r="N68" s="52"/>
      <c r="O68" s="52">
        <f t="shared" si="1"/>
        <v>0</v>
      </c>
      <c r="P68" s="50">
        <f t="shared" si="2"/>
        <v>393159.04297532025</v>
      </c>
      <c r="Q68" s="53">
        <f t="shared" si="3"/>
        <v>3048096.7491286248</v>
      </c>
      <c r="R68" s="53">
        <f t="shared" si="4"/>
        <v>3441255.7921039453</v>
      </c>
      <c r="S68" s="51">
        <f t="shared" si="23"/>
        <v>1.7815800000000001E-3</v>
      </c>
      <c r="T68" s="55"/>
      <c r="U68" s="56">
        <v>1.9174274284542005E-3</v>
      </c>
      <c r="V68" s="56">
        <f t="shared" si="24"/>
        <v>-1.3584742845420042E-4</v>
      </c>
      <c r="W68" s="25">
        <f t="shared" si="5"/>
        <v>450000</v>
      </c>
      <c r="X68" s="57">
        <f t="shared" si="6"/>
        <v>393159.04297532025</v>
      </c>
      <c r="Y68" s="24">
        <v>1.9174274284542005E-3</v>
      </c>
      <c r="Z68" s="28"/>
      <c r="AA68" s="54">
        <v>1.74099E-3</v>
      </c>
      <c r="AB68" s="22">
        <v>0.174099</v>
      </c>
      <c r="AC68" s="70">
        <f t="shared" si="28"/>
        <v>4.059000000000007E-5</v>
      </c>
      <c r="AD68" s="60">
        <v>734020.1</v>
      </c>
      <c r="AE68" s="60">
        <f t="shared" si="29"/>
        <v>751133.27925455209</v>
      </c>
      <c r="AF68" s="60">
        <f t="shared" si="25"/>
        <v>17113.179254552117</v>
      </c>
      <c r="AG68" s="60">
        <v>162985.62</v>
      </c>
      <c r="AH68" s="60">
        <f t="shared" si="7"/>
        <v>166785.52135864025</v>
      </c>
      <c r="AI68" s="60">
        <f t="shared" si="8"/>
        <v>3799.901358640258</v>
      </c>
      <c r="AJ68" s="60">
        <v>224534.87</v>
      </c>
      <c r="AK68" s="60">
        <f t="shared" si="9"/>
        <v>229769.74874413144</v>
      </c>
      <c r="AL68" s="60">
        <f t="shared" si="10"/>
        <v>5234.8787441314489</v>
      </c>
      <c r="AM68" s="60">
        <v>177000.66</v>
      </c>
      <c r="AN68" s="60">
        <f t="shared" si="11"/>
        <v>181127.30795178545</v>
      </c>
      <c r="AO68" s="60">
        <f t="shared" si="12"/>
        <v>4126.6479517854459</v>
      </c>
      <c r="AP68" s="60">
        <v>131182.74</v>
      </c>
      <c r="AQ68" s="61">
        <f t="shared" si="13"/>
        <v>134241.17817295686</v>
      </c>
      <c r="AR68" s="61">
        <f t="shared" si="26"/>
        <v>3058.4381729568704</v>
      </c>
      <c r="AS68" s="61">
        <f t="shared" si="14"/>
        <v>1429723.9899999998</v>
      </c>
      <c r="AT68" s="62">
        <f t="shared" si="34"/>
        <v>33333.04548206614</v>
      </c>
      <c r="AU68" s="63">
        <f t="shared" si="16"/>
        <v>1356365.3726054826</v>
      </c>
      <c r="AV68" s="64"/>
      <c r="AW68" s="64">
        <f t="shared" si="17"/>
        <v>-73358.617394517176</v>
      </c>
      <c r="AX68" s="65">
        <f t="shared" si="18"/>
        <v>4.059000000000007E-5</v>
      </c>
      <c r="AY68" s="66"/>
      <c r="AZ68" s="67">
        <v>1298541.25</v>
      </c>
      <c r="BA68" s="68"/>
      <c r="BB68" s="66">
        <f t="shared" si="19"/>
        <v>178158</v>
      </c>
      <c r="BC68" s="66">
        <f t="shared" si="30"/>
        <v>33333.04548206614</v>
      </c>
      <c r="BD68" s="66">
        <f t="shared" si="27"/>
        <v>211491.04548206614</v>
      </c>
    </row>
    <row r="69" spans="1:56" ht="18" customHeight="1" x14ac:dyDescent="0.2">
      <c r="A69" s="19" t="s">
        <v>141</v>
      </c>
      <c r="B69" s="45">
        <f>'[1]State Population'!I60</f>
        <v>857386</v>
      </c>
      <c r="C69" s="46">
        <f t="shared" si="20"/>
        <v>2.173401651690551E-2</v>
      </c>
      <c r="D69" s="47">
        <f>'[1]Poverty-Uninsured Population'!E58</f>
        <v>1.701289826752218E-2</v>
      </c>
      <c r="E69" s="46">
        <f>[1]Prevalence!J58</f>
        <v>1.5963294458005605E-2</v>
      </c>
      <c r="F69" s="47">
        <f t="shared" si="31"/>
        <v>1.9163536630310528E-2</v>
      </c>
      <c r="G69" s="48">
        <f>'[1]Self Suff. Calc'!F60</f>
        <v>1.184955331763383</v>
      </c>
      <c r="H69" s="47">
        <f t="shared" si="32"/>
        <v>2.0581295940398057E-2</v>
      </c>
      <c r="I69" s="47">
        <f t="shared" si="21"/>
        <v>1.9643391976617429E-2</v>
      </c>
      <c r="J69" s="47">
        <f>'[1]Resources-new'!M61</f>
        <v>1.7094422336843693E-2</v>
      </c>
      <c r="K69" s="47">
        <f t="shared" si="33"/>
        <v>2.0229E-2</v>
      </c>
      <c r="L69" s="49">
        <f t="shared" si="0"/>
        <v>1.9916133293970986E-2</v>
      </c>
      <c r="M69" s="50">
        <f t="shared" si="22"/>
        <v>6809258.8016675962</v>
      </c>
      <c r="N69" s="52"/>
      <c r="O69" s="52">
        <f t="shared" si="1"/>
        <v>0</v>
      </c>
      <c r="P69" s="50">
        <f t="shared" si="2"/>
        <v>6809258.8016675962</v>
      </c>
      <c r="Q69" s="53">
        <f t="shared" si="3"/>
        <v>33098746.617724534</v>
      </c>
      <c r="R69" s="53">
        <f t="shared" si="4"/>
        <v>39908005.419392131</v>
      </c>
      <c r="S69" s="51">
        <f t="shared" si="23"/>
        <v>2.066084E-2</v>
      </c>
      <c r="T69" s="55"/>
      <c r="U69" s="56">
        <v>2.0821007282798235E-2</v>
      </c>
      <c r="V69" s="56">
        <f t="shared" si="24"/>
        <v>-1.6016728279823547E-4</v>
      </c>
      <c r="W69" s="25">
        <f t="shared" si="5"/>
        <v>450000</v>
      </c>
      <c r="X69" s="57">
        <f t="shared" si="6"/>
        <v>6809258.8016675962</v>
      </c>
      <c r="Y69" s="24">
        <v>2.0821007282798235E-2</v>
      </c>
      <c r="Z69" s="28"/>
      <c r="AA69" s="54">
        <v>2.0732380000000002E-2</v>
      </c>
      <c r="AB69" s="22">
        <v>2.0732379999999999</v>
      </c>
      <c r="AC69" s="70">
        <f t="shared" si="28"/>
        <v>-7.154000000000188E-5</v>
      </c>
      <c r="AD69" s="60">
        <v>8740994.2699999996</v>
      </c>
      <c r="AE69" s="60">
        <f t="shared" si="29"/>
        <v>8710832.2395590544</v>
      </c>
      <c r="AF69" s="60">
        <f t="shared" si="25"/>
        <v>-30162.030440945178</v>
      </c>
      <c r="AG69" s="60">
        <v>1940895.61</v>
      </c>
      <c r="AH69" s="60">
        <f t="shared" si="7"/>
        <v>1934198.2796772802</v>
      </c>
      <c r="AI69" s="60">
        <f t="shared" si="8"/>
        <v>-6697.3303227198776</v>
      </c>
      <c r="AJ69" s="60">
        <v>2673847.79</v>
      </c>
      <c r="AK69" s="60">
        <f t="shared" si="9"/>
        <v>2664621.2999936575</v>
      </c>
      <c r="AL69" s="60">
        <f t="shared" si="10"/>
        <v>-9226.4900063425303</v>
      </c>
      <c r="AM69" s="60">
        <v>2107792.06</v>
      </c>
      <c r="AN69" s="60">
        <f t="shared" si="11"/>
        <v>2100518.8255495499</v>
      </c>
      <c r="AO69" s="60">
        <f t="shared" si="12"/>
        <v>-7273.2344504501671</v>
      </c>
      <c r="AP69" s="60">
        <v>1562174.65</v>
      </c>
      <c r="AQ69" s="61">
        <f t="shared" si="13"/>
        <v>1556784.1487011272</v>
      </c>
      <c r="AR69" s="61">
        <f t="shared" si="26"/>
        <v>-5390.501298872754</v>
      </c>
      <c r="AS69" s="61">
        <f t="shared" si="14"/>
        <v>17025704.379999999</v>
      </c>
      <c r="AT69" s="62">
        <f t="shared" si="34"/>
        <v>-58749.586519330507</v>
      </c>
      <c r="AU69" s="63">
        <f t="shared" si="16"/>
        <v>15729660.158366315</v>
      </c>
      <c r="AV69" s="64"/>
      <c r="AW69" s="64">
        <f t="shared" si="17"/>
        <v>-1296044.2216336839</v>
      </c>
      <c r="AX69" s="65">
        <f t="shared" si="18"/>
        <v>-7.154000000000188E-5</v>
      </c>
      <c r="AY69" s="66"/>
      <c r="AZ69" s="67">
        <v>15463529.73</v>
      </c>
      <c r="BA69" s="68"/>
      <c r="BB69" s="66">
        <f t="shared" si="19"/>
        <v>2066084</v>
      </c>
      <c r="BC69" s="66">
        <f t="shared" si="30"/>
        <v>-58749.586519330507</v>
      </c>
      <c r="BD69" s="66">
        <f t="shared" si="27"/>
        <v>2007334.4134806695</v>
      </c>
    </row>
    <row r="70" spans="1:56" ht="18" customHeight="1" x14ac:dyDescent="0.2">
      <c r="A70" s="19" t="s">
        <v>142</v>
      </c>
      <c r="B70" s="45">
        <f>'[1]State Population'!I61</f>
        <v>218896</v>
      </c>
      <c r="C70" s="46">
        <f t="shared" si="20"/>
        <v>5.5488301412485721E-3</v>
      </c>
      <c r="D70" s="47">
        <f>'[1]Poverty-Uninsured Population'!E59</f>
        <v>5.7835514767731076E-3</v>
      </c>
      <c r="E70" s="46">
        <f>[1]Prevalence!J59</f>
        <v>6.5310550583129916E-3</v>
      </c>
      <c r="F70" s="47">
        <f t="shared" si="31"/>
        <v>5.8156915253188167E-3</v>
      </c>
      <c r="G70" s="48">
        <f>'[1]Self Suff. Calc'!F61</f>
        <v>1.0324204081174673</v>
      </c>
      <c r="H70" s="47">
        <f t="shared" si="32"/>
        <v>5.8911103624132693E-3</v>
      </c>
      <c r="I70" s="47">
        <f t="shared" si="21"/>
        <v>5.622648367795564E-3</v>
      </c>
      <c r="J70" s="47">
        <f>'[1]Resources-new'!M62</f>
        <v>4.4850151804400251E-3</v>
      </c>
      <c r="K70" s="47">
        <f t="shared" si="33"/>
        <v>5.9080000000000001E-3</v>
      </c>
      <c r="L70" s="49">
        <f t="shared" si="0"/>
        <v>5.8166254140481774E-3</v>
      </c>
      <c r="M70" s="50">
        <f t="shared" si="22"/>
        <v>1988684.6112142052</v>
      </c>
      <c r="N70" s="52"/>
      <c r="O70" s="52">
        <f t="shared" si="1"/>
        <v>0</v>
      </c>
      <c r="P70" s="50">
        <f t="shared" si="2"/>
        <v>1988684.6112142052</v>
      </c>
      <c r="Q70" s="53">
        <f t="shared" si="3"/>
        <v>8637823.2007484417</v>
      </c>
      <c r="R70" s="53">
        <f t="shared" si="4"/>
        <v>10626507.811962647</v>
      </c>
      <c r="S70" s="51">
        <f t="shared" si="23"/>
        <v>5.5014699999999996E-3</v>
      </c>
      <c r="T70" s="55"/>
      <c r="U70" s="56">
        <v>5.4336855062057645E-3</v>
      </c>
      <c r="V70" s="56">
        <f t="shared" si="24"/>
        <v>6.7784493794235089E-5</v>
      </c>
      <c r="W70" s="25">
        <f t="shared" si="5"/>
        <v>450000</v>
      </c>
      <c r="X70" s="57">
        <f t="shared" si="6"/>
        <v>1988684.6112142052</v>
      </c>
      <c r="Y70" s="24">
        <v>5.4336855062057645E-3</v>
      </c>
      <c r="Z70" s="28"/>
      <c r="AA70" s="54">
        <v>5.4859699999999997E-3</v>
      </c>
      <c r="AB70" s="22">
        <v>0.548597</v>
      </c>
      <c r="AC70" s="70">
        <f t="shared" si="28"/>
        <v>1.5499999999999889E-5</v>
      </c>
      <c r="AD70" s="60">
        <v>2312943.92</v>
      </c>
      <c r="AE70" s="60">
        <f t="shared" si="29"/>
        <v>2319478.8905468965</v>
      </c>
      <c r="AF70" s="60">
        <f t="shared" si="25"/>
        <v>6534.9705468965694</v>
      </c>
      <c r="AG70" s="60">
        <v>513578.04</v>
      </c>
      <c r="AH70" s="60">
        <f t="shared" si="7"/>
        <v>515029.09899578942</v>
      </c>
      <c r="AI70" s="60">
        <f t="shared" si="8"/>
        <v>1451.0589957894408</v>
      </c>
      <c r="AJ70" s="60">
        <v>707523.63</v>
      </c>
      <c r="AK70" s="60">
        <f t="shared" si="9"/>
        <v>709522.6594502501</v>
      </c>
      <c r="AL70" s="60">
        <f t="shared" si="10"/>
        <v>1999.029450250091</v>
      </c>
      <c r="AM70" s="60">
        <v>557740.31000000006</v>
      </c>
      <c r="AN70" s="60">
        <f t="shared" si="11"/>
        <v>559316.14122156124</v>
      </c>
      <c r="AO70" s="60">
        <f t="shared" si="12"/>
        <v>1575.8312215611804</v>
      </c>
      <c r="AP70" s="60">
        <v>413365.15</v>
      </c>
      <c r="AQ70" s="61">
        <f t="shared" si="13"/>
        <v>414533.06305817136</v>
      </c>
      <c r="AR70" s="61">
        <f t="shared" si="26"/>
        <v>1167.9130581713398</v>
      </c>
      <c r="AS70" s="61">
        <f t="shared" si="14"/>
        <v>4505151.05</v>
      </c>
      <c r="AT70" s="62">
        <f t="shared" si="34"/>
        <v>12728.803272668622</v>
      </c>
      <c r="AU70" s="63">
        <f t="shared" si="16"/>
        <v>4188418.9351182007</v>
      </c>
      <c r="AV70" s="64"/>
      <c r="AW70" s="64">
        <f t="shared" si="17"/>
        <v>-316732.11488179909</v>
      </c>
      <c r="AX70" s="65">
        <f t="shared" si="18"/>
        <v>1.5499999999999889E-5</v>
      </c>
      <c r="AY70" s="66"/>
      <c r="AZ70" s="67">
        <v>4091785.9</v>
      </c>
      <c r="BA70" s="68"/>
      <c r="BB70" s="66">
        <f t="shared" si="19"/>
        <v>550147</v>
      </c>
      <c r="BC70" s="66">
        <f t="shared" si="30"/>
        <v>12728.803272668622</v>
      </c>
      <c r="BD70" s="66">
        <f t="shared" si="27"/>
        <v>562875.80327266862</v>
      </c>
    </row>
    <row r="71" spans="1:56" ht="18" hidden="1" customHeight="1" x14ac:dyDescent="0.2">
      <c r="A71" s="19" t="s">
        <v>143</v>
      </c>
      <c r="B71" s="45"/>
      <c r="C71" s="46"/>
      <c r="D71" s="47"/>
      <c r="E71" s="46"/>
      <c r="F71" s="47"/>
      <c r="G71" s="48"/>
      <c r="H71" s="47"/>
      <c r="I71" s="47"/>
      <c r="J71" s="47"/>
      <c r="K71" s="47"/>
      <c r="L71" s="49"/>
      <c r="M71" s="50"/>
      <c r="N71" s="52"/>
      <c r="O71" s="52"/>
      <c r="P71" s="50"/>
      <c r="Q71" s="53"/>
      <c r="R71" s="53"/>
      <c r="S71" s="51">
        <f t="shared" si="23"/>
        <v>0</v>
      </c>
      <c r="T71" s="55"/>
      <c r="U71" s="56"/>
      <c r="V71" s="56"/>
      <c r="W71" s="25"/>
      <c r="X71" s="57"/>
      <c r="Y71" s="24">
        <v>2.2545902143809621E-3</v>
      </c>
      <c r="Z71" s="28"/>
      <c r="AA71" s="54">
        <v>3.00644E-3</v>
      </c>
      <c r="AB71" s="22"/>
      <c r="AC71" s="70">
        <f t="shared" si="28"/>
        <v>-3.00644E-3</v>
      </c>
      <c r="AD71" s="60"/>
      <c r="AE71" s="60">
        <f t="shared" si="29"/>
        <v>0</v>
      </c>
      <c r="AF71" s="60">
        <f t="shared" si="25"/>
        <v>0</v>
      </c>
      <c r="AG71" s="60"/>
      <c r="AH71" s="60">
        <f t="shared" si="7"/>
        <v>0</v>
      </c>
      <c r="AI71" s="60">
        <f t="shared" si="8"/>
        <v>0</v>
      </c>
      <c r="AJ71" s="60"/>
      <c r="AK71" s="60">
        <f t="shared" si="9"/>
        <v>0</v>
      </c>
      <c r="AL71" s="60">
        <f t="shared" si="10"/>
        <v>0</v>
      </c>
      <c r="AM71" s="60"/>
      <c r="AN71" s="60">
        <f t="shared" si="11"/>
        <v>0</v>
      </c>
      <c r="AO71" s="60">
        <f t="shared" si="12"/>
        <v>0</v>
      </c>
      <c r="AP71" s="60"/>
      <c r="AQ71" s="61">
        <f t="shared" si="13"/>
        <v>0</v>
      </c>
      <c r="AR71" s="61">
        <f t="shared" si="26"/>
        <v>0</v>
      </c>
      <c r="AS71" s="61">
        <f t="shared" si="14"/>
        <v>0</v>
      </c>
      <c r="AT71" s="62">
        <f t="shared" si="34"/>
        <v>0</v>
      </c>
      <c r="AU71" s="63">
        <f t="shared" si="16"/>
        <v>0</v>
      </c>
      <c r="AV71" s="64"/>
      <c r="AW71" s="64">
        <f t="shared" si="17"/>
        <v>0</v>
      </c>
      <c r="AX71" s="65">
        <f t="shared" si="18"/>
        <v>-3.00644E-3</v>
      </c>
      <c r="AY71" s="66"/>
      <c r="AZ71" s="67">
        <v>15463529.73</v>
      </c>
      <c r="BA71" s="68"/>
      <c r="BB71" s="66">
        <f t="shared" si="19"/>
        <v>0</v>
      </c>
      <c r="BC71" s="66">
        <f t="shared" si="30"/>
        <v>0</v>
      </c>
      <c r="BD71" s="66">
        <f t="shared" si="27"/>
        <v>0</v>
      </c>
    </row>
    <row r="72" spans="1:56" ht="17.25" customHeight="1" x14ac:dyDescent="0.2">
      <c r="A72" s="19" t="s">
        <v>144</v>
      </c>
      <c r="B72" s="47"/>
      <c r="C72" s="47"/>
      <c r="D72" s="47"/>
      <c r="E72" s="46"/>
      <c r="F72" s="47"/>
      <c r="G72" s="48"/>
      <c r="H72" s="47"/>
      <c r="I72" s="47"/>
      <c r="J72" s="47">
        <f>'[1]Resources-new'!M7</f>
        <v>1.7741056163061461E-3</v>
      </c>
      <c r="K72" s="47">
        <f>'[1]E-1 CityCounty2014'!G13</f>
        <v>3.0674827222905961E-3</v>
      </c>
      <c r="L72" s="49">
        <f t="shared" si="0"/>
        <v>3.0200402775269414E-3</v>
      </c>
      <c r="M72" s="50">
        <f t="shared" si="22"/>
        <v>1032541.5851362164</v>
      </c>
      <c r="N72" s="52"/>
      <c r="O72" s="52">
        <f t="shared" si="1"/>
        <v>0</v>
      </c>
      <c r="P72" s="50">
        <f>M72+N72-O72</f>
        <v>1032541.5851362164</v>
      </c>
      <c r="Q72" s="53">
        <f t="shared" si="3"/>
        <v>4818937.742844821</v>
      </c>
      <c r="R72" s="53">
        <f>P72+Q72</f>
        <v>5851479.3279810371</v>
      </c>
      <c r="S72" s="51">
        <f t="shared" si="23"/>
        <v>3.0293799999999999E-3</v>
      </c>
      <c r="T72" s="55"/>
      <c r="U72" s="56">
        <v>3.0313878346497078E-3</v>
      </c>
      <c r="V72" s="56">
        <f t="shared" si="24"/>
        <v>-2.0078346497079055E-6</v>
      </c>
      <c r="W72" s="25">
        <f>IF(B72&lt;20000,250000+100000,350000+100000)</f>
        <v>350000</v>
      </c>
      <c r="X72" s="57">
        <f>IF(N72=0,M72,0)</f>
        <v>1032541.5851362164</v>
      </c>
      <c r="Y72" s="24">
        <v>3.0313878346497078E-3</v>
      </c>
      <c r="Z72" s="28"/>
      <c r="AA72" s="54">
        <v>3.00644E-3</v>
      </c>
      <c r="AB72" s="22">
        <v>0.30064400000000002</v>
      </c>
      <c r="AC72" s="70">
        <f t="shared" si="28"/>
        <v>2.293999999999994E-5</v>
      </c>
      <c r="AD72" s="60">
        <v>1267547.42</v>
      </c>
      <c r="AE72" s="60">
        <f t="shared" si="29"/>
        <v>1277219.172592954</v>
      </c>
      <c r="AF72" s="60">
        <f t="shared" si="25"/>
        <v>9671.7525929540861</v>
      </c>
      <c r="AG72" s="60">
        <v>281452.78999999998</v>
      </c>
      <c r="AH72" s="60">
        <f t="shared" si="7"/>
        <v>283600.35625312227</v>
      </c>
      <c r="AI72" s="60">
        <f t="shared" si="8"/>
        <v>2147.5662531222915</v>
      </c>
      <c r="AJ72" s="60">
        <v>387739.51</v>
      </c>
      <c r="AK72" s="60">
        <f t="shared" si="9"/>
        <v>390698.07780200546</v>
      </c>
      <c r="AL72" s="60">
        <f t="shared" si="10"/>
        <v>2958.5678020054474</v>
      </c>
      <c r="AM72" s="60">
        <v>305654.75</v>
      </c>
      <c r="AN72" s="60">
        <f t="shared" si="11"/>
        <v>307986.98018779949</v>
      </c>
      <c r="AO72" s="60">
        <f t="shared" si="12"/>
        <v>2332.2301877994905</v>
      </c>
      <c r="AP72" s="60">
        <v>226533.78</v>
      </c>
      <c r="AQ72" s="61">
        <f t="shared" si="13"/>
        <v>228262.29545324491</v>
      </c>
      <c r="AR72" s="61">
        <f t="shared" si="26"/>
        <v>1728.5154532449087</v>
      </c>
      <c r="AS72" s="61">
        <f t="shared" si="14"/>
        <v>2468928.2499999995</v>
      </c>
      <c r="AT72" s="62">
        <f t="shared" si="34"/>
        <v>18838.632289126224</v>
      </c>
      <c r="AU72" s="63">
        <f t="shared" si="16"/>
        <v>2306349.4945293488</v>
      </c>
      <c r="AV72" s="64"/>
      <c r="AW72" s="64">
        <f t="shared" si="17"/>
        <v>-162578.75547065074</v>
      </c>
      <c r="AX72" s="65">
        <f t="shared" si="18"/>
        <v>2.293999999999994E-5</v>
      </c>
      <c r="AY72" s="66"/>
      <c r="AZ72" s="67">
        <v>2242394.4700000002</v>
      </c>
      <c r="BA72" s="68"/>
      <c r="BB72" s="66">
        <f t="shared" si="19"/>
        <v>302938</v>
      </c>
      <c r="BC72" s="66">
        <f t="shared" si="30"/>
        <v>18838.632289126224</v>
      </c>
      <c r="BD72" s="66">
        <f t="shared" si="27"/>
        <v>321776.63228912622</v>
      </c>
    </row>
    <row r="73" spans="1:56" ht="18" customHeight="1" x14ac:dyDescent="0.2">
      <c r="A73" s="19" t="s">
        <v>145</v>
      </c>
      <c r="B73" s="47"/>
      <c r="C73" s="47"/>
      <c r="D73" s="47"/>
      <c r="E73" s="46"/>
      <c r="F73" s="47"/>
      <c r="G73" s="48"/>
      <c r="H73" s="47"/>
      <c r="I73" s="47"/>
      <c r="J73" s="47">
        <f>'[1]Resources-new'!M57</f>
        <v>3.047119967198115E-3</v>
      </c>
      <c r="K73" s="47">
        <f>'[1]E-1 CityCounty2014'!F198</f>
        <v>6.0687265610054426E-3</v>
      </c>
      <c r="L73" s="49">
        <f t="shared" si="0"/>
        <v>5.9748661383976732E-3</v>
      </c>
      <c r="M73" s="50">
        <f t="shared" si="22"/>
        <v>2042786.581167642</v>
      </c>
      <c r="N73" s="52"/>
      <c r="O73" s="52">
        <f t="shared" si="1"/>
        <v>0</v>
      </c>
      <c r="P73" s="50">
        <f>M73+N73-O73</f>
        <v>2042786.581167642</v>
      </c>
      <c r="Q73" s="53">
        <f t="shared" si="3"/>
        <v>8862358.0118301362</v>
      </c>
      <c r="R73" s="53">
        <f>P73+Q73</f>
        <v>10905144.592997778</v>
      </c>
      <c r="S73" s="51">
        <f t="shared" si="23"/>
        <v>5.6457199999999999E-3</v>
      </c>
      <c r="T73" s="55"/>
      <c r="U73" s="56">
        <v>5.5749307621294495E-3</v>
      </c>
      <c r="V73" s="56">
        <f t="shared" si="24"/>
        <v>7.0789237870550435E-5</v>
      </c>
      <c r="W73" s="25">
        <f>IF(B73&lt;20000,250000+100000,350000+100000)</f>
        <v>350000</v>
      </c>
      <c r="X73" s="57">
        <f>IF(N73=0,M73,0)</f>
        <v>2042786.581167642</v>
      </c>
      <c r="Y73" s="24">
        <v>5.5749307621294495E-3</v>
      </c>
      <c r="Z73" s="28"/>
      <c r="AA73" s="54">
        <v>5.6003299999999997E-3</v>
      </c>
      <c r="AB73" s="22">
        <v>0.560033</v>
      </c>
      <c r="AC73" s="70">
        <f t="shared" si="28"/>
        <v>4.5390000000000187E-5</v>
      </c>
      <c r="AD73" s="60">
        <v>2361159.33</v>
      </c>
      <c r="AE73" s="60">
        <f t="shared" si="29"/>
        <v>2380296.2411752543</v>
      </c>
      <c r="AF73" s="60">
        <f t="shared" si="25"/>
        <v>19136.911175254267</v>
      </c>
      <c r="AG73" s="60">
        <v>524284.04</v>
      </c>
      <c r="AH73" s="60">
        <f t="shared" si="7"/>
        <v>528533.29833344696</v>
      </c>
      <c r="AI73" s="60">
        <f t="shared" si="8"/>
        <v>4249.2583334469819</v>
      </c>
      <c r="AJ73" s="60">
        <v>722272.6</v>
      </c>
      <c r="AK73" s="60">
        <f t="shared" si="9"/>
        <v>728126.53143822763</v>
      </c>
      <c r="AL73" s="60">
        <f t="shared" si="10"/>
        <v>5853.9314382276498</v>
      </c>
      <c r="AM73" s="60">
        <v>569366.91</v>
      </c>
      <c r="AN73" s="60">
        <f t="shared" si="11"/>
        <v>573981.55853206373</v>
      </c>
      <c r="AO73" s="60">
        <f t="shared" si="12"/>
        <v>4614.6485320637003</v>
      </c>
      <c r="AP73" s="60">
        <v>421982.12</v>
      </c>
      <c r="AQ73" s="61">
        <f t="shared" si="13"/>
        <v>425402.22972565138</v>
      </c>
      <c r="AR73" s="61">
        <f t="shared" si="26"/>
        <v>3420.1097256513895</v>
      </c>
      <c r="AS73" s="61">
        <f t="shared" si="14"/>
        <v>4599065</v>
      </c>
      <c r="AT73" s="62">
        <f t="shared" si="34"/>
        <v>37274.859204643988</v>
      </c>
      <c r="AU73" s="63">
        <f t="shared" si="16"/>
        <v>4298240.3885462489</v>
      </c>
      <c r="AV73" s="64"/>
      <c r="AW73" s="64">
        <f t="shared" si="17"/>
        <v>-300824.6114537511</v>
      </c>
      <c r="AX73" s="65">
        <f t="shared" si="18"/>
        <v>4.5390000000000187E-5</v>
      </c>
      <c r="AY73" s="66"/>
      <c r="AZ73" s="67">
        <v>4177082.88</v>
      </c>
      <c r="BA73" s="68"/>
      <c r="BB73" s="66">
        <f t="shared" si="19"/>
        <v>564572</v>
      </c>
      <c r="BC73" s="66">
        <f t="shared" si="30"/>
        <v>37274.859204643988</v>
      </c>
      <c r="BD73" s="66">
        <f t="shared" si="27"/>
        <v>601846.85920464399</v>
      </c>
    </row>
    <row r="74" spans="1:56" ht="18" customHeight="1" thickBot="1" x14ac:dyDescent="0.25">
      <c r="A74" s="85" t="s">
        <v>146</v>
      </c>
      <c r="B74" s="86">
        <f>SUM(B14:B73)</f>
        <v>39449036</v>
      </c>
      <c r="C74" s="87">
        <f>SUM(C14:C73)</f>
        <v>1</v>
      </c>
      <c r="D74" s="87">
        <f>SUM(D14:D73)</f>
        <v>0.99999999999999978</v>
      </c>
      <c r="E74" s="87">
        <f>SUM(E14:E73)</f>
        <v>1</v>
      </c>
      <c r="F74" s="87">
        <f>SUM(F14:F73)</f>
        <v>1</v>
      </c>
      <c r="G74" s="87"/>
      <c r="H74" s="87">
        <f t="shared" ref="H74:R74" si="35">SUM(H14:H73)</f>
        <v>1.0477465381181146</v>
      </c>
      <c r="I74" s="87">
        <f t="shared" si="35"/>
        <v>1</v>
      </c>
      <c r="J74" s="87">
        <f t="shared" si="35"/>
        <v>0.99999999999999989</v>
      </c>
      <c r="K74" s="87">
        <f t="shared" si="35"/>
        <v>1.0157092092832962</v>
      </c>
      <c r="L74" s="87">
        <f t="shared" si="35"/>
        <v>0.99999999999999978</v>
      </c>
      <c r="M74" s="88">
        <f t="shared" si="35"/>
        <v>341896627.27999985</v>
      </c>
      <c r="N74" s="89">
        <f t="shared" si="35"/>
        <v>0</v>
      </c>
      <c r="O74" s="89">
        <f t="shared" si="35"/>
        <v>0</v>
      </c>
      <c r="P74" s="88">
        <f t="shared" si="35"/>
        <v>341896627.27999985</v>
      </c>
      <c r="Q74" s="90">
        <f t="shared" si="35"/>
        <v>1589680372.7199993</v>
      </c>
      <c r="R74" s="91">
        <f t="shared" si="35"/>
        <v>1931577000.0000005</v>
      </c>
      <c r="S74" s="92">
        <f>ROUND(SUM(S14:S73),8)</f>
        <v>1</v>
      </c>
      <c r="T74" s="93">
        <f t="shared" ref="T74:Z74" si="36">SUM(T14:T73)</f>
        <v>0</v>
      </c>
      <c r="U74" s="93">
        <f t="shared" si="36"/>
        <v>1</v>
      </c>
      <c r="V74" s="93">
        <f t="shared" si="36"/>
        <v>-5.4535369276020873E-17</v>
      </c>
      <c r="W74" s="93">
        <f t="shared" si="36"/>
        <v>25550000</v>
      </c>
      <c r="X74" s="93">
        <f t="shared" si="36"/>
        <v>341896627.27999985</v>
      </c>
      <c r="Y74" s="93">
        <f t="shared" si="36"/>
        <v>1.0000000000000002</v>
      </c>
      <c r="Z74" s="93">
        <f t="shared" si="36"/>
        <v>0</v>
      </c>
      <c r="AA74" s="94">
        <f>SUM(AA14:AA73)</f>
        <v>1.0030064400000003</v>
      </c>
      <c r="AB74" s="95">
        <f t="shared" ref="AB74:AP74" si="37">SUM(AB14:AB73)</f>
        <v>100.00000000000004</v>
      </c>
      <c r="AC74" s="94">
        <f t="shared" si="37"/>
        <v>-3.0064400000000043E-3</v>
      </c>
      <c r="AD74" s="96">
        <f t="shared" si="37"/>
        <v>421610749.58999991</v>
      </c>
      <c r="AE74" s="96">
        <f>S74*$AD$74</f>
        <v>421610749.58999991</v>
      </c>
      <c r="AF74" s="96">
        <f t="shared" si="25"/>
        <v>0</v>
      </c>
      <c r="AG74" s="96">
        <f t="shared" si="37"/>
        <v>93616633.190000027</v>
      </c>
      <c r="AH74" s="96">
        <f t="shared" si="7"/>
        <v>93616633.190000027</v>
      </c>
      <c r="AI74" s="96">
        <f t="shared" si="8"/>
        <v>0</v>
      </c>
      <c r="AJ74" s="96">
        <f t="shared" si="37"/>
        <v>128969649.83000001</v>
      </c>
      <c r="AK74" s="96">
        <f t="shared" si="9"/>
        <v>128969649.83000001</v>
      </c>
      <c r="AL74" s="96">
        <f t="shared" si="10"/>
        <v>0</v>
      </c>
      <c r="AM74" s="96">
        <f t="shared" si="37"/>
        <v>101666671.13000003</v>
      </c>
      <c r="AN74" s="96">
        <f t="shared" si="11"/>
        <v>101666671.13000003</v>
      </c>
      <c r="AO74" s="96">
        <f t="shared" si="12"/>
        <v>0</v>
      </c>
      <c r="AP74" s="96">
        <f t="shared" si="37"/>
        <v>75349508.960000038</v>
      </c>
      <c r="AQ74" s="97">
        <f t="shared" si="13"/>
        <v>75349508.960000038</v>
      </c>
      <c r="AR74" s="97">
        <f t="shared" si="26"/>
        <v>0</v>
      </c>
      <c r="AS74" s="97">
        <f t="shared" si="14"/>
        <v>821213212.70000005</v>
      </c>
      <c r="AT74" s="98">
        <f>SUM(AT14:AT73)</f>
        <v>-4.2491592466831207E-9</v>
      </c>
      <c r="AU74" s="99">
        <f>SUM(AU14:AU73)</f>
        <v>761327233.46999979</v>
      </c>
      <c r="AV74" s="100"/>
      <c r="AW74" s="64">
        <f t="shared" si="17"/>
        <v>-59885979.230000257</v>
      </c>
      <c r="AX74" s="64">
        <f>SUM(AX14:AX73)</f>
        <v>-3.0064400000000043E-3</v>
      </c>
      <c r="AY74" s="101"/>
      <c r="AZ74" s="102"/>
      <c r="BA74" s="68"/>
      <c r="BB74" s="102">
        <v>100000000</v>
      </c>
      <c r="BC74" s="66">
        <f t="shared" si="30"/>
        <v>-4.2491592466831207E-9</v>
      </c>
      <c r="BD74" s="66">
        <f t="shared" si="27"/>
        <v>100000000</v>
      </c>
    </row>
    <row r="75" spans="1:56" ht="15" hidden="1" x14ac:dyDescent="0.2">
      <c r="A75" s="103"/>
      <c r="B75" s="103"/>
      <c r="C75" s="103"/>
      <c r="D75" s="103"/>
      <c r="E75" s="103"/>
      <c r="F75" s="103"/>
      <c r="G75" s="103"/>
      <c r="H75" s="103"/>
      <c r="I75" s="103"/>
      <c r="J75" s="103"/>
      <c r="K75" s="103"/>
      <c r="L75" s="103"/>
      <c r="M75" s="104"/>
      <c r="N75" s="103"/>
      <c r="O75" s="103"/>
      <c r="P75" s="103"/>
      <c r="Q75" s="105"/>
      <c r="R75" s="105"/>
      <c r="S75" s="103"/>
      <c r="T75" s="105"/>
      <c r="U75" s="106"/>
      <c r="V75" s="106"/>
      <c r="W75" s="107"/>
      <c r="X75" s="106" t="s">
        <v>147</v>
      </c>
      <c r="Y75" s="106"/>
      <c r="Z75" s="28"/>
      <c r="AA75" s="28"/>
      <c r="AB75" s="103"/>
      <c r="AC75" s="103"/>
      <c r="AD75" s="103"/>
      <c r="AE75" s="103"/>
      <c r="AF75" s="103"/>
      <c r="AG75" s="103"/>
      <c r="AH75" s="103"/>
      <c r="AI75" s="103"/>
      <c r="AJ75" s="103"/>
      <c r="AK75" s="103"/>
      <c r="AL75" s="103"/>
      <c r="AM75" s="103"/>
      <c r="AN75" s="103"/>
      <c r="AO75" s="103"/>
      <c r="AP75" s="103"/>
      <c r="AQ75" s="103"/>
      <c r="AR75" s="103"/>
      <c r="AS75" s="103"/>
      <c r="AT75" s="103"/>
      <c r="BD75" s="66"/>
    </row>
    <row r="76" spans="1:56" ht="15.6" hidden="1" customHeight="1" x14ac:dyDescent="0.25">
      <c r="A76" s="108"/>
      <c r="B76" s="108"/>
      <c r="C76" s="108"/>
      <c r="D76" s="108"/>
      <c r="E76" s="108"/>
      <c r="F76" s="108"/>
      <c r="G76" s="108"/>
      <c r="H76" s="108"/>
      <c r="I76" s="109" t="s">
        <v>148</v>
      </c>
      <c r="J76" s="109"/>
      <c r="K76" s="109"/>
      <c r="L76" s="109"/>
      <c r="M76" s="110">
        <v>1931577000</v>
      </c>
      <c r="N76" s="108"/>
      <c r="O76" s="108"/>
      <c r="P76" s="111"/>
      <c r="Q76" s="112"/>
      <c r="R76" s="113"/>
      <c r="S76" s="108"/>
      <c r="T76" s="113"/>
      <c r="U76" s="114"/>
      <c r="V76" s="114"/>
      <c r="W76" s="115"/>
      <c r="X76" s="114"/>
      <c r="Y76" s="114"/>
      <c r="Z76" s="116"/>
      <c r="AA76" s="116"/>
      <c r="AB76" s="108"/>
      <c r="AC76" s="108"/>
      <c r="AD76" s="108"/>
      <c r="AE76" s="108"/>
      <c r="AF76" s="108"/>
      <c r="AG76" s="108"/>
      <c r="AH76" s="108"/>
      <c r="AI76" s="108"/>
      <c r="AJ76" s="108"/>
      <c r="AK76" s="108"/>
      <c r="AL76" s="108"/>
      <c r="AM76" s="108"/>
      <c r="AN76" s="108"/>
      <c r="AO76" s="108"/>
      <c r="AP76" s="108"/>
      <c r="AQ76" s="108"/>
      <c r="AR76" s="108"/>
      <c r="AS76" s="108"/>
      <c r="AT76" s="108"/>
      <c r="AU76" s="101">
        <v>761327233.47000003</v>
      </c>
      <c r="AX76" s="101"/>
      <c r="BD76" s="66"/>
    </row>
    <row r="77" spans="1:56" ht="15.6" hidden="1" customHeight="1" x14ac:dyDescent="0.25">
      <c r="A77" s="108"/>
      <c r="B77" s="117"/>
      <c r="C77" s="108"/>
      <c r="D77" s="108"/>
      <c r="E77" s="108"/>
      <c r="F77" s="108"/>
      <c r="G77" s="108"/>
      <c r="H77" s="108"/>
      <c r="I77" s="109" t="s">
        <v>149</v>
      </c>
      <c r="J77" s="109"/>
      <c r="K77" s="109"/>
      <c r="L77" s="109"/>
      <c r="M77" s="118">
        <v>1589680372.72</v>
      </c>
      <c r="N77" s="108"/>
      <c r="O77" s="108"/>
      <c r="P77" s="108"/>
      <c r="Q77" s="113"/>
      <c r="R77" s="113"/>
      <c r="S77" s="108"/>
      <c r="T77" s="113"/>
      <c r="U77" s="114"/>
      <c r="V77" s="114"/>
      <c r="W77" s="115"/>
      <c r="X77" s="114"/>
      <c r="Y77" s="114"/>
      <c r="Z77" s="116"/>
      <c r="AA77" s="116"/>
      <c r="AB77" s="108"/>
      <c r="AC77" s="108"/>
      <c r="AD77" s="108"/>
      <c r="AE77" s="119"/>
      <c r="AF77" s="108"/>
      <c r="AG77" s="108"/>
      <c r="AH77" s="108"/>
      <c r="AI77" s="108"/>
      <c r="AJ77" s="119">
        <f>AF74+AI74+AL74+AO74+AR74</f>
        <v>0</v>
      </c>
      <c r="AK77" s="108"/>
      <c r="AL77" s="108"/>
      <c r="AM77" s="108"/>
      <c r="AN77" s="108"/>
      <c r="AO77" s="108"/>
      <c r="AP77" s="108"/>
      <c r="AQ77" s="108"/>
      <c r="AR77" s="108"/>
      <c r="AS77" s="108"/>
      <c r="AT77" s="108"/>
    </row>
    <row r="78" spans="1:56" ht="15.6" hidden="1" customHeight="1" x14ac:dyDescent="0.25">
      <c r="A78" s="108"/>
      <c r="B78" s="108"/>
      <c r="C78" s="108"/>
      <c r="D78" s="108"/>
      <c r="E78" s="108"/>
      <c r="F78" s="108"/>
      <c r="G78" s="108"/>
      <c r="H78" s="108"/>
      <c r="I78" s="109" t="s">
        <v>150</v>
      </c>
      <c r="J78" s="109"/>
      <c r="K78" s="109"/>
      <c r="L78" s="109"/>
      <c r="M78" s="120">
        <f>M76-M77</f>
        <v>341896627.27999997</v>
      </c>
      <c r="N78" s="121"/>
      <c r="O78" s="108"/>
      <c r="P78" s="108"/>
      <c r="Q78" s="113"/>
      <c r="R78" s="113"/>
      <c r="S78" s="108"/>
      <c r="T78" s="113"/>
      <c r="U78" s="114"/>
      <c r="V78" s="114"/>
      <c r="W78" s="115"/>
      <c r="X78" s="114"/>
      <c r="Y78" s="114"/>
      <c r="Z78" s="116"/>
      <c r="AA78" s="116"/>
      <c r="AB78" s="108"/>
      <c r="AC78" s="108"/>
      <c r="AD78" s="119"/>
      <c r="AE78" s="119"/>
      <c r="AF78" s="108"/>
      <c r="AG78" s="108"/>
      <c r="AH78" s="108"/>
      <c r="AI78" s="108"/>
      <c r="AJ78" s="108"/>
      <c r="AK78" s="108"/>
      <c r="AL78" s="108"/>
      <c r="AM78" s="108"/>
      <c r="AN78" s="108"/>
      <c r="AO78" s="108"/>
      <c r="AP78" s="108"/>
      <c r="AQ78" s="108"/>
      <c r="AR78" s="108"/>
      <c r="AS78" s="108"/>
      <c r="AT78" s="108"/>
    </row>
    <row r="79" spans="1:56" ht="15.75" hidden="1" x14ac:dyDescent="0.25">
      <c r="A79" s="108"/>
      <c r="B79" s="108"/>
      <c r="C79" s="108"/>
      <c r="D79" s="108"/>
      <c r="E79" s="108"/>
      <c r="F79" s="108"/>
      <c r="G79" s="108"/>
      <c r="H79" s="108"/>
      <c r="I79" s="108"/>
      <c r="J79" s="108"/>
      <c r="K79" s="108"/>
      <c r="L79" s="108"/>
      <c r="M79" s="122"/>
      <c r="N79" s="108"/>
      <c r="O79" s="108"/>
      <c r="P79" s="108"/>
      <c r="Q79" s="113"/>
      <c r="R79" s="113"/>
      <c r="S79" s="108"/>
      <c r="T79" s="113"/>
      <c r="U79" s="114"/>
      <c r="V79" s="114"/>
      <c r="W79" s="115"/>
      <c r="X79" s="114"/>
      <c r="Y79" s="114"/>
      <c r="Z79" s="116"/>
      <c r="AA79" s="116"/>
      <c r="AB79" s="108"/>
      <c r="AC79" s="108"/>
      <c r="AD79" s="119"/>
      <c r="AE79" s="108"/>
      <c r="AF79" s="108"/>
      <c r="AG79" s="108"/>
      <c r="AH79" s="108"/>
      <c r="AI79" s="108"/>
      <c r="AJ79" s="108"/>
      <c r="AK79" s="108"/>
      <c r="AL79" s="108"/>
      <c r="AM79" s="108"/>
      <c r="AN79" s="108"/>
      <c r="AO79" s="108"/>
      <c r="AP79" s="108"/>
      <c r="AQ79" s="108"/>
      <c r="AR79" s="108"/>
      <c r="AS79" s="108"/>
      <c r="AT79" s="108"/>
    </row>
    <row r="80" spans="1:56" ht="15.75" hidden="1" x14ac:dyDescent="0.25">
      <c r="A80" s="108"/>
      <c r="B80" s="108"/>
      <c r="C80" s="108"/>
      <c r="D80" s="108"/>
      <c r="E80" s="108"/>
      <c r="F80" s="108"/>
      <c r="G80" s="108"/>
      <c r="H80" s="108"/>
      <c r="I80" s="108" t="s">
        <v>151</v>
      </c>
      <c r="J80" s="108"/>
      <c r="K80" s="108"/>
      <c r="L80" s="108"/>
      <c r="M80" s="123"/>
      <c r="N80" s="108"/>
      <c r="O80" s="108"/>
      <c r="P80" s="108"/>
      <c r="Q80" s="113"/>
      <c r="R80" s="113"/>
      <c r="S80" s="108"/>
      <c r="T80" s="113"/>
      <c r="U80" s="114"/>
      <c r="V80" s="114"/>
      <c r="W80" s="115"/>
      <c r="X80" s="114"/>
      <c r="Y80" s="114"/>
      <c r="Z80" s="116"/>
      <c r="AA80" s="116"/>
      <c r="AB80" s="108"/>
      <c r="AC80" s="108"/>
      <c r="AD80" s="108"/>
      <c r="AE80" s="108"/>
      <c r="AF80" s="108"/>
      <c r="AG80" s="108"/>
      <c r="AH80" s="108"/>
      <c r="AI80" s="108"/>
      <c r="AJ80" s="108"/>
      <c r="AK80" s="108"/>
      <c r="AL80" s="108"/>
      <c r="AM80" s="108"/>
      <c r="AN80" s="108"/>
      <c r="AO80" s="108"/>
      <c r="AP80" s="108"/>
      <c r="AQ80" s="108"/>
      <c r="AR80" s="108"/>
      <c r="AS80" s="108"/>
      <c r="AT80" s="108"/>
    </row>
    <row r="81" spans="9:27" hidden="1" x14ac:dyDescent="0.2">
      <c r="I81" s="7" t="s">
        <v>152</v>
      </c>
      <c r="J81" s="102"/>
      <c r="K81" s="124">
        <v>1599532</v>
      </c>
      <c r="M81" s="125"/>
      <c r="Z81" s="1"/>
      <c r="AA81" s="1"/>
    </row>
    <row r="82" spans="9:27" hidden="1" x14ac:dyDescent="0.2">
      <c r="I82" s="7" t="s">
        <v>153</v>
      </c>
      <c r="K82" s="126">
        <v>446046</v>
      </c>
      <c r="M82" s="125"/>
      <c r="N82" s="126">
        <f>K84-K89</f>
        <v>1931627</v>
      </c>
      <c r="Z82" s="1"/>
      <c r="AA82" s="1"/>
    </row>
    <row r="83" spans="9:27" hidden="1" x14ac:dyDescent="0.2">
      <c r="I83" s="7" t="s">
        <v>154</v>
      </c>
      <c r="K83" s="126">
        <v>1899</v>
      </c>
      <c r="M83" s="125"/>
      <c r="Z83" s="1"/>
      <c r="AA83" s="1"/>
    </row>
    <row r="84" spans="9:27" hidden="1" x14ac:dyDescent="0.2">
      <c r="I84" s="7" t="s">
        <v>146</v>
      </c>
      <c r="K84" s="127">
        <f>K81+K82+K83</f>
        <v>2047477</v>
      </c>
      <c r="L84" s="1"/>
      <c r="M84" s="2"/>
      <c r="N84" s="1"/>
      <c r="O84" s="1"/>
      <c r="P84" s="1"/>
      <c r="S84" s="1"/>
      <c r="Z84" s="1"/>
      <c r="AA84" s="1"/>
    </row>
    <row r="85" spans="9:27" hidden="1" x14ac:dyDescent="0.2">
      <c r="K85" s="1"/>
      <c r="L85" s="128"/>
      <c r="M85" s="129"/>
      <c r="N85" s="129"/>
      <c r="O85" s="129"/>
      <c r="P85" s="129"/>
      <c r="S85" s="1"/>
      <c r="Z85" s="1"/>
      <c r="AA85" s="1"/>
    </row>
    <row r="86" spans="9:27" hidden="1" x14ac:dyDescent="0.2">
      <c r="I86" s="7" t="s">
        <v>155</v>
      </c>
      <c r="K86" s="1"/>
      <c r="L86" s="128"/>
      <c r="M86" s="129"/>
      <c r="N86" s="129"/>
      <c r="O86" s="129"/>
      <c r="P86" s="129"/>
      <c r="S86" s="1"/>
      <c r="Z86" s="1"/>
      <c r="AA86" s="1"/>
    </row>
    <row r="87" spans="9:27" hidden="1" x14ac:dyDescent="0.2">
      <c r="I87" s="7" t="s">
        <v>156</v>
      </c>
      <c r="K87" s="127">
        <v>103200</v>
      </c>
      <c r="L87" s="128"/>
      <c r="M87" s="129"/>
      <c r="N87" s="129"/>
      <c r="O87" s="129"/>
      <c r="P87" s="129"/>
      <c r="S87" s="1"/>
      <c r="Z87" s="1"/>
      <c r="AA87" s="1"/>
    </row>
    <row r="88" spans="9:27" hidden="1" x14ac:dyDescent="0.2">
      <c r="I88" s="7" t="s">
        <v>157</v>
      </c>
      <c r="K88" s="130">
        <v>12650</v>
      </c>
      <c r="L88" s="1"/>
      <c r="M88" s="131"/>
      <c r="N88" s="1"/>
      <c r="O88" s="1"/>
      <c r="P88" s="131"/>
      <c r="S88" s="1"/>
    </row>
    <row r="89" spans="9:27" hidden="1" x14ac:dyDescent="0.2">
      <c r="I89" s="7" t="s">
        <v>146</v>
      </c>
      <c r="K89" s="127">
        <f>SUM(K87:K88)</f>
        <v>115850</v>
      </c>
      <c r="L89" s="1"/>
      <c r="M89" s="2"/>
      <c r="N89" s="1"/>
      <c r="O89" s="1"/>
      <c r="P89" s="1"/>
      <c r="S89" s="1"/>
    </row>
    <row r="90" spans="9:27" hidden="1" x14ac:dyDescent="0.2">
      <c r="I90" s="7" t="s">
        <v>146</v>
      </c>
      <c r="K90" s="127">
        <f>K84-K87-K88</f>
        <v>1931627</v>
      </c>
      <c r="L90" s="1"/>
      <c r="M90" s="2"/>
      <c r="N90" s="1"/>
      <c r="O90" s="1"/>
      <c r="P90" s="1"/>
      <c r="S90" s="1"/>
    </row>
    <row r="94" spans="9:27" hidden="1" x14ac:dyDescent="0.2">
      <c r="Q94" s="133"/>
      <c r="R94" s="133"/>
      <c r="T94" s="133"/>
      <c r="U94" s="134"/>
      <c r="V94" s="134"/>
    </row>
    <row r="95" spans="9:27" hidden="1" x14ac:dyDescent="0.2">
      <c r="Q95" s="133"/>
      <c r="R95" s="133"/>
      <c r="T95" s="133"/>
      <c r="U95" s="134"/>
      <c r="V95" s="134"/>
    </row>
    <row r="96" spans="9:27" hidden="1" x14ac:dyDescent="0.2">
      <c r="Q96" s="133"/>
      <c r="R96" s="133"/>
      <c r="T96" s="133"/>
      <c r="U96" s="134"/>
      <c r="V96" s="134"/>
    </row>
    <row r="97" spans="17:22" hidden="1" x14ac:dyDescent="0.2">
      <c r="Q97" s="133"/>
      <c r="R97" s="133"/>
      <c r="T97" s="133"/>
      <c r="U97" s="134"/>
      <c r="V97" s="134"/>
    </row>
    <row r="98" spans="17:22" hidden="1" x14ac:dyDescent="0.2">
      <c r="Q98" s="133"/>
      <c r="R98" s="133"/>
      <c r="T98" s="133"/>
      <c r="U98" s="134"/>
      <c r="V98" s="134"/>
    </row>
    <row r="99" spans="17:22" hidden="1" x14ac:dyDescent="0.2">
      <c r="Q99" s="133"/>
      <c r="R99" s="133"/>
      <c r="T99" s="133"/>
      <c r="U99" s="134"/>
      <c r="V99" s="134"/>
    </row>
  </sheetData>
  <sheetProtection sheet="1" objects="1" scenarios="1" selectLockedCells="1"/>
  <mergeCells count="2">
    <mergeCell ref="U5:Y5"/>
    <mergeCell ref="A6:AT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26A29CC-8DBC-46A3-B9F8-97FF4A6D27BC}">
  <ds:schemaRefs>
    <ds:schemaRef ds:uri="http://schemas.microsoft.com/sharepoint/v3/contenttype/forms"/>
  </ds:schemaRefs>
</ds:datastoreItem>
</file>

<file path=customXml/itemProps2.xml><?xml version="1.0" encoding="utf-8"?>
<ds:datastoreItem xmlns:ds="http://schemas.openxmlformats.org/officeDocument/2006/customXml" ds:itemID="{EC90F73E-9A47-4DCE-A149-D993F8CB3140}"/>
</file>

<file path=customXml/itemProps3.xml><?xml version="1.0" encoding="utf-8"?>
<ds:datastoreItem xmlns:ds="http://schemas.openxmlformats.org/officeDocument/2006/customXml" ds:itemID="{E2F13F7D-6459-4F6D-B995-FA2557FBF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8249AF-EF06-41FD-BA60-981D9B142C5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9C3441FE-FF67-40AF-B4C8-597084E3AA9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Enclosure 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Enclosure_11</dc:title>
  <dc:creator>Christensen, Theresa (MHSD-FMOR)@DHCS</dc:creator>
  <cp:keywords>Enclosure_11</cp:keywords>
  <cp:lastModifiedBy>westj</cp:lastModifiedBy>
  <dcterms:created xsi:type="dcterms:W3CDTF">2018-03-14T16:25:00Z</dcterms:created>
  <dcterms:modified xsi:type="dcterms:W3CDTF">2020-11-04T03:05:31Z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DHCSDOC-1363137784-1335</vt:lpwstr>
  </property>
  <property fmtid="{D5CDD505-2E9C-101B-9397-08002B2CF9AE}" pid="5" name="_dlc_DocIdItemGuid">
    <vt:lpwstr>e2389cab-3480-4573-ab14-968a861bda68</vt:lpwstr>
  </property>
  <property fmtid="{D5CDD505-2E9C-101B-9397-08002B2CF9AE}" pid="6" name="_dlc_DocIdUrl">
    <vt:lpwstr>http://dhcs2016prod:88/services/MH/_layouts/15/DocIdRedir.aspx?ID=DHCSDOC-1363137784-1335, DHCSDOC-1363137784-1335</vt:lpwstr>
  </property>
  <property fmtid="{D5CDD505-2E9C-101B-9397-08002B2CF9AE}" pid="7" name="ContentTypeId">
    <vt:lpwstr>0x0101000DD778A44A894D44A57135C48A267F0A</vt:lpwstr>
  </property>
</Properties>
</file>