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B9AF347-9512-4DA3-BCED-7842DBFDCD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closure 1" sheetId="1" r:id="rId1"/>
  </sheets>
  <externalReferences>
    <externalReference r:id="rId2"/>
  </externalReferences>
  <definedNames>
    <definedName name="_xlnm.Print_Area" localSheetId="0">'Enclosure 1'!$A$1:$I$66</definedName>
    <definedName name="_xlnm.Print_Titles" localSheetId="0">'Enclosure 1'!$3:$6</definedName>
  </definedNames>
  <calcPr calcId="191029"/>
</workbook>
</file>

<file path=xl/calcChain.xml><?xml version="1.0" encoding="utf-8"?>
<calcChain xmlns="http://schemas.openxmlformats.org/spreadsheetml/2006/main">
  <c r="N81" i="1" l="1"/>
  <c r="N76" i="1"/>
  <c r="P70" i="1"/>
  <c r="AB68" i="1"/>
  <c r="X68" i="1"/>
  <c r="Q66" i="1"/>
  <c r="Z67" i="1"/>
  <c r="T65" i="1"/>
  <c r="N65" i="1"/>
  <c r="M65" i="1"/>
  <c r="Z66" i="1"/>
  <c r="T64" i="1"/>
  <c r="N64" i="1"/>
  <c r="M64" i="1"/>
  <c r="T63" i="1"/>
  <c r="M63" i="1"/>
  <c r="J63" i="1"/>
  <c r="G63" i="1"/>
  <c r="E63" i="1"/>
  <c r="F63" i="1" s="1"/>
  <c r="B63" i="1"/>
  <c r="Z64" i="1" s="1"/>
  <c r="T62" i="1"/>
  <c r="M62" i="1"/>
  <c r="J62" i="1"/>
  <c r="G62" i="1"/>
  <c r="E62" i="1"/>
  <c r="F62" i="1" s="1"/>
  <c r="B62" i="1"/>
  <c r="T61" i="1"/>
  <c r="M61" i="1"/>
  <c r="J61" i="1"/>
  <c r="G61" i="1"/>
  <c r="E61" i="1"/>
  <c r="F61" i="1" s="1"/>
  <c r="B61" i="1"/>
  <c r="Z63" i="1"/>
  <c r="T60" i="1"/>
  <c r="M60" i="1"/>
  <c r="J60" i="1"/>
  <c r="G60" i="1"/>
  <c r="H60" i="1" s="1"/>
  <c r="E60" i="1"/>
  <c r="F60" i="1" s="1"/>
  <c r="B60" i="1"/>
  <c r="T59" i="1"/>
  <c r="M59" i="1"/>
  <c r="J59" i="1"/>
  <c r="G59" i="1"/>
  <c r="E59" i="1"/>
  <c r="F59" i="1" s="1"/>
  <c r="B59" i="1"/>
  <c r="Z61" i="1" s="1"/>
  <c r="T58" i="1"/>
  <c r="M58" i="1"/>
  <c r="J58" i="1"/>
  <c r="G58" i="1"/>
  <c r="H58" i="1" s="1"/>
  <c r="E58" i="1"/>
  <c r="F58" i="1" s="1"/>
  <c r="B58" i="1"/>
  <c r="T57" i="1"/>
  <c r="M57" i="1"/>
  <c r="J57" i="1"/>
  <c r="G57" i="1"/>
  <c r="E57" i="1"/>
  <c r="F57" i="1" s="1"/>
  <c r="B57" i="1"/>
  <c r="T56" i="1"/>
  <c r="M56" i="1"/>
  <c r="J56" i="1"/>
  <c r="G56" i="1"/>
  <c r="E56" i="1"/>
  <c r="F56" i="1"/>
  <c r="B56" i="1"/>
  <c r="Z58" i="1" s="1"/>
  <c r="T55" i="1"/>
  <c r="M55" i="1"/>
  <c r="J55" i="1"/>
  <c r="G55" i="1"/>
  <c r="H55" i="1" s="1"/>
  <c r="E55" i="1"/>
  <c r="F55" i="1" s="1"/>
  <c r="B55" i="1"/>
  <c r="Z57" i="1" s="1"/>
  <c r="T54" i="1"/>
  <c r="M54" i="1"/>
  <c r="J54" i="1"/>
  <c r="G54" i="1"/>
  <c r="E54" i="1"/>
  <c r="F54" i="1" s="1"/>
  <c r="B54" i="1"/>
  <c r="Z56" i="1" s="1"/>
  <c r="T53" i="1"/>
  <c r="M53" i="1"/>
  <c r="J53" i="1"/>
  <c r="G53" i="1"/>
  <c r="E53" i="1"/>
  <c r="F53" i="1"/>
  <c r="B53" i="1"/>
  <c r="T52" i="1"/>
  <c r="M52" i="1"/>
  <c r="J52" i="1"/>
  <c r="G52" i="1"/>
  <c r="E52" i="1"/>
  <c r="F52" i="1"/>
  <c r="B52" i="1"/>
  <c r="T51" i="1"/>
  <c r="M51" i="1"/>
  <c r="J51" i="1"/>
  <c r="G51" i="1"/>
  <c r="E51" i="1"/>
  <c r="F51" i="1" s="1"/>
  <c r="B51" i="1"/>
  <c r="T50" i="1"/>
  <c r="M50" i="1"/>
  <c r="J50" i="1"/>
  <c r="G50" i="1"/>
  <c r="H50" i="1" s="1"/>
  <c r="E50" i="1"/>
  <c r="F50" i="1" s="1"/>
  <c r="B50" i="1"/>
  <c r="T49" i="1"/>
  <c r="M49" i="1"/>
  <c r="J49" i="1"/>
  <c r="G49" i="1"/>
  <c r="E49" i="1"/>
  <c r="F49" i="1"/>
  <c r="B49" i="1"/>
  <c r="T48" i="1"/>
  <c r="M48" i="1"/>
  <c r="J48" i="1"/>
  <c r="G48" i="1"/>
  <c r="E48" i="1"/>
  <c r="F48" i="1"/>
  <c r="B48" i="1"/>
  <c r="T47" i="1"/>
  <c r="M47" i="1"/>
  <c r="J47" i="1"/>
  <c r="G47" i="1"/>
  <c r="E47" i="1"/>
  <c r="F47" i="1" s="1"/>
  <c r="B47" i="1"/>
  <c r="Z49" i="1" s="1"/>
  <c r="T46" i="1"/>
  <c r="M46" i="1"/>
  <c r="J46" i="1"/>
  <c r="G46" i="1"/>
  <c r="E46" i="1"/>
  <c r="F46" i="1" s="1"/>
  <c r="B46" i="1"/>
  <c r="T45" i="1"/>
  <c r="M45" i="1"/>
  <c r="J45" i="1"/>
  <c r="G45" i="1"/>
  <c r="E45" i="1"/>
  <c r="F45" i="1" s="1"/>
  <c r="B45" i="1"/>
  <c r="Z47" i="1" s="1"/>
  <c r="T44" i="1"/>
  <c r="M44" i="1"/>
  <c r="J44" i="1"/>
  <c r="G44" i="1"/>
  <c r="E44" i="1"/>
  <c r="F44" i="1" s="1"/>
  <c r="B44" i="1"/>
  <c r="Z46" i="1"/>
  <c r="T43" i="1"/>
  <c r="M43" i="1"/>
  <c r="J43" i="1"/>
  <c r="G43" i="1"/>
  <c r="H43" i="1" s="1"/>
  <c r="E43" i="1"/>
  <c r="F43" i="1" s="1"/>
  <c r="B43" i="1"/>
  <c r="Z45" i="1" s="1"/>
  <c r="T42" i="1"/>
  <c r="M42" i="1"/>
  <c r="J42" i="1"/>
  <c r="G42" i="1"/>
  <c r="E42" i="1"/>
  <c r="F42" i="1" s="1"/>
  <c r="B42" i="1"/>
  <c r="Z44" i="1" s="1"/>
  <c r="T41" i="1"/>
  <c r="M41" i="1"/>
  <c r="J41" i="1"/>
  <c r="G41" i="1"/>
  <c r="H41" i="1" s="1"/>
  <c r="E41" i="1"/>
  <c r="F41" i="1" s="1"/>
  <c r="B41" i="1"/>
  <c r="Z43" i="1"/>
  <c r="T40" i="1"/>
  <c r="M40" i="1"/>
  <c r="J40" i="1"/>
  <c r="G40" i="1"/>
  <c r="E40" i="1"/>
  <c r="F40" i="1" s="1"/>
  <c r="B40" i="1"/>
  <c r="Z42" i="1"/>
  <c r="T39" i="1"/>
  <c r="M39" i="1"/>
  <c r="J39" i="1"/>
  <c r="G39" i="1"/>
  <c r="H39" i="1" s="1"/>
  <c r="E39" i="1"/>
  <c r="F39" i="1" s="1"/>
  <c r="B39" i="1"/>
  <c r="T38" i="1"/>
  <c r="M38" i="1"/>
  <c r="J38" i="1"/>
  <c r="G38" i="1"/>
  <c r="E38" i="1"/>
  <c r="F38" i="1" s="1"/>
  <c r="B38" i="1"/>
  <c r="T37" i="1"/>
  <c r="M37" i="1"/>
  <c r="J37" i="1"/>
  <c r="G37" i="1"/>
  <c r="E37" i="1"/>
  <c r="F37" i="1" s="1"/>
  <c r="B37" i="1"/>
  <c r="Z39" i="1" s="1"/>
  <c r="T36" i="1"/>
  <c r="M36" i="1"/>
  <c r="J36" i="1"/>
  <c r="G36" i="1"/>
  <c r="E36" i="1"/>
  <c r="F36" i="1" s="1"/>
  <c r="B36" i="1"/>
  <c r="Z38" i="1" s="1"/>
  <c r="T35" i="1"/>
  <c r="M35" i="1"/>
  <c r="J35" i="1"/>
  <c r="G35" i="1"/>
  <c r="E35" i="1"/>
  <c r="F35" i="1" s="1"/>
  <c r="B35" i="1"/>
  <c r="Z37" i="1"/>
  <c r="T34" i="1"/>
  <c r="M34" i="1"/>
  <c r="J34" i="1"/>
  <c r="G34" i="1"/>
  <c r="H34" i="1" s="1"/>
  <c r="E34" i="1"/>
  <c r="F34" i="1" s="1"/>
  <c r="B34" i="1"/>
  <c r="Z36" i="1"/>
  <c r="T33" i="1"/>
  <c r="M33" i="1"/>
  <c r="J33" i="1"/>
  <c r="G33" i="1"/>
  <c r="E33" i="1"/>
  <c r="F33" i="1" s="1"/>
  <c r="B33" i="1"/>
  <c r="Z35" i="1" s="1"/>
  <c r="T32" i="1"/>
  <c r="M32" i="1"/>
  <c r="J32" i="1"/>
  <c r="G32" i="1"/>
  <c r="E32" i="1"/>
  <c r="F32" i="1" s="1"/>
  <c r="B32" i="1"/>
  <c r="Z34" i="1" s="1"/>
  <c r="T31" i="1"/>
  <c r="M31" i="1"/>
  <c r="J31" i="1"/>
  <c r="G31" i="1"/>
  <c r="E31" i="1"/>
  <c r="F31" i="1" s="1"/>
  <c r="B31" i="1"/>
  <c r="Z33" i="1"/>
  <c r="T30" i="1"/>
  <c r="M30" i="1"/>
  <c r="J30" i="1"/>
  <c r="G30" i="1"/>
  <c r="H30" i="1" s="1"/>
  <c r="E30" i="1"/>
  <c r="F30" i="1" s="1"/>
  <c r="B30" i="1"/>
  <c r="Z32" i="1"/>
  <c r="T29" i="1"/>
  <c r="M29" i="1"/>
  <c r="J29" i="1"/>
  <c r="G29" i="1"/>
  <c r="E29" i="1"/>
  <c r="F29" i="1" s="1"/>
  <c r="B29" i="1"/>
  <c r="Z31" i="1" s="1"/>
  <c r="T28" i="1"/>
  <c r="M28" i="1"/>
  <c r="J28" i="1"/>
  <c r="G28" i="1"/>
  <c r="E28" i="1"/>
  <c r="F28" i="1" s="1"/>
  <c r="B28" i="1"/>
  <c r="Z30" i="1" s="1"/>
  <c r="T27" i="1"/>
  <c r="M27" i="1"/>
  <c r="J27" i="1"/>
  <c r="G27" i="1"/>
  <c r="E27" i="1"/>
  <c r="F27" i="1" s="1"/>
  <c r="B27" i="1"/>
  <c r="Z29" i="1"/>
  <c r="T26" i="1"/>
  <c r="M26" i="1"/>
  <c r="J26" i="1"/>
  <c r="G26" i="1"/>
  <c r="H26" i="1" s="1"/>
  <c r="E26" i="1"/>
  <c r="F26" i="1" s="1"/>
  <c r="B26" i="1"/>
  <c r="Z28" i="1"/>
  <c r="T25" i="1"/>
  <c r="M25" i="1"/>
  <c r="J25" i="1"/>
  <c r="G25" i="1"/>
  <c r="E25" i="1"/>
  <c r="F25" i="1" s="1"/>
  <c r="B25" i="1"/>
  <c r="Z27" i="1" s="1"/>
  <c r="T24" i="1"/>
  <c r="M24" i="1"/>
  <c r="J24" i="1"/>
  <c r="G24" i="1"/>
  <c r="E24" i="1"/>
  <c r="F24" i="1" s="1"/>
  <c r="B24" i="1"/>
  <c r="Z26" i="1" s="1"/>
  <c r="T23" i="1"/>
  <c r="M23" i="1"/>
  <c r="J23" i="1"/>
  <c r="G23" i="1"/>
  <c r="H23" i="1" s="1"/>
  <c r="E23" i="1"/>
  <c r="F23" i="1" s="1"/>
  <c r="B23" i="1"/>
  <c r="Z25" i="1" s="1"/>
  <c r="T22" i="1"/>
  <c r="M22" i="1"/>
  <c r="J22" i="1"/>
  <c r="G22" i="1"/>
  <c r="E22" i="1"/>
  <c r="F22" i="1" s="1"/>
  <c r="B22" i="1"/>
  <c r="T21" i="1"/>
  <c r="M21" i="1"/>
  <c r="J21" i="1"/>
  <c r="G21" i="1"/>
  <c r="E21" i="1"/>
  <c r="F21" i="1" s="1"/>
  <c r="B21" i="1"/>
  <c r="T20" i="1"/>
  <c r="M20" i="1"/>
  <c r="J20" i="1"/>
  <c r="G20" i="1"/>
  <c r="H20" i="1" s="1"/>
  <c r="E20" i="1"/>
  <c r="F20" i="1" s="1"/>
  <c r="B20" i="1"/>
  <c r="T19" i="1"/>
  <c r="M19" i="1"/>
  <c r="J19" i="1"/>
  <c r="G19" i="1"/>
  <c r="E19" i="1"/>
  <c r="F19" i="1" s="1"/>
  <c r="B19" i="1"/>
  <c r="T18" i="1"/>
  <c r="M18" i="1"/>
  <c r="J18" i="1"/>
  <c r="G18" i="1"/>
  <c r="E18" i="1"/>
  <c r="F18" i="1"/>
  <c r="B18" i="1"/>
  <c r="Z20" i="1" s="1"/>
  <c r="T17" i="1"/>
  <c r="M17" i="1"/>
  <c r="J17" i="1"/>
  <c r="G17" i="1"/>
  <c r="E17" i="1"/>
  <c r="F17" i="1" s="1"/>
  <c r="B17" i="1"/>
  <c r="T16" i="1"/>
  <c r="M16" i="1"/>
  <c r="J16" i="1"/>
  <c r="G16" i="1"/>
  <c r="E16" i="1"/>
  <c r="F16" i="1" s="1"/>
  <c r="B16" i="1"/>
  <c r="T15" i="1"/>
  <c r="M15" i="1"/>
  <c r="J15" i="1"/>
  <c r="G15" i="1"/>
  <c r="E15" i="1"/>
  <c r="F15" i="1"/>
  <c r="B15" i="1"/>
  <c r="T14" i="1"/>
  <c r="M14" i="1"/>
  <c r="J14" i="1"/>
  <c r="G14" i="1"/>
  <c r="E14" i="1"/>
  <c r="F14" i="1"/>
  <c r="B14" i="1"/>
  <c r="Z16" i="1" s="1"/>
  <c r="T13" i="1"/>
  <c r="M13" i="1"/>
  <c r="J13" i="1"/>
  <c r="G13" i="1"/>
  <c r="H13" i="1" s="1"/>
  <c r="E13" i="1"/>
  <c r="F13" i="1" s="1"/>
  <c r="B13" i="1"/>
  <c r="T12" i="1"/>
  <c r="M12" i="1"/>
  <c r="J12" i="1"/>
  <c r="G12" i="1"/>
  <c r="E12" i="1"/>
  <c r="F12" i="1"/>
  <c r="B12" i="1"/>
  <c r="Z14" i="1" s="1"/>
  <c r="T11" i="1"/>
  <c r="M11" i="1"/>
  <c r="J11" i="1"/>
  <c r="G11" i="1"/>
  <c r="H11" i="1" s="1"/>
  <c r="E11" i="1"/>
  <c r="F11" i="1" s="1"/>
  <c r="B11" i="1"/>
  <c r="Z13" i="1" s="1"/>
  <c r="T10" i="1"/>
  <c r="M10" i="1"/>
  <c r="J10" i="1"/>
  <c r="G10" i="1"/>
  <c r="E10" i="1"/>
  <c r="F10" i="1" s="1"/>
  <c r="B10" i="1"/>
  <c r="T9" i="1"/>
  <c r="M9" i="1"/>
  <c r="J9" i="1"/>
  <c r="G9" i="1"/>
  <c r="E9" i="1"/>
  <c r="F9" i="1" s="1"/>
  <c r="B9" i="1"/>
  <c r="T8" i="1"/>
  <c r="M8" i="1"/>
  <c r="J8" i="1"/>
  <c r="G8" i="1"/>
  <c r="G66" i="1" s="1"/>
  <c r="H66" i="1" s="1"/>
  <c r="E8" i="1"/>
  <c r="F8" i="1" s="1"/>
  <c r="B8" i="1"/>
  <c r="T7" i="1"/>
  <c r="M7" i="1"/>
  <c r="M66" i="1" s="1"/>
  <c r="J7" i="1"/>
  <c r="G7" i="1"/>
  <c r="E7" i="1"/>
  <c r="F7" i="1" s="1"/>
  <c r="B7" i="1"/>
  <c r="G4" i="1"/>
  <c r="H9" i="1" s="1"/>
  <c r="H17" i="1"/>
  <c r="H33" i="1"/>
  <c r="H19" i="1"/>
  <c r="H52" i="1"/>
  <c r="H56" i="1"/>
  <c r="H49" i="1"/>
  <c r="H53" i="1"/>
  <c r="H36" i="1"/>
  <c r="H51" i="1"/>
  <c r="H10" i="1"/>
  <c r="H14" i="1"/>
  <c r="H42" i="1"/>
  <c r="H46" i="1"/>
  <c r="H62" i="1"/>
  <c r="Z18" i="1"/>
  <c r="Z10" i="1"/>
  <c r="Z19" i="1"/>
  <c r="Z48" i="1"/>
  <c r="Z15" i="1"/>
  <c r="Z22" i="1"/>
  <c r="Z40" i="1"/>
  <c r="Z23" i="1"/>
  <c r="Z12" i="1"/>
  <c r="Z62" i="1"/>
  <c r="H7" i="1" l="1"/>
  <c r="H40" i="1"/>
  <c r="H59" i="1"/>
  <c r="H28" i="1"/>
  <c r="H25" i="1"/>
  <c r="H29" i="1"/>
  <c r="H37" i="1"/>
  <c r="H61" i="1"/>
  <c r="H18" i="1"/>
  <c r="H12" i="1"/>
  <c r="H21" i="1"/>
  <c r="H24" i="1"/>
  <c r="H32" i="1"/>
  <c r="H45" i="1"/>
  <c r="Q74" i="1"/>
  <c r="H27" i="1"/>
  <c r="H31" i="1"/>
  <c r="H35" i="1"/>
  <c r="H44" i="1"/>
  <c r="B66" i="1"/>
  <c r="C7" i="1" s="1"/>
  <c r="Z9" i="1"/>
  <c r="Z11" i="1"/>
  <c r="C48" i="1"/>
  <c r="Z50" i="1"/>
  <c r="Z54" i="1"/>
  <c r="H8" i="1"/>
  <c r="E66" i="1"/>
  <c r="F66" i="1" s="1"/>
  <c r="T66" i="1"/>
  <c r="Z53" i="1"/>
  <c r="C51" i="1"/>
  <c r="Z21" i="1"/>
  <c r="C19" i="1"/>
  <c r="C22" i="1"/>
  <c r="Z24" i="1"/>
  <c r="Z52" i="1"/>
  <c r="C50" i="1"/>
  <c r="Z59" i="1"/>
  <c r="Z17" i="1"/>
  <c r="C15" i="1"/>
  <c r="C39" i="1"/>
  <c r="Z41" i="1"/>
  <c r="C49" i="1"/>
  <c r="Z51" i="1"/>
  <c r="Z55" i="1"/>
  <c r="C53" i="1"/>
  <c r="C38" i="1"/>
  <c r="C42" i="1"/>
  <c r="H63" i="1"/>
  <c r="N82" i="1"/>
  <c r="H15" i="1"/>
  <c r="H57" i="1"/>
  <c r="H54" i="1"/>
  <c r="H16" i="1"/>
  <c r="H22" i="1"/>
  <c r="H38" i="1"/>
  <c r="C40" i="1"/>
  <c r="H47" i="1"/>
  <c r="H48" i="1"/>
  <c r="Z60" i="1"/>
  <c r="C58" i="1"/>
  <c r="C57" i="1" l="1"/>
  <c r="C13" i="1"/>
  <c r="C52" i="1"/>
  <c r="D52" i="1" s="1"/>
  <c r="C9" i="1"/>
  <c r="I9" i="1" s="1"/>
  <c r="K9" i="1" s="1"/>
  <c r="C62" i="1"/>
  <c r="I7" i="1"/>
  <c r="D7" i="1"/>
  <c r="I53" i="1"/>
  <c r="K53" i="1" s="1"/>
  <c r="D53" i="1"/>
  <c r="D57" i="1"/>
  <c r="I57" i="1"/>
  <c r="K57" i="1" s="1"/>
  <c r="I13" i="1"/>
  <c r="K13" i="1" s="1"/>
  <c r="D13" i="1"/>
  <c r="I52" i="1"/>
  <c r="K52" i="1" s="1"/>
  <c r="D58" i="1"/>
  <c r="I58" i="1"/>
  <c r="K58" i="1" s="1"/>
  <c r="D39" i="1"/>
  <c r="I39" i="1"/>
  <c r="K39" i="1" s="1"/>
  <c r="I62" i="1"/>
  <c r="K62" i="1" s="1"/>
  <c r="D62" i="1"/>
  <c r="D42" i="1"/>
  <c r="I42" i="1"/>
  <c r="K42" i="1" s="1"/>
  <c r="I15" i="1"/>
  <c r="K15" i="1" s="1"/>
  <c r="D15" i="1"/>
  <c r="D50" i="1"/>
  <c r="I50" i="1"/>
  <c r="K50" i="1" s="1"/>
  <c r="I19" i="1"/>
  <c r="K19" i="1" s="1"/>
  <c r="D19" i="1"/>
  <c r="D51" i="1"/>
  <c r="I51" i="1"/>
  <c r="K51" i="1" s="1"/>
  <c r="I48" i="1"/>
  <c r="K48" i="1" s="1"/>
  <c r="D48" i="1"/>
  <c r="D9" i="1"/>
  <c r="D40" i="1"/>
  <c r="I40" i="1"/>
  <c r="K40" i="1" s="1"/>
  <c r="D22" i="1"/>
  <c r="I22" i="1"/>
  <c r="K22" i="1" s="1"/>
  <c r="D38" i="1"/>
  <c r="I38" i="1"/>
  <c r="K38" i="1" s="1"/>
  <c r="I49" i="1"/>
  <c r="K49" i="1" s="1"/>
  <c r="D49" i="1"/>
  <c r="C35" i="1"/>
  <c r="C33" i="1"/>
  <c r="C59" i="1"/>
  <c r="C63" i="1"/>
  <c r="C60" i="1"/>
  <c r="C16" i="1"/>
  <c r="C12" i="1"/>
  <c r="C34" i="1"/>
  <c r="C28" i="1"/>
  <c r="C54" i="1"/>
  <c r="C41" i="1"/>
  <c r="C37" i="1"/>
  <c r="C27" i="1"/>
  <c r="C14" i="1"/>
  <c r="C56" i="1"/>
  <c r="C44" i="1"/>
  <c r="C23" i="1"/>
  <c r="C26" i="1"/>
  <c r="C47" i="1"/>
  <c r="C45" i="1"/>
  <c r="C11" i="1"/>
  <c r="C20" i="1"/>
  <c r="C32" i="1"/>
  <c r="C43" i="1"/>
  <c r="C31" i="1"/>
  <c r="C46" i="1"/>
  <c r="C8" i="1"/>
  <c r="C18" i="1"/>
  <c r="C24" i="1"/>
  <c r="C61" i="1"/>
  <c r="C29" i="1"/>
  <c r="C10" i="1"/>
  <c r="C30" i="1"/>
  <c r="C55" i="1"/>
  <c r="C25" i="1"/>
  <c r="C21" i="1"/>
  <c r="C17" i="1"/>
  <c r="C36" i="1"/>
  <c r="C66" i="1" l="1"/>
  <c r="D66" i="1" s="1"/>
  <c r="D17" i="1"/>
  <c r="I17" i="1"/>
  <c r="K17" i="1" s="1"/>
  <c r="I31" i="1"/>
  <c r="K31" i="1" s="1"/>
  <c r="D31" i="1"/>
  <c r="I27" i="1"/>
  <c r="K27" i="1" s="1"/>
  <c r="D27" i="1"/>
  <c r="I35" i="1"/>
  <c r="K35" i="1" s="1"/>
  <c r="D35" i="1"/>
  <c r="D43" i="1"/>
  <c r="I43" i="1"/>
  <c r="K43" i="1" s="1"/>
  <c r="I30" i="1"/>
  <c r="K30" i="1" s="1"/>
  <c r="D30" i="1"/>
  <c r="D11" i="1"/>
  <c r="I11" i="1"/>
  <c r="K11" i="1" s="1"/>
  <c r="I28" i="1"/>
  <c r="K28" i="1" s="1"/>
  <c r="D28" i="1"/>
  <c r="D21" i="1"/>
  <c r="I21" i="1"/>
  <c r="K21" i="1" s="1"/>
  <c r="I18" i="1"/>
  <c r="K18" i="1" s="1"/>
  <c r="D18" i="1"/>
  <c r="I45" i="1"/>
  <c r="K45" i="1" s="1"/>
  <c r="D45" i="1"/>
  <c r="I37" i="1"/>
  <c r="K37" i="1" s="1"/>
  <c r="D37" i="1"/>
  <c r="I63" i="1"/>
  <c r="K63" i="1" s="1"/>
  <c r="D63" i="1"/>
  <c r="I25" i="1"/>
  <c r="K25" i="1" s="1"/>
  <c r="D25" i="1"/>
  <c r="I29" i="1"/>
  <c r="K29" i="1" s="1"/>
  <c r="D29" i="1"/>
  <c r="I8" i="1"/>
  <c r="K8" i="1" s="1"/>
  <c r="D8" i="1"/>
  <c r="I32" i="1"/>
  <c r="K32" i="1" s="1"/>
  <c r="D32" i="1"/>
  <c r="I47" i="1"/>
  <c r="K47" i="1" s="1"/>
  <c r="D47" i="1"/>
  <c r="I56" i="1"/>
  <c r="K56" i="1" s="1"/>
  <c r="D56" i="1"/>
  <c r="I41" i="1"/>
  <c r="K41" i="1" s="1"/>
  <c r="D41" i="1"/>
  <c r="I12" i="1"/>
  <c r="K12" i="1" s="1"/>
  <c r="D12" i="1"/>
  <c r="I59" i="1"/>
  <c r="K59" i="1" s="1"/>
  <c r="D59" i="1"/>
  <c r="D24" i="1"/>
  <c r="I24" i="1"/>
  <c r="K24" i="1" s="1"/>
  <c r="D23" i="1"/>
  <c r="I23" i="1"/>
  <c r="K23" i="1" s="1"/>
  <c r="D60" i="1"/>
  <c r="I60" i="1"/>
  <c r="K60" i="1" s="1"/>
  <c r="D10" i="1"/>
  <c r="I10" i="1"/>
  <c r="K10" i="1" s="1"/>
  <c r="D44" i="1"/>
  <c r="I44" i="1"/>
  <c r="K44" i="1" s="1"/>
  <c r="I34" i="1"/>
  <c r="K34" i="1" s="1"/>
  <c r="D34" i="1"/>
  <c r="D36" i="1"/>
  <c r="I36" i="1"/>
  <c r="K36" i="1" s="1"/>
  <c r="D55" i="1"/>
  <c r="I55" i="1"/>
  <c r="K55" i="1" s="1"/>
  <c r="I61" i="1"/>
  <c r="K61" i="1" s="1"/>
  <c r="D61" i="1"/>
  <c r="I46" i="1"/>
  <c r="K46" i="1" s="1"/>
  <c r="D46" i="1"/>
  <c r="I20" i="1"/>
  <c r="K20" i="1" s="1"/>
  <c r="D20" i="1"/>
  <c r="I26" i="1"/>
  <c r="K26" i="1" s="1"/>
  <c r="D26" i="1"/>
  <c r="D14" i="1"/>
  <c r="I14" i="1"/>
  <c r="K14" i="1" s="1"/>
  <c r="D54" i="1"/>
  <c r="I54" i="1"/>
  <c r="K54" i="1" s="1"/>
  <c r="I16" i="1"/>
  <c r="K16" i="1" s="1"/>
  <c r="D16" i="1"/>
  <c r="I33" i="1"/>
  <c r="K33" i="1" s="1"/>
  <c r="D33" i="1"/>
  <c r="K7" i="1"/>
  <c r="K66" i="1" l="1"/>
  <c r="L7" i="1" s="1"/>
  <c r="L20" i="1"/>
  <c r="N20" i="1" s="1"/>
  <c r="L23" i="1"/>
  <c r="N23" i="1" s="1"/>
  <c r="L11" i="1"/>
  <c r="N11" i="1" s="1"/>
  <c r="L12" i="1"/>
  <c r="N12" i="1" s="1"/>
  <c r="L32" i="1"/>
  <c r="N32" i="1" s="1"/>
  <c r="L29" i="1"/>
  <c r="N29" i="1" s="1"/>
  <c r="L21" i="1"/>
  <c r="N21" i="1" s="1"/>
  <c r="L43" i="1"/>
  <c r="N43" i="1" s="1"/>
  <c r="L35" i="1"/>
  <c r="N35" i="1" s="1"/>
  <c r="L31" i="1"/>
  <c r="N31" i="1" s="1"/>
  <c r="L61" i="1"/>
  <c r="N61" i="1" s="1"/>
  <c r="L18" i="1"/>
  <c r="N18" i="1" s="1"/>
  <c r="L54" i="1"/>
  <c r="N54" i="1" s="1"/>
  <c r="L56" i="1"/>
  <c r="N56" i="1" s="1"/>
  <c r="L33" i="1"/>
  <c r="N33" i="1" s="1"/>
  <c r="L26" i="1"/>
  <c r="N26" i="1" s="1"/>
  <c r="L46" i="1"/>
  <c r="N46" i="1" s="1"/>
  <c r="L10" i="1"/>
  <c r="N10" i="1" s="1"/>
  <c r="L60" i="1"/>
  <c r="N60" i="1" s="1"/>
  <c r="L24" i="1"/>
  <c r="N24" i="1" s="1"/>
  <c r="L63" i="1"/>
  <c r="N63" i="1" s="1"/>
  <c r="L45" i="1"/>
  <c r="N45" i="1" s="1"/>
  <c r="L17" i="1"/>
  <c r="N17" i="1" s="1"/>
  <c r="L16" i="1"/>
  <c r="N16" i="1" s="1"/>
  <c r="L44" i="1"/>
  <c r="N44" i="1" s="1"/>
  <c r="L37" i="1"/>
  <c r="N37" i="1" s="1"/>
  <c r="I66" i="1"/>
  <c r="L55" i="1"/>
  <c r="N55" i="1" s="1"/>
  <c r="L14" i="1"/>
  <c r="N14" i="1" s="1"/>
  <c r="L36" i="1"/>
  <c r="N36" i="1" s="1"/>
  <c r="L34" i="1"/>
  <c r="N34" i="1" s="1"/>
  <c r="L59" i="1"/>
  <c r="N59" i="1" s="1"/>
  <c r="L41" i="1"/>
  <c r="N41" i="1" s="1"/>
  <c r="L47" i="1"/>
  <c r="N47" i="1" s="1"/>
  <c r="L8" i="1"/>
  <c r="N8" i="1" s="1"/>
  <c r="L25" i="1"/>
  <c r="N25" i="1" s="1"/>
  <c r="L28" i="1"/>
  <c r="N28" i="1" s="1"/>
  <c r="L30" i="1"/>
  <c r="N30" i="1" s="1"/>
  <c r="L27" i="1"/>
  <c r="N27" i="1" s="1"/>
  <c r="N7" i="1" l="1"/>
  <c r="L19" i="1"/>
  <c r="N19" i="1" s="1"/>
  <c r="L42" i="1"/>
  <c r="N42" i="1" s="1"/>
  <c r="L13" i="1"/>
  <c r="N13" i="1" s="1"/>
  <c r="L40" i="1"/>
  <c r="N40" i="1" s="1"/>
  <c r="L49" i="1"/>
  <c r="N49" i="1" s="1"/>
  <c r="L15" i="1"/>
  <c r="N15" i="1" s="1"/>
  <c r="L62" i="1"/>
  <c r="N62" i="1" s="1"/>
  <c r="L39" i="1"/>
  <c r="N39" i="1" s="1"/>
  <c r="L58" i="1"/>
  <c r="N58" i="1" s="1"/>
  <c r="L51" i="1"/>
  <c r="N51" i="1" s="1"/>
  <c r="L53" i="1"/>
  <c r="N53" i="1" s="1"/>
  <c r="L38" i="1"/>
  <c r="N38" i="1" s="1"/>
  <c r="L52" i="1"/>
  <c r="N52" i="1" s="1"/>
  <c r="L48" i="1"/>
  <c r="N48" i="1" s="1"/>
  <c r="L22" i="1"/>
  <c r="N22" i="1" s="1"/>
  <c r="L57" i="1"/>
  <c r="N57" i="1" s="1"/>
  <c r="L50" i="1"/>
  <c r="N50" i="1" s="1"/>
  <c r="L9" i="1"/>
  <c r="N9" i="1" s="1"/>
  <c r="L66" i="1" l="1"/>
  <c r="N66" i="1"/>
  <c r="O64" i="1" l="1"/>
  <c r="P64" i="1" s="1"/>
  <c r="O65" i="1"/>
  <c r="P65" i="1" s="1"/>
  <c r="O31" i="1"/>
  <c r="P31" i="1" s="1"/>
  <c r="O63" i="1"/>
  <c r="P63" i="1" s="1"/>
  <c r="O32" i="1"/>
  <c r="P32" i="1" s="1"/>
  <c r="O56" i="1"/>
  <c r="P56" i="1" s="1"/>
  <c r="O59" i="1"/>
  <c r="P59" i="1" s="1"/>
  <c r="O26" i="1"/>
  <c r="P26" i="1" s="1"/>
  <c r="O47" i="1"/>
  <c r="P47" i="1" s="1"/>
  <c r="O8" i="1"/>
  <c r="P8" i="1" s="1"/>
  <c r="O33" i="1"/>
  <c r="P33" i="1" s="1"/>
  <c r="O27" i="1"/>
  <c r="P27" i="1" s="1"/>
  <c r="O28" i="1"/>
  <c r="P28" i="1" s="1"/>
  <c r="O46" i="1"/>
  <c r="P46" i="1" s="1"/>
  <c r="O20" i="1"/>
  <c r="P20" i="1" s="1"/>
  <c r="O29" i="1"/>
  <c r="P29" i="1" s="1"/>
  <c r="O55" i="1"/>
  <c r="P55" i="1" s="1"/>
  <c r="O18" i="1"/>
  <c r="P18" i="1" s="1"/>
  <c r="O10" i="1"/>
  <c r="P10" i="1" s="1"/>
  <c r="O34" i="1"/>
  <c r="P34" i="1" s="1"/>
  <c r="O61" i="1"/>
  <c r="P61" i="1" s="1"/>
  <c r="O45" i="1"/>
  <c r="P45" i="1" s="1"/>
  <c r="O44" i="1"/>
  <c r="P44" i="1" s="1"/>
  <c r="O37" i="1"/>
  <c r="P37" i="1" s="1"/>
  <c r="O25" i="1"/>
  <c r="P25" i="1" s="1"/>
  <c r="O12" i="1"/>
  <c r="P12" i="1" s="1"/>
  <c r="O60" i="1"/>
  <c r="P60" i="1" s="1"/>
  <c r="O36" i="1"/>
  <c r="P36" i="1" s="1"/>
  <c r="O14" i="1"/>
  <c r="P14" i="1" s="1"/>
  <c r="O54" i="1"/>
  <c r="P54" i="1" s="1"/>
  <c r="O30" i="1"/>
  <c r="P30" i="1" s="1"/>
  <c r="O41" i="1"/>
  <c r="P41" i="1" s="1"/>
  <c r="O16" i="1"/>
  <c r="P16" i="1" s="1"/>
  <c r="O43" i="1"/>
  <c r="P43" i="1" s="1"/>
  <c r="O23" i="1"/>
  <c r="P23" i="1" s="1"/>
  <c r="O17" i="1"/>
  <c r="P17" i="1" s="1"/>
  <c r="O21" i="1"/>
  <c r="P21" i="1" s="1"/>
  <c r="O35" i="1"/>
  <c r="P35" i="1" s="1"/>
  <c r="O24" i="1"/>
  <c r="P24" i="1" s="1"/>
  <c r="O11" i="1"/>
  <c r="P11" i="1" s="1"/>
  <c r="O52" i="1"/>
  <c r="P52" i="1" s="1"/>
  <c r="O42" i="1"/>
  <c r="P42" i="1" s="1"/>
  <c r="O9" i="1"/>
  <c r="P9" i="1" s="1"/>
  <c r="O13" i="1"/>
  <c r="P13" i="1" s="1"/>
  <c r="O19" i="1"/>
  <c r="P19" i="1" s="1"/>
  <c r="O50" i="1"/>
  <c r="P50" i="1" s="1"/>
  <c r="O15" i="1"/>
  <c r="P15" i="1" s="1"/>
  <c r="O53" i="1"/>
  <c r="P53" i="1" s="1"/>
  <c r="O62" i="1"/>
  <c r="P62" i="1" s="1"/>
  <c r="O49" i="1"/>
  <c r="P49" i="1" s="1"/>
  <c r="O38" i="1"/>
  <c r="P38" i="1" s="1"/>
  <c r="O51" i="1"/>
  <c r="P51" i="1" s="1"/>
  <c r="O40" i="1"/>
  <c r="P40" i="1" s="1"/>
  <c r="O22" i="1"/>
  <c r="P22" i="1" s="1"/>
  <c r="O7" i="1"/>
  <c r="O58" i="1"/>
  <c r="P58" i="1" s="1"/>
  <c r="O48" i="1"/>
  <c r="P48" i="1" s="1"/>
  <c r="O57" i="1"/>
  <c r="P57" i="1" s="1"/>
  <c r="O39" i="1"/>
  <c r="P39" i="1" s="1"/>
  <c r="AA60" i="1" l="1"/>
  <c r="AA15" i="1"/>
  <c r="AA43" i="1"/>
  <c r="AA39" i="1"/>
  <c r="AA31" i="1"/>
  <c r="AA29" i="1"/>
  <c r="AA28" i="1"/>
  <c r="AA64" i="1"/>
  <c r="AA41" i="1"/>
  <c r="P7" i="1"/>
  <c r="O66" i="1"/>
  <c r="AA40" i="1"/>
  <c r="AA17" i="1"/>
  <c r="AA11" i="1"/>
  <c r="AA26" i="1"/>
  <c r="AA25" i="1"/>
  <c r="AA32" i="1"/>
  <c r="AA62" i="1"/>
  <c r="AA46" i="1"/>
  <c r="AA12" i="1"/>
  <c r="AA22" i="1"/>
  <c r="AA35" i="1"/>
  <c r="AA61" i="1"/>
  <c r="AA33" i="1"/>
  <c r="AA53" i="1"/>
  <c r="AA13" i="1"/>
  <c r="AA38" i="1"/>
  <c r="AA51" i="1"/>
  <c r="AA44" i="1"/>
  <c r="AA45" i="1"/>
  <c r="AA14" i="1"/>
  <c r="AA47" i="1"/>
  <c r="AA20" i="1"/>
  <c r="AA48" i="1"/>
  <c r="AA10" i="1"/>
  <c r="AA58" i="1"/>
  <c r="AA67" i="1"/>
  <c r="AA55" i="1"/>
  <c r="AA19" i="1"/>
  <c r="AA36" i="1"/>
  <c r="AA59" i="1"/>
  <c r="AA24" i="1"/>
  <c r="AA52" i="1"/>
  <c r="AA37" i="1"/>
  <c r="AA56" i="1"/>
  <c r="AA50" i="1"/>
  <c r="AA42" i="1"/>
  <c r="AA21" i="1"/>
  <c r="AA54" i="1"/>
  <c r="AA23" i="1"/>
  <c r="AA18" i="1"/>
  <c r="AA16" i="1"/>
  <c r="AA27" i="1"/>
  <c r="AA63" i="1"/>
  <c r="AA57" i="1"/>
  <c r="AA30" i="1"/>
  <c r="AA49" i="1"/>
  <c r="AA34" i="1"/>
  <c r="AA66" i="1"/>
  <c r="P66" i="1" l="1"/>
  <c r="AA9" i="1"/>
  <c r="AA68" i="1" l="1"/>
  <c r="R7" i="1" s="1"/>
  <c r="S7" i="1" l="1"/>
  <c r="R62" i="1"/>
  <c r="S62" i="1" s="1"/>
  <c r="U62" i="1" s="1"/>
  <c r="R25" i="1"/>
  <c r="S25" i="1" s="1"/>
  <c r="U25" i="1" s="1"/>
  <c r="R44" i="1"/>
  <c r="S44" i="1" s="1"/>
  <c r="U44" i="1" s="1"/>
  <c r="R8" i="1"/>
  <c r="S8" i="1" s="1"/>
  <c r="U8" i="1" s="1"/>
  <c r="R51" i="1"/>
  <c r="S51" i="1" s="1"/>
  <c r="U51" i="1" s="1"/>
  <c r="R37" i="1"/>
  <c r="S37" i="1" s="1"/>
  <c r="U37" i="1" s="1"/>
  <c r="R57" i="1"/>
  <c r="S57" i="1" s="1"/>
  <c r="U57" i="1" s="1"/>
  <c r="R61" i="1"/>
  <c r="S61" i="1" s="1"/>
  <c r="U61" i="1" s="1"/>
  <c r="R56" i="1"/>
  <c r="S56" i="1" s="1"/>
  <c r="U56" i="1" s="1"/>
  <c r="R31" i="1"/>
  <c r="S31" i="1" s="1"/>
  <c r="U31" i="1" s="1"/>
  <c r="R16" i="1"/>
  <c r="S16" i="1" s="1"/>
  <c r="U16" i="1" s="1"/>
  <c r="R48" i="1"/>
  <c r="S48" i="1" s="1"/>
  <c r="U48" i="1" s="1"/>
  <c r="R53" i="1"/>
  <c r="S53" i="1" s="1"/>
  <c r="U53" i="1" s="1"/>
  <c r="R10" i="1"/>
  <c r="S10" i="1" s="1"/>
  <c r="U10" i="1" s="1"/>
  <c r="R26" i="1"/>
  <c r="S26" i="1" s="1"/>
  <c r="U26" i="1" s="1"/>
  <c r="R40" i="1"/>
  <c r="S40" i="1" s="1"/>
  <c r="U40" i="1" s="1"/>
  <c r="R43" i="1"/>
  <c r="S43" i="1" s="1"/>
  <c r="U43" i="1" s="1"/>
  <c r="R64" i="1"/>
  <c r="S64" i="1" s="1"/>
  <c r="U64" i="1" s="1"/>
  <c r="R9" i="1"/>
  <c r="S9" i="1" s="1"/>
  <c r="U9" i="1" s="1"/>
  <c r="R59" i="1"/>
  <c r="S59" i="1" s="1"/>
  <c r="U59" i="1" s="1"/>
  <c r="R27" i="1"/>
  <c r="S27" i="1" s="1"/>
  <c r="U27" i="1" s="1"/>
  <c r="R28" i="1"/>
  <c r="S28" i="1" s="1"/>
  <c r="U28" i="1" s="1"/>
  <c r="R19" i="1"/>
  <c r="S19" i="1" s="1"/>
  <c r="U19" i="1" s="1"/>
  <c r="R47" i="1"/>
  <c r="S47" i="1" s="1"/>
  <c r="U47" i="1" s="1"/>
  <c r="R34" i="1"/>
  <c r="S34" i="1" s="1"/>
  <c r="U34" i="1" s="1"/>
  <c r="R38" i="1"/>
  <c r="S38" i="1" s="1"/>
  <c r="U38" i="1" s="1"/>
  <c r="R52" i="1"/>
  <c r="S52" i="1" s="1"/>
  <c r="U52" i="1" s="1"/>
  <c r="R30" i="1"/>
  <c r="S30" i="1" s="1"/>
  <c r="U30" i="1" s="1"/>
  <c r="R12" i="1"/>
  <c r="S12" i="1" s="1"/>
  <c r="U12" i="1" s="1"/>
  <c r="R20" i="1"/>
  <c r="S20" i="1" s="1"/>
  <c r="U20" i="1" s="1"/>
  <c r="R13" i="1"/>
  <c r="S13" i="1" s="1"/>
  <c r="U13" i="1" s="1"/>
  <c r="R18" i="1"/>
  <c r="S18" i="1" s="1"/>
  <c r="U18" i="1" s="1"/>
  <c r="R14" i="1"/>
  <c r="S14" i="1" s="1"/>
  <c r="U14" i="1" s="1"/>
  <c r="R45" i="1"/>
  <c r="S45" i="1" s="1"/>
  <c r="U45" i="1" s="1"/>
  <c r="R60" i="1"/>
  <c r="S60" i="1" s="1"/>
  <c r="U60" i="1" s="1"/>
  <c r="R17" i="1"/>
  <c r="S17" i="1" s="1"/>
  <c r="U17" i="1" s="1"/>
  <c r="R35" i="1"/>
  <c r="S35" i="1" s="1"/>
  <c r="U35" i="1" s="1"/>
  <c r="R46" i="1"/>
  <c r="S46" i="1" s="1"/>
  <c r="U46" i="1" s="1"/>
  <c r="R23" i="1"/>
  <c r="S23" i="1" s="1"/>
  <c r="U23" i="1" s="1"/>
  <c r="R29" i="1"/>
  <c r="S29" i="1" s="1"/>
  <c r="U29" i="1" s="1"/>
  <c r="R63" i="1"/>
  <c r="S63" i="1" s="1"/>
  <c r="U63" i="1" s="1"/>
  <c r="R21" i="1"/>
  <c r="S21" i="1" s="1"/>
  <c r="U21" i="1" s="1"/>
  <c r="R39" i="1"/>
  <c r="S39" i="1" s="1"/>
  <c r="U39" i="1" s="1"/>
  <c r="R11" i="1"/>
  <c r="S11" i="1" s="1"/>
  <c r="U11" i="1" s="1"/>
  <c r="R41" i="1"/>
  <c r="S41" i="1" s="1"/>
  <c r="U41" i="1" s="1"/>
  <c r="R54" i="1"/>
  <c r="S54" i="1" s="1"/>
  <c r="U54" i="1" s="1"/>
  <c r="R58" i="1"/>
  <c r="S58" i="1" s="1"/>
  <c r="U58" i="1" s="1"/>
  <c r="R65" i="1"/>
  <c r="S65" i="1" s="1"/>
  <c r="U65" i="1" s="1"/>
  <c r="R15" i="1"/>
  <c r="S15" i="1" s="1"/>
  <c r="U15" i="1" s="1"/>
  <c r="R42" i="1"/>
  <c r="S42" i="1" s="1"/>
  <c r="U42" i="1" s="1"/>
  <c r="R24" i="1"/>
  <c r="S24" i="1" s="1"/>
  <c r="U24" i="1" s="1"/>
  <c r="R32" i="1"/>
  <c r="S32" i="1" s="1"/>
  <c r="U32" i="1" s="1"/>
  <c r="R22" i="1"/>
  <c r="S22" i="1" s="1"/>
  <c r="U22" i="1" s="1"/>
  <c r="R36" i="1"/>
  <c r="S36" i="1" s="1"/>
  <c r="U36" i="1" s="1"/>
  <c r="R50" i="1"/>
  <c r="S50" i="1" s="1"/>
  <c r="U50" i="1" s="1"/>
  <c r="R49" i="1"/>
  <c r="S49" i="1" s="1"/>
  <c r="U49" i="1" s="1"/>
  <c r="R55" i="1"/>
  <c r="S55" i="1" s="1"/>
  <c r="U55" i="1" s="1"/>
  <c r="R33" i="1"/>
  <c r="S33" i="1" s="1"/>
  <c r="U33" i="1" s="1"/>
  <c r="U7" i="1" l="1"/>
  <c r="S66" i="1"/>
  <c r="R66" i="1"/>
  <c r="U66" i="1" l="1"/>
  <c r="V33" i="1" l="1"/>
  <c r="Y35" i="1" s="1"/>
  <c r="V64" i="1"/>
  <c r="Y66" i="1" s="1"/>
  <c r="V22" i="1"/>
  <c r="Y24" i="1" s="1"/>
  <c r="V35" i="1"/>
  <c r="Y37" i="1" s="1"/>
  <c r="V27" i="1"/>
  <c r="Y29" i="1" s="1"/>
  <c r="V51" i="1"/>
  <c r="Y53" i="1" s="1"/>
  <c r="V20" i="1"/>
  <c r="Y22" i="1" s="1"/>
  <c r="V49" i="1"/>
  <c r="Y51" i="1" s="1"/>
  <c r="V29" i="1"/>
  <c r="Y31" i="1" s="1"/>
  <c r="V47" i="1"/>
  <c r="Y49" i="1" s="1"/>
  <c r="V61" i="1"/>
  <c r="Y63" i="1" s="1"/>
  <c r="V42" i="1"/>
  <c r="Y44" i="1" s="1"/>
  <c r="V58" i="1"/>
  <c r="Y60" i="1" s="1"/>
  <c r="V13" i="1"/>
  <c r="Y15" i="1" s="1"/>
  <c r="V26" i="1"/>
  <c r="Y28" i="1" s="1"/>
  <c r="V59" i="1"/>
  <c r="Y61" i="1" s="1"/>
  <c r="V39" i="1"/>
  <c r="Y41" i="1" s="1"/>
  <c r="V16" i="1"/>
  <c r="Y18" i="1" s="1"/>
  <c r="V45" i="1"/>
  <c r="Y47" i="1" s="1"/>
  <c r="V36" i="1"/>
  <c r="Y38" i="1" s="1"/>
  <c r="V50" i="1"/>
  <c r="Y52" i="1" s="1"/>
  <c r="V19" i="1"/>
  <c r="Y21" i="1" s="1"/>
  <c r="V38" i="1"/>
  <c r="Y40" i="1" s="1"/>
  <c r="V63" i="1"/>
  <c r="Y64" i="1" s="1"/>
  <c r="V56" i="1"/>
  <c r="Y58" i="1" s="1"/>
  <c r="V25" i="1"/>
  <c r="Y27" i="1" s="1"/>
  <c r="V30" i="1"/>
  <c r="Y32" i="1" s="1"/>
  <c r="V54" i="1"/>
  <c r="Y56" i="1" s="1"/>
  <c r="V31" i="1"/>
  <c r="Y33" i="1" s="1"/>
  <c r="V15" i="1"/>
  <c r="Y17" i="1" s="1"/>
  <c r="V14" i="1"/>
  <c r="Y16" i="1" s="1"/>
  <c r="V43" i="1"/>
  <c r="Y45" i="1" s="1"/>
  <c r="V62" i="1"/>
  <c r="V28" i="1"/>
  <c r="Y30" i="1" s="1"/>
  <c r="V32" i="1"/>
  <c r="Y34" i="1" s="1"/>
  <c r="V17" i="1"/>
  <c r="Y19" i="1" s="1"/>
  <c r="V8" i="1"/>
  <c r="Y10" i="1" s="1"/>
  <c r="V46" i="1"/>
  <c r="Y48" i="1" s="1"/>
  <c r="V52" i="1"/>
  <c r="Y54" i="1" s="1"/>
  <c r="V37" i="1"/>
  <c r="Y39" i="1" s="1"/>
  <c r="V41" i="1"/>
  <c r="Y43" i="1" s="1"/>
  <c r="V12" i="1"/>
  <c r="Y14" i="1" s="1"/>
  <c r="V53" i="1"/>
  <c r="Y55" i="1" s="1"/>
  <c r="V10" i="1"/>
  <c r="Y12" i="1" s="1"/>
  <c r="V65" i="1"/>
  <c r="Y67" i="1" s="1"/>
  <c r="V18" i="1"/>
  <c r="Y20" i="1" s="1"/>
  <c r="V40" i="1"/>
  <c r="Y42" i="1" s="1"/>
  <c r="V23" i="1"/>
  <c r="Y25" i="1" s="1"/>
  <c r="V57" i="1"/>
  <c r="Y59" i="1" s="1"/>
  <c r="V55" i="1"/>
  <c r="Y57" i="1" s="1"/>
  <c r="V34" i="1"/>
  <c r="Y36" i="1" s="1"/>
  <c r="V21" i="1"/>
  <c r="Y23" i="1" s="1"/>
  <c r="V11" i="1"/>
  <c r="Y13" i="1" s="1"/>
  <c r="V48" i="1"/>
  <c r="Y50" i="1" s="1"/>
  <c r="V24" i="1"/>
  <c r="Y26" i="1" s="1"/>
  <c r="V60" i="1"/>
  <c r="Y62" i="1" s="1"/>
  <c r="V9" i="1"/>
  <c r="Y11" i="1" s="1"/>
  <c r="V44" i="1"/>
  <c r="Y46" i="1" s="1"/>
  <c r="V7" i="1"/>
  <c r="Y9" i="1" l="1"/>
  <c r="V66" i="1"/>
</calcChain>
</file>

<file path=xl/sharedStrings.xml><?xml version="1.0" encoding="utf-8"?>
<sst xmlns="http://schemas.openxmlformats.org/spreadsheetml/2006/main" count="119" uniqueCount="116">
  <si>
    <t>Adjustments</t>
  </si>
  <si>
    <t>Planning Estimates</t>
  </si>
  <si>
    <t>Analyst's Working Stats</t>
  </si>
  <si>
    <t>Counties</t>
  </si>
  <si>
    <t>Total State Population January 1, 2017</t>
  </si>
  <si>
    <t>Total Need</t>
  </si>
  <si>
    <t>Self-Sufficiency</t>
  </si>
  <si>
    <t>Adjusted Need</t>
  </si>
  <si>
    <t>Revised Need Based on Self Sufficiency</t>
  </si>
  <si>
    <t>Resources</t>
  </si>
  <si>
    <t>Revised Need Based on Resources</t>
  </si>
  <si>
    <t>Planning Estimates Percentages</t>
  </si>
  <si>
    <t xml:space="preserve">Planning Estimates from Formula </t>
  </si>
  <si>
    <t>Funding Required to Meet Minimum</t>
  </si>
  <si>
    <t>Funding Redistributed to Meet Minimum</t>
  </si>
  <si>
    <t xml:space="preserve">Total Planning Estimates from Formula </t>
  </si>
  <si>
    <t>High Funding from 2012-13</t>
  </si>
  <si>
    <t>Revised Total Planning Estimates</t>
  </si>
  <si>
    <t>Revised Allocation Percentages</t>
  </si>
  <si>
    <t>FY 2012-13 Allocation % (MHSD Info Notice No.: 10-21)</t>
  </si>
  <si>
    <t>2014-15 Delta from 2012-13</t>
  </si>
  <si>
    <t>CSS+PEI MINIMUM (250K+100K) or (350K+100K)</t>
  </si>
  <si>
    <t>Funding Redistribution Counties</t>
  </si>
  <si>
    <t>FY 2012-13 Allocation % (MHSD Info Notice No.: 13-15)</t>
  </si>
  <si>
    <t>Weighting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</si>
  <si>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</si>
  <si>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</si>
  <si>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</si>
  <si>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</si>
  <si>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</si>
  <si>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</si>
  <si>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</si>
  <si>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</si>
  <si>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</si>
  <si>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</si>
  <si>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</si>
  <si>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</si>
  <si>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</si>
  <si>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</si>
  <si>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</si>
  <si>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</si>
  <si>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</si>
  <si>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</si>
  <si>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</si>
  <si>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</si>
  <si>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</si>
  <si>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</si>
  <si>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</si>
  <si>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</si>
  <si>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</si>
  <si>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</si>
  <si>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</si>
  <si>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</si>
  <si>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</si>
  <si>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</si>
  <si>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</si>
  <si>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</si>
  <si>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</si>
  <si>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</si>
  <si>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</si>
  <si>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</si>
  <si>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</si>
  <si>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</si>
  <si>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</si>
  <si>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</si>
  <si>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</si>
  <si>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</si>
  <si>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</si>
  <si>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</si>
  <si>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</si>
  <si>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</si>
  <si>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</si>
  <si>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</si>
  <si>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</si>
  <si>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</si>
  <si>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Sutter/Yuba</t>
  </si>
  <si>
    <t>Tehama</t>
  </si>
  <si>
    <t>Trinity</t>
  </si>
  <si>
    <t>Tulare</t>
  </si>
  <si>
    <t>Tuolumne</t>
  </si>
  <si>
    <t>Ventura</t>
  </si>
  <si>
    <t>Yolo</t>
  </si>
  <si>
    <t>City of Berkeley</t>
  </si>
  <si>
    <t>Tri-City</t>
  </si>
  <si>
    <t>Total</t>
  </si>
  <si>
    <t>Redistribution Base</t>
  </si>
  <si>
    <t>Growth Year Cash Projection - DOF</t>
  </si>
  <si>
    <t>Highest Year Cash Distribution - SCO</t>
  </si>
  <si>
    <t>Estimated Funding Growth For 2017-18</t>
  </si>
  <si>
    <t>FY 2017-18 MHSA Estimated Revenue (Millions)</t>
  </si>
  <si>
    <t>Cash Transfers</t>
  </si>
  <si>
    <t>Annual Adjustment (FY 14-15)</t>
  </si>
  <si>
    <t>Interest</t>
  </si>
  <si>
    <t>FY 2017-18 MHSA Estimated Administration and Other Local Assistance (Millions)</t>
  </si>
  <si>
    <t>Estimated Administrative Cap (5%)</t>
  </si>
  <si>
    <t>WET State Level Projects</t>
  </si>
  <si>
    <t>County Share of Population Weighted at 50%</t>
  </si>
  <si>
    <t>Population Most Likely to Apply for Services Weighted at 30%</t>
  </si>
  <si>
    <t>Population Most Likely to Access Services Weighted at 20%</t>
  </si>
  <si>
    <t>Enclosure 1-Need for Services</t>
  </si>
  <si>
    <t>County Share of Population</t>
  </si>
  <si>
    <t>Population Most Likely To Apply for Services</t>
  </si>
  <si>
    <t>Population Most Likely to Access Services</t>
  </si>
  <si>
    <t>A</t>
  </si>
  <si>
    <t>A/Total</t>
  </si>
  <si>
    <t>B</t>
  </si>
  <si>
    <t>C</t>
  </si>
  <si>
    <t>B*50%</t>
  </si>
  <si>
    <t>D</t>
  </si>
  <si>
    <t>E</t>
  </si>
  <si>
    <t>D*30%</t>
  </si>
  <si>
    <t>F</t>
  </si>
  <si>
    <t>G</t>
  </si>
  <si>
    <t>H</t>
  </si>
  <si>
    <t>F*20%</t>
  </si>
  <si>
    <t>C+E+G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</si>
</sst>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000%"/>
    <numFmt numFmtId="165" formatCode="0.0000%\ \ "/>
    <numFmt numFmtId="166" formatCode="0.0000\ \ \ \ "/>
    <numFmt numFmtId="167" formatCode="&quot;$&quot;#,##0"/>
    <numFmt numFmtId="168" formatCode="0.000000%"/>
    <numFmt numFmtId="169" formatCode="&quot;$&quot;#,##0.00000_);[Red]\(&quot;$&quot;#,##0.00000\)"/>
    <numFmt numFmtId="170" formatCode="mm/dd/yy"/>
    <numFmt numFmtId="171" formatCode="_(&quot;$&quot;* #,##0_);_(&quot;$&quot;* \(#,##0\);_(&quot;$&quot;* &quot;-&quot;??_);_(@_)"/>
    <numFmt numFmtId="172" formatCode="0.0%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3" applyFont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6" fillId="0" borderId="0" xfId="3" applyFont="1" applyBorder="1"/>
    <xf numFmtId="0" fontId="5" fillId="0" borderId="1" xfId="3" applyFont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3" fontId="5" fillId="2" borderId="2" xfId="3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0" xfId="3" applyFont="1"/>
    <xf numFmtId="9" fontId="6" fillId="0" borderId="1" xfId="3" applyNumberFormat="1" applyFont="1" applyFill="1" applyBorder="1" applyAlignment="1">
      <alignment horizontal="center"/>
    </xf>
    <xf numFmtId="0" fontId="6" fillId="0" borderId="1" xfId="3" applyFont="1" applyFill="1" applyBorder="1"/>
    <xf numFmtId="0" fontId="6" fillId="0" borderId="1" xfId="3" applyFont="1" applyBorder="1"/>
    <xf numFmtId="0" fontId="6" fillId="0" borderId="3" xfId="3" applyFont="1" applyFill="1" applyBorder="1"/>
    <xf numFmtId="0" fontId="6" fillId="2" borderId="4" xfId="3" applyFont="1" applyFill="1" applyBorder="1"/>
    <xf numFmtId="3" fontId="6" fillId="2" borderId="0" xfId="3" applyNumberFormat="1" applyFont="1" applyFill="1" applyBorder="1"/>
    <xf numFmtId="0" fontId="6" fillId="2" borderId="5" xfId="3" applyFont="1" applyFill="1" applyBorder="1"/>
    <xf numFmtId="0" fontId="6" fillId="2" borderId="0" xfId="3" applyFont="1" applyFill="1" applyBorder="1"/>
    <xf numFmtId="0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/>
    <xf numFmtId="0" fontId="6" fillId="0" borderId="6" xfId="3" applyFont="1" applyBorder="1"/>
    <xf numFmtId="165" fontId="6" fillId="0" borderId="7" xfId="3" applyNumberFormat="1" applyFont="1" applyBorder="1"/>
    <xf numFmtId="164" fontId="6" fillId="0" borderId="7" xfId="3" applyNumberFormat="1" applyFont="1" applyBorder="1"/>
    <xf numFmtId="167" fontId="6" fillId="0" borderId="7" xfId="3" applyNumberFormat="1" applyFont="1" applyBorder="1"/>
    <xf numFmtId="168" fontId="6" fillId="0" borderId="7" xfId="4" applyNumberFormat="1" applyFont="1" applyBorder="1"/>
    <xf numFmtId="6" fontId="6" fillId="0" borderId="7" xfId="3" applyNumberFormat="1" applyFont="1" applyBorder="1"/>
    <xf numFmtId="3" fontId="6" fillId="0" borderId="8" xfId="4" applyNumberFormat="1" applyFont="1" applyFill="1" applyBorder="1"/>
    <xf numFmtId="168" fontId="6" fillId="0" borderId="9" xfId="4" applyNumberFormat="1" applyFont="1" applyBorder="1"/>
    <xf numFmtId="168" fontId="6" fillId="0" borderId="3" xfId="4" applyNumberFormat="1" applyFont="1" applyFill="1" applyBorder="1"/>
    <xf numFmtId="168" fontId="6" fillId="2" borderId="4" xfId="4" applyNumberFormat="1" applyFont="1" applyFill="1" applyBorder="1"/>
    <xf numFmtId="6" fontId="6" fillId="2" borderId="5" xfId="3" applyNumberFormat="1" applyFont="1" applyFill="1" applyBorder="1"/>
    <xf numFmtId="0" fontId="6" fillId="2" borderId="10" xfId="3" applyFont="1" applyFill="1" applyBorder="1"/>
    <xf numFmtId="165" fontId="6" fillId="0" borderId="11" xfId="3" applyNumberFormat="1" applyFont="1" applyBorder="1"/>
    <xf numFmtId="167" fontId="6" fillId="0" borderId="11" xfId="3" applyNumberFormat="1" applyFont="1" applyBorder="1"/>
    <xf numFmtId="168" fontId="6" fillId="0" borderId="12" xfId="4" applyNumberFormat="1" applyFont="1" applyBorder="1"/>
    <xf numFmtId="0" fontId="6" fillId="2" borderId="3" xfId="3" applyFont="1" applyFill="1" applyBorder="1"/>
    <xf numFmtId="169" fontId="6" fillId="0" borderId="7" xfId="3" applyNumberFormat="1" applyFont="1" applyBorder="1"/>
    <xf numFmtId="165" fontId="6" fillId="0" borderId="11" xfId="3" applyNumberFormat="1" applyFont="1" applyFill="1" applyBorder="1"/>
    <xf numFmtId="165" fontId="6" fillId="0" borderId="7" xfId="3" applyNumberFormat="1" applyFont="1" applyFill="1" applyBorder="1"/>
    <xf numFmtId="164" fontId="6" fillId="0" borderId="7" xfId="3" applyNumberFormat="1" applyFont="1" applyFill="1" applyBorder="1"/>
    <xf numFmtId="167" fontId="6" fillId="0" borderId="7" xfId="3" applyNumberFormat="1" applyFont="1" applyFill="1" applyBorder="1"/>
    <xf numFmtId="6" fontId="6" fillId="0" borderId="7" xfId="3" applyNumberFormat="1" applyFont="1" applyFill="1" applyBorder="1"/>
    <xf numFmtId="167" fontId="6" fillId="0" borderId="11" xfId="3" applyNumberFormat="1" applyFont="1" applyFill="1" applyBorder="1"/>
    <xf numFmtId="168" fontId="6" fillId="0" borderId="12" xfId="4" applyNumberFormat="1" applyFont="1" applyFill="1" applyBorder="1"/>
    <xf numFmtId="168" fontId="6" fillId="0" borderId="4" xfId="4" applyNumberFormat="1" applyFont="1" applyFill="1" applyBorder="1"/>
    <xf numFmtId="3" fontId="6" fillId="0" borderId="0" xfId="3" applyNumberFormat="1" applyFont="1" applyFill="1" applyBorder="1"/>
    <xf numFmtId="6" fontId="6" fillId="0" borderId="5" xfId="3" applyNumberFormat="1" applyFont="1" applyFill="1" applyBorder="1"/>
    <xf numFmtId="0" fontId="6" fillId="0" borderId="0" xfId="3" applyFont="1" applyFill="1"/>
    <xf numFmtId="165" fontId="6" fillId="0" borderId="1" xfId="3" applyNumberFormat="1" applyFont="1" applyBorder="1"/>
    <xf numFmtId="167" fontId="6" fillId="4" borderId="1" xfId="3" applyNumberFormat="1" applyFont="1" applyFill="1" applyBorder="1"/>
    <xf numFmtId="167" fontId="6" fillId="0" borderId="1" xfId="3" applyNumberFormat="1" applyFont="1" applyBorder="1"/>
    <xf numFmtId="3" fontId="6" fillId="0" borderId="1" xfId="4" applyNumberFormat="1" applyFont="1" applyFill="1" applyBorder="1"/>
    <xf numFmtId="3" fontId="6" fillId="5" borderId="13" xfId="4" applyNumberFormat="1" applyFont="1" applyFill="1" applyBorder="1"/>
    <xf numFmtId="168" fontId="6" fillId="0" borderId="1" xfId="4" applyNumberFormat="1" applyFont="1" applyBorder="1"/>
    <xf numFmtId="168" fontId="6" fillId="0" borderId="14" xfId="4" applyNumberFormat="1" applyFont="1" applyFill="1" applyBorder="1"/>
    <xf numFmtId="10" fontId="6" fillId="2" borderId="15" xfId="4" applyNumberFormat="1" applyFont="1" applyFill="1" applyBorder="1"/>
    <xf numFmtId="168" fontId="6" fillId="2" borderId="15" xfId="4" applyNumberFormat="1" applyFont="1" applyFill="1" applyBorder="1"/>
    <xf numFmtId="3" fontId="6" fillId="2" borderId="16" xfId="3" applyNumberFormat="1" applyFont="1" applyFill="1" applyBorder="1"/>
    <xf numFmtId="6" fontId="6" fillId="2" borderId="1" xfId="3" applyNumberFormat="1" applyFont="1" applyFill="1" applyBorder="1"/>
    <xf numFmtId="0" fontId="6" fillId="2" borderId="2" xfId="3" applyFont="1" applyFill="1" applyBorder="1"/>
    <xf numFmtId="167" fontId="6" fillId="0" borderId="0" xfId="3" applyNumberFormat="1" applyFont="1"/>
    <xf numFmtId="0" fontId="6" fillId="2" borderId="0" xfId="3" applyFont="1" applyFill="1"/>
    <xf numFmtId="3" fontId="6" fillId="2" borderId="0" xfId="3" applyNumberFormat="1" applyFont="1" applyFill="1"/>
    <xf numFmtId="0" fontId="2" fillId="0" borderId="0" xfId="3" applyFont="1" applyAlignment="1"/>
    <xf numFmtId="3" fontId="6" fillId="5" borderId="0" xfId="1" applyNumberFormat="1" applyFont="1" applyFill="1"/>
    <xf numFmtId="0" fontId="7" fillId="0" borderId="0" xfId="3" applyFont="1"/>
    <xf numFmtId="171" fontId="8" fillId="0" borderId="0" xfId="2" applyNumberFormat="1" applyFont="1" applyFill="1"/>
    <xf numFmtId="164" fontId="6" fillId="0" borderId="0" xfId="3" applyNumberFormat="1" applyFont="1"/>
    <xf numFmtId="3" fontId="6" fillId="6" borderId="0" xfId="3" applyNumberFormat="1" applyFont="1" applyFill="1"/>
    <xf numFmtId="3" fontId="5" fillId="4" borderId="0" xfId="3" applyNumberFormat="1" applyFont="1" applyFill="1"/>
    <xf numFmtId="172" fontId="6" fillId="0" borderId="0" xfId="3" applyNumberFormat="1" applyFont="1"/>
    <xf numFmtId="3" fontId="6" fillId="0" borderId="0" xfId="3" applyNumberFormat="1" applyFont="1"/>
    <xf numFmtId="4" fontId="6" fillId="0" borderId="0" xfId="3" applyNumberFormat="1" applyFont="1"/>
    <xf numFmtId="171" fontId="6" fillId="0" borderId="0" xfId="1" applyNumberFormat="1" applyFont="1"/>
    <xf numFmtId="6" fontId="6" fillId="0" borderId="0" xfId="3" applyNumberFormat="1" applyFont="1"/>
    <xf numFmtId="6" fontId="6" fillId="0" borderId="0" xfId="3" applyNumberFormat="1" applyFont="1" applyBorder="1"/>
    <xf numFmtId="167" fontId="6" fillId="0" borderId="0" xfId="3" applyNumberFormat="1" applyFont="1" applyBorder="1"/>
    <xf numFmtId="164" fontId="6" fillId="0" borderId="0" xfId="3" applyNumberFormat="1" applyFont="1" applyBorder="1"/>
    <xf numFmtId="3" fontId="6" fillId="0" borderId="0" xfId="3" applyNumberFormat="1" applyFont="1" applyBorder="1"/>
    <xf numFmtId="6" fontId="6" fillId="4" borderId="0" xfId="3" applyNumberFormat="1" applyFont="1" applyFill="1" applyBorder="1"/>
    <xf numFmtId="10" fontId="6" fillId="0" borderId="0" xfId="3" applyNumberFormat="1" applyFont="1" applyBorder="1"/>
    <xf numFmtId="167" fontId="6" fillId="0" borderId="0" xfId="3" applyNumberFormat="1" applyFont="1" applyFill="1"/>
    <xf numFmtId="167" fontId="6" fillId="2" borderId="0" xfId="3" applyNumberFormat="1" applyFont="1" applyFill="1"/>
    <xf numFmtId="0" fontId="5" fillId="0" borderId="17" xfId="3" applyFont="1" applyFill="1" applyBorder="1" applyAlignment="1">
      <alignment horizontal="center" wrapText="1"/>
    </xf>
    <xf numFmtId="9" fontId="6" fillId="0" borderId="17" xfId="3" applyNumberFormat="1" applyFont="1" applyFill="1" applyBorder="1" applyAlignment="1">
      <alignment horizontal="center"/>
    </xf>
    <xf numFmtId="166" fontId="6" fillId="0" borderId="18" xfId="3" applyNumberFormat="1" applyFont="1" applyBorder="1"/>
    <xf numFmtId="166" fontId="6" fillId="0" borderId="18" xfId="3" applyNumberFormat="1" applyFont="1" applyFill="1" applyBorder="1"/>
    <xf numFmtId="166" fontId="6" fillId="0" borderId="19" xfId="3" applyNumberFormat="1" applyFont="1" applyBorder="1"/>
    <xf numFmtId="165" fontId="6" fillId="0" borderId="17" xfId="3" applyNumberFormat="1" applyFont="1" applyBorder="1"/>
    <xf numFmtId="0" fontId="3" fillId="0" borderId="1" xfId="3" applyFont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1" fillId="0" borderId="1" xfId="3" applyFont="1" applyBorder="1"/>
    <xf numFmtId="9" fontId="1" fillId="0" borderId="1" xfId="3" applyNumberFormat="1" applyFont="1" applyFill="1" applyBorder="1" applyAlignment="1">
      <alignment horizontal="center"/>
    </xf>
    <xf numFmtId="0" fontId="1" fillId="0" borderId="1" xfId="3" applyNumberFormat="1" applyFont="1" applyFill="1" applyBorder="1" applyAlignment="1">
      <alignment horizontal="center"/>
    </xf>
    <xf numFmtId="1" fontId="1" fillId="0" borderId="1" xfId="3" applyNumberFormat="1" applyFont="1" applyFill="1" applyBorder="1" applyAlignment="1">
      <alignment horizontal="center"/>
    </xf>
    <xf numFmtId="3" fontId="1" fillId="0" borderId="1" xfId="3" applyNumberFormat="1" applyFont="1" applyBorder="1"/>
    <xf numFmtId="164" fontId="1" fillId="0" borderId="1" xfId="4" applyNumberFormat="1" applyFont="1" applyBorder="1"/>
    <xf numFmtId="165" fontId="1" fillId="0" borderId="1" xfId="3" applyNumberFormat="1" applyFont="1" applyBorder="1"/>
    <xf numFmtId="0" fontId="1" fillId="0" borderId="1" xfId="3" applyFont="1" applyBorder="1" applyAlignment="1">
      <alignment horizontal="left"/>
    </xf>
    <xf numFmtId="170" fontId="1" fillId="0" borderId="1" xfId="3" applyNumberFormat="1" applyFont="1" applyBorder="1"/>
    <xf numFmtId="0" fontId="1" fillId="0" borderId="1" xfId="3" applyFont="1" applyFill="1" applyBorder="1"/>
    <xf numFmtId="164" fontId="1" fillId="0" borderId="1" xfId="4" applyNumberFormat="1" applyFont="1" applyFill="1" applyBorder="1"/>
    <xf numFmtId="165" fontId="1" fillId="0" borderId="1" xfId="3" applyNumberFormat="1" applyFont="1" applyFill="1" applyBorder="1"/>
    <xf numFmtId="0" fontId="5" fillId="2" borderId="13" xfId="3" applyFont="1" applyFill="1" applyBorder="1" applyAlignment="1">
      <alignment horizontal="center"/>
    </xf>
    <xf numFmtId="0" fontId="5" fillId="2" borderId="20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9" fontId="5" fillId="0" borderId="20" xfId="3" applyNumberFormat="1" applyFont="1" applyBorder="1" applyAlignment="1">
      <alignment horizontal="center"/>
    </xf>
    <xf numFmtId="9" fontId="5" fillId="0" borderId="17" xfId="3" applyNumberFormat="1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2" fontId="3" fillId="0" borderId="1" xfId="3" applyNumberFormat="1" applyFont="1" applyBorder="1" applyAlignment="1">
      <alignment horizontal="center" wrapText="1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Mental%20Health\MHSA\SCO%20Distribution\2017-18%20Distribution\2017-18%20Allocation%20Percentages%20-%20No%20insu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2017-18"/>
      <sheetName val="State Population"/>
      <sheetName val="Poverty-Uninsured Population"/>
      <sheetName val="Prevalence"/>
      <sheetName val="Self Suff. Calc"/>
      <sheetName val="E-1 CityCounty2014"/>
      <sheetName val="About the Data"/>
      <sheetName val="Resources-new"/>
      <sheetName val="CA All Families 2014"/>
      <sheetName val="2009-10 Allocation"/>
      <sheetName val="Sheet1"/>
    </sheetNames>
    <sheetDataSet>
      <sheetData sheetId="0"/>
      <sheetData sheetId="1">
        <row r="5">
          <cell r="I5">
            <v>1645359</v>
          </cell>
        </row>
        <row r="6">
          <cell r="I6">
            <v>1151</v>
          </cell>
        </row>
        <row r="7">
          <cell r="I7">
            <v>38382</v>
          </cell>
        </row>
        <row r="8">
          <cell r="I8">
            <v>226404</v>
          </cell>
        </row>
        <row r="9">
          <cell r="I9">
            <v>45168</v>
          </cell>
        </row>
        <row r="10">
          <cell r="I10">
            <v>22043</v>
          </cell>
        </row>
        <row r="11">
          <cell r="I11">
            <v>1139513</v>
          </cell>
        </row>
        <row r="12">
          <cell r="I12">
            <v>27124</v>
          </cell>
        </row>
        <row r="13">
          <cell r="I13">
            <v>185062</v>
          </cell>
        </row>
        <row r="14">
          <cell r="I14">
            <v>995975</v>
          </cell>
        </row>
        <row r="15">
          <cell r="I15">
            <v>28731</v>
          </cell>
        </row>
        <row r="16">
          <cell r="I16">
            <v>136953</v>
          </cell>
        </row>
        <row r="17">
          <cell r="I17">
            <v>188334</v>
          </cell>
        </row>
        <row r="18">
          <cell r="I18">
            <v>18619</v>
          </cell>
        </row>
        <row r="19">
          <cell r="I19">
            <v>895112</v>
          </cell>
        </row>
        <row r="20">
          <cell r="I20">
            <v>149537</v>
          </cell>
        </row>
        <row r="21">
          <cell r="I21">
            <v>64945</v>
          </cell>
        </row>
        <row r="22">
          <cell r="I22">
            <v>30918</v>
          </cell>
        </row>
        <row r="23">
          <cell r="I23">
            <v>10241278</v>
          </cell>
        </row>
        <row r="24">
          <cell r="I24">
            <v>156492</v>
          </cell>
        </row>
        <row r="25">
          <cell r="I25">
            <v>263604</v>
          </cell>
        </row>
        <row r="26">
          <cell r="I26">
            <v>18148</v>
          </cell>
        </row>
        <row r="27">
          <cell r="I27">
            <v>89134</v>
          </cell>
        </row>
        <row r="28">
          <cell r="I28">
            <v>274665</v>
          </cell>
        </row>
        <row r="29">
          <cell r="I29">
            <v>9580</v>
          </cell>
        </row>
        <row r="30">
          <cell r="I30">
            <v>13713</v>
          </cell>
        </row>
        <row r="31">
          <cell r="I31">
            <v>442365</v>
          </cell>
        </row>
        <row r="32">
          <cell r="I32">
            <v>142408</v>
          </cell>
        </row>
        <row r="33">
          <cell r="I33">
            <v>98828</v>
          </cell>
        </row>
        <row r="34">
          <cell r="I34">
            <v>3194024</v>
          </cell>
        </row>
        <row r="35">
          <cell r="I35">
            <v>382837</v>
          </cell>
        </row>
        <row r="36">
          <cell r="I36">
            <v>19819</v>
          </cell>
        </row>
        <row r="37">
          <cell r="I37">
            <v>2384783</v>
          </cell>
        </row>
        <row r="38">
          <cell r="I38">
            <v>1514770</v>
          </cell>
        </row>
        <row r="39">
          <cell r="I39">
            <v>56854</v>
          </cell>
        </row>
        <row r="40">
          <cell r="I40">
            <v>2160256</v>
          </cell>
        </row>
        <row r="41">
          <cell r="I41">
            <v>3316192</v>
          </cell>
        </row>
        <row r="42">
          <cell r="I42">
            <v>874228</v>
          </cell>
        </row>
        <row r="43">
          <cell r="I43">
            <v>746868</v>
          </cell>
        </row>
        <row r="44">
          <cell r="I44">
            <v>280101</v>
          </cell>
        </row>
        <row r="45">
          <cell r="I45">
            <v>770203</v>
          </cell>
        </row>
        <row r="46">
          <cell r="I46">
            <v>450663</v>
          </cell>
        </row>
        <row r="47">
          <cell r="I47">
            <v>1938180</v>
          </cell>
        </row>
        <row r="48">
          <cell r="I48">
            <v>276603</v>
          </cell>
        </row>
        <row r="49">
          <cell r="I49">
            <v>178605</v>
          </cell>
        </row>
        <row r="50">
          <cell r="I50">
            <v>3207</v>
          </cell>
        </row>
        <row r="51">
          <cell r="I51">
            <v>44688</v>
          </cell>
        </row>
        <row r="52">
          <cell r="I52">
            <v>436023</v>
          </cell>
        </row>
        <row r="53">
          <cell r="I53">
            <v>505120</v>
          </cell>
        </row>
        <row r="54">
          <cell r="I54">
            <v>548057</v>
          </cell>
        </row>
        <row r="55">
          <cell r="I55">
            <v>96956</v>
          </cell>
        </row>
        <row r="56">
          <cell r="I56">
            <v>63995</v>
          </cell>
        </row>
        <row r="57">
          <cell r="I57">
            <v>13628</v>
          </cell>
        </row>
        <row r="58">
          <cell r="I58">
            <v>471842</v>
          </cell>
        </row>
        <row r="59">
          <cell r="I59">
            <v>54707</v>
          </cell>
        </row>
        <row r="60">
          <cell r="I60">
            <v>857386</v>
          </cell>
        </row>
        <row r="61">
          <cell r="I61">
            <v>218896</v>
          </cell>
        </row>
      </sheetData>
      <sheetData sheetId="2">
        <row r="3">
          <cell r="E3">
            <v>3.1723328207457609E-2</v>
          </cell>
        </row>
        <row r="4">
          <cell r="E4">
            <v>2.966523689876292E-5</v>
          </cell>
        </row>
        <row r="5">
          <cell r="E5">
            <v>7.2408579011648121E-4</v>
          </cell>
        </row>
        <row r="6">
          <cell r="E6">
            <v>6.8506180299237355E-3</v>
          </cell>
        </row>
        <row r="7">
          <cell r="E7">
            <v>8.5577595722106914E-4</v>
          </cell>
        </row>
        <row r="8">
          <cell r="E8">
            <v>6.5978720694687078E-4</v>
          </cell>
        </row>
        <row r="9">
          <cell r="E9">
            <v>1.9714232892697161E-2</v>
          </cell>
        </row>
        <row r="10">
          <cell r="E10">
            <v>8.2147871242451451E-4</v>
          </cell>
        </row>
        <row r="11">
          <cell r="E11">
            <v>3.1281583017525234E-3</v>
          </cell>
        </row>
        <row r="12">
          <cell r="E12">
            <v>3.5012677811840823E-2</v>
          </cell>
        </row>
        <row r="13">
          <cell r="E13">
            <v>9.3019935125110821E-4</v>
          </cell>
        </row>
        <row r="14">
          <cell r="E14">
            <v>4.1797614532254621E-3</v>
          </cell>
        </row>
        <row r="15">
          <cell r="E15">
            <v>6.461131336923779E-3</v>
          </cell>
        </row>
        <row r="16">
          <cell r="E16">
            <v>4.3214687356120607E-4</v>
          </cell>
        </row>
        <row r="17">
          <cell r="E17">
            <v>2.93335019682711E-2</v>
          </cell>
        </row>
        <row r="18">
          <cell r="E18">
            <v>4.7909526475653072E-3</v>
          </cell>
        </row>
        <row r="19">
          <cell r="E19">
            <v>2.3419807297831116E-3</v>
          </cell>
        </row>
        <row r="20">
          <cell r="E20">
            <v>5.538220060787905E-4</v>
          </cell>
        </row>
        <row r="21">
          <cell r="E21">
            <v>0.29395787989462685</v>
          </cell>
        </row>
        <row r="22">
          <cell r="E22">
            <v>5.5183584528090681E-3</v>
          </cell>
        </row>
        <row r="23">
          <cell r="E23">
            <v>3.61207971839791E-3</v>
          </cell>
        </row>
        <row r="24">
          <cell r="E24">
            <v>4.7349784687463067E-4</v>
          </cell>
        </row>
        <row r="25">
          <cell r="E25">
            <v>2.8815380794259154E-3</v>
          </cell>
        </row>
        <row r="26">
          <cell r="E26">
            <v>1.0210261658854761E-2</v>
          </cell>
        </row>
        <row r="27">
          <cell r="E27">
            <v>2.9856093008489236E-4</v>
          </cell>
        </row>
        <row r="28">
          <cell r="E28">
            <v>3.9374165617908771E-4</v>
          </cell>
        </row>
        <row r="29">
          <cell r="E29">
            <v>1.2624261561300126E-2</v>
          </cell>
        </row>
        <row r="30">
          <cell r="E30">
            <v>2.79531033754238E-3</v>
          </cell>
        </row>
        <row r="31">
          <cell r="E31">
            <v>2.0624945646686254E-3</v>
          </cell>
        </row>
        <row r="32">
          <cell r="E32">
            <v>6.6839651524951707E-2</v>
          </cell>
        </row>
        <row r="33">
          <cell r="E33">
            <v>5.9071314035179208E-3</v>
          </cell>
        </row>
        <row r="34">
          <cell r="E34">
            <v>5.4094417075253745E-4</v>
          </cell>
        </row>
        <row r="35">
          <cell r="E35">
            <v>6.462675514235422E-2</v>
          </cell>
        </row>
        <row r="36">
          <cell r="E36">
            <v>4.0078281172867776E-2</v>
          </cell>
        </row>
        <row r="37">
          <cell r="E37">
            <v>1.3654488937101508E-3</v>
          </cell>
        </row>
        <row r="38">
          <cell r="E38">
            <v>6.3426034448079441E-2</v>
          </cell>
        </row>
        <row r="39">
          <cell r="E39">
            <v>7.5567193429765811E-2</v>
          </cell>
        </row>
        <row r="40">
          <cell r="E40">
            <v>1.739648934736138E-2</v>
          </cell>
        </row>
        <row r="41">
          <cell r="E41">
            <v>2.1370428491611106E-2</v>
          </cell>
        </row>
        <row r="42">
          <cell r="E42">
            <v>6.1020544680401223E-3</v>
          </cell>
        </row>
        <row r="43">
          <cell r="E43">
            <v>1.0956256571003187E-2</v>
          </cell>
        </row>
        <row r="44">
          <cell r="E44">
            <v>1.1537961640144314E-2</v>
          </cell>
        </row>
        <row r="45">
          <cell r="E45">
            <v>3.1645280772228501E-2</v>
          </cell>
        </row>
        <row r="46">
          <cell r="E46">
            <v>6.1188030915534956E-3</v>
          </cell>
        </row>
        <row r="47">
          <cell r="E47">
            <v>5.3274321309387685E-3</v>
          </cell>
        </row>
        <row r="48">
          <cell r="E48">
            <v>8.4040130661900274E-5</v>
          </cell>
        </row>
        <row r="49">
          <cell r="E49">
            <v>1.4513238488340194E-3</v>
          </cell>
        </row>
        <row r="50">
          <cell r="E50">
            <v>8.4932137472436518E-3</v>
          </cell>
        </row>
        <row r="51">
          <cell r="E51">
            <v>1.061786359290811E-2</v>
          </cell>
        </row>
        <row r="52">
          <cell r="E52">
            <v>1.7060357682413062E-2</v>
          </cell>
        </row>
        <row r="53">
          <cell r="E53">
            <v>5.4993805852357261E-3</v>
          </cell>
        </row>
        <row r="54">
          <cell r="E54">
            <v>2.0916832362620624E-3</v>
          </cell>
        </row>
        <row r="55">
          <cell r="E55">
            <v>4.2393413683119161E-4</v>
          </cell>
        </row>
        <row r="56">
          <cell r="E56">
            <v>1.8031790923897655E-2</v>
          </cell>
        </row>
        <row r="57">
          <cell r="E57">
            <v>1.2725264578328792E-3</v>
          </cell>
        </row>
        <row r="58">
          <cell r="E58">
            <v>1.701289826752218E-2</v>
          </cell>
        </row>
        <row r="59">
          <cell r="E59">
            <v>5.7835514767731076E-3</v>
          </cell>
        </row>
      </sheetData>
      <sheetData sheetId="3">
        <row r="3">
          <cell r="J3">
            <v>3.027935991320857E-2</v>
          </cell>
        </row>
        <row r="4">
          <cell r="J4">
            <v>3.345086339390652E-5</v>
          </cell>
        </row>
        <row r="5">
          <cell r="J5">
            <v>7.2959045294277195E-4</v>
          </cell>
        </row>
        <row r="6">
          <cell r="J6">
            <v>7.6286050085887349E-3</v>
          </cell>
        </row>
        <row r="7">
          <cell r="J7">
            <v>1.0803724798842782E-3</v>
          </cell>
        </row>
        <row r="8">
          <cell r="J8">
            <v>7.313986077208209E-4</v>
          </cell>
        </row>
        <row r="9">
          <cell r="J9">
            <v>1.6715486845673991E-2</v>
          </cell>
        </row>
        <row r="10">
          <cell r="J10">
            <v>8.4531235873790795E-4</v>
          </cell>
        </row>
        <row r="11">
          <cell r="J11">
            <v>2.5684838622186059E-3</v>
          </cell>
        </row>
        <row r="12">
          <cell r="J12">
            <v>3.7433324292559446E-2</v>
          </cell>
        </row>
        <row r="13">
          <cell r="J13">
            <v>9.8273212186963206E-4</v>
          </cell>
        </row>
        <row r="14">
          <cell r="J14">
            <v>4.5511255763493359E-3</v>
          </cell>
        </row>
        <row r="15">
          <cell r="J15">
            <v>6.748033631678872E-3</v>
          </cell>
        </row>
        <row r="16">
          <cell r="J16">
            <v>4.7554470662688727E-4</v>
          </cell>
        </row>
        <row r="17">
          <cell r="J17">
            <v>3.209113100081367E-2</v>
          </cell>
        </row>
        <row r="18">
          <cell r="J18">
            <v>4.7292288219871617E-3</v>
          </cell>
        </row>
        <row r="19">
          <cell r="J19">
            <v>2.1453756441551395E-3</v>
          </cell>
        </row>
        <row r="20">
          <cell r="J20">
            <v>6.699213452671549E-4</v>
          </cell>
        </row>
        <row r="21">
          <cell r="J21">
            <v>0.31304131633667842</v>
          </cell>
        </row>
        <row r="22">
          <cell r="J22">
            <v>5.3412892143567493E-3</v>
          </cell>
        </row>
        <row r="23">
          <cell r="J23">
            <v>3.1317240755808699E-3</v>
          </cell>
        </row>
        <row r="24">
          <cell r="J24">
            <v>4.2762860500858874E-4</v>
          </cell>
        </row>
        <row r="25">
          <cell r="J25">
            <v>2.695054696682036E-3</v>
          </cell>
        </row>
        <row r="26">
          <cell r="J26">
            <v>1.0565048368140312E-2</v>
          </cell>
        </row>
        <row r="27">
          <cell r="J27">
            <v>3.1371485399150169E-4</v>
          </cell>
        </row>
        <row r="28">
          <cell r="J28">
            <v>3.2998824699394269E-4</v>
          </cell>
        </row>
        <row r="29">
          <cell r="J29">
            <v>1.1322665220142844E-2</v>
          </cell>
        </row>
        <row r="30">
          <cell r="J30">
            <v>2.4464334147002984E-3</v>
          </cell>
        </row>
        <row r="31">
          <cell r="J31">
            <v>1.855166802278275E-3</v>
          </cell>
        </row>
        <row r="32">
          <cell r="J32">
            <v>6.4734653286321303E-2</v>
          </cell>
        </row>
        <row r="33">
          <cell r="J33">
            <v>4.8621281981737633E-3</v>
          </cell>
        </row>
        <row r="34">
          <cell r="J34">
            <v>4.5023053973420127E-4</v>
          </cell>
        </row>
        <row r="35">
          <cell r="J35">
            <v>6.3114546605189406E-2</v>
          </cell>
        </row>
        <row r="36">
          <cell r="J36">
            <v>3.9238766838441373E-2</v>
          </cell>
        </row>
        <row r="37">
          <cell r="J37">
            <v>1.2846939698038151E-3</v>
          </cell>
        </row>
        <row r="38">
          <cell r="J38">
            <v>6.2496157671096647E-2</v>
          </cell>
        </row>
        <row r="39">
          <cell r="J39">
            <v>7.6576258927764221E-2</v>
          </cell>
        </row>
        <row r="40">
          <cell r="J40">
            <v>1.531959135702016E-2</v>
          </cell>
        </row>
        <row r="41">
          <cell r="J41">
            <v>2.2578428713497876E-2</v>
          </cell>
        </row>
        <row r="42">
          <cell r="J42">
            <v>6.1251243106409912E-3</v>
          </cell>
        </row>
        <row r="43">
          <cell r="J43">
            <v>8.9467498417864569E-3</v>
          </cell>
        </row>
        <row r="44">
          <cell r="J44">
            <v>1.1839797486664859E-2</v>
          </cell>
        </row>
        <row r="45">
          <cell r="J45">
            <v>2.6882741162643522E-2</v>
          </cell>
        </row>
        <row r="46">
          <cell r="J46">
            <v>6.0021697857336586E-3</v>
          </cell>
        </row>
        <row r="47">
          <cell r="J47">
            <v>5.4552029653738357E-3</v>
          </cell>
        </row>
        <row r="48">
          <cell r="J48">
            <v>7.142211373293554E-5</v>
          </cell>
        </row>
        <row r="49">
          <cell r="J49">
            <v>1.3986077208209022E-3</v>
          </cell>
        </row>
        <row r="50">
          <cell r="J50">
            <v>7.7280535213814306E-3</v>
          </cell>
        </row>
        <row r="51">
          <cell r="J51">
            <v>8.1846126028388023E-3</v>
          </cell>
        </row>
        <row r="52">
          <cell r="J52">
            <v>1.6211915739987343E-2</v>
          </cell>
        </row>
        <row r="53">
          <cell r="J53">
            <v>3.0295633306211011E-3</v>
          </cell>
        </row>
        <row r="54">
          <cell r="J54">
            <v>2.0911310008136699E-3</v>
          </cell>
        </row>
        <row r="55">
          <cell r="J55">
            <v>4.3576530150980927E-4</v>
          </cell>
        </row>
        <row r="56">
          <cell r="J56">
            <v>1.9302052255673087E-2</v>
          </cell>
        </row>
        <row r="57">
          <cell r="J57">
            <v>1.2367778681855166E-3</v>
          </cell>
        </row>
        <row r="58">
          <cell r="J58">
            <v>1.5963294458005605E-2</v>
          </cell>
        </row>
        <row r="59">
          <cell r="J59">
            <v>6.5310550583129916E-3</v>
          </cell>
        </row>
      </sheetData>
      <sheetData sheetId="4">
        <row r="5">
          <cell r="F5">
            <v>1.1733094724193571</v>
          </cell>
        </row>
        <row r="6">
          <cell r="F6">
            <v>0.90460550010772867</v>
          </cell>
        </row>
        <row r="7">
          <cell r="F7">
            <v>0.96729188868321758</v>
          </cell>
        </row>
        <row r="8">
          <cell r="F8">
            <v>0.86610243577923329</v>
          </cell>
        </row>
        <row r="9">
          <cell r="F9">
            <v>0.9437650288074253</v>
          </cell>
        </row>
        <row r="10">
          <cell r="F10">
            <v>0.83604939588164595</v>
          </cell>
        </row>
        <row r="11">
          <cell r="F11">
            <v>1.1777092781536223</v>
          </cell>
        </row>
        <row r="12">
          <cell r="F12">
            <v>0.83284090402199262</v>
          </cell>
        </row>
        <row r="13">
          <cell r="F13">
            <v>1.0672656520685662</v>
          </cell>
        </row>
        <row r="14">
          <cell r="F14">
            <v>0.83576507003989797</v>
          </cell>
        </row>
        <row r="15">
          <cell r="F15">
            <v>0.82913488524524825</v>
          </cell>
        </row>
        <row r="16">
          <cell r="F16">
            <v>0.9269422836918757</v>
          </cell>
        </row>
        <row r="17">
          <cell r="F17">
            <v>0.77759214741485616</v>
          </cell>
        </row>
        <row r="18">
          <cell r="F18">
            <v>0.9653036308917049</v>
          </cell>
        </row>
        <row r="19">
          <cell r="F19">
            <v>0.79042967485756388</v>
          </cell>
        </row>
        <row r="20">
          <cell r="F20">
            <v>0.7974070108039315</v>
          </cell>
        </row>
        <row r="21">
          <cell r="F21">
            <v>0.87934961243151322</v>
          </cell>
        </row>
        <row r="22">
          <cell r="F22">
            <v>0.87317183210723803</v>
          </cell>
        </row>
        <row r="23">
          <cell r="F23">
            <v>1.200353491680896</v>
          </cell>
        </row>
        <row r="24">
          <cell r="F24">
            <v>0.82438362788087205</v>
          </cell>
        </row>
        <row r="25">
          <cell r="F25">
            <v>1.528339256895364</v>
          </cell>
        </row>
        <row r="26">
          <cell r="F26">
            <v>0.81413093589657715</v>
          </cell>
        </row>
        <row r="27">
          <cell r="F27">
            <v>0.94538031965732738</v>
          </cell>
        </row>
        <row r="28">
          <cell r="F28">
            <v>0.7904697557059237</v>
          </cell>
        </row>
        <row r="29">
          <cell r="F29">
            <v>0.75616462607408685</v>
          </cell>
        </row>
        <row r="30">
          <cell r="F30">
            <v>1.1682383373615322</v>
          </cell>
        </row>
        <row r="31">
          <cell r="F31">
            <v>1.1248452176754136</v>
          </cell>
        </row>
        <row r="32">
          <cell r="F32">
            <v>1.1700839254084392</v>
          </cell>
        </row>
        <row r="33">
          <cell r="F33">
            <v>1.0255867504212226</v>
          </cell>
        </row>
        <row r="34">
          <cell r="F34">
            <v>1.337553376030113</v>
          </cell>
        </row>
        <row r="35">
          <cell r="F35">
            <v>1.1366558778223337</v>
          </cell>
        </row>
        <row r="36">
          <cell r="F36">
            <v>0.89442933035319716</v>
          </cell>
        </row>
        <row r="37">
          <cell r="F37">
            <v>1.0303831369247987</v>
          </cell>
        </row>
        <row r="38">
          <cell r="F38">
            <v>0.97693049078750616</v>
          </cell>
        </row>
        <row r="39">
          <cell r="F39">
            <v>1.0977262403565604</v>
          </cell>
        </row>
        <row r="40">
          <cell r="F40">
            <v>0.98125891902257356</v>
          </cell>
        </row>
        <row r="41">
          <cell r="F41">
            <v>1.1438410045138312</v>
          </cell>
        </row>
        <row r="42">
          <cell r="F42">
            <v>1.3602646262059919</v>
          </cell>
        </row>
        <row r="43">
          <cell r="F43">
            <v>0.9076270674365593</v>
          </cell>
        </row>
        <row r="44">
          <cell r="F44">
            <v>1.0711595570220553</v>
          </cell>
        </row>
        <row r="45">
          <cell r="F45">
            <v>1.4824280019632914</v>
          </cell>
        </row>
        <row r="46">
          <cell r="F46">
            <v>1.1150494015147712</v>
          </cell>
        </row>
        <row r="47">
          <cell r="F47">
            <v>1.3549209654156584</v>
          </cell>
        </row>
        <row r="48">
          <cell r="F48">
            <v>1.2510658669016386</v>
          </cell>
        </row>
        <row r="49">
          <cell r="F49">
            <v>0.91706547254023674</v>
          </cell>
        </row>
        <row r="50">
          <cell r="F50">
            <v>0.85961072192666421</v>
          </cell>
        </row>
        <row r="51">
          <cell r="F51">
            <v>0.81340444934339518</v>
          </cell>
        </row>
        <row r="52">
          <cell r="F52">
            <v>1.0682128357610661</v>
          </cell>
        </row>
        <row r="53">
          <cell r="F53">
            <v>1.0979405459192104</v>
          </cell>
        </row>
        <row r="54">
          <cell r="F54">
            <v>0.87613999467311376</v>
          </cell>
        </row>
        <row r="55">
          <cell r="F55">
            <v>0.84375588693571013</v>
          </cell>
        </row>
        <row r="56">
          <cell r="F56">
            <v>0.8193124167320136</v>
          </cell>
        </row>
        <row r="57">
          <cell r="F57">
            <v>0.8785812666685342</v>
          </cell>
        </row>
        <row r="58">
          <cell r="F58">
            <v>0.75694439383253287</v>
          </cell>
        </row>
        <row r="59">
          <cell r="F59">
            <v>0.91835046545152221</v>
          </cell>
        </row>
        <row r="60">
          <cell r="F60">
            <v>1.184955331763383</v>
          </cell>
        </row>
        <row r="61">
          <cell r="F61">
            <v>1.0324204081174673</v>
          </cell>
        </row>
      </sheetData>
      <sheetData sheetId="5">
        <row r="13">
          <cell r="G13">
            <v>3.0674827222905961E-3</v>
          </cell>
        </row>
        <row r="198">
          <cell r="F198">
            <v>6.0687265610054426E-3</v>
          </cell>
        </row>
      </sheetData>
      <sheetData sheetId="6"/>
      <sheetData sheetId="7">
        <row r="4">
          <cell r="M4">
            <v>4.5043335261527914E-2</v>
          </cell>
        </row>
        <row r="5">
          <cell r="M5">
            <v>5.0474974891914358E-4</v>
          </cell>
        </row>
        <row r="6">
          <cell r="M6">
            <v>1.1536803525197745E-3</v>
          </cell>
        </row>
        <row r="7">
          <cell r="M7">
            <v>3.1204347663688478E-3</v>
          </cell>
        </row>
        <row r="8">
          <cell r="M8">
            <v>6.121886313764765E-3</v>
          </cell>
        </row>
        <row r="9">
          <cell r="M9">
            <v>1.2657344699905748E-3</v>
          </cell>
        </row>
        <row r="10">
          <cell r="M10">
            <v>8.2330337128558757E-3</v>
          </cell>
        </row>
        <row r="11">
          <cell r="M11">
            <v>1.716776437800591E-2</v>
          </cell>
        </row>
        <row r="12">
          <cell r="M12">
            <v>1.9836783062855932E-3</v>
          </cell>
        </row>
        <row r="13">
          <cell r="M13">
            <v>1.1552178714978377E-2</v>
          </cell>
        </row>
        <row r="14">
          <cell r="M14">
            <v>1.8723176490161204E-2</v>
          </cell>
        </row>
        <row r="15">
          <cell r="M15">
            <v>2.4707738376773926E-3</v>
          </cell>
        </row>
        <row r="16">
          <cell r="M16">
            <v>4.6149803692451868E-3</v>
          </cell>
        </row>
        <row r="17">
          <cell r="M17">
            <v>4.3012351011645486E-3</v>
          </cell>
        </row>
        <row r="18">
          <cell r="M18">
            <v>6.8349642483372221E-3</v>
          </cell>
        </row>
        <row r="19">
          <cell r="M19">
            <v>1.5584851607034326E-2</v>
          </cell>
        </row>
        <row r="20">
          <cell r="M20">
            <v>2.7998182264139084E-3</v>
          </cell>
        </row>
        <row r="21">
          <cell r="M21">
            <v>1.920969730282175E-3</v>
          </cell>
        </row>
        <row r="22">
          <cell r="M22">
            <v>9.0014261877726306E-2</v>
          </cell>
        </row>
        <row r="23">
          <cell r="M23">
            <v>0.2353162641919832</v>
          </cell>
        </row>
        <row r="24">
          <cell r="M24">
            <v>5.624794970026748E-3</v>
          </cell>
        </row>
        <row r="25">
          <cell r="M25">
            <v>3.4910463432485397E-3</v>
          </cell>
        </row>
        <row r="26">
          <cell r="M26">
            <v>1.6571936224914336E-3</v>
          </cell>
        </row>
        <row r="27">
          <cell r="M27">
            <v>5.1015197158402548E-3</v>
          </cell>
        </row>
        <row r="28">
          <cell r="M28">
            <v>4.8877317556557118E-3</v>
          </cell>
        </row>
        <row r="29">
          <cell r="M29">
            <v>7.2078637329929854E-4</v>
          </cell>
        </row>
        <row r="30">
          <cell r="M30">
            <v>3.3363043925207785E-3</v>
          </cell>
        </row>
        <row r="31">
          <cell r="M31">
            <v>8.969153726361808E-3</v>
          </cell>
        </row>
        <row r="32">
          <cell r="M32">
            <v>3.0495581215273055E-3</v>
          </cell>
        </row>
        <row r="33">
          <cell r="M33">
            <v>2.0039797801644936E-2</v>
          </cell>
        </row>
        <row r="34">
          <cell r="M34">
            <v>4.2010686662319198E-2</v>
          </cell>
        </row>
        <row r="35">
          <cell r="M35">
            <v>4.1118478122928919E-3</v>
          </cell>
        </row>
        <row r="36">
          <cell r="M36">
            <v>1.1849390913534442E-2</v>
          </cell>
        </row>
        <row r="37">
          <cell r="M37">
            <v>4.0460668777154464E-2</v>
          </cell>
        </row>
        <row r="38">
          <cell r="M38">
            <v>2.8324750206025429E-2</v>
          </cell>
        </row>
        <row r="39">
          <cell r="M39">
            <v>1.5571016985093949E-2</v>
          </cell>
        </row>
        <row r="40">
          <cell r="M40">
            <v>5.3703727550301845E-2</v>
          </cell>
        </row>
        <row r="41">
          <cell r="M41">
            <v>6.2828071593310525E-2</v>
          </cell>
        </row>
        <row r="42">
          <cell r="M42">
            <v>2.1395831388090442E-2</v>
          </cell>
        </row>
        <row r="43">
          <cell r="M43">
            <v>1.3185936684065997E-2</v>
          </cell>
        </row>
        <row r="44">
          <cell r="M44">
            <v>1.2284175533865344E-2</v>
          </cell>
        </row>
        <row r="45">
          <cell r="M45">
            <v>1.163705267807289E-2</v>
          </cell>
        </row>
        <row r="46">
          <cell r="M46">
            <v>2.0994145479944555E-2</v>
          </cell>
        </row>
        <row r="47">
          <cell r="M47">
            <v>3.0539538830193245E-2</v>
          </cell>
        </row>
        <row r="48">
          <cell r="M48">
            <v>7.6113227625649498E-3</v>
          </cell>
        </row>
        <row r="49">
          <cell r="M49">
            <v>3.5215764261659183E-3</v>
          </cell>
        </row>
        <row r="50">
          <cell r="M50">
            <v>9.1343333125867832E-4</v>
          </cell>
        </row>
        <row r="51">
          <cell r="M51">
            <v>4.3352453217859379E-3</v>
          </cell>
        </row>
        <row r="52">
          <cell r="M52">
            <v>1.0245716091942782E-2</v>
          </cell>
        </row>
        <row r="53">
          <cell r="M53">
            <v>1.0713196532211072E-2</v>
          </cell>
        </row>
        <row r="54">
          <cell r="M54">
            <v>1.036142660579897E-2</v>
          </cell>
        </row>
        <row r="55">
          <cell r="M55">
            <v>4.6063921275389177E-3</v>
          </cell>
        </row>
        <row r="56">
          <cell r="M56">
            <v>1.4974507664961404E-3</v>
          </cell>
        </row>
        <row r="57">
          <cell r="M57">
            <v>6.0978268226644728E-3</v>
          </cell>
        </row>
        <row r="58">
          <cell r="M58">
            <v>1.0772333001755686E-3</v>
          </cell>
        </row>
        <row r="59">
          <cell r="M59">
            <v>1.4762965518399668E-2</v>
          </cell>
        </row>
        <row r="60">
          <cell r="M60">
            <v>2.5654187461774309E-3</v>
          </cell>
        </row>
        <row r="61">
          <cell r="M61">
            <v>1.3191402060728425E-2</v>
          </cell>
        </row>
        <row r="62">
          <cell r="M62">
            <v>3.9968939639667325E-3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3"/>
  <sheetViews>
    <sheetView tabSelected="1" zoomScaleNormal="100" workbookViewId="0">
      <selection activeCell="A67" sqref="A67:IV65536"/>
    </sheetView>
  </sheetViews>
  <sheetFormatPr defaultColWidth="0" defaultRowHeight="12.75" zeroHeight="1" x14ac:dyDescent="0.2"/>
  <cols>
    <col min="1" max="1" width="19" style="11" customWidth="1"/>
    <col min="2" max="2" width="18.5703125" style="11" customWidth="1"/>
    <col min="3" max="3" width="14" style="11" customWidth="1"/>
    <col min="4" max="4" width="13.5703125" style="11" customWidth="1"/>
    <col min="5" max="5" width="14.7109375" style="11" customWidth="1"/>
    <col min="6" max="6" width="15.140625" style="11" customWidth="1"/>
    <col min="7" max="7" width="14.85546875" style="11" customWidth="1"/>
    <col min="8" max="8" width="15" style="11" customWidth="1"/>
    <col min="9" max="9" width="14.140625" style="11" customWidth="1"/>
    <col min="10" max="10" width="10.85546875" style="11" hidden="1" customWidth="1"/>
    <col min="11" max="11" width="11.7109375" style="11" hidden="1" customWidth="1"/>
    <col min="12" max="14" width="12.5703125" style="11" hidden="1" customWidth="1"/>
    <col min="15" max="15" width="13.85546875" style="11" hidden="1" customWidth="1"/>
    <col min="16" max="16" width="13.85546875" style="62" hidden="1" customWidth="1"/>
    <col min="17" max="19" width="13.85546875" style="11" hidden="1" customWidth="1"/>
    <col min="20" max="21" width="12.7109375" style="49" hidden="1" customWidth="1"/>
    <col min="22" max="22" width="12.42578125" style="11" hidden="1" customWidth="1"/>
    <col min="23" max="23" width="3" style="49" hidden="1" customWidth="1"/>
    <col min="24" max="24" width="12.42578125" style="63" hidden="1" customWidth="1"/>
    <col min="25" max="25" width="11.28515625" style="63" hidden="1" customWidth="1"/>
    <col min="26" max="26" width="11.5703125" style="64" hidden="1" customWidth="1"/>
    <col min="27" max="27" width="15.5703125" style="63" hidden="1" customWidth="1"/>
    <col min="28" max="28" width="0" style="63" hidden="1" customWidth="1"/>
    <col min="29" max="34" width="0" style="11" hidden="1" customWidth="1"/>
    <col min="35" max="35" width="1.85546875" style="11" hidden="1" customWidth="1"/>
    <col min="36" max="36" width="0.5703125" style="11" customWidth="1"/>
    <col min="37" max="16384" width="11.42578125" style="11" hidden="1"/>
  </cols>
  <sheetData>
    <row r="1" spans="1:28" ht="15" customHeight="1" x14ac:dyDescent="0.2">
      <c r="A1" s="113" t="s">
        <v>99</v>
      </c>
      <c r="B1" s="113"/>
      <c r="C1" s="113"/>
      <c r="D1" s="113"/>
      <c r="E1" s="113"/>
      <c r="F1" s="113"/>
      <c r="G1" s="113"/>
      <c r="H1" s="113"/>
      <c r="I1" s="113"/>
    </row>
    <row r="2" spans="1:28" s="3" customFormat="1" ht="12.7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08" t="s">
        <v>0</v>
      </c>
      <c r="K2" s="108"/>
      <c r="L2" s="108"/>
      <c r="M2" s="108"/>
      <c r="N2" s="109"/>
      <c r="O2" s="110" t="s">
        <v>1</v>
      </c>
      <c r="P2" s="111"/>
      <c r="Q2" s="111"/>
      <c r="R2" s="111"/>
      <c r="S2" s="111"/>
      <c r="T2" s="111"/>
      <c r="U2" s="111"/>
      <c r="V2" s="112"/>
      <c r="W2" s="1"/>
      <c r="X2" s="2"/>
      <c r="Y2" s="2"/>
      <c r="Z2" s="2"/>
      <c r="AA2" s="2"/>
      <c r="AB2" s="2"/>
    </row>
    <row r="3" spans="1:28" s="3" customFormat="1" ht="94.5" x14ac:dyDescent="0.25">
      <c r="A3" s="91" t="s">
        <v>3</v>
      </c>
      <c r="B3" s="92" t="s">
        <v>4</v>
      </c>
      <c r="C3" s="92" t="s">
        <v>100</v>
      </c>
      <c r="D3" s="92" t="s">
        <v>96</v>
      </c>
      <c r="E3" s="92" t="s">
        <v>101</v>
      </c>
      <c r="F3" s="92" t="s">
        <v>97</v>
      </c>
      <c r="G3" s="92" t="s">
        <v>102</v>
      </c>
      <c r="H3" s="92" t="s">
        <v>98</v>
      </c>
      <c r="I3" s="92" t="s">
        <v>5</v>
      </c>
      <c r="J3" s="8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4" t="s">
        <v>13</v>
      </c>
      <c r="R3" s="4" t="s">
        <v>14</v>
      </c>
      <c r="S3" s="6" t="s">
        <v>15</v>
      </c>
      <c r="T3" s="6" t="s">
        <v>16</v>
      </c>
      <c r="U3" s="6" t="s">
        <v>17</v>
      </c>
      <c r="V3" s="6" t="s">
        <v>18</v>
      </c>
      <c r="W3" s="1"/>
      <c r="X3" s="2"/>
      <c r="Y3" s="2"/>
      <c r="Z3" s="2"/>
      <c r="AA3" s="2"/>
      <c r="AB3" s="2"/>
    </row>
    <row r="4" spans="1:28" s="3" customFormat="1" ht="15" hidden="1" x14ac:dyDescent="0.2">
      <c r="A4" s="93" t="s">
        <v>24</v>
      </c>
      <c r="B4" s="94"/>
      <c r="C4" s="94">
        <v>0.5</v>
      </c>
      <c r="D4" s="94"/>
      <c r="E4" s="94">
        <v>0.3</v>
      </c>
      <c r="F4" s="94"/>
      <c r="G4" s="94">
        <f>1-C4-E4</f>
        <v>0.2</v>
      </c>
      <c r="H4" s="94"/>
      <c r="I4" s="94"/>
      <c r="J4" s="86">
        <v>0.4</v>
      </c>
      <c r="K4" s="12"/>
      <c r="L4" s="12"/>
      <c r="M4" s="12">
        <v>0.2</v>
      </c>
      <c r="N4" s="12"/>
      <c r="O4" s="13"/>
      <c r="P4" s="14"/>
      <c r="Q4" s="14"/>
      <c r="R4" s="14"/>
      <c r="S4" s="14"/>
      <c r="T4" s="13"/>
      <c r="U4" s="13"/>
      <c r="V4" s="14"/>
      <c r="W4" s="1"/>
      <c r="X4" s="105" t="s">
        <v>2</v>
      </c>
      <c r="Y4" s="106"/>
      <c r="Z4" s="106"/>
      <c r="AA4" s="106"/>
      <c r="AB4" s="107"/>
    </row>
    <row r="5" spans="1:28" ht="12.75" customHeight="1" x14ac:dyDescent="0.2">
      <c r="A5" s="93"/>
      <c r="B5" s="95" t="s">
        <v>103</v>
      </c>
      <c r="C5" s="96" t="s">
        <v>105</v>
      </c>
      <c r="D5" s="96" t="s">
        <v>106</v>
      </c>
      <c r="E5" s="95" t="s">
        <v>108</v>
      </c>
      <c r="F5" s="95" t="s">
        <v>109</v>
      </c>
      <c r="G5" s="95" t="s">
        <v>111</v>
      </c>
      <c r="H5" s="95" t="s">
        <v>112</v>
      </c>
      <c r="I5" s="95" t="s">
        <v>113</v>
      </c>
      <c r="J5" s="20">
        <v>6</v>
      </c>
      <c r="K5" s="20">
        <v>7</v>
      </c>
      <c r="L5" s="20">
        <v>8</v>
      </c>
      <c r="M5" s="20">
        <v>9</v>
      </c>
      <c r="N5" s="20">
        <v>10</v>
      </c>
      <c r="O5" s="21">
        <v>11</v>
      </c>
      <c r="P5" s="3">
        <v>12</v>
      </c>
      <c r="Q5" s="3">
        <v>13</v>
      </c>
      <c r="R5" s="3">
        <v>14</v>
      </c>
      <c r="S5" s="3">
        <v>15</v>
      </c>
      <c r="T5" s="21">
        <v>16</v>
      </c>
      <c r="U5" s="21">
        <v>17</v>
      </c>
      <c r="V5" s="22">
        <v>18</v>
      </c>
      <c r="W5" s="7"/>
      <c r="X5" s="8" t="s">
        <v>19</v>
      </c>
      <c r="Y5" s="8" t="s">
        <v>20</v>
      </c>
      <c r="Z5" s="9" t="s">
        <v>21</v>
      </c>
      <c r="AA5" s="8" t="s">
        <v>22</v>
      </c>
      <c r="AB5" s="10" t="s">
        <v>23</v>
      </c>
    </row>
    <row r="6" spans="1:28" s="3" customFormat="1" ht="15" customHeight="1" x14ac:dyDescent="0.2">
      <c r="A6" s="93"/>
      <c r="B6" s="95"/>
      <c r="C6" s="96" t="s">
        <v>104</v>
      </c>
      <c r="D6" s="96" t="s">
        <v>107</v>
      </c>
      <c r="E6" s="95"/>
      <c r="F6" s="95" t="s">
        <v>110</v>
      </c>
      <c r="G6" s="95"/>
      <c r="H6" s="95" t="s">
        <v>114</v>
      </c>
      <c r="I6" s="95" t="s">
        <v>115</v>
      </c>
      <c r="J6" s="20"/>
      <c r="K6" s="20"/>
      <c r="L6" s="20"/>
      <c r="M6" s="20"/>
      <c r="N6" s="20"/>
      <c r="O6" s="21"/>
      <c r="T6" s="21"/>
      <c r="U6" s="21"/>
      <c r="V6" s="22"/>
      <c r="W6" s="15"/>
      <c r="X6" s="16"/>
      <c r="Y6" s="16"/>
      <c r="Z6" s="17"/>
      <c r="AA6" s="18"/>
      <c r="AB6" s="19"/>
    </row>
    <row r="7" spans="1:28" s="3" customFormat="1" ht="15" customHeight="1" x14ac:dyDescent="0.2">
      <c r="A7" s="93" t="s">
        <v>25</v>
      </c>
      <c r="B7" s="97">
        <f>'[1]State Population'!I5</f>
        <v>1645359</v>
      </c>
      <c r="C7" s="98">
        <f t="shared" ref="C7:C38" si="0">B7/$B$66</f>
        <v>4.1708471659484908E-2</v>
      </c>
      <c r="D7" s="98">
        <f t="shared" ref="D7:D38" si="1">C7*$C$4</f>
        <v>2.0854235829742454E-2</v>
      </c>
      <c r="E7" s="99">
        <f>'[1]Poverty-Uninsured Population'!E3</f>
        <v>3.1723328207457609E-2</v>
      </c>
      <c r="F7" s="99">
        <f t="shared" ref="F7:F38" si="2">E7*$E$4</f>
        <v>9.5169984622372819E-3</v>
      </c>
      <c r="G7" s="98">
        <f>[1]Prevalence!J3</f>
        <v>3.027935991320857E-2</v>
      </c>
      <c r="H7" s="98">
        <f t="shared" ref="H7:H38" si="3">G7*$G$4</f>
        <v>6.0558719826417145E-3</v>
      </c>
      <c r="I7" s="99">
        <f t="shared" ref="I7:I38" si="4">(C7*C$4)+(E7*E$4)+(G7*G$4)</f>
        <v>3.6427106274621451E-2</v>
      </c>
      <c r="J7" s="87">
        <f>'[1]Self Suff. Calc'!F5</f>
        <v>1.1733094724193571</v>
      </c>
      <c r="K7" s="23">
        <f>(I7*J7*J$4)+(I7*(1-J$4))</f>
        <v>3.8952371302708851E-2</v>
      </c>
      <c r="L7" s="23">
        <f>K7/K66</f>
        <v>3.7177284663399833E-2</v>
      </c>
      <c r="M7" s="23">
        <f>'[1]Resources-new'!M4</f>
        <v>4.5043335261527914E-2</v>
      </c>
      <c r="N7" s="23">
        <f>ROUND(IF(L7&gt;M7,((L7*(L7/M7))*M$4)+(L7*(1-M$4)),IF(M7/L7&gt;2,L7*(1-M$4),((L7*((1-M7/L7)+1))*M$4)+(L7*(1-M$4)))),6)</f>
        <v>3.5603999999999997E-2</v>
      </c>
      <c r="O7" s="24">
        <f t="shared" ref="O7:O38" si="5">(N7/N$66)</f>
        <v>3.3549015153551048E-2</v>
      </c>
      <c r="P7" s="25">
        <f t="shared" ref="P7:P38" si="6">O7*$P$70</f>
        <v>11470295.129564714</v>
      </c>
      <c r="Q7" s="26"/>
      <c r="R7" s="27">
        <f t="shared" ref="R7:R38" si="7">IF(Q7=0,(AA9/AA$68)*Q$66,0)</f>
        <v>0</v>
      </c>
      <c r="S7" s="25">
        <f t="shared" ref="S7:S63" si="8">P7+Q7-R7</f>
        <v>11470295.129564714</v>
      </c>
      <c r="T7" s="28">
        <f t="shared" ref="T7:T38" si="9">X9*$P$69</f>
        <v>56874162.158311777</v>
      </c>
      <c r="U7" s="28">
        <f t="shared" ref="U7:U63" si="10">S7+T7</f>
        <v>68344457.287876487</v>
      </c>
      <c r="V7" s="29" t="e">
        <f t="shared" ref="V7:V38" si="11">U7/$U$66</f>
        <v>#REF!</v>
      </c>
      <c r="W7" s="15"/>
      <c r="X7" s="16"/>
      <c r="Y7" s="16"/>
      <c r="Z7" s="17"/>
      <c r="AA7" s="18"/>
      <c r="AB7" s="19"/>
    </row>
    <row r="8" spans="1:28" s="3" customFormat="1" ht="15" customHeight="1" x14ac:dyDescent="0.2">
      <c r="A8" s="100" t="s">
        <v>26</v>
      </c>
      <c r="B8" s="97">
        <f>'[1]State Population'!I6</f>
        <v>1151</v>
      </c>
      <c r="C8" s="98">
        <f t="shared" si="0"/>
        <v>2.9176885336310878E-5</v>
      </c>
      <c r="D8" s="98">
        <f t="shared" si="1"/>
        <v>1.4588442668155439E-5</v>
      </c>
      <c r="E8" s="99">
        <f>'[1]Poverty-Uninsured Population'!E4</f>
        <v>2.966523689876292E-5</v>
      </c>
      <c r="F8" s="99">
        <f t="shared" si="2"/>
        <v>8.8995710696288757E-6</v>
      </c>
      <c r="G8" s="98">
        <f>[1]Prevalence!J4</f>
        <v>3.345086339390652E-5</v>
      </c>
      <c r="H8" s="98">
        <f t="shared" si="3"/>
        <v>6.6901726787813042E-6</v>
      </c>
      <c r="I8" s="99">
        <f t="shared" si="4"/>
        <v>3.017818641656562E-5</v>
      </c>
      <c r="J8" s="87">
        <f>'[1]Self Suff. Calc'!F6</f>
        <v>0.90460550010772867</v>
      </c>
      <c r="K8" s="23">
        <f>(I8*J8*J$4)+(I8*(1-J$4))</f>
        <v>2.9026653216220016E-5</v>
      </c>
      <c r="L8" s="34">
        <f t="shared" ref="L8:L39" si="12">(K8/K$66)</f>
        <v>2.7703888450307419E-5</v>
      </c>
      <c r="M8" s="23">
        <f>'[1]Resources-new'!M5</f>
        <v>5.0474974891914358E-4</v>
      </c>
      <c r="N8" s="34">
        <f>ROUND(IF(L8&gt;M8,((L8*(L8/M8))*M$4)+(L8*(1-M$4)),IF(M8/L8&gt;2,L8*(1-M$4),((L8*((1-M8/L8)+1))*M$4)+(L8*(1-M$4)))),6)</f>
        <v>2.1999999999999999E-5</v>
      </c>
      <c r="O8" s="24">
        <f t="shared" si="5"/>
        <v>2.0730208217563284E-5</v>
      </c>
      <c r="P8" s="25">
        <f t="shared" si="6"/>
        <v>7087.5882723970271</v>
      </c>
      <c r="Q8" s="27"/>
      <c r="R8" s="27">
        <f t="shared" si="7"/>
        <v>0</v>
      </c>
      <c r="S8" s="35">
        <f t="shared" si="8"/>
        <v>7087.5882723970271</v>
      </c>
      <c r="T8" s="28">
        <f t="shared" si="9"/>
        <v>1449937.2114295044</v>
      </c>
      <c r="U8" s="28">
        <f t="shared" si="10"/>
        <v>1457024.7997019014</v>
      </c>
      <c r="V8" s="36" t="e">
        <f t="shared" si="11"/>
        <v>#REF!</v>
      </c>
      <c r="W8" s="15"/>
      <c r="X8" s="16"/>
      <c r="Y8" s="16"/>
      <c r="Z8" s="17"/>
      <c r="AA8" s="18"/>
      <c r="AB8" s="19"/>
    </row>
    <row r="9" spans="1:28" ht="18" customHeight="1" x14ac:dyDescent="0.2">
      <c r="A9" s="100" t="s">
        <v>27</v>
      </c>
      <c r="B9" s="97">
        <f>'[1]State Population'!I7</f>
        <v>38382</v>
      </c>
      <c r="C9" s="98">
        <f t="shared" si="0"/>
        <v>9.7295153169268825E-4</v>
      </c>
      <c r="D9" s="98">
        <f t="shared" si="1"/>
        <v>4.8647576584634413E-4</v>
      </c>
      <c r="E9" s="99">
        <f>'[1]Poverty-Uninsured Population'!E5</f>
        <v>7.2408579011648121E-4</v>
      </c>
      <c r="F9" s="99">
        <f t="shared" si="2"/>
        <v>2.1722573703494437E-4</v>
      </c>
      <c r="G9" s="98">
        <f>[1]Prevalence!J5</f>
        <v>7.2959045294277195E-4</v>
      </c>
      <c r="H9" s="98">
        <f t="shared" si="3"/>
        <v>1.4591809058855441E-4</v>
      </c>
      <c r="I9" s="99">
        <f t="shared" si="4"/>
        <v>8.4961959346984296E-4</v>
      </c>
      <c r="J9" s="87">
        <f>'[1]Self Suff. Calc'!F7</f>
        <v>0.96729188868321758</v>
      </c>
      <c r="K9" s="23">
        <f>(I9*J9*J$4)+(I9*(1-J$4))</f>
        <v>8.3850381257379058E-4</v>
      </c>
      <c r="L9" s="34">
        <f t="shared" si="12"/>
        <v>8.0029261092081445E-4</v>
      </c>
      <c r="M9" s="23">
        <f>'[1]Resources-new'!M6</f>
        <v>1.1536803525197745E-3</v>
      </c>
      <c r="N9" s="34">
        <f>ROUND(IF(L9&gt;M9,((L9*(L9/M9))*M$4)+(L9*(1-M$4)),IF(M9/L9&gt;2,L9*(1-M$4),((L9*((1-M9/L9)+1))*M$4)+(L9*(1-M$4)))),6)</f>
        <v>7.2999999999999996E-4</v>
      </c>
      <c r="O9" s="24">
        <f t="shared" si="5"/>
        <v>6.8786599994641805E-4</v>
      </c>
      <c r="P9" s="25">
        <f t="shared" si="6"/>
        <v>235179.06540226497</v>
      </c>
      <c r="Q9" s="27"/>
      <c r="R9" s="27">
        <f t="shared" si="7"/>
        <v>0</v>
      </c>
      <c r="S9" s="35">
        <f t="shared" si="8"/>
        <v>235179.06540226497</v>
      </c>
      <c r="T9" s="28">
        <f t="shared" si="9"/>
        <v>2609952.2049191012</v>
      </c>
      <c r="U9" s="28">
        <f t="shared" si="10"/>
        <v>2845131.2703213664</v>
      </c>
      <c r="V9" s="36" t="e">
        <f t="shared" si="11"/>
        <v>#REF!</v>
      </c>
      <c r="W9" s="30"/>
      <c r="X9" s="31">
        <v>3.5777105344137861E-2</v>
      </c>
      <c r="Y9" s="31" t="e">
        <f t="shared" ref="Y9:Y40" si="13">V7-X9</f>
        <v>#REF!</v>
      </c>
      <c r="Z9" s="17">
        <f t="shared" ref="Z9:Z40" si="14">IF(B7&lt;20000,250000+100000,350000+100000)</f>
        <v>450000</v>
      </c>
      <c r="AA9" s="32">
        <f t="shared" ref="AA9:AA40" si="15">IF(Q7=0,P7,0)</f>
        <v>11470295.129564714</v>
      </c>
      <c r="AB9" s="33">
        <v>3.5777105344137861E-2</v>
      </c>
    </row>
    <row r="10" spans="1:28" ht="18" customHeight="1" x14ac:dyDescent="0.2">
      <c r="A10" s="93" t="s">
        <v>28</v>
      </c>
      <c r="B10" s="97">
        <f>'[1]State Population'!I8</f>
        <v>226404</v>
      </c>
      <c r="C10" s="98">
        <f t="shared" si="0"/>
        <v>5.7391516487246986E-3</v>
      </c>
      <c r="D10" s="98">
        <f t="shared" si="1"/>
        <v>2.8695758243623493E-3</v>
      </c>
      <c r="E10" s="99">
        <f>'[1]Poverty-Uninsured Population'!E6</f>
        <v>6.8506180299237355E-3</v>
      </c>
      <c r="F10" s="99">
        <f t="shared" si="2"/>
        <v>2.0551854089771206E-3</v>
      </c>
      <c r="G10" s="98">
        <f>[1]Prevalence!J6</f>
        <v>7.6286050085887349E-3</v>
      </c>
      <c r="H10" s="98">
        <f t="shared" si="3"/>
        <v>1.5257210017177471E-3</v>
      </c>
      <c r="I10" s="99">
        <f t="shared" si="4"/>
        <v>6.4504822350572172E-3</v>
      </c>
      <c r="J10" s="87">
        <f>'[1]Self Suff. Calc'!F8</f>
        <v>0.86610243577923329</v>
      </c>
      <c r="K10" s="23">
        <f>(I10*J10*J$4)+(I10*(1-J$4))</f>
        <v>6.1050006913278216E-3</v>
      </c>
      <c r="L10" s="34">
        <f t="shared" si="12"/>
        <v>5.8267915657284593E-3</v>
      </c>
      <c r="M10" s="23">
        <f>'[1]Resources-new'!M8</f>
        <v>6.121886313764765E-3</v>
      </c>
      <c r="N10" s="34">
        <f>ROUND(IF(L10&gt;M10,((L10*(L10/M10))*M$4)+(L10*(1-M$4)),IF(M10/L10&gt;2,L10*(1-M$4),((L10*((1-M10/L10)+1))*M$4)+(L10*(1-M$4)))),6)</f>
        <v>5.7679999999999997E-3</v>
      </c>
      <c r="O10" s="24">
        <f t="shared" si="5"/>
        <v>5.4350836817684094E-3</v>
      </c>
      <c r="P10" s="25">
        <f t="shared" si="6"/>
        <v>1858236.7797811839</v>
      </c>
      <c r="Q10" s="27"/>
      <c r="R10" s="27">
        <f t="shared" si="7"/>
        <v>0</v>
      </c>
      <c r="S10" s="35">
        <f t="shared" si="8"/>
        <v>1858236.7797811839</v>
      </c>
      <c r="T10" s="28">
        <f t="shared" si="9"/>
        <v>9302296.2255544737</v>
      </c>
      <c r="U10" s="28">
        <f t="shared" si="10"/>
        <v>11160533.005335657</v>
      </c>
      <c r="V10" s="36" t="e">
        <f t="shared" si="11"/>
        <v>#REF!</v>
      </c>
      <c r="W10" s="30"/>
      <c r="X10" s="31">
        <v>9.1209354805621087E-4</v>
      </c>
      <c r="Y10" s="31" t="e">
        <f t="shared" si="13"/>
        <v>#REF!</v>
      </c>
      <c r="Z10" s="17">
        <f t="shared" si="14"/>
        <v>350000</v>
      </c>
      <c r="AA10" s="32">
        <f t="shared" si="15"/>
        <v>7087.5882723970271</v>
      </c>
      <c r="AB10" s="37">
        <v>9.1209354805621087E-4</v>
      </c>
    </row>
    <row r="11" spans="1:28" ht="18" customHeight="1" x14ac:dyDescent="0.2">
      <c r="A11" s="93" t="s">
        <v>29</v>
      </c>
      <c r="B11" s="97">
        <f>'[1]State Population'!I9</f>
        <v>45168</v>
      </c>
      <c r="C11" s="98">
        <f t="shared" si="0"/>
        <v>1.1449709442836575E-3</v>
      </c>
      <c r="D11" s="98">
        <f t="shared" si="1"/>
        <v>5.7248547214182874E-4</v>
      </c>
      <c r="E11" s="99">
        <f>'[1]Poverty-Uninsured Population'!E7</f>
        <v>8.5577595722106914E-4</v>
      </c>
      <c r="F11" s="99">
        <f t="shared" si="2"/>
        <v>2.5673278716632075E-4</v>
      </c>
      <c r="G11" s="98">
        <f>[1]Prevalence!J7</f>
        <v>1.0803724798842782E-3</v>
      </c>
      <c r="H11" s="98">
        <f t="shared" si="3"/>
        <v>2.1607449597685563E-4</v>
      </c>
      <c r="I11" s="99">
        <f t="shared" si="4"/>
        <v>1.0452927552850051E-3</v>
      </c>
      <c r="J11" s="87">
        <f>'[1]Self Suff. Calc'!F9</f>
        <v>0.9437650288074253</v>
      </c>
      <c r="K11" s="23">
        <f>(I11*J11*J$4)+(I11*(1-J$4))</f>
        <v>1.0217799520925014E-3</v>
      </c>
      <c r="L11" s="34">
        <f t="shared" si="12"/>
        <v>9.7521672935111531E-4</v>
      </c>
      <c r="M11" s="23">
        <f>'[1]Resources-new'!M9</f>
        <v>1.2657344699905748E-3</v>
      </c>
      <c r="N11" s="34">
        <f>ROUND(IF(L11&gt;M11,((L11*(L11/M11))*M$4)+(L11*(1-M$4)),IF(M11/L11&gt;2,L11*(1-M$4),((L11*((1-M11/L11)+1))*M$4)+(L11*(1-M$4)))),6)</f>
        <v>9.1699999999999995E-4</v>
      </c>
      <c r="O11" s="24">
        <f t="shared" si="5"/>
        <v>8.6407276979570593E-4</v>
      </c>
      <c r="P11" s="25">
        <f t="shared" si="6"/>
        <v>295423.56571763969</v>
      </c>
      <c r="Q11" s="27"/>
      <c r="R11" s="27">
        <f t="shared" si="7"/>
        <v>0</v>
      </c>
      <c r="S11" s="35">
        <f t="shared" si="8"/>
        <v>295423.56571763969</v>
      </c>
      <c r="T11" s="28">
        <f t="shared" si="9"/>
        <v>2822094.3902620822</v>
      </c>
      <c r="U11" s="28">
        <f t="shared" si="10"/>
        <v>3117517.9559797221</v>
      </c>
      <c r="V11" s="36" t="e">
        <f t="shared" si="11"/>
        <v>#REF!</v>
      </c>
      <c r="W11" s="30"/>
      <c r="X11" s="31">
        <v>1.6418094163503948E-3</v>
      </c>
      <c r="Y11" s="31" t="e">
        <f t="shared" si="13"/>
        <v>#REF!</v>
      </c>
      <c r="Z11" s="17">
        <f t="shared" si="14"/>
        <v>450000</v>
      </c>
      <c r="AA11" s="32">
        <f t="shared" si="15"/>
        <v>235179.06540226497</v>
      </c>
      <c r="AB11" s="37">
        <v>1.6418094163503948E-3</v>
      </c>
    </row>
    <row r="12" spans="1:28" ht="18" customHeight="1" x14ac:dyDescent="0.2">
      <c r="A12" s="93" t="s">
        <v>30</v>
      </c>
      <c r="B12" s="97">
        <f>'[1]State Population'!I10</f>
        <v>22043</v>
      </c>
      <c r="C12" s="98">
        <f t="shared" si="0"/>
        <v>5.5877157555890588E-4</v>
      </c>
      <c r="D12" s="98">
        <f t="shared" si="1"/>
        <v>2.7938578777945294E-4</v>
      </c>
      <c r="E12" s="99">
        <f>'[1]Poverty-Uninsured Population'!E8</f>
        <v>6.5978720694687078E-4</v>
      </c>
      <c r="F12" s="99">
        <f t="shared" si="2"/>
        <v>1.9793616208406122E-4</v>
      </c>
      <c r="G12" s="98">
        <f>[1]Prevalence!J8</f>
        <v>7.313986077208209E-4</v>
      </c>
      <c r="H12" s="98">
        <f t="shared" si="3"/>
        <v>1.4627972154416418E-4</v>
      </c>
      <c r="I12" s="99">
        <f t="shared" si="4"/>
        <v>6.2360167140767836E-4</v>
      </c>
      <c r="J12" s="87">
        <f>'[1]Self Suff. Calc'!F10</f>
        <v>0.83604939588164595</v>
      </c>
      <c r="K12" s="23">
        <f t="shared" ref="K12:K63" si="16">(I12*J12*J$4)+(I12*(1-J$4))</f>
        <v>5.8270572310507667E-4</v>
      </c>
      <c r="L12" s="34">
        <f t="shared" si="12"/>
        <v>5.5615141821579279E-4</v>
      </c>
      <c r="M12" s="23">
        <f>'[1]Resources-new'!M10</f>
        <v>8.2330337128558757E-3</v>
      </c>
      <c r="N12" s="34">
        <f t="shared" ref="N12:N63" si="17">ROUND(IF(L12&gt;M12,((L12*(L12/M12))*M$4)+(L12*(1-M$4)),IF(M12/L12&gt;2,L12*(1-M$4),((L12*((1-M12/L12)+1))*M$4)+(L12*(1-M$4)))),6)</f>
        <v>4.4499999999999997E-4</v>
      </c>
      <c r="O12" s="24">
        <f t="shared" si="5"/>
        <v>4.1931557530980275E-4</v>
      </c>
      <c r="P12" s="25">
        <f t="shared" si="6"/>
        <v>143362.58096439438</v>
      </c>
      <c r="Q12" s="27"/>
      <c r="R12" s="27">
        <f t="shared" si="7"/>
        <v>0</v>
      </c>
      <c r="S12" s="35">
        <f t="shared" si="8"/>
        <v>143362.58096439438</v>
      </c>
      <c r="T12" s="28">
        <f t="shared" si="9"/>
        <v>2350033.1861360795</v>
      </c>
      <c r="U12" s="28">
        <f t="shared" si="10"/>
        <v>2493395.7671004739</v>
      </c>
      <c r="V12" s="36" t="e">
        <f t="shared" si="11"/>
        <v>#REF!</v>
      </c>
      <c r="W12" s="30"/>
      <c r="X12" s="31">
        <v>5.851677095086676E-3</v>
      </c>
      <c r="Y12" s="31" t="e">
        <f t="shared" si="13"/>
        <v>#REF!</v>
      </c>
      <c r="Z12" s="17">
        <f t="shared" si="14"/>
        <v>450000</v>
      </c>
      <c r="AA12" s="32">
        <f t="shared" si="15"/>
        <v>1858236.7797811839</v>
      </c>
      <c r="AB12" s="37">
        <v>5.851677095086676E-3</v>
      </c>
    </row>
    <row r="13" spans="1:28" ht="18" customHeight="1" x14ac:dyDescent="0.2">
      <c r="A13" s="93" t="s">
        <v>31</v>
      </c>
      <c r="B13" s="97">
        <f>'[1]State Population'!I11</f>
        <v>1139513</v>
      </c>
      <c r="C13" s="98">
        <f t="shared" si="0"/>
        <v>2.8885699513671259E-2</v>
      </c>
      <c r="D13" s="98">
        <f t="shared" si="1"/>
        <v>1.444284975683563E-2</v>
      </c>
      <c r="E13" s="99">
        <f>'[1]Poverty-Uninsured Population'!E9</f>
        <v>1.9714232892697161E-2</v>
      </c>
      <c r="F13" s="99">
        <f t="shared" si="2"/>
        <v>5.9142698678091481E-3</v>
      </c>
      <c r="G13" s="98">
        <f>[1]Prevalence!J9</f>
        <v>1.6715486845673991E-2</v>
      </c>
      <c r="H13" s="98">
        <f t="shared" si="3"/>
        <v>3.3430973691347984E-3</v>
      </c>
      <c r="I13" s="99">
        <f t="shared" si="4"/>
        <v>2.3700216993779576E-2</v>
      </c>
      <c r="J13" s="87">
        <f>'[1]Self Suff. Calc'!F11</f>
        <v>1.1777092781536223</v>
      </c>
      <c r="K13" s="23">
        <f t="shared" si="16"/>
        <v>2.5384916375399087E-2</v>
      </c>
      <c r="L13" s="34">
        <f t="shared" si="12"/>
        <v>2.4228108088997946E-2</v>
      </c>
      <c r="M13" s="23">
        <f>'[1]Resources-new'!M11</f>
        <v>1.716776437800591E-2</v>
      </c>
      <c r="N13" s="34">
        <f t="shared" si="17"/>
        <v>2.6221000000000001E-2</v>
      </c>
      <c r="O13" s="24">
        <f t="shared" si="5"/>
        <v>2.4707581348760312E-2</v>
      </c>
      <c r="P13" s="25">
        <f t="shared" si="6"/>
        <v>8447438.7313873824</v>
      </c>
      <c r="Q13" s="27"/>
      <c r="R13" s="27">
        <f t="shared" si="7"/>
        <v>0</v>
      </c>
      <c r="S13" s="35">
        <f t="shared" si="8"/>
        <v>8447438.7313873824</v>
      </c>
      <c r="T13" s="28">
        <f t="shared" si="9"/>
        <v>36128254.42824509</v>
      </c>
      <c r="U13" s="28">
        <f t="shared" si="10"/>
        <v>44575693.159632474</v>
      </c>
      <c r="V13" s="36" t="e">
        <f t="shared" si="11"/>
        <v>#REF!</v>
      </c>
      <c r="W13" s="30"/>
      <c r="X13" s="31">
        <v>1.7752590009231716E-3</v>
      </c>
      <c r="Y13" s="31" t="e">
        <f t="shared" si="13"/>
        <v>#REF!</v>
      </c>
      <c r="Z13" s="17">
        <f t="shared" si="14"/>
        <v>450000</v>
      </c>
      <c r="AA13" s="32">
        <f t="shared" si="15"/>
        <v>295423.56571763969</v>
      </c>
      <c r="AB13" s="37">
        <v>1.7752590009231716E-3</v>
      </c>
    </row>
    <row r="14" spans="1:28" ht="18" customHeight="1" x14ac:dyDescent="0.2">
      <c r="A14" s="93" t="s">
        <v>32</v>
      </c>
      <c r="B14" s="97">
        <f>'[1]State Population'!I12</f>
        <v>27124</v>
      </c>
      <c r="C14" s="98">
        <f t="shared" si="0"/>
        <v>6.8757066712606108E-4</v>
      </c>
      <c r="D14" s="98">
        <f t="shared" si="1"/>
        <v>3.4378533356303054E-4</v>
      </c>
      <c r="E14" s="99">
        <f>'[1]Poverty-Uninsured Population'!E10</f>
        <v>8.2147871242451451E-4</v>
      </c>
      <c r="F14" s="99">
        <f t="shared" si="2"/>
        <v>2.4644361372735436E-4</v>
      </c>
      <c r="G14" s="98">
        <f>[1]Prevalence!J10</f>
        <v>8.4531235873790795E-4</v>
      </c>
      <c r="H14" s="98">
        <f t="shared" si="3"/>
        <v>1.6906247174758161E-4</v>
      </c>
      <c r="I14" s="99">
        <f t="shared" si="4"/>
        <v>7.5929141903796659E-4</v>
      </c>
      <c r="J14" s="87">
        <f>'[1]Self Suff. Calc'!F12</f>
        <v>0.83284090402199262</v>
      </c>
      <c r="K14" s="23">
        <f t="shared" si="16"/>
        <v>7.0852243216186863E-4</v>
      </c>
      <c r="L14" s="34">
        <f t="shared" si="12"/>
        <v>6.7623457237517065E-4</v>
      </c>
      <c r="M14" s="23">
        <f>'[1]Resources-new'!M12</f>
        <v>1.9836783062855932E-3</v>
      </c>
      <c r="N14" s="34">
        <f t="shared" si="17"/>
        <v>5.4100000000000003E-4</v>
      </c>
      <c r="O14" s="24">
        <f t="shared" si="5"/>
        <v>5.0977466571371533E-4</v>
      </c>
      <c r="P14" s="25">
        <f t="shared" si="6"/>
        <v>174290.23888030872</v>
      </c>
      <c r="Q14" s="38"/>
      <c r="R14" s="27">
        <f t="shared" si="7"/>
        <v>0</v>
      </c>
      <c r="S14" s="35">
        <f t="shared" si="8"/>
        <v>174290.23888030872</v>
      </c>
      <c r="T14" s="28">
        <f t="shared" si="9"/>
        <v>2473633.3217932507</v>
      </c>
      <c r="U14" s="28">
        <f t="shared" si="10"/>
        <v>2647923.5606735596</v>
      </c>
      <c r="V14" s="36" t="e">
        <f t="shared" si="11"/>
        <v>#REF!</v>
      </c>
      <c r="W14" s="30"/>
      <c r="X14" s="31">
        <v>1.4783054672274079E-3</v>
      </c>
      <c r="Y14" s="31" t="e">
        <f t="shared" si="13"/>
        <v>#REF!</v>
      </c>
      <c r="Z14" s="17">
        <f t="shared" si="14"/>
        <v>450000</v>
      </c>
      <c r="AA14" s="32">
        <f t="shared" si="15"/>
        <v>143362.58096439438</v>
      </c>
      <c r="AB14" s="37">
        <v>1.4783054672274079E-3</v>
      </c>
    </row>
    <row r="15" spans="1:28" ht="18" customHeight="1" x14ac:dyDescent="0.2">
      <c r="A15" s="93" t="s">
        <v>33</v>
      </c>
      <c r="B15" s="97">
        <f>'[1]State Population'!I13</f>
        <v>185062</v>
      </c>
      <c r="C15" s="98">
        <f t="shared" si="0"/>
        <v>4.6911665978352423E-3</v>
      </c>
      <c r="D15" s="98">
        <f t="shared" si="1"/>
        <v>2.3455832989176212E-3</v>
      </c>
      <c r="E15" s="99">
        <f>'[1]Poverty-Uninsured Population'!E11</f>
        <v>3.1281583017525234E-3</v>
      </c>
      <c r="F15" s="99">
        <f t="shared" si="2"/>
        <v>9.3844749052575697E-4</v>
      </c>
      <c r="G15" s="98">
        <f>[1]Prevalence!J11</f>
        <v>2.5684838622186059E-3</v>
      </c>
      <c r="H15" s="98">
        <f t="shared" si="3"/>
        <v>5.1369677244372119E-4</v>
      </c>
      <c r="I15" s="99">
        <f t="shared" si="4"/>
        <v>3.7977275618870992E-3</v>
      </c>
      <c r="J15" s="87">
        <f>'[1]Self Suff. Calc'!F13</f>
        <v>1.0672656520685662</v>
      </c>
      <c r="K15" s="23">
        <f t="shared" si="16"/>
        <v>3.8999102102187399E-3</v>
      </c>
      <c r="L15" s="34">
        <f t="shared" si="12"/>
        <v>3.7221885907859666E-3</v>
      </c>
      <c r="M15" s="23">
        <f>'[1]Resources-new'!M13</f>
        <v>1.1552178714978377E-2</v>
      </c>
      <c r="N15" s="34">
        <f t="shared" si="17"/>
        <v>2.9780000000000002E-3</v>
      </c>
      <c r="O15" s="24">
        <f t="shared" si="5"/>
        <v>2.8061163669047028E-3</v>
      </c>
      <c r="P15" s="25">
        <f t="shared" si="6"/>
        <v>959401.72159992484</v>
      </c>
      <c r="Q15" s="27"/>
      <c r="R15" s="27">
        <f t="shared" si="7"/>
        <v>0</v>
      </c>
      <c r="S15" s="35">
        <f t="shared" si="8"/>
        <v>959401.72159992484</v>
      </c>
      <c r="T15" s="28">
        <f t="shared" si="9"/>
        <v>6465200.2357139476</v>
      </c>
      <c r="U15" s="28">
        <f t="shared" si="10"/>
        <v>7424601.9573138729</v>
      </c>
      <c r="V15" s="36" t="e">
        <f t="shared" si="11"/>
        <v>#REF!</v>
      </c>
      <c r="W15" s="30"/>
      <c r="X15" s="31">
        <v>2.2726741204226075E-2</v>
      </c>
      <c r="Y15" s="31" t="e">
        <f t="shared" si="13"/>
        <v>#REF!</v>
      </c>
      <c r="Z15" s="17">
        <f t="shared" si="14"/>
        <v>450000</v>
      </c>
      <c r="AA15" s="32">
        <f t="shared" si="15"/>
        <v>8447438.7313873824</v>
      </c>
      <c r="AB15" s="37">
        <v>2.2726741204226075E-2</v>
      </c>
    </row>
    <row r="16" spans="1:28" ht="18" customHeight="1" x14ac:dyDescent="0.2">
      <c r="A16" s="93" t="s">
        <v>34</v>
      </c>
      <c r="B16" s="97">
        <f>'[1]State Population'!I14</f>
        <v>995975</v>
      </c>
      <c r="C16" s="98">
        <f t="shared" si="0"/>
        <v>2.52471315141896E-2</v>
      </c>
      <c r="D16" s="98">
        <f t="shared" si="1"/>
        <v>1.26235657570948E-2</v>
      </c>
      <c r="E16" s="99">
        <f>'[1]Poverty-Uninsured Population'!E12</f>
        <v>3.5012677811840823E-2</v>
      </c>
      <c r="F16" s="99">
        <f t="shared" si="2"/>
        <v>1.0503803343552246E-2</v>
      </c>
      <c r="G16" s="98">
        <f>[1]Prevalence!J12</f>
        <v>3.7433324292559446E-2</v>
      </c>
      <c r="H16" s="98">
        <f t="shared" si="3"/>
        <v>7.4866648585118897E-3</v>
      </c>
      <c r="I16" s="99">
        <f t="shared" si="4"/>
        <v>3.0614033959158939E-2</v>
      </c>
      <c r="J16" s="87">
        <f>'[1]Self Suff. Calc'!F14</f>
        <v>0.83576507003989797</v>
      </c>
      <c r="K16" s="23">
        <f t="shared" si="16"/>
        <v>2.8602876469927478E-2</v>
      </c>
      <c r="L16" s="34">
        <f t="shared" si="12"/>
        <v>2.7299423504946019E-2</v>
      </c>
      <c r="M16" s="23">
        <f>'[1]Resources-new'!M14</f>
        <v>1.8723176490161204E-2</v>
      </c>
      <c r="N16" s="34">
        <f t="shared" si="17"/>
        <v>2.98E-2</v>
      </c>
      <c r="O16" s="24">
        <f t="shared" si="5"/>
        <v>2.8080009312881175E-2</v>
      </c>
      <c r="P16" s="25">
        <f t="shared" si="6"/>
        <v>9600460.4780650642</v>
      </c>
      <c r="Q16" s="27"/>
      <c r="R16" s="27">
        <f t="shared" si="7"/>
        <v>0</v>
      </c>
      <c r="S16" s="35">
        <f t="shared" si="8"/>
        <v>9600460.4780650642</v>
      </c>
      <c r="T16" s="28">
        <f t="shared" si="9"/>
        <v>39119279.874629639</v>
      </c>
      <c r="U16" s="28">
        <f t="shared" si="10"/>
        <v>48719740.352694705</v>
      </c>
      <c r="V16" s="36" t="e">
        <f t="shared" si="11"/>
        <v>#REF!</v>
      </c>
      <c r="W16" s="30"/>
      <c r="X16" s="31">
        <v>1.5560570314904093E-3</v>
      </c>
      <c r="Y16" s="31" t="e">
        <f t="shared" si="13"/>
        <v>#REF!</v>
      </c>
      <c r="Z16" s="17">
        <f t="shared" si="14"/>
        <v>450000</v>
      </c>
      <c r="AA16" s="32">
        <f t="shared" si="15"/>
        <v>174290.23888030872</v>
      </c>
      <c r="AB16" s="37">
        <v>1.5560570314904093E-3</v>
      </c>
    </row>
    <row r="17" spans="1:28" ht="18" customHeight="1" x14ac:dyDescent="0.2">
      <c r="A17" s="93" t="s">
        <v>35</v>
      </c>
      <c r="B17" s="97">
        <f>'[1]State Population'!I15</f>
        <v>28731</v>
      </c>
      <c r="C17" s="98">
        <f t="shared" si="0"/>
        <v>7.2830677028457675E-4</v>
      </c>
      <c r="D17" s="98">
        <f t="shared" si="1"/>
        <v>3.6415338514228838E-4</v>
      </c>
      <c r="E17" s="99">
        <f>'[1]Poverty-Uninsured Population'!E13</f>
        <v>9.3019935125110821E-4</v>
      </c>
      <c r="F17" s="99">
        <f t="shared" si="2"/>
        <v>2.7905980537533246E-4</v>
      </c>
      <c r="G17" s="98">
        <f>[1]Prevalence!J13</f>
        <v>9.8273212186963206E-4</v>
      </c>
      <c r="H17" s="98">
        <f t="shared" si="3"/>
        <v>1.9654642437392643E-4</v>
      </c>
      <c r="I17" s="99">
        <f t="shared" si="4"/>
        <v>8.3975961489154733E-4</v>
      </c>
      <c r="J17" s="87">
        <f>'[1]Self Suff. Calc'!F15</f>
        <v>0.82913488524524825</v>
      </c>
      <c r="K17" s="23">
        <f t="shared" si="16"/>
        <v>7.8236536570560722E-4</v>
      </c>
      <c r="L17" s="34">
        <f t="shared" si="12"/>
        <v>7.4671243210293445E-4</v>
      </c>
      <c r="M17" s="23">
        <f>'[1]Resources-new'!M15</f>
        <v>2.4707738376773926E-3</v>
      </c>
      <c r="N17" s="34">
        <f t="shared" si="17"/>
        <v>5.9699999999999998E-4</v>
      </c>
      <c r="O17" s="24">
        <f t="shared" si="5"/>
        <v>5.6254246844933094E-4</v>
      </c>
      <c r="P17" s="25">
        <f t="shared" si="6"/>
        <v>192331.37266459205</v>
      </c>
      <c r="Q17" s="27"/>
      <c r="R17" s="27">
        <f t="shared" si="7"/>
        <v>0</v>
      </c>
      <c r="S17" s="35">
        <f t="shared" si="8"/>
        <v>192331.37266459205</v>
      </c>
      <c r="T17" s="28">
        <f t="shared" si="9"/>
        <v>2487004.3127218629</v>
      </c>
      <c r="U17" s="28">
        <f t="shared" si="10"/>
        <v>2679335.6853864552</v>
      </c>
      <c r="V17" s="36" t="e">
        <f t="shared" si="11"/>
        <v>#REF!</v>
      </c>
      <c r="W17" s="30"/>
      <c r="X17" s="31">
        <v>4.0669812288439836E-3</v>
      </c>
      <c r="Y17" s="31" t="e">
        <f t="shared" si="13"/>
        <v>#REF!</v>
      </c>
      <c r="Z17" s="17">
        <f t="shared" si="14"/>
        <v>450000</v>
      </c>
      <c r="AA17" s="32">
        <f t="shared" si="15"/>
        <v>959401.72159992484</v>
      </c>
      <c r="AB17" s="37">
        <v>4.0669812288439836E-3</v>
      </c>
    </row>
    <row r="18" spans="1:28" ht="18" customHeight="1" x14ac:dyDescent="0.2">
      <c r="A18" s="93" t="s">
        <v>36</v>
      </c>
      <c r="B18" s="97">
        <f>'[1]State Population'!I16</f>
        <v>136953</v>
      </c>
      <c r="C18" s="98">
        <f t="shared" si="0"/>
        <v>3.4716437684307417E-3</v>
      </c>
      <c r="D18" s="98">
        <f t="shared" si="1"/>
        <v>1.7358218842153709E-3</v>
      </c>
      <c r="E18" s="99">
        <f>'[1]Poverty-Uninsured Population'!E14</f>
        <v>4.1797614532254621E-3</v>
      </c>
      <c r="F18" s="99">
        <f t="shared" si="2"/>
        <v>1.2539284359676386E-3</v>
      </c>
      <c r="G18" s="98">
        <f>[1]Prevalence!J14</f>
        <v>4.5511255763493359E-3</v>
      </c>
      <c r="H18" s="98">
        <f t="shared" si="3"/>
        <v>9.1022511526986719E-4</v>
      </c>
      <c r="I18" s="99">
        <f t="shared" si="4"/>
        <v>3.8999754354528769E-3</v>
      </c>
      <c r="J18" s="87">
        <f>'[1]Self Suff. Calc'!F16</f>
        <v>0.9269422836918757</v>
      </c>
      <c r="K18" s="23">
        <f t="shared" si="16"/>
        <v>3.7860061158640889E-3</v>
      </c>
      <c r="L18" s="34">
        <f t="shared" si="12"/>
        <v>3.6134751851953002E-3</v>
      </c>
      <c r="M18" s="23">
        <f>'[1]Resources-new'!M16</f>
        <v>4.6149803692451868E-3</v>
      </c>
      <c r="N18" s="34">
        <f t="shared" si="17"/>
        <v>3.4129999999999998E-3</v>
      </c>
      <c r="O18" s="24">
        <f t="shared" si="5"/>
        <v>3.216009120297431E-3</v>
      </c>
      <c r="P18" s="25">
        <f t="shared" si="6"/>
        <v>1099542.6715314114</v>
      </c>
      <c r="Q18" s="27"/>
      <c r="R18" s="27">
        <f t="shared" si="7"/>
        <v>0</v>
      </c>
      <c r="S18" s="35">
        <f t="shared" si="8"/>
        <v>1099542.6715314114</v>
      </c>
      <c r="T18" s="28">
        <f t="shared" si="9"/>
        <v>5737296.5344295008</v>
      </c>
      <c r="U18" s="28">
        <f t="shared" si="10"/>
        <v>6836839.2059609126</v>
      </c>
      <c r="V18" s="36" t="e">
        <f t="shared" si="11"/>
        <v>#REF!</v>
      </c>
      <c r="W18" s="30"/>
      <c r="X18" s="31">
        <v>2.4608267514616883E-2</v>
      </c>
      <c r="Y18" s="31" t="e">
        <f t="shared" si="13"/>
        <v>#REF!</v>
      </c>
      <c r="Z18" s="17">
        <f t="shared" si="14"/>
        <v>450000</v>
      </c>
      <c r="AA18" s="32">
        <f t="shared" si="15"/>
        <v>9600460.4780650642</v>
      </c>
      <c r="AB18" s="37">
        <v>2.4608267514616883E-2</v>
      </c>
    </row>
    <row r="19" spans="1:28" ht="18" customHeight="1" x14ac:dyDescent="0.2">
      <c r="A19" s="93" t="s">
        <v>37</v>
      </c>
      <c r="B19" s="97">
        <f>'[1]State Population'!I17</f>
        <v>188334</v>
      </c>
      <c r="C19" s="98">
        <f t="shared" si="0"/>
        <v>4.7741090555419403E-3</v>
      </c>
      <c r="D19" s="98">
        <f t="shared" si="1"/>
        <v>2.3870545277709702E-3</v>
      </c>
      <c r="E19" s="99">
        <f>'[1]Poverty-Uninsured Population'!E15</f>
        <v>6.461131336923779E-3</v>
      </c>
      <c r="F19" s="99">
        <f t="shared" si="2"/>
        <v>1.9383394010771336E-3</v>
      </c>
      <c r="G19" s="98">
        <f>[1]Prevalence!J15</f>
        <v>6.748033631678872E-3</v>
      </c>
      <c r="H19" s="98">
        <f t="shared" si="3"/>
        <v>1.3496067263357745E-3</v>
      </c>
      <c r="I19" s="99">
        <f t="shared" si="4"/>
        <v>5.675000655183878E-3</v>
      </c>
      <c r="J19" s="87">
        <f>'[1]Self Suff. Calc'!F17</f>
        <v>0.77759214741485616</v>
      </c>
      <c r="K19" s="23">
        <f t="shared" si="16"/>
        <v>5.1701347715283862E-3</v>
      </c>
      <c r="L19" s="34">
        <f t="shared" si="12"/>
        <v>4.9345281357976167E-3</v>
      </c>
      <c r="M19" s="23">
        <f>'[1]Resources-new'!M17</f>
        <v>4.3012351011645486E-3</v>
      </c>
      <c r="N19" s="34">
        <f t="shared" si="17"/>
        <v>5.0800000000000003E-3</v>
      </c>
      <c r="O19" s="24">
        <f t="shared" si="5"/>
        <v>4.786793533873704E-3</v>
      </c>
      <c r="P19" s="25">
        <f t="shared" si="6"/>
        <v>1636588.5647171317</v>
      </c>
      <c r="Q19" s="27"/>
      <c r="R19" s="27">
        <f t="shared" si="7"/>
        <v>0</v>
      </c>
      <c r="S19" s="35">
        <f t="shared" si="8"/>
        <v>1636588.5647171317</v>
      </c>
      <c r="T19" s="28">
        <f t="shared" si="9"/>
        <v>7904049.3083246043</v>
      </c>
      <c r="U19" s="28">
        <f t="shared" si="10"/>
        <v>9540637.873041736</v>
      </c>
      <c r="V19" s="36" t="e">
        <f t="shared" si="11"/>
        <v>#REF!</v>
      </c>
      <c r="W19" s="30"/>
      <c r="X19" s="31">
        <v>1.5644681505795467E-3</v>
      </c>
      <c r="Y19" s="31" t="e">
        <f t="shared" si="13"/>
        <v>#REF!</v>
      </c>
      <c r="Z19" s="17">
        <f t="shared" si="14"/>
        <v>450000</v>
      </c>
      <c r="AA19" s="32">
        <f t="shared" si="15"/>
        <v>192331.37266459205</v>
      </c>
      <c r="AB19" s="37">
        <v>1.5644681505795467E-3</v>
      </c>
    </row>
    <row r="20" spans="1:28" ht="18" customHeight="1" x14ac:dyDescent="0.2">
      <c r="A20" s="93" t="s">
        <v>38</v>
      </c>
      <c r="B20" s="97">
        <f>'[1]State Population'!I18</f>
        <v>18619</v>
      </c>
      <c r="C20" s="98">
        <f t="shared" si="0"/>
        <v>4.7197604524480647E-4</v>
      </c>
      <c r="D20" s="98">
        <f t="shared" si="1"/>
        <v>2.3598802262240324E-4</v>
      </c>
      <c r="E20" s="99">
        <f>'[1]Poverty-Uninsured Population'!E16</f>
        <v>4.3214687356120607E-4</v>
      </c>
      <c r="F20" s="99">
        <f t="shared" si="2"/>
        <v>1.2964406206836181E-4</v>
      </c>
      <c r="G20" s="98">
        <f>[1]Prevalence!J16</f>
        <v>4.7554470662688727E-4</v>
      </c>
      <c r="H20" s="98">
        <f t="shared" si="3"/>
        <v>9.5108941325377453E-5</v>
      </c>
      <c r="I20" s="99">
        <f t="shared" si="4"/>
        <v>4.607410260161425E-4</v>
      </c>
      <c r="J20" s="87">
        <f>'[1]Self Suff. Calc'!F18</f>
        <v>0.9653036308917049</v>
      </c>
      <c r="K20" s="23">
        <f t="shared" si="16"/>
        <v>4.5434660973534626E-4</v>
      </c>
      <c r="L20" s="34">
        <f t="shared" si="12"/>
        <v>4.3364171887545462E-4</v>
      </c>
      <c r="M20" s="23">
        <f>'[1]Resources-new'!M18</f>
        <v>6.8349642483372221E-3</v>
      </c>
      <c r="N20" s="34">
        <f t="shared" si="17"/>
        <v>3.4699999999999998E-4</v>
      </c>
      <c r="O20" s="24">
        <f t="shared" si="5"/>
        <v>3.2697192052247542E-4</v>
      </c>
      <c r="P20" s="25">
        <f t="shared" si="6"/>
        <v>111790.59684189856</v>
      </c>
      <c r="Q20" s="27"/>
      <c r="R20" s="27">
        <f t="shared" si="7"/>
        <v>0</v>
      </c>
      <c r="S20" s="35">
        <f t="shared" si="8"/>
        <v>111790.59684189856</v>
      </c>
      <c r="T20" s="28">
        <f t="shared" si="9"/>
        <v>1677407.1180808947</v>
      </c>
      <c r="U20" s="28">
        <f t="shared" si="10"/>
        <v>1789197.7149227932</v>
      </c>
      <c r="V20" s="36" t="e">
        <f t="shared" si="11"/>
        <v>#REF!</v>
      </c>
      <c r="W20" s="30"/>
      <c r="X20" s="31">
        <v>3.60908811160119E-3</v>
      </c>
      <c r="Y20" s="31" t="e">
        <f t="shared" si="13"/>
        <v>#REF!</v>
      </c>
      <c r="Z20" s="17">
        <f t="shared" si="14"/>
        <v>450000</v>
      </c>
      <c r="AA20" s="32">
        <f t="shared" si="15"/>
        <v>1099542.6715314114</v>
      </c>
      <c r="AB20" s="37">
        <v>3.60908811160119E-3</v>
      </c>
    </row>
    <row r="21" spans="1:28" ht="18" customHeight="1" x14ac:dyDescent="0.2">
      <c r="A21" s="93" t="s">
        <v>39</v>
      </c>
      <c r="B21" s="97">
        <f>'[1]State Population'!I19</f>
        <v>895112</v>
      </c>
      <c r="C21" s="98">
        <f t="shared" si="0"/>
        <v>2.2690338998397831E-2</v>
      </c>
      <c r="D21" s="98">
        <f t="shared" si="1"/>
        <v>1.1345169499198915E-2</v>
      </c>
      <c r="E21" s="99">
        <f>'[1]Poverty-Uninsured Population'!E17</f>
        <v>2.93335019682711E-2</v>
      </c>
      <c r="F21" s="99">
        <f t="shared" si="2"/>
        <v>8.800050590481329E-3</v>
      </c>
      <c r="G21" s="98">
        <f>[1]Prevalence!J17</f>
        <v>3.209113100081367E-2</v>
      </c>
      <c r="H21" s="98">
        <f t="shared" si="3"/>
        <v>6.4182262001627344E-3</v>
      </c>
      <c r="I21" s="99">
        <f t="shared" si="4"/>
        <v>2.656344628984298E-2</v>
      </c>
      <c r="J21" s="87">
        <f>'[1]Self Suff. Calc'!F19</f>
        <v>0.79042967485756388</v>
      </c>
      <c r="K21" s="23">
        <f t="shared" si="16"/>
        <v>2.4336682259496568E-2</v>
      </c>
      <c r="L21" s="34">
        <f t="shared" si="12"/>
        <v>2.3227642730472134E-2</v>
      </c>
      <c r="M21" s="23">
        <f>'[1]Resources-new'!M19</f>
        <v>1.5584851607034326E-2</v>
      </c>
      <c r="N21" s="34">
        <f t="shared" si="17"/>
        <v>2.5506000000000001E-2</v>
      </c>
      <c r="O21" s="24">
        <f t="shared" si="5"/>
        <v>2.4033849581689505E-2</v>
      </c>
      <c r="P21" s="25">
        <f t="shared" si="6"/>
        <v>8217092.1125344802</v>
      </c>
      <c r="Q21" s="27"/>
      <c r="R21" s="27">
        <f t="shared" si="7"/>
        <v>0</v>
      </c>
      <c r="S21" s="35">
        <f t="shared" si="8"/>
        <v>8217092.1125344802</v>
      </c>
      <c r="T21" s="28">
        <f t="shared" si="9"/>
        <v>33761589.033880733</v>
      </c>
      <c r="U21" s="28">
        <f t="shared" si="10"/>
        <v>41978681.146415211</v>
      </c>
      <c r="V21" s="36" t="e">
        <f t="shared" si="11"/>
        <v>#REF!</v>
      </c>
      <c r="W21" s="30"/>
      <c r="X21" s="31">
        <v>4.9720997025335936E-3</v>
      </c>
      <c r="Y21" s="31" t="e">
        <f t="shared" si="13"/>
        <v>#REF!</v>
      </c>
      <c r="Z21" s="17">
        <f t="shared" si="14"/>
        <v>450000</v>
      </c>
      <c r="AA21" s="32">
        <f t="shared" si="15"/>
        <v>1636588.5647171317</v>
      </c>
      <c r="AB21" s="37">
        <v>4.9720997025335936E-3</v>
      </c>
    </row>
    <row r="22" spans="1:28" ht="18" customHeight="1" x14ac:dyDescent="0.2">
      <c r="A22" s="93" t="s">
        <v>40</v>
      </c>
      <c r="B22" s="97">
        <f>'[1]State Population'!I20</f>
        <v>149537</v>
      </c>
      <c r="C22" s="98">
        <f t="shared" si="0"/>
        <v>3.79063762166457E-3</v>
      </c>
      <c r="D22" s="98">
        <f t="shared" si="1"/>
        <v>1.895318810832285E-3</v>
      </c>
      <c r="E22" s="99">
        <f>'[1]Poverty-Uninsured Population'!E18</f>
        <v>4.7909526475653072E-3</v>
      </c>
      <c r="F22" s="99">
        <f t="shared" si="2"/>
        <v>1.4372857942695921E-3</v>
      </c>
      <c r="G22" s="98">
        <f>[1]Prevalence!J18</f>
        <v>4.7292288219871617E-3</v>
      </c>
      <c r="H22" s="98">
        <f t="shared" si="3"/>
        <v>9.4584576439743235E-4</v>
      </c>
      <c r="I22" s="99">
        <f t="shared" si="4"/>
        <v>4.2784503694993092E-3</v>
      </c>
      <c r="J22" s="87">
        <f>'[1]Self Suff. Calc'!F20</f>
        <v>0.7974070108039315</v>
      </c>
      <c r="K22" s="23">
        <f t="shared" si="16"/>
        <v>3.931736749705754E-3</v>
      </c>
      <c r="L22" s="34">
        <f t="shared" si="12"/>
        <v>3.7525647727432733E-3</v>
      </c>
      <c r="M22" s="23">
        <f>'[1]Resources-new'!M20</f>
        <v>2.7998182264139084E-3</v>
      </c>
      <c r="N22" s="34">
        <f t="shared" si="17"/>
        <v>4.0080000000000003E-3</v>
      </c>
      <c r="O22" s="24">
        <f t="shared" si="5"/>
        <v>3.7766670243633478E-3</v>
      </c>
      <c r="P22" s="25">
        <f t="shared" si="6"/>
        <v>1291229.7179894221</v>
      </c>
      <c r="Q22" s="27"/>
      <c r="R22" s="27">
        <f t="shared" si="7"/>
        <v>0</v>
      </c>
      <c r="S22" s="35">
        <f t="shared" si="8"/>
        <v>1291229.7179894221</v>
      </c>
      <c r="T22" s="28">
        <f t="shared" si="9"/>
        <v>6641795.1524906186</v>
      </c>
      <c r="U22" s="28">
        <f t="shared" si="10"/>
        <v>7933024.870480041</v>
      </c>
      <c r="V22" s="36" t="e">
        <f t="shared" si="11"/>
        <v>#REF!</v>
      </c>
      <c r="W22" s="30"/>
      <c r="X22" s="31">
        <v>1.0551851471945841E-3</v>
      </c>
      <c r="Y22" s="31" t="e">
        <f t="shared" si="13"/>
        <v>#REF!</v>
      </c>
      <c r="Z22" s="17">
        <f t="shared" si="14"/>
        <v>350000</v>
      </c>
      <c r="AA22" s="32">
        <f t="shared" si="15"/>
        <v>111790.59684189856</v>
      </c>
      <c r="AB22" s="37">
        <v>1.0551851471945841E-3</v>
      </c>
    </row>
    <row r="23" spans="1:28" ht="18" customHeight="1" x14ac:dyDescent="0.2">
      <c r="A23" s="93" t="s">
        <v>41</v>
      </c>
      <c r="B23" s="97">
        <f>'[1]State Population'!I21</f>
        <v>64945</v>
      </c>
      <c r="C23" s="98">
        <f t="shared" si="0"/>
        <v>1.6463013189980105E-3</v>
      </c>
      <c r="D23" s="98">
        <f t="shared" si="1"/>
        <v>8.2315065949900524E-4</v>
      </c>
      <c r="E23" s="99">
        <f>'[1]Poverty-Uninsured Population'!E19</f>
        <v>2.3419807297831116E-3</v>
      </c>
      <c r="F23" s="99">
        <f t="shared" si="2"/>
        <v>7.025942189349334E-4</v>
      </c>
      <c r="G23" s="98">
        <f>[1]Prevalence!J19</f>
        <v>2.1453756441551395E-3</v>
      </c>
      <c r="H23" s="98">
        <f t="shared" si="3"/>
        <v>4.2907512883102794E-4</v>
      </c>
      <c r="I23" s="99">
        <f t="shared" si="4"/>
        <v>1.9548200072649667E-3</v>
      </c>
      <c r="J23" s="87">
        <f>'[1]Self Suff. Calc'!F21</f>
        <v>0.87934961243151322</v>
      </c>
      <c r="K23" s="23">
        <f t="shared" si="16"/>
        <v>1.8604800906637067E-3</v>
      </c>
      <c r="L23" s="34">
        <f t="shared" si="12"/>
        <v>1.7756967195571597E-3</v>
      </c>
      <c r="M23" s="23">
        <f>'[1]Resources-new'!M21</f>
        <v>1.920969730282175E-3</v>
      </c>
      <c r="N23" s="34">
        <f t="shared" si="17"/>
        <v>1.7470000000000001E-3</v>
      </c>
      <c r="O23" s="24">
        <f t="shared" si="5"/>
        <v>1.6461669889128662E-3</v>
      </c>
      <c r="P23" s="25">
        <f t="shared" si="6"/>
        <v>562818.94144898211</v>
      </c>
      <c r="Q23" s="27"/>
      <c r="R23" s="27">
        <f t="shared" si="7"/>
        <v>0</v>
      </c>
      <c r="S23" s="35">
        <f t="shared" si="8"/>
        <v>562818.94144898211</v>
      </c>
      <c r="T23" s="28">
        <f t="shared" si="9"/>
        <v>3290568.2553584576</v>
      </c>
      <c r="U23" s="28">
        <f t="shared" si="10"/>
        <v>3853387.1968074394</v>
      </c>
      <c r="V23" s="36" t="e">
        <f t="shared" si="11"/>
        <v>#REF!</v>
      </c>
      <c r="W23" s="30"/>
      <c r="X23" s="31">
        <v>2.1237973125448763E-2</v>
      </c>
      <c r="Y23" s="31" t="e">
        <f t="shared" si="13"/>
        <v>#REF!</v>
      </c>
      <c r="Z23" s="17">
        <f t="shared" si="14"/>
        <v>450000</v>
      </c>
      <c r="AA23" s="32">
        <f t="shared" si="15"/>
        <v>8217092.1125344802</v>
      </c>
      <c r="AB23" s="37">
        <v>2.1237973125448763E-2</v>
      </c>
    </row>
    <row r="24" spans="1:28" ht="18" customHeight="1" x14ac:dyDescent="0.2">
      <c r="A24" s="93" t="s">
        <v>42</v>
      </c>
      <c r="B24" s="97">
        <f>'[1]State Population'!I22</f>
        <v>30918</v>
      </c>
      <c r="C24" s="98">
        <f t="shared" si="0"/>
        <v>7.8374538733975659E-4</v>
      </c>
      <c r="D24" s="98">
        <f t="shared" si="1"/>
        <v>3.918726936698783E-4</v>
      </c>
      <c r="E24" s="99">
        <f>'[1]Poverty-Uninsured Population'!E20</f>
        <v>5.538220060787905E-4</v>
      </c>
      <c r="F24" s="99">
        <f t="shared" si="2"/>
        <v>1.6614660182363714E-4</v>
      </c>
      <c r="G24" s="98">
        <f>[1]Prevalence!J20</f>
        <v>6.699213452671549E-4</v>
      </c>
      <c r="H24" s="98">
        <f t="shared" si="3"/>
        <v>1.3398426905343098E-4</v>
      </c>
      <c r="I24" s="99">
        <f t="shared" si="4"/>
        <v>6.9200356454694636E-4</v>
      </c>
      <c r="J24" s="87">
        <f>'[1]Self Suff. Calc'!F22</f>
        <v>0.87317183210723803</v>
      </c>
      <c r="K24" s="23">
        <f t="shared" si="16"/>
        <v>6.5689734684024645E-4</v>
      </c>
      <c r="L24" s="34">
        <f t="shared" si="12"/>
        <v>6.2696207808056058E-4</v>
      </c>
      <c r="M24" s="23">
        <f>'[1]Resources-new'!M22</f>
        <v>9.0014261877726306E-2</v>
      </c>
      <c r="N24" s="34">
        <f t="shared" si="17"/>
        <v>5.0199999999999995E-4</v>
      </c>
      <c r="O24" s="24">
        <f t="shared" si="5"/>
        <v>4.7302566023712579E-4</v>
      </c>
      <c r="P24" s="25">
        <f t="shared" si="6"/>
        <v>161725.87785196849</v>
      </c>
      <c r="Q24" s="27"/>
      <c r="R24" s="27">
        <f t="shared" si="7"/>
        <v>0</v>
      </c>
      <c r="S24" s="35">
        <f t="shared" si="8"/>
        <v>161725.87785196849</v>
      </c>
      <c r="T24" s="28">
        <f t="shared" si="9"/>
        <v>2477546.7825528444</v>
      </c>
      <c r="U24" s="28">
        <f t="shared" si="10"/>
        <v>2639272.660404813</v>
      </c>
      <c r="V24" s="36" t="e">
        <f t="shared" si="11"/>
        <v>#REF!</v>
      </c>
      <c r="W24" s="30"/>
      <c r="X24" s="31">
        <v>4.1780695455944199E-3</v>
      </c>
      <c r="Y24" s="31" t="e">
        <f t="shared" si="13"/>
        <v>#REF!</v>
      </c>
      <c r="Z24" s="17">
        <f t="shared" si="14"/>
        <v>450000</v>
      </c>
      <c r="AA24" s="32">
        <f t="shared" si="15"/>
        <v>1291229.7179894221</v>
      </c>
      <c r="AB24" s="37">
        <v>4.1780695455944199E-3</v>
      </c>
    </row>
    <row r="25" spans="1:28" ht="18" customHeight="1" x14ac:dyDescent="0.2">
      <c r="A25" s="93" t="s">
        <v>43</v>
      </c>
      <c r="B25" s="97">
        <f>'[1]State Population'!I23</f>
        <v>10241278</v>
      </c>
      <c r="C25" s="98">
        <f t="shared" si="0"/>
        <v>0.25960781399068916</v>
      </c>
      <c r="D25" s="98">
        <f t="shared" si="1"/>
        <v>0.12980390699534458</v>
      </c>
      <c r="E25" s="99">
        <f>'[1]Poverty-Uninsured Population'!E21</f>
        <v>0.29395787989462685</v>
      </c>
      <c r="F25" s="99">
        <f t="shared" si="2"/>
        <v>8.8187363968388055E-2</v>
      </c>
      <c r="G25" s="98">
        <f>[1]Prevalence!J21</f>
        <v>0.31304131633667842</v>
      </c>
      <c r="H25" s="98">
        <f t="shared" si="3"/>
        <v>6.2608263267335693E-2</v>
      </c>
      <c r="I25" s="99">
        <f t="shared" si="4"/>
        <v>0.28059953423106831</v>
      </c>
      <c r="J25" s="87">
        <f>'[1]Self Suff. Calc'!F23</f>
        <v>1.200353491680896</v>
      </c>
      <c r="K25" s="23">
        <f t="shared" si="16"/>
        <v>0.30308717280995934</v>
      </c>
      <c r="L25" s="34">
        <f t="shared" si="12"/>
        <v>0.28927527964381755</v>
      </c>
      <c r="M25" s="23">
        <f>'[1]Resources-new'!M23</f>
        <v>0.2353162641919832</v>
      </c>
      <c r="N25" s="34">
        <f t="shared" si="17"/>
        <v>0.30254199999999998</v>
      </c>
      <c r="O25" s="24">
        <f t="shared" si="5"/>
        <v>0.28507993884354682</v>
      </c>
      <c r="P25" s="25">
        <f t="shared" si="6"/>
        <v>97467869.595797315</v>
      </c>
      <c r="Q25" s="27"/>
      <c r="R25" s="27">
        <f t="shared" si="7"/>
        <v>0</v>
      </c>
      <c r="S25" s="35">
        <f t="shared" si="8"/>
        <v>97467869.595797315</v>
      </c>
      <c r="T25" s="28">
        <f t="shared" si="9"/>
        <v>454123204.49094456</v>
      </c>
      <c r="U25" s="28">
        <f t="shared" si="10"/>
        <v>551591074.08674192</v>
      </c>
      <c r="V25" s="36" t="e">
        <f t="shared" si="11"/>
        <v>#REF!</v>
      </c>
      <c r="W25" s="30"/>
      <c r="X25" s="31">
        <v>2.0699558929120937E-3</v>
      </c>
      <c r="Y25" s="31" t="e">
        <f t="shared" si="13"/>
        <v>#REF!</v>
      </c>
      <c r="Z25" s="17">
        <f t="shared" si="14"/>
        <v>450000</v>
      </c>
      <c r="AA25" s="32">
        <f t="shared" si="15"/>
        <v>562818.94144898211</v>
      </c>
      <c r="AB25" s="37">
        <v>2.0699558929120937E-3</v>
      </c>
    </row>
    <row r="26" spans="1:28" ht="18" customHeight="1" x14ac:dyDescent="0.2">
      <c r="A26" s="93" t="s">
        <v>44</v>
      </c>
      <c r="B26" s="97">
        <f>'[1]State Population'!I24</f>
        <v>156492</v>
      </c>
      <c r="C26" s="98">
        <f t="shared" si="0"/>
        <v>3.9669410426150841E-3</v>
      </c>
      <c r="D26" s="98">
        <f t="shared" si="1"/>
        <v>1.983470521307542E-3</v>
      </c>
      <c r="E26" s="99">
        <f>'[1]Poverty-Uninsured Population'!E22</f>
        <v>5.5183584528090681E-3</v>
      </c>
      <c r="F26" s="99">
        <f t="shared" si="2"/>
        <v>1.6555075358427203E-3</v>
      </c>
      <c r="G26" s="98">
        <f>[1]Prevalence!J22</f>
        <v>5.3412892143567493E-3</v>
      </c>
      <c r="H26" s="98">
        <f t="shared" si="3"/>
        <v>1.0682578428713499E-3</v>
      </c>
      <c r="I26" s="99">
        <f t="shared" si="4"/>
        <v>4.7072359000216116E-3</v>
      </c>
      <c r="J26" s="87">
        <f>'[1]Self Suff. Calc'!F24</f>
        <v>0.82438362788087205</v>
      </c>
      <c r="K26" s="23">
        <f t="shared" si="16"/>
        <v>4.3765688234333258E-3</v>
      </c>
      <c r="L26" s="34">
        <f t="shared" si="12"/>
        <v>4.177125539631176E-3</v>
      </c>
      <c r="M26" s="23">
        <f>'[1]Resources-new'!M24</f>
        <v>5.624794970026748E-3</v>
      </c>
      <c r="N26" s="34">
        <f t="shared" si="17"/>
        <v>3.888E-3</v>
      </c>
      <c r="O26" s="24">
        <f t="shared" si="5"/>
        <v>3.6635931613584567E-3</v>
      </c>
      <c r="P26" s="25">
        <f t="shared" si="6"/>
        <v>1252570.1455945291</v>
      </c>
      <c r="Q26" s="27"/>
      <c r="R26" s="27">
        <f t="shared" si="7"/>
        <v>0</v>
      </c>
      <c r="S26" s="35">
        <f t="shared" si="8"/>
        <v>1252570.1455945291</v>
      </c>
      <c r="T26" s="28">
        <f t="shared" si="9"/>
        <v>6956339.56104297</v>
      </c>
      <c r="U26" s="28">
        <f t="shared" si="10"/>
        <v>8208909.7066374989</v>
      </c>
      <c r="V26" s="36" t="e">
        <f t="shared" si="11"/>
        <v>#REF!</v>
      </c>
      <c r="W26" s="30"/>
      <c r="X26" s="31">
        <v>1.5585188224433275E-3</v>
      </c>
      <c r="Y26" s="31" t="e">
        <f t="shared" si="13"/>
        <v>#REF!</v>
      </c>
      <c r="Z26" s="17">
        <f t="shared" si="14"/>
        <v>450000</v>
      </c>
      <c r="AA26" s="32">
        <f t="shared" si="15"/>
        <v>161725.87785196849</v>
      </c>
      <c r="AB26" s="37">
        <v>1.5585188224433275E-3</v>
      </c>
    </row>
    <row r="27" spans="1:28" ht="18" customHeight="1" x14ac:dyDescent="0.2">
      <c r="A27" s="93" t="s">
        <v>45</v>
      </c>
      <c r="B27" s="97">
        <f>'[1]State Population'!I25</f>
        <v>263604</v>
      </c>
      <c r="C27" s="98">
        <f t="shared" si="0"/>
        <v>6.6821404710624612E-3</v>
      </c>
      <c r="D27" s="98">
        <f t="shared" si="1"/>
        <v>3.3410702355312306E-3</v>
      </c>
      <c r="E27" s="99">
        <f>'[1]Poverty-Uninsured Population'!E23</f>
        <v>3.61207971839791E-3</v>
      </c>
      <c r="F27" s="99">
        <f t="shared" si="2"/>
        <v>1.0836239155193729E-3</v>
      </c>
      <c r="G27" s="98">
        <f>[1]Prevalence!J23</f>
        <v>3.1317240755808699E-3</v>
      </c>
      <c r="H27" s="98">
        <f t="shared" si="3"/>
        <v>6.2634481511617403E-4</v>
      </c>
      <c r="I27" s="99">
        <f t="shared" si="4"/>
        <v>5.0510389661667775E-3</v>
      </c>
      <c r="J27" s="87">
        <f>'[1]Self Suff. Calc'!F25</f>
        <v>1.528339256895364</v>
      </c>
      <c r="K27" s="23">
        <f t="shared" si="16"/>
        <v>6.1185038357404109E-3</v>
      </c>
      <c r="L27" s="34">
        <f t="shared" si="12"/>
        <v>5.8396793624630036E-3</v>
      </c>
      <c r="M27" s="23">
        <f>'[1]Resources-new'!M25</f>
        <v>3.4910463432485397E-3</v>
      </c>
      <c r="N27" s="34">
        <f t="shared" si="17"/>
        <v>6.6249999999999998E-3</v>
      </c>
      <c r="O27" s="24">
        <f t="shared" si="5"/>
        <v>6.2426195200616704E-3</v>
      </c>
      <c r="P27" s="25">
        <f t="shared" si="6"/>
        <v>2134330.5593013773</v>
      </c>
      <c r="Q27" s="27"/>
      <c r="R27" s="27">
        <f t="shared" si="7"/>
        <v>0</v>
      </c>
      <c r="S27" s="35">
        <f t="shared" si="8"/>
        <v>2134330.5593013773</v>
      </c>
      <c r="T27" s="28">
        <f t="shared" si="9"/>
        <v>9012047.8858845998</v>
      </c>
      <c r="U27" s="28">
        <f t="shared" si="10"/>
        <v>11146378.445185978</v>
      </c>
      <c r="V27" s="36" t="e">
        <f t="shared" si="11"/>
        <v>#REF!</v>
      </c>
      <c r="W27" s="30"/>
      <c r="X27" s="31">
        <v>0.28566950456457074</v>
      </c>
      <c r="Y27" s="31" t="e">
        <f t="shared" si="13"/>
        <v>#REF!</v>
      </c>
      <c r="Z27" s="17">
        <f t="shared" si="14"/>
        <v>450000</v>
      </c>
      <c r="AA27" s="32">
        <f t="shared" si="15"/>
        <v>97467869.595797315</v>
      </c>
      <c r="AB27" s="37">
        <v>0.28566950456457074</v>
      </c>
    </row>
    <row r="28" spans="1:28" ht="18" customHeight="1" x14ac:dyDescent="0.2">
      <c r="A28" s="93" t="s">
        <v>46</v>
      </c>
      <c r="B28" s="97">
        <f>'[1]State Population'!I26</f>
        <v>18148</v>
      </c>
      <c r="C28" s="98">
        <f t="shared" si="0"/>
        <v>4.6003658999423965E-4</v>
      </c>
      <c r="D28" s="98">
        <f t="shared" si="1"/>
        <v>2.3001829499711982E-4</v>
      </c>
      <c r="E28" s="99">
        <f>'[1]Poverty-Uninsured Population'!E24</f>
        <v>4.7349784687463067E-4</v>
      </c>
      <c r="F28" s="99">
        <f t="shared" si="2"/>
        <v>1.4204935406238918E-4</v>
      </c>
      <c r="G28" s="98">
        <f>[1]Prevalence!J24</f>
        <v>4.2762860500858874E-4</v>
      </c>
      <c r="H28" s="98">
        <f t="shared" si="3"/>
        <v>8.5525721001717753E-5</v>
      </c>
      <c r="I28" s="99">
        <f t="shared" si="4"/>
        <v>4.5759337006122673E-4</v>
      </c>
      <c r="J28" s="87">
        <f>'[1]Self Suff. Calc'!F26</f>
        <v>0.81413093589657715</v>
      </c>
      <c r="K28" s="23">
        <f t="shared" si="16"/>
        <v>4.235723894879421E-4</v>
      </c>
      <c r="L28" s="34">
        <f t="shared" si="12"/>
        <v>4.0426990123845383E-4</v>
      </c>
      <c r="M28" s="23">
        <f>'[1]Resources-new'!M26</f>
        <v>1.6571936224914336E-3</v>
      </c>
      <c r="N28" s="34">
        <f t="shared" si="17"/>
        <v>3.2299999999999999E-4</v>
      </c>
      <c r="O28" s="24">
        <f t="shared" si="5"/>
        <v>3.0435714792149732E-4</v>
      </c>
      <c r="P28" s="25">
        <f t="shared" si="6"/>
        <v>104058.68236291998</v>
      </c>
      <c r="Q28" s="27"/>
      <c r="R28" s="27">
        <f t="shared" si="7"/>
        <v>0</v>
      </c>
      <c r="S28" s="35">
        <f t="shared" si="8"/>
        <v>104058.68236291998</v>
      </c>
      <c r="T28" s="28">
        <f t="shared" si="9"/>
        <v>1690288.9264145575</v>
      </c>
      <c r="U28" s="28">
        <f t="shared" si="10"/>
        <v>1794347.6087774774</v>
      </c>
      <c r="V28" s="36" t="e">
        <f t="shared" si="11"/>
        <v>#REF!</v>
      </c>
      <c r="W28" s="30"/>
      <c r="X28" s="31">
        <v>4.3759359934352239E-3</v>
      </c>
      <c r="Y28" s="31" t="e">
        <f t="shared" si="13"/>
        <v>#REF!</v>
      </c>
      <c r="Z28" s="17">
        <f t="shared" si="14"/>
        <v>450000</v>
      </c>
      <c r="AA28" s="32">
        <f t="shared" si="15"/>
        <v>1252570.1455945291</v>
      </c>
      <c r="AB28" s="37">
        <v>4.3759359934352239E-3</v>
      </c>
    </row>
    <row r="29" spans="1:28" ht="18" customHeight="1" x14ac:dyDescent="0.2">
      <c r="A29" s="93" t="s">
        <v>47</v>
      </c>
      <c r="B29" s="97">
        <f>'[1]State Population'!I27</f>
        <v>89134</v>
      </c>
      <c r="C29" s="98">
        <f t="shared" si="0"/>
        <v>2.2594721959745732E-3</v>
      </c>
      <c r="D29" s="98">
        <f t="shared" si="1"/>
        <v>1.1297360979872866E-3</v>
      </c>
      <c r="E29" s="99">
        <f>'[1]Poverty-Uninsured Population'!E25</f>
        <v>2.8815380794259154E-3</v>
      </c>
      <c r="F29" s="99">
        <f t="shared" si="2"/>
        <v>8.644614238277746E-4</v>
      </c>
      <c r="G29" s="98">
        <f>[1]Prevalence!J25</f>
        <v>2.695054696682036E-3</v>
      </c>
      <c r="H29" s="98">
        <f t="shared" si="3"/>
        <v>5.3901093933640719E-4</v>
      </c>
      <c r="I29" s="99">
        <f t="shared" si="4"/>
        <v>2.5332084611514685E-3</v>
      </c>
      <c r="J29" s="87">
        <f>'[1]Self Suff. Calc'!F27</f>
        <v>0.94538031965732738</v>
      </c>
      <c r="K29" s="23">
        <f t="shared" si="16"/>
        <v>2.4778632465956895E-3</v>
      </c>
      <c r="L29" s="34">
        <f t="shared" si="12"/>
        <v>2.3649452958787584E-3</v>
      </c>
      <c r="M29" s="23">
        <f>'[1]Resources-new'!M27</f>
        <v>5.1015197158402548E-3</v>
      </c>
      <c r="N29" s="34">
        <f t="shared" si="17"/>
        <v>1.892E-3</v>
      </c>
      <c r="O29" s="24">
        <f t="shared" si="5"/>
        <v>1.7827979067104424E-3</v>
      </c>
      <c r="P29" s="25">
        <f t="shared" si="6"/>
        <v>609532.59142614435</v>
      </c>
      <c r="Q29" s="27"/>
      <c r="R29" s="27">
        <f t="shared" si="7"/>
        <v>0</v>
      </c>
      <c r="S29" s="35">
        <f t="shared" si="8"/>
        <v>609532.59142614435</v>
      </c>
      <c r="T29" s="28">
        <f t="shared" si="9"/>
        <v>4003307.2961994791</v>
      </c>
      <c r="U29" s="28">
        <f t="shared" si="10"/>
        <v>4612839.8876256235</v>
      </c>
      <c r="V29" s="36" t="e">
        <f t="shared" si="11"/>
        <v>#REF!</v>
      </c>
      <c r="W29" s="30"/>
      <c r="X29" s="31">
        <v>5.6690942660785719E-3</v>
      </c>
      <c r="Y29" s="31" t="e">
        <f t="shared" si="13"/>
        <v>#REF!</v>
      </c>
      <c r="Z29" s="17">
        <f t="shared" si="14"/>
        <v>450000</v>
      </c>
      <c r="AA29" s="32">
        <f t="shared" si="15"/>
        <v>2134330.5593013773</v>
      </c>
      <c r="AB29" s="37">
        <v>5.6690942660785719E-3</v>
      </c>
    </row>
    <row r="30" spans="1:28" ht="18" customHeight="1" x14ac:dyDescent="0.2">
      <c r="A30" s="93" t="s">
        <v>48</v>
      </c>
      <c r="B30" s="97">
        <f>'[1]State Population'!I28</f>
        <v>274665</v>
      </c>
      <c r="C30" s="98">
        <f t="shared" si="0"/>
        <v>6.9625275507366009E-3</v>
      </c>
      <c r="D30" s="98">
        <f t="shared" si="1"/>
        <v>3.4812637753683004E-3</v>
      </c>
      <c r="E30" s="99">
        <f>'[1]Poverty-Uninsured Population'!E26</f>
        <v>1.0210261658854761E-2</v>
      </c>
      <c r="F30" s="99">
        <f t="shared" si="2"/>
        <v>3.0630784976564281E-3</v>
      </c>
      <c r="G30" s="98">
        <f>[1]Prevalence!J26</f>
        <v>1.0565048368140312E-2</v>
      </c>
      <c r="H30" s="98">
        <f t="shared" si="3"/>
        <v>2.1130096736280625E-3</v>
      </c>
      <c r="I30" s="99">
        <f t="shared" si="4"/>
        <v>8.6573519466527915E-3</v>
      </c>
      <c r="J30" s="87">
        <f>'[1]Self Suff. Calc'!F28</f>
        <v>0.7904697557059237</v>
      </c>
      <c r="K30" s="23">
        <f t="shared" si="16"/>
        <v>7.931761119324008E-3</v>
      </c>
      <c r="L30" s="34">
        <f t="shared" si="12"/>
        <v>7.5703052510872094E-3</v>
      </c>
      <c r="M30" s="23">
        <f>'[1]Resources-new'!M28</f>
        <v>4.8877317556557118E-3</v>
      </c>
      <c r="N30" s="34">
        <f t="shared" si="17"/>
        <v>8.4010000000000005E-3</v>
      </c>
      <c r="O30" s="24">
        <f t="shared" si="5"/>
        <v>7.9161126925340521E-3</v>
      </c>
      <c r="P30" s="25">
        <f t="shared" si="6"/>
        <v>2706492.2307457919</v>
      </c>
      <c r="Q30" s="27"/>
      <c r="R30" s="27">
        <f t="shared" si="7"/>
        <v>0</v>
      </c>
      <c r="S30" s="35">
        <f t="shared" si="8"/>
        <v>2706492.2307457919</v>
      </c>
      <c r="T30" s="28">
        <f t="shared" si="9"/>
        <v>11704671.94935012</v>
      </c>
      <c r="U30" s="28">
        <f t="shared" si="10"/>
        <v>14411164.180095913</v>
      </c>
      <c r="V30" s="36" t="e">
        <f t="shared" si="11"/>
        <v>#REF!</v>
      </c>
      <c r="W30" s="30"/>
      <c r="X30" s="31">
        <v>1.0632885424146066E-3</v>
      </c>
      <c r="Y30" s="31" t="e">
        <f t="shared" si="13"/>
        <v>#REF!</v>
      </c>
      <c r="Z30" s="17">
        <f t="shared" si="14"/>
        <v>350000</v>
      </c>
      <c r="AA30" s="32">
        <f t="shared" si="15"/>
        <v>104058.68236291998</v>
      </c>
      <c r="AB30" s="37">
        <v>1.0632885424146066E-3</v>
      </c>
    </row>
    <row r="31" spans="1:28" ht="18" customHeight="1" x14ac:dyDescent="0.2">
      <c r="A31" s="93" t="s">
        <v>49</v>
      </c>
      <c r="B31" s="97">
        <f>'[1]State Population'!I29</f>
        <v>9580</v>
      </c>
      <c r="C31" s="98">
        <f t="shared" si="0"/>
        <v>2.4284497091386467E-4</v>
      </c>
      <c r="D31" s="98">
        <f t="shared" si="1"/>
        <v>1.2142248545693233E-4</v>
      </c>
      <c r="E31" s="99">
        <f>'[1]Poverty-Uninsured Population'!E27</f>
        <v>2.9856093008489236E-4</v>
      </c>
      <c r="F31" s="99">
        <f t="shared" si="2"/>
        <v>8.9568279025467709E-5</v>
      </c>
      <c r="G31" s="98">
        <f>[1]Prevalence!J27</f>
        <v>3.1371485399150169E-4</v>
      </c>
      <c r="H31" s="98">
        <f t="shared" si="3"/>
        <v>6.274297079830034E-5</v>
      </c>
      <c r="I31" s="99">
        <f t="shared" si="4"/>
        <v>2.7373373528070038E-4</v>
      </c>
      <c r="J31" s="87">
        <f>'[1]Self Suff. Calc'!F29</f>
        <v>0.75616462607408685</v>
      </c>
      <c r="K31" s="23">
        <f t="shared" si="16"/>
        <v>2.4703534820137783E-4</v>
      </c>
      <c r="L31" s="34">
        <f t="shared" si="12"/>
        <v>2.3577777564895091E-4</v>
      </c>
      <c r="M31" s="23">
        <f>'[1]Resources-new'!M29</f>
        <v>7.2078637329929854E-4</v>
      </c>
      <c r="N31" s="34">
        <f t="shared" si="17"/>
        <v>1.8900000000000001E-4</v>
      </c>
      <c r="O31" s="24">
        <f t="shared" si="5"/>
        <v>1.7809133423270278E-4</v>
      </c>
      <c r="P31" s="25">
        <f t="shared" si="6"/>
        <v>60888.826521956282</v>
      </c>
      <c r="Q31" s="27"/>
      <c r="R31" s="27">
        <f t="shared" si="7"/>
        <v>0</v>
      </c>
      <c r="S31" s="35">
        <f t="shared" si="8"/>
        <v>60888.826521956282</v>
      </c>
      <c r="T31" s="28">
        <f t="shared" si="9"/>
        <v>1576309.3817913877</v>
      </c>
      <c r="U31" s="28">
        <f t="shared" si="10"/>
        <v>1637198.208313344</v>
      </c>
      <c r="V31" s="36" t="e">
        <f t="shared" si="11"/>
        <v>#REF!</v>
      </c>
      <c r="W31" s="30"/>
      <c r="X31" s="31">
        <v>2.5183095702123294E-3</v>
      </c>
      <c r="Y31" s="31" t="e">
        <f t="shared" si="13"/>
        <v>#REF!</v>
      </c>
      <c r="Z31" s="17">
        <f t="shared" si="14"/>
        <v>450000</v>
      </c>
      <c r="AA31" s="32">
        <f t="shared" si="15"/>
        <v>609532.59142614435</v>
      </c>
      <c r="AB31" s="37">
        <v>2.5183095702123294E-3</v>
      </c>
    </row>
    <row r="32" spans="1:28" ht="18" customHeight="1" x14ac:dyDescent="0.2">
      <c r="A32" s="93" t="s">
        <v>50</v>
      </c>
      <c r="B32" s="97">
        <f>'[1]State Population'!I30</f>
        <v>13713</v>
      </c>
      <c r="C32" s="98">
        <f t="shared" si="0"/>
        <v>3.4761305700854137E-4</v>
      </c>
      <c r="D32" s="98">
        <f t="shared" si="1"/>
        <v>1.7380652850427068E-4</v>
      </c>
      <c r="E32" s="99">
        <f>'[1]Poverty-Uninsured Population'!E28</f>
        <v>3.9374165617908771E-4</v>
      </c>
      <c r="F32" s="99">
        <f t="shared" si="2"/>
        <v>1.1812249685372631E-4</v>
      </c>
      <c r="G32" s="98">
        <f>[1]Prevalence!J28</f>
        <v>3.2998824699394269E-4</v>
      </c>
      <c r="H32" s="98">
        <f t="shared" si="3"/>
        <v>6.599764939878854E-5</v>
      </c>
      <c r="I32" s="99">
        <f t="shared" si="4"/>
        <v>3.579266747567855E-4</v>
      </c>
      <c r="J32" s="87">
        <f>'[1]Self Suff. Calc'!F30</f>
        <v>1.1682383373615322</v>
      </c>
      <c r="K32" s="23">
        <f t="shared" si="16"/>
        <v>3.8201347022015486E-4</v>
      </c>
      <c r="L32" s="34">
        <f t="shared" si="12"/>
        <v>3.646048508127733E-4</v>
      </c>
      <c r="M32" s="23">
        <f>'[1]Resources-new'!M30</f>
        <v>3.3363043925207785E-3</v>
      </c>
      <c r="N32" s="34">
        <f t="shared" si="17"/>
        <v>2.92E-4</v>
      </c>
      <c r="O32" s="24">
        <f t="shared" si="5"/>
        <v>2.7514639997856723E-4</v>
      </c>
      <c r="P32" s="25">
        <f t="shared" si="6"/>
        <v>94071.626160905987</v>
      </c>
      <c r="Q32" s="27"/>
      <c r="R32" s="27">
        <f t="shared" si="7"/>
        <v>0</v>
      </c>
      <c r="S32" s="35">
        <f t="shared" si="8"/>
        <v>94071.626160905987</v>
      </c>
      <c r="T32" s="28">
        <f t="shared" si="9"/>
        <v>1643979.6407593642</v>
      </c>
      <c r="U32" s="28">
        <f t="shared" si="10"/>
        <v>1738051.2669202702</v>
      </c>
      <c r="V32" s="36" t="e">
        <f t="shared" si="11"/>
        <v>#REF!</v>
      </c>
      <c r="W32" s="30"/>
      <c r="X32" s="31">
        <v>7.3629090163093653E-3</v>
      </c>
      <c r="Y32" s="31" t="e">
        <f t="shared" si="13"/>
        <v>#REF!</v>
      </c>
      <c r="Z32" s="17">
        <f t="shared" si="14"/>
        <v>450000</v>
      </c>
      <c r="AA32" s="32">
        <f t="shared" si="15"/>
        <v>2706492.2307457919</v>
      </c>
      <c r="AB32" s="37">
        <v>7.3629090163093653E-3</v>
      </c>
    </row>
    <row r="33" spans="1:28" ht="18" customHeight="1" x14ac:dyDescent="0.2">
      <c r="A33" s="93" t="s">
        <v>51</v>
      </c>
      <c r="B33" s="97">
        <f>'[1]State Population'!I31</f>
        <v>442365</v>
      </c>
      <c r="C33" s="98">
        <f t="shared" si="0"/>
        <v>1.1213581999823773E-2</v>
      </c>
      <c r="D33" s="98">
        <f t="shared" si="1"/>
        <v>5.6067909999118863E-3</v>
      </c>
      <c r="E33" s="99">
        <f>'[1]Poverty-Uninsured Population'!E29</f>
        <v>1.2624261561300126E-2</v>
      </c>
      <c r="F33" s="99">
        <f t="shared" si="2"/>
        <v>3.7872784683900375E-3</v>
      </c>
      <c r="G33" s="98">
        <f>[1]Prevalence!J29</f>
        <v>1.1322665220142844E-2</v>
      </c>
      <c r="H33" s="98">
        <f t="shared" si="3"/>
        <v>2.264533044028569E-3</v>
      </c>
      <c r="I33" s="99">
        <f t="shared" si="4"/>
        <v>1.1658602512330491E-2</v>
      </c>
      <c r="J33" s="87">
        <f>'[1]Self Suff. Calc'!F31</f>
        <v>1.1248452176754136</v>
      </c>
      <c r="K33" s="23">
        <f t="shared" si="16"/>
        <v>1.2240810819707699E-2</v>
      </c>
      <c r="L33" s="34">
        <f t="shared" si="12"/>
        <v>1.1682988561044301E-2</v>
      </c>
      <c r="M33" s="23">
        <f>'[1]Resources-new'!M31</f>
        <v>8.969153726361808E-3</v>
      </c>
      <c r="N33" s="34">
        <f t="shared" si="17"/>
        <v>1.239E-2</v>
      </c>
      <c r="O33" s="24">
        <f t="shared" si="5"/>
        <v>1.1674876355254958E-2</v>
      </c>
      <c r="P33" s="25">
        <f t="shared" si="6"/>
        <v>3991600.8497726889</v>
      </c>
      <c r="Q33" s="27"/>
      <c r="R33" s="27">
        <f t="shared" si="7"/>
        <v>0</v>
      </c>
      <c r="S33" s="35">
        <f t="shared" si="8"/>
        <v>3991600.8497726889</v>
      </c>
      <c r="T33" s="28">
        <f t="shared" si="9"/>
        <v>18642748.693514984</v>
      </c>
      <c r="U33" s="28">
        <f t="shared" si="10"/>
        <v>22634349.543287672</v>
      </c>
      <c r="V33" s="36" t="e">
        <f t="shared" si="11"/>
        <v>#REF!</v>
      </c>
      <c r="W33" s="30"/>
      <c r="X33" s="31">
        <v>9.9158888091086255E-4</v>
      </c>
      <c r="Y33" s="31" t="e">
        <f t="shared" si="13"/>
        <v>#REF!</v>
      </c>
      <c r="Z33" s="17">
        <f t="shared" si="14"/>
        <v>350000</v>
      </c>
      <c r="AA33" s="32">
        <f t="shared" si="15"/>
        <v>60888.826521956282</v>
      </c>
      <c r="AB33" s="37">
        <v>9.9158888091086255E-4</v>
      </c>
    </row>
    <row r="34" spans="1:28" ht="18" customHeight="1" x14ac:dyDescent="0.2">
      <c r="A34" s="93" t="s">
        <v>52</v>
      </c>
      <c r="B34" s="97">
        <f>'[1]State Population'!I32</f>
        <v>142408</v>
      </c>
      <c r="C34" s="98">
        <f t="shared" si="0"/>
        <v>3.6099234465450563E-3</v>
      </c>
      <c r="D34" s="98">
        <f t="shared" si="1"/>
        <v>1.8049617232725281E-3</v>
      </c>
      <c r="E34" s="99">
        <f>'[1]Poverty-Uninsured Population'!E30</f>
        <v>2.79531033754238E-3</v>
      </c>
      <c r="F34" s="99">
        <f t="shared" si="2"/>
        <v>8.3859310126271392E-4</v>
      </c>
      <c r="G34" s="98">
        <f>[1]Prevalence!J30</f>
        <v>2.4464334147002984E-3</v>
      </c>
      <c r="H34" s="98">
        <f t="shared" si="3"/>
        <v>4.8928668294005967E-4</v>
      </c>
      <c r="I34" s="99">
        <f t="shared" si="4"/>
        <v>3.1328415074753017E-3</v>
      </c>
      <c r="J34" s="87">
        <f>'[1]Self Suff. Calc'!F32</f>
        <v>1.1700839254084392</v>
      </c>
      <c r="K34" s="23">
        <f t="shared" si="16"/>
        <v>3.3459798999848581E-3</v>
      </c>
      <c r="L34" s="34">
        <f t="shared" si="12"/>
        <v>3.1935012698726369E-3</v>
      </c>
      <c r="M34" s="23">
        <f>'[1]Resources-new'!M32</f>
        <v>3.0495581215273055E-3</v>
      </c>
      <c r="N34" s="34">
        <f t="shared" si="17"/>
        <v>3.2239999999999999E-3</v>
      </c>
      <c r="O34" s="24">
        <f t="shared" si="5"/>
        <v>3.0379177860647283E-3</v>
      </c>
      <c r="P34" s="25">
        <f t="shared" si="6"/>
        <v>1038653.8450094551</v>
      </c>
      <c r="Q34" s="27"/>
      <c r="R34" s="27">
        <f t="shared" si="7"/>
        <v>0</v>
      </c>
      <c r="S34" s="35">
        <f t="shared" si="8"/>
        <v>1038653.8450094551</v>
      </c>
      <c r="T34" s="28">
        <f t="shared" si="9"/>
        <v>5355734.1103691049</v>
      </c>
      <c r="U34" s="28">
        <f t="shared" si="10"/>
        <v>6394387.9553785603</v>
      </c>
      <c r="V34" s="36" t="e">
        <f t="shared" si="11"/>
        <v>#REF!</v>
      </c>
      <c r="W34" s="30"/>
      <c r="X34" s="31">
        <v>1.0341573494717408E-3</v>
      </c>
      <c r="Y34" s="31" t="e">
        <f t="shared" si="13"/>
        <v>#REF!</v>
      </c>
      <c r="Z34" s="17">
        <f t="shared" si="14"/>
        <v>350000</v>
      </c>
      <c r="AA34" s="32">
        <f t="shared" si="15"/>
        <v>94071.626160905987</v>
      </c>
      <c r="AB34" s="37">
        <v>1.0341573494717408E-3</v>
      </c>
    </row>
    <row r="35" spans="1:28" ht="18" customHeight="1" x14ac:dyDescent="0.2">
      <c r="A35" s="93" t="s">
        <v>53</v>
      </c>
      <c r="B35" s="97">
        <f>'[1]State Population'!I33</f>
        <v>98828</v>
      </c>
      <c r="C35" s="98">
        <f t="shared" si="0"/>
        <v>2.5052069713439895E-3</v>
      </c>
      <c r="D35" s="98">
        <f t="shared" si="1"/>
        <v>1.2526034856719947E-3</v>
      </c>
      <c r="E35" s="99">
        <f>'[1]Poverty-Uninsured Population'!E31</f>
        <v>2.0624945646686254E-3</v>
      </c>
      <c r="F35" s="99">
        <f t="shared" si="2"/>
        <v>6.1874836940058761E-4</v>
      </c>
      <c r="G35" s="98">
        <f>[1]Prevalence!J31</f>
        <v>1.855166802278275E-3</v>
      </c>
      <c r="H35" s="98">
        <f t="shared" si="3"/>
        <v>3.7103336045565501E-4</v>
      </c>
      <c r="I35" s="99">
        <f t="shared" si="4"/>
        <v>2.2423852155282376E-3</v>
      </c>
      <c r="J35" s="87">
        <f>'[1]Self Suff. Calc'!F33</f>
        <v>1.0255867504212226</v>
      </c>
      <c r="K35" s="23">
        <f t="shared" si="16"/>
        <v>2.265335355871422E-3</v>
      </c>
      <c r="L35" s="34">
        <f t="shared" si="12"/>
        <v>2.1621024488806722E-3</v>
      </c>
      <c r="M35" s="23">
        <f>'[1]Resources-new'!M33</f>
        <v>2.0039797801644936E-2</v>
      </c>
      <c r="N35" s="34">
        <f t="shared" si="17"/>
        <v>1.73E-3</v>
      </c>
      <c r="O35" s="24">
        <f t="shared" si="5"/>
        <v>1.63014819165384E-3</v>
      </c>
      <c r="P35" s="25">
        <f t="shared" si="6"/>
        <v>557342.16869303887</v>
      </c>
      <c r="Q35" s="27"/>
      <c r="R35" s="27">
        <f t="shared" si="7"/>
        <v>0</v>
      </c>
      <c r="S35" s="35">
        <f t="shared" si="8"/>
        <v>557342.16869303887</v>
      </c>
      <c r="T35" s="28">
        <f t="shared" si="9"/>
        <v>4383565.23334001</v>
      </c>
      <c r="U35" s="28">
        <f t="shared" si="10"/>
        <v>4940907.4020330487</v>
      </c>
      <c r="V35" s="36" t="e">
        <f t="shared" si="11"/>
        <v>#REF!</v>
      </c>
      <c r="W35" s="30"/>
      <c r="X35" s="31">
        <v>1.1727356651964303E-2</v>
      </c>
      <c r="Y35" s="31" t="e">
        <f t="shared" si="13"/>
        <v>#REF!</v>
      </c>
      <c r="Z35" s="17">
        <f t="shared" si="14"/>
        <v>450000</v>
      </c>
      <c r="AA35" s="32">
        <f t="shared" si="15"/>
        <v>3991600.8497726889</v>
      </c>
      <c r="AB35" s="37">
        <v>1.1727356651964303E-2</v>
      </c>
    </row>
    <row r="36" spans="1:28" ht="18" customHeight="1" x14ac:dyDescent="0.2">
      <c r="A36" s="93" t="s">
        <v>54</v>
      </c>
      <c r="B36" s="97">
        <f>'[1]State Population'!I34</f>
        <v>3194024</v>
      </c>
      <c r="C36" s="98">
        <f t="shared" si="0"/>
        <v>8.0965831459100801E-2</v>
      </c>
      <c r="D36" s="98">
        <f t="shared" si="1"/>
        <v>4.0482915729550401E-2</v>
      </c>
      <c r="E36" s="99">
        <f>'[1]Poverty-Uninsured Population'!E32</f>
        <v>6.6839651524951707E-2</v>
      </c>
      <c r="F36" s="99">
        <f t="shared" si="2"/>
        <v>2.0051895457485511E-2</v>
      </c>
      <c r="G36" s="98">
        <f>[1]Prevalence!J32</f>
        <v>6.4734653286321303E-2</v>
      </c>
      <c r="H36" s="98">
        <f t="shared" si="3"/>
        <v>1.2946930657264261E-2</v>
      </c>
      <c r="I36" s="99">
        <f t="shared" si="4"/>
        <v>7.3481741844300175E-2</v>
      </c>
      <c r="J36" s="87">
        <f>'[1]Self Suff. Calc'!F34</f>
        <v>1.337553376030113</v>
      </c>
      <c r="K36" s="23">
        <f t="shared" si="16"/>
        <v>8.3403345858746869E-2</v>
      </c>
      <c r="L36" s="34">
        <f t="shared" si="12"/>
        <v>7.9602597407336551E-2</v>
      </c>
      <c r="M36" s="23">
        <f>'[1]Resources-new'!M34</f>
        <v>4.2010686662319198E-2</v>
      </c>
      <c r="N36" s="34">
        <f t="shared" si="17"/>
        <v>9.3849000000000002E-2</v>
      </c>
      <c r="O36" s="24">
        <f t="shared" si="5"/>
        <v>8.8432241409549847E-2</v>
      </c>
      <c r="P36" s="25">
        <f t="shared" si="6"/>
        <v>30234685.080735844</v>
      </c>
      <c r="Q36" s="27"/>
      <c r="R36" s="27">
        <f t="shared" si="7"/>
        <v>0</v>
      </c>
      <c r="S36" s="35">
        <f t="shared" si="8"/>
        <v>30234685.080735844</v>
      </c>
      <c r="T36" s="28">
        <f t="shared" si="9"/>
        <v>129227203.04687195</v>
      </c>
      <c r="U36" s="28">
        <f t="shared" si="10"/>
        <v>159461888.12760779</v>
      </c>
      <c r="V36" s="36" t="e">
        <f t="shared" si="11"/>
        <v>#REF!</v>
      </c>
      <c r="W36" s="30"/>
      <c r="X36" s="31">
        <v>3.3690634936916607E-3</v>
      </c>
      <c r="Y36" s="31" t="e">
        <f t="shared" si="13"/>
        <v>#REF!</v>
      </c>
      <c r="Z36" s="17">
        <f t="shared" si="14"/>
        <v>450000</v>
      </c>
      <c r="AA36" s="32">
        <f t="shared" si="15"/>
        <v>1038653.8450094551</v>
      </c>
      <c r="AB36" s="37">
        <v>3.3690634936916607E-3</v>
      </c>
    </row>
    <row r="37" spans="1:28" ht="18" customHeight="1" x14ac:dyDescent="0.2">
      <c r="A37" s="93" t="s">
        <v>55</v>
      </c>
      <c r="B37" s="97">
        <f>'[1]State Population'!I35</f>
        <v>382837</v>
      </c>
      <c r="C37" s="98">
        <f t="shared" si="0"/>
        <v>9.7045970907882265E-3</v>
      </c>
      <c r="D37" s="98">
        <f t="shared" si="1"/>
        <v>4.8522985453941132E-3</v>
      </c>
      <c r="E37" s="99">
        <f>'[1]Poverty-Uninsured Population'!E33</f>
        <v>5.9071314035179208E-3</v>
      </c>
      <c r="F37" s="99">
        <f t="shared" si="2"/>
        <v>1.7721394210553762E-3</v>
      </c>
      <c r="G37" s="98">
        <f>[1]Prevalence!J33</f>
        <v>4.8621281981737633E-3</v>
      </c>
      <c r="H37" s="98">
        <f t="shared" si="3"/>
        <v>9.7242563963475268E-4</v>
      </c>
      <c r="I37" s="99">
        <f t="shared" si="4"/>
        <v>7.5968636060842424E-3</v>
      </c>
      <c r="J37" s="87">
        <f>'[1]Self Suff. Calc'!F35</f>
        <v>1.1366558778223337</v>
      </c>
      <c r="K37" s="23">
        <f t="shared" si="16"/>
        <v>8.0121260319986343E-3</v>
      </c>
      <c r="L37" s="34">
        <f t="shared" si="12"/>
        <v>7.6470078788228946E-3</v>
      </c>
      <c r="M37" s="23">
        <f>'[1]Resources-new'!M35</f>
        <v>4.1118478122928919E-3</v>
      </c>
      <c r="N37" s="34">
        <f t="shared" si="17"/>
        <v>8.9619999999999995E-3</v>
      </c>
      <c r="O37" s="24">
        <f t="shared" si="5"/>
        <v>8.4447330020819156E-3</v>
      </c>
      <c r="P37" s="25">
        <f t="shared" si="6"/>
        <v>2887225.731691916</v>
      </c>
      <c r="Q37" s="27"/>
      <c r="R37" s="27">
        <f t="shared" si="7"/>
        <v>0</v>
      </c>
      <c r="S37" s="35">
        <f t="shared" si="8"/>
        <v>2887225.731691916</v>
      </c>
      <c r="T37" s="28">
        <f t="shared" si="9"/>
        <v>10854472.599328367</v>
      </c>
      <c r="U37" s="28">
        <f t="shared" si="10"/>
        <v>13741698.331020283</v>
      </c>
      <c r="V37" s="36" t="e">
        <f t="shared" si="11"/>
        <v>#REF!</v>
      </c>
      <c r="W37" s="30"/>
      <c r="X37" s="31">
        <v>2.7575135911375526E-3</v>
      </c>
      <c r="Y37" s="31" t="e">
        <f t="shared" si="13"/>
        <v>#REF!</v>
      </c>
      <c r="Z37" s="17">
        <f t="shared" si="14"/>
        <v>450000</v>
      </c>
      <c r="AA37" s="32">
        <f t="shared" si="15"/>
        <v>557342.16869303887</v>
      </c>
      <c r="AB37" s="37">
        <v>2.7575135911375526E-3</v>
      </c>
    </row>
    <row r="38" spans="1:28" ht="18" customHeight="1" x14ac:dyDescent="0.2">
      <c r="A38" s="93" t="s">
        <v>56</v>
      </c>
      <c r="B38" s="97">
        <f>'[1]State Population'!I36</f>
        <v>19819</v>
      </c>
      <c r="C38" s="98">
        <f t="shared" si="0"/>
        <v>5.023950395137666E-4</v>
      </c>
      <c r="D38" s="98">
        <f t="shared" si="1"/>
        <v>2.511975197568833E-4</v>
      </c>
      <c r="E38" s="99">
        <f>'[1]Poverty-Uninsured Population'!E34</f>
        <v>5.4094417075253745E-4</v>
      </c>
      <c r="F38" s="99">
        <f t="shared" si="2"/>
        <v>1.6228325122576124E-4</v>
      </c>
      <c r="G38" s="98">
        <f>[1]Prevalence!J34</f>
        <v>4.5023053973420127E-4</v>
      </c>
      <c r="H38" s="98">
        <f t="shared" si="3"/>
        <v>9.0046107946840253E-5</v>
      </c>
      <c r="I38" s="99">
        <f t="shared" si="4"/>
        <v>5.0352687892948477E-4</v>
      </c>
      <c r="J38" s="87">
        <f>'[1]Self Suff. Calc'!F36</f>
        <v>0.89442933035319716</v>
      </c>
      <c r="K38" s="23">
        <f t="shared" si="16"/>
        <v>4.8226381101198465E-4</v>
      </c>
      <c r="L38" s="34">
        <f t="shared" si="12"/>
        <v>4.6028671388233982E-4</v>
      </c>
      <c r="M38" s="23">
        <f>'[1]Resources-new'!M36</f>
        <v>1.1849390913534442E-2</v>
      </c>
      <c r="N38" s="34">
        <f t="shared" si="17"/>
        <v>3.68E-4</v>
      </c>
      <c r="O38" s="24">
        <f t="shared" si="5"/>
        <v>3.467598465483313E-4</v>
      </c>
      <c r="P38" s="25">
        <f t="shared" si="6"/>
        <v>118556.02201100481</v>
      </c>
      <c r="Q38" s="27"/>
      <c r="R38" s="27">
        <f t="shared" si="7"/>
        <v>0</v>
      </c>
      <c r="S38" s="35">
        <f t="shared" si="8"/>
        <v>118556.02201100481</v>
      </c>
      <c r="T38" s="28">
        <f t="shared" si="9"/>
        <v>2277144.9794886452</v>
      </c>
      <c r="U38" s="28">
        <f t="shared" si="10"/>
        <v>2395701.0014996501</v>
      </c>
      <c r="V38" s="36" t="e">
        <f t="shared" si="11"/>
        <v>#REF!</v>
      </c>
      <c r="W38" s="30"/>
      <c r="X38" s="31">
        <v>8.1291311929428664E-2</v>
      </c>
      <c r="Y38" s="31" t="e">
        <f t="shared" si="13"/>
        <v>#REF!</v>
      </c>
      <c r="Z38" s="17">
        <f t="shared" si="14"/>
        <v>450000</v>
      </c>
      <c r="AA38" s="32">
        <f t="shared" si="15"/>
        <v>30234685.080735844</v>
      </c>
      <c r="AB38" s="37">
        <v>8.1291311929428664E-2</v>
      </c>
    </row>
    <row r="39" spans="1:28" ht="18" customHeight="1" x14ac:dyDescent="0.2">
      <c r="A39" s="93" t="s">
        <v>57</v>
      </c>
      <c r="B39" s="97">
        <f>'[1]State Population'!I37</f>
        <v>2384783</v>
      </c>
      <c r="C39" s="98">
        <f t="shared" ref="C39:C63" si="18">B39/$B$66</f>
        <v>6.0452250341427864E-2</v>
      </c>
      <c r="D39" s="98">
        <f t="shared" ref="D39:D66" si="19">C39*$C$4</f>
        <v>3.0226125170713932E-2</v>
      </c>
      <c r="E39" s="99">
        <f>'[1]Poverty-Uninsured Population'!E35</f>
        <v>6.462675514235422E-2</v>
      </c>
      <c r="F39" s="99">
        <f t="shared" ref="F39:F66" si="20">E39*$E$4</f>
        <v>1.9388026542706265E-2</v>
      </c>
      <c r="G39" s="98">
        <f>[1]Prevalence!J35</f>
        <v>6.3114546605189406E-2</v>
      </c>
      <c r="H39" s="98">
        <f t="shared" ref="H39:H66" si="21">G39*$G$4</f>
        <v>1.2622909321037882E-2</v>
      </c>
      <c r="I39" s="99">
        <f t="shared" ref="I39:I63" si="22">(C39*C$4)+(E39*E$4)+(G39*G$4)</f>
        <v>6.2237061034458072E-2</v>
      </c>
      <c r="J39" s="87">
        <f>'[1]Self Suff. Calc'!F37</f>
        <v>1.0303831369247987</v>
      </c>
      <c r="K39" s="23">
        <f t="shared" si="16"/>
        <v>6.299344389334087E-2</v>
      </c>
      <c r="L39" s="34">
        <f t="shared" si="12"/>
        <v>6.012278886312053E-2</v>
      </c>
      <c r="M39" s="23">
        <f>'[1]Resources-new'!M37</f>
        <v>4.0460668777154464E-2</v>
      </c>
      <c r="N39" s="34">
        <f t="shared" si="17"/>
        <v>6.5965999999999997E-2</v>
      </c>
      <c r="O39" s="24">
        <f t="shared" ref="O39:O65" si="23">(N39/N$66)</f>
        <v>6.2158587058171795E-2</v>
      </c>
      <c r="P39" s="25">
        <f t="shared" ref="P39:P65" si="24">O39*$P$70</f>
        <v>21251811.271679193</v>
      </c>
      <c r="Q39" s="27"/>
      <c r="R39" s="27">
        <f t="shared" ref="R39:R61" si="25">IF(Q39=0,(AA41/AA$68)*Q$66,0)</f>
        <v>0</v>
      </c>
      <c r="S39" s="35">
        <f t="shared" si="8"/>
        <v>21251811.271679193</v>
      </c>
      <c r="T39" s="28">
        <f t="shared" ref="T39:T61" si="26">X41*$P$69</f>
        <v>82887425.009926751</v>
      </c>
      <c r="U39" s="28">
        <f t="shared" si="10"/>
        <v>104139236.28160594</v>
      </c>
      <c r="V39" s="36" t="e">
        <f t="shared" ref="V39:V65" si="27">U39/$U$66</f>
        <v>#REF!</v>
      </c>
      <c r="W39" s="30"/>
      <c r="X39" s="31">
        <v>6.8280849317878759E-3</v>
      </c>
      <c r="Y39" s="31" t="e">
        <f t="shared" si="13"/>
        <v>#REF!</v>
      </c>
      <c r="Z39" s="17">
        <f t="shared" si="14"/>
        <v>450000</v>
      </c>
      <c r="AA39" s="32">
        <f t="shared" si="15"/>
        <v>2887225.731691916</v>
      </c>
      <c r="AB39" s="37">
        <v>6.8280849317878759E-3</v>
      </c>
    </row>
    <row r="40" spans="1:28" ht="18" customHeight="1" x14ac:dyDescent="0.2">
      <c r="A40" s="93" t="s">
        <v>58</v>
      </c>
      <c r="B40" s="97">
        <f>'[1]State Population'!I38</f>
        <v>1514770</v>
      </c>
      <c r="C40" s="98">
        <f t="shared" si="18"/>
        <v>3.8398149957327224E-2</v>
      </c>
      <c r="D40" s="98">
        <f t="shared" si="19"/>
        <v>1.9199074978663612E-2</v>
      </c>
      <c r="E40" s="99">
        <f>'[1]Poverty-Uninsured Population'!E36</f>
        <v>4.0078281172867776E-2</v>
      </c>
      <c r="F40" s="99">
        <f t="shared" si="20"/>
        <v>1.2023484351860332E-2</v>
      </c>
      <c r="G40" s="98">
        <f>[1]Prevalence!J36</f>
        <v>3.9238766838441373E-2</v>
      </c>
      <c r="H40" s="98">
        <f t="shared" si="21"/>
        <v>7.8477533676882746E-3</v>
      </c>
      <c r="I40" s="99">
        <f t="shared" si="22"/>
        <v>3.907031269821222E-2</v>
      </c>
      <c r="J40" s="87">
        <f>'[1]Self Suff. Calc'!F38</f>
        <v>0.97693049078750616</v>
      </c>
      <c r="K40" s="23">
        <f t="shared" si="16"/>
        <v>3.8709779522721657E-2</v>
      </c>
      <c r="L40" s="34">
        <f t="shared" ref="L40:L63" si="28">(K40/K$66)</f>
        <v>3.6945747959472454E-2</v>
      </c>
      <c r="M40" s="23">
        <f>'[1]Resources-new'!M38</f>
        <v>2.8324750206025429E-2</v>
      </c>
      <c r="N40" s="34">
        <f t="shared" si="17"/>
        <v>3.9195000000000001E-2</v>
      </c>
      <c r="O40" s="24">
        <f t="shared" si="23"/>
        <v>3.6932750503972406E-2</v>
      </c>
      <c r="P40" s="25">
        <f t="shared" si="24"/>
        <v>12627182.833481885</v>
      </c>
      <c r="Q40" s="27"/>
      <c r="R40" s="27">
        <f t="shared" si="25"/>
        <v>0</v>
      </c>
      <c r="S40" s="35">
        <f t="shared" si="8"/>
        <v>12627182.833481885</v>
      </c>
      <c r="T40" s="28">
        <f t="shared" si="26"/>
        <v>51088762.668712266</v>
      </c>
      <c r="U40" s="28">
        <f t="shared" si="10"/>
        <v>63715945.502194151</v>
      </c>
      <c r="V40" s="36" t="e">
        <f t="shared" si="27"/>
        <v>#REF!</v>
      </c>
      <c r="W40" s="30"/>
      <c r="X40" s="31">
        <v>1.4324546107293056E-3</v>
      </c>
      <c r="Y40" s="31" t="e">
        <f t="shared" si="13"/>
        <v>#REF!</v>
      </c>
      <c r="Z40" s="17">
        <f t="shared" si="14"/>
        <v>350000</v>
      </c>
      <c r="AA40" s="32">
        <f t="shared" si="15"/>
        <v>118556.02201100481</v>
      </c>
      <c r="AB40" s="37">
        <v>1.4324546107293056E-3</v>
      </c>
    </row>
    <row r="41" spans="1:28" ht="18" customHeight="1" x14ac:dyDescent="0.2">
      <c r="A41" s="93" t="s">
        <v>59</v>
      </c>
      <c r="B41" s="97">
        <f>'[1]State Population'!I39</f>
        <v>56854</v>
      </c>
      <c r="C41" s="98">
        <f t="shared" si="18"/>
        <v>1.4412012501395471E-3</v>
      </c>
      <c r="D41" s="98">
        <f t="shared" si="19"/>
        <v>7.2060062506977356E-4</v>
      </c>
      <c r="E41" s="99">
        <f>'[1]Poverty-Uninsured Population'!E37</f>
        <v>1.3654488937101508E-3</v>
      </c>
      <c r="F41" s="99">
        <f t="shared" si="20"/>
        <v>4.0963466811304522E-4</v>
      </c>
      <c r="G41" s="98">
        <f>[1]Prevalence!J37</f>
        <v>1.2846939698038151E-3</v>
      </c>
      <c r="H41" s="98">
        <f t="shared" si="21"/>
        <v>2.5693879396076303E-4</v>
      </c>
      <c r="I41" s="99">
        <f t="shared" si="22"/>
        <v>1.3871740871435818E-3</v>
      </c>
      <c r="J41" s="87">
        <f>'[1]Self Suff. Calc'!F39</f>
        <v>1.0977262403565604</v>
      </c>
      <c r="K41" s="23">
        <f t="shared" si="16"/>
        <v>1.441399410446216E-3</v>
      </c>
      <c r="L41" s="34">
        <f t="shared" si="28"/>
        <v>1.3757138372751407E-3</v>
      </c>
      <c r="M41" s="23">
        <f>'[1]Resources-new'!M39</f>
        <v>1.5571016985093949E-2</v>
      </c>
      <c r="N41" s="34">
        <f t="shared" si="17"/>
        <v>1.101E-3</v>
      </c>
      <c r="O41" s="24">
        <f t="shared" si="23"/>
        <v>1.0374526930698716E-3</v>
      </c>
      <c r="P41" s="25">
        <f t="shared" si="24"/>
        <v>354701.57672314212</v>
      </c>
      <c r="Q41" s="27"/>
      <c r="R41" s="27">
        <f t="shared" si="25"/>
        <v>0</v>
      </c>
      <c r="S41" s="35">
        <f t="shared" si="8"/>
        <v>354701.57672314212</v>
      </c>
      <c r="T41" s="28">
        <f t="shared" si="26"/>
        <v>3177893.1976551521</v>
      </c>
      <c r="U41" s="28">
        <f t="shared" si="10"/>
        <v>3532594.7743782941</v>
      </c>
      <c r="V41" s="36" t="e">
        <f t="shared" si="27"/>
        <v>#REF!</v>
      </c>
      <c r="W41" s="30"/>
      <c r="X41" s="31">
        <v>5.2140937532054572E-2</v>
      </c>
      <c r="Y41" s="31" t="e">
        <f t="shared" ref="Y41:Y63" si="29">V39-X41</f>
        <v>#REF!</v>
      </c>
      <c r="Z41" s="17">
        <f t="shared" ref="Z41:Z63" si="30">IF(B39&lt;20000,250000+100000,350000+100000)</f>
        <v>450000</v>
      </c>
      <c r="AA41" s="32">
        <f t="shared" ref="AA41:AA63" si="31">IF(Q39=0,P39,0)</f>
        <v>21251811.271679193</v>
      </c>
      <c r="AB41" s="37">
        <v>5.2140937532054572E-2</v>
      </c>
    </row>
    <row r="42" spans="1:28" ht="18" customHeight="1" x14ac:dyDescent="0.2">
      <c r="A42" s="93" t="s">
        <v>60</v>
      </c>
      <c r="B42" s="97">
        <f>'[1]State Population'!I40</f>
        <v>2160256</v>
      </c>
      <c r="C42" s="98">
        <f t="shared" si="18"/>
        <v>5.4760679069572195E-2</v>
      </c>
      <c r="D42" s="98">
        <f t="shared" si="19"/>
        <v>2.7380339534786097E-2</v>
      </c>
      <c r="E42" s="99">
        <f>'[1]Poverty-Uninsured Population'!E38</f>
        <v>6.3426034448079441E-2</v>
      </c>
      <c r="F42" s="99">
        <f t="shared" si="20"/>
        <v>1.9027810334423832E-2</v>
      </c>
      <c r="G42" s="98">
        <f>[1]Prevalence!J38</f>
        <v>6.2496157671096647E-2</v>
      </c>
      <c r="H42" s="98">
        <f t="shared" si="21"/>
        <v>1.249923153421933E-2</v>
      </c>
      <c r="I42" s="99">
        <f t="shared" si="22"/>
        <v>5.8907381403429257E-2</v>
      </c>
      <c r="J42" s="87">
        <f>'[1]Self Suff. Calc'!F40</f>
        <v>0.98125891902257356</v>
      </c>
      <c r="K42" s="23">
        <f t="shared" si="16"/>
        <v>5.8465786201409332E-2</v>
      </c>
      <c r="L42" s="34">
        <f t="shared" si="28"/>
        <v>5.5801459679763091E-2</v>
      </c>
      <c r="M42" s="23">
        <f>'[1]Resources-new'!M40</f>
        <v>5.3703727550301845E-2</v>
      </c>
      <c r="N42" s="34">
        <f t="shared" si="17"/>
        <v>5.6237000000000002E-2</v>
      </c>
      <c r="O42" s="24">
        <f t="shared" si="23"/>
        <v>5.299112361505029E-2</v>
      </c>
      <c r="P42" s="25">
        <f t="shared" si="24"/>
        <v>18117486.439763252</v>
      </c>
      <c r="Q42" s="27"/>
      <c r="R42" s="27">
        <f t="shared" si="25"/>
        <v>0</v>
      </c>
      <c r="S42" s="35">
        <f t="shared" si="8"/>
        <v>18117486.439763252</v>
      </c>
      <c r="T42" s="28">
        <f t="shared" si="26"/>
        <v>83894325.851197243</v>
      </c>
      <c r="U42" s="28">
        <f t="shared" si="10"/>
        <v>102011812.29096049</v>
      </c>
      <c r="V42" s="36" t="e">
        <f t="shared" si="27"/>
        <v>#REF!</v>
      </c>
      <c r="W42" s="30"/>
      <c r="X42" s="31">
        <v>3.2137757718740383E-2</v>
      </c>
      <c r="Y42" s="31" t="e">
        <f t="shared" si="29"/>
        <v>#REF!</v>
      </c>
      <c r="Z42" s="17">
        <f t="shared" si="30"/>
        <v>450000</v>
      </c>
      <c r="AA42" s="32">
        <f t="shared" si="31"/>
        <v>12627182.833481885</v>
      </c>
      <c r="AB42" s="37">
        <v>3.2137757718740383E-2</v>
      </c>
    </row>
    <row r="43" spans="1:28" ht="18" customHeight="1" x14ac:dyDescent="0.2">
      <c r="A43" s="93" t="s">
        <v>61</v>
      </c>
      <c r="B43" s="97">
        <f>'[1]State Population'!I41</f>
        <v>3316192</v>
      </c>
      <c r="C43" s="98">
        <f t="shared" si="18"/>
        <v>8.4062687868976069E-2</v>
      </c>
      <c r="D43" s="98">
        <f t="shared" si="19"/>
        <v>4.2031343934488034E-2</v>
      </c>
      <c r="E43" s="99">
        <f>'[1]Poverty-Uninsured Population'!E39</f>
        <v>7.5567193429765811E-2</v>
      </c>
      <c r="F43" s="99">
        <f t="shared" si="20"/>
        <v>2.2670158028929743E-2</v>
      </c>
      <c r="G43" s="98">
        <f>[1]Prevalence!J39</f>
        <v>7.6576258927764221E-2</v>
      </c>
      <c r="H43" s="98">
        <f t="shared" si="21"/>
        <v>1.5315251785552845E-2</v>
      </c>
      <c r="I43" s="99">
        <f t="shared" si="22"/>
        <v>8.0016753748970632E-2</v>
      </c>
      <c r="J43" s="87">
        <f>'[1]Self Suff. Calc'!F41</f>
        <v>1.1438410045138312</v>
      </c>
      <c r="K43" s="23">
        <f t="shared" si="16"/>
        <v>8.4620629843845746E-2</v>
      </c>
      <c r="L43" s="34">
        <f t="shared" si="28"/>
        <v>8.0764408914998767E-2</v>
      </c>
      <c r="M43" s="23">
        <f>'[1]Resources-new'!M41</f>
        <v>6.2828071593310525E-2</v>
      </c>
      <c r="N43" s="34">
        <f t="shared" si="17"/>
        <v>8.5375999999999994E-2</v>
      </c>
      <c r="O43" s="24">
        <f t="shared" si="23"/>
        <v>8.0448284399212852E-2</v>
      </c>
      <c r="P43" s="25">
        <f t="shared" si="24"/>
        <v>27504997.106553111</v>
      </c>
      <c r="Q43" s="27"/>
      <c r="R43" s="27">
        <f t="shared" si="25"/>
        <v>0</v>
      </c>
      <c r="S43" s="35">
        <f t="shared" si="8"/>
        <v>27504997.106553111</v>
      </c>
      <c r="T43" s="28">
        <f t="shared" si="26"/>
        <v>130287098.66926193</v>
      </c>
      <c r="U43" s="28">
        <f t="shared" si="10"/>
        <v>157792095.77581504</v>
      </c>
      <c r="V43" s="36" t="e">
        <f t="shared" si="27"/>
        <v>#REF!</v>
      </c>
      <c r="W43" s="30"/>
      <c r="X43" s="31">
        <v>1.9990768283926555E-3</v>
      </c>
      <c r="Y43" s="31" t="e">
        <f t="shared" si="29"/>
        <v>#REF!</v>
      </c>
      <c r="Z43" s="17">
        <f t="shared" si="30"/>
        <v>450000</v>
      </c>
      <c r="AA43" s="32">
        <f t="shared" si="31"/>
        <v>354701.57672314212</v>
      </c>
      <c r="AB43" s="37">
        <v>1.9990768283926555E-3</v>
      </c>
    </row>
    <row r="44" spans="1:28" ht="18" customHeight="1" x14ac:dyDescent="0.2">
      <c r="A44" s="93" t="s">
        <v>62</v>
      </c>
      <c r="B44" s="97">
        <f>'[1]State Population'!I42</f>
        <v>874228</v>
      </c>
      <c r="C44" s="98">
        <f t="shared" si="18"/>
        <v>2.2160947101470364E-2</v>
      </c>
      <c r="D44" s="98">
        <f t="shared" si="19"/>
        <v>1.1080473550735182E-2</v>
      </c>
      <c r="E44" s="99">
        <f>'[1]Poverty-Uninsured Population'!E40</f>
        <v>1.739648934736138E-2</v>
      </c>
      <c r="F44" s="99">
        <f t="shared" si="20"/>
        <v>5.2189468042084138E-3</v>
      </c>
      <c r="G44" s="98">
        <f>[1]Prevalence!J40</f>
        <v>1.531959135702016E-2</v>
      </c>
      <c r="H44" s="98">
        <f t="shared" si="21"/>
        <v>3.0639182714040322E-3</v>
      </c>
      <c r="I44" s="99">
        <f t="shared" si="22"/>
        <v>1.9363338626347631E-2</v>
      </c>
      <c r="J44" s="87">
        <f>'[1]Self Suff. Calc'!F42</f>
        <v>1.3602646262059919</v>
      </c>
      <c r="K44" s="23">
        <f t="shared" si="16"/>
        <v>2.21537090072761E-2</v>
      </c>
      <c r="L44" s="34">
        <f t="shared" si="28"/>
        <v>2.1144149086922269E-2</v>
      </c>
      <c r="M44" s="23">
        <f>'[1]Resources-new'!M42</f>
        <v>2.1395831388090442E-2</v>
      </c>
      <c r="N44" s="34">
        <f t="shared" si="17"/>
        <v>2.1094000000000002E-2</v>
      </c>
      <c r="O44" s="24">
        <f t="shared" si="23"/>
        <v>1.9876500551876362E-2</v>
      </c>
      <c r="P44" s="25">
        <f t="shared" si="24"/>
        <v>6795708.5008155862</v>
      </c>
      <c r="Q44" s="27"/>
      <c r="R44" s="27">
        <f t="shared" si="25"/>
        <v>0</v>
      </c>
      <c r="S44" s="35">
        <f t="shared" si="8"/>
        <v>6795708.5008155862</v>
      </c>
      <c r="T44" s="28">
        <f t="shared" si="26"/>
        <v>29515647.170586441</v>
      </c>
      <c r="U44" s="28">
        <f t="shared" si="10"/>
        <v>36311355.67140203</v>
      </c>
      <c r="V44" s="36" t="e">
        <f t="shared" si="27"/>
        <v>#REF!</v>
      </c>
      <c r="W44" s="30"/>
      <c r="X44" s="31">
        <v>5.277433582931583E-2</v>
      </c>
      <c r="Y44" s="31" t="e">
        <f t="shared" si="29"/>
        <v>#REF!</v>
      </c>
      <c r="Z44" s="17">
        <f t="shared" si="30"/>
        <v>450000</v>
      </c>
      <c r="AA44" s="32">
        <f t="shared" si="31"/>
        <v>18117486.439763252</v>
      </c>
      <c r="AB44" s="37">
        <v>5.277433582931583E-2</v>
      </c>
    </row>
    <row r="45" spans="1:28" ht="18" customHeight="1" x14ac:dyDescent="0.2">
      <c r="A45" s="93" t="s">
        <v>63</v>
      </c>
      <c r="B45" s="97">
        <f>'[1]State Population'!I43</f>
        <v>746868</v>
      </c>
      <c r="C45" s="98">
        <f t="shared" si="18"/>
        <v>1.8932477843058067E-2</v>
      </c>
      <c r="D45" s="98">
        <f t="shared" si="19"/>
        <v>9.4662389215290337E-3</v>
      </c>
      <c r="E45" s="99">
        <f>'[1]Poverty-Uninsured Population'!E41</f>
        <v>2.1370428491611106E-2</v>
      </c>
      <c r="F45" s="99">
        <f t="shared" si="20"/>
        <v>6.4111285474833316E-3</v>
      </c>
      <c r="G45" s="98">
        <f>[1]Prevalence!J41</f>
        <v>2.2578428713497876E-2</v>
      </c>
      <c r="H45" s="98">
        <f t="shared" si="21"/>
        <v>4.5156857426995756E-3</v>
      </c>
      <c r="I45" s="99">
        <f t="shared" si="22"/>
        <v>2.0393053211711941E-2</v>
      </c>
      <c r="J45" s="87">
        <f>'[1]Self Suff. Calc'!F43</f>
        <v>0.9076270674365593</v>
      </c>
      <c r="K45" s="23">
        <f t="shared" si="16"/>
        <v>1.963954676007669E-2</v>
      </c>
      <c r="L45" s="34">
        <f t="shared" si="28"/>
        <v>1.8744558961131766E-2</v>
      </c>
      <c r="M45" s="23">
        <f>'[1]Resources-new'!M43</f>
        <v>1.3185936684065997E-2</v>
      </c>
      <c r="N45" s="34">
        <f t="shared" si="17"/>
        <v>2.0324999999999999E-2</v>
      </c>
      <c r="O45" s="24">
        <f t="shared" si="23"/>
        <v>1.9151885546453352E-2</v>
      </c>
      <c r="P45" s="25">
        <f t="shared" si="24"/>
        <v>6547965.0743849799</v>
      </c>
      <c r="Q45" s="27"/>
      <c r="R45" s="27">
        <f t="shared" si="25"/>
        <v>0</v>
      </c>
      <c r="S45" s="35">
        <f t="shared" si="8"/>
        <v>6547965.0743849799</v>
      </c>
      <c r="T45" s="28">
        <f t="shared" si="26"/>
        <v>26854330.793197673</v>
      </c>
      <c r="U45" s="28">
        <f t="shared" si="10"/>
        <v>33402295.867582653</v>
      </c>
      <c r="V45" s="36" t="e">
        <f t="shared" si="27"/>
        <v>#REF!</v>
      </c>
      <c r="W45" s="30"/>
      <c r="X45" s="31">
        <v>8.1958046979177357E-2</v>
      </c>
      <c r="Y45" s="31" t="e">
        <f t="shared" si="29"/>
        <v>#REF!</v>
      </c>
      <c r="Z45" s="17">
        <f t="shared" si="30"/>
        <v>450000</v>
      </c>
      <c r="AA45" s="32">
        <f t="shared" si="31"/>
        <v>27504997.106553111</v>
      </c>
      <c r="AB45" s="37">
        <v>8.1958046979177357E-2</v>
      </c>
    </row>
    <row r="46" spans="1:28" ht="18" customHeight="1" x14ac:dyDescent="0.2">
      <c r="A46" s="93" t="s">
        <v>64</v>
      </c>
      <c r="B46" s="97">
        <f>'[1]State Population'!I44</f>
        <v>280101</v>
      </c>
      <c r="C46" s="98">
        <f t="shared" si="18"/>
        <v>7.1003255947749899E-3</v>
      </c>
      <c r="D46" s="98">
        <f t="shared" si="19"/>
        <v>3.5501627973874949E-3</v>
      </c>
      <c r="E46" s="99">
        <f>'[1]Poverty-Uninsured Population'!E42</f>
        <v>6.1020544680401223E-3</v>
      </c>
      <c r="F46" s="99">
        <f t="shared" si="20"/>
        <v>1.8306163404120366E-3</v>
      </c>
      <c r="G46" s="98">
        <f>[1]Prevalence!J42</f>
        <v>6.1251243106409912E-3</v>
      </c>
      <c r="H46" s="98">
        <f t="shared" si="21"/>
        <v>1.2250248621281984E-3</v>
      </c>
      <c r="I46" s="99">
        <f t="shared" si="22"/>
        <v>6.6058039999277304E-3</v>
      </c>
      <c r="J46" s="87">
        <f>'[1]Self Suff. Calc'!F44</f>
        <v>1.0711595570220553</v>
      </c>
      <c r="K46" s="23">
        <f t="shared" si="16"/>
        <v>6.7938304344914817E-3</v>
      </c>
      <c r="L46" s="34">
        <f t="shared" si="28"/>
        <v>6.4842308586331018E-3</v>
      </c>
      <c r="M46" s="23">
        <f>'[1]Resources-new'!M44</f>
        <v>1.2284175533865344E-2</v>
      </c>
      <c r="N46" s="34">
        <f t="shared" si="17"/>
        <v>5.3239999999999997E-3</v>
      </c>
      <c r="O46" s="24">
        <f t="shared" si="23"/>
        <v>5.0167103886503148E-3</v>
      </c>
      <c r="P46" s="25">
        <f t="shared" si="24"/>
        <v>1715196.3619200804</v>
      </c>
      <c r="Q46" s="27"/>
      <c r="R46" s="27">
        <f t="shared" si="25"/>
        <v>0</v>
      </c>
      <c r="S46" s="35">
        <f t="shared" si="8"/>
        <v>1715196.3619200804</v>
      </c>
      <c r="T46" s="28">
        <f t="shared" si="26"/>
        <v>10831970.199960701</v>
      </c>
      <c r="U46" s="28">
        <f t="shared" si="10"/>
        <v>12547166.561880782</v>
      </c>
      <c r="V46" s="36" t="e">
        <f t="shared" si="27"/>
        <v>#REF!</v>
      </c>
      <c r="W46" s="30"/>
      <c r="X46" s="31">
        <v>1.8567032516155504E-2</v>
      </c>
      <c r="Y46" s="31" t="e">
        <f t="shared" si="29"/>
        <v>#REF!</v>
      </c>
      <c r="Z46" s="17">
        <f t="shared" si="30"/>
        <v>450000</v>
      </c>
      <c r="AA46" s="32">
        <f t="shared" si="31"/>
        <v>6795708.5008155862</v>
      </c>
      <c r="AB46" s="37">
        <v>1.8567032516155504E-2</v>
      </c>
    </row>
    <row r="47" spans="1:28" ht="18" customHeight="1" x14ac:dyDescent="0.2">
      <c r="A47" s="93" t="s">
        <v>65</v>
      </c>
      <c r="B47" s="97">
        <f>'[1]State Population'!I45</f>
        <v>770203</v>
      </c>
      <c r="C47" s="98">
        <f t="shared" si="18"/>
        <v>1.9524000535779885E-2</v>
      </c>
      <c r="D47" s="98">
        <f t="shared" si="19"/>
        <v>9.7620002678899427E-3</v>
      </c>
      <c r="E47" s="99">
        <f>'[1]Poverty-Uninsured Population'!E43</f>
        <v>1.0956256571003187E-2</v>
      </c>
      <c r="F47" s="99">
        <f t="shared" si="20"/>
        <v>3.2868769713009561E-3</v>
      </c>
      <c r="G47" s="98">
        <f>[1]Prevalence!J43</f>
        <v>8.9467498417864569E-3</v>
      </c>
      <c r="H47" s="98">
        <f t="shared" si="21"/>
        <v>1.7893499683572915E-3</v>
      </c>
      <c r="I47" s="99">
        <f t="shared" si="22"/>
        <v>1.4838227207548189E-2</v>
      </c>
      <c r="J47" s="87">
        <f>'[1]Self Suff. Calc'!F45</f>
        <v>1.4824280019632914</v>
      </c>
      <c r="K47" s="23">
        <f t="shared" si="16"/>
        <v>1.7701577729314119E-2</v>
      </c>
      <c r="L47" s="34">
        <f t="shared" si="28"/>
        <v>1.6894904526345077E-2</v>
      </c>
      <c r="M47" s="23">
        <f>'[1]Resources-new'!M45</f>
        <v>1.163705267807289E-2</v>
      </c>
      <c r="N47" s="34">
        <f t="shared" si="17"/>
        <v>1.8422000000000001E-2</v>
      </c>
      <c r="O47" s="24">
        <f t="shared" si="23"/>
        <v>1.7358722535634127E-2</v>
      </c>
      <c r="P47" s="25">
        <f t="shared" si="24"/>
        <v>5934888.6888226373</v>
      </c>
      <c r="Q47" s="27"/>
      <c r="R47" s="27">
        <f t="shared" si="25"/>
        <v>0</v>
      </c>
      <c r="S47" s="35">
        <f t="shared" si="8"/>
        <v>5934888.6888226373</v>
      </c>
      <c r="T47" s="28">
        <f t="shared" si="26"/>
        <v>25939396.279777631</v>
      </c>
      <c r="U47" s="28">
        <f t="shared" si="10"/>
        <v>31874284.968600269</v>
      </c>
      <c r="V47" s="36" t="e">
        <f t="shared" si="27"/>
        <v>#REF!</v>
      </c>
      <c r="W47" s="30"/>
      <c r="X47" s="31">
        <v>1.6892912093548058E-2</v>
      </c>
      <c r="Y47" s="31" t="e">
        <f t="shared" si="29"/>
        <v>#REF!</v>
      </c>
      <c r="Z47" s="17">
        <f t="shared" si="30"/>
        <v>450000</v>
      </c>
      <c r="AA47" s="32">
        <f t="shared" si="31"/>
        <v>6547965.0743849799</v>
      </c>
      <c r="AB47" s="37">
        <v>1.6892912093548058E-2</v>
      </c>
    </row>
    <row r="48" spans="1:28" ht="18" customHeight="1" x14ac:dyDescent="0.2">
      <c r="A48" s="93" t="s">
        <v>66</v>
      </c>
      <c r="B48" s="97">
        <f>'[1]State Population'!I46</f>
        <v>450663</v>
      </c>
      <c r="C48" s="98">
        <f t="shared" si="18"/>
        <v>1.1423929345193632E-2</v>
      </c>
      <c r="D48" s="98">
        <f t="shared" si="19"/>
        <v>5.7119646725968158E-3</v>
      </c>
      <c r="E48" s="99">
        <f>'[1]Poverty-Uninsured Population'!E44</f>
        <v>1.1537961640144314E-2</v>
      </c>
      <c r="F48" s="99">
        <f t="shared" si="20"/>
        <v>3.4613884920432938E-3</v>
      </c>
      <c r="G48" s="98">
        <f>[1]Prevalence!J44</f>
        <v>1.1839797486664859E-2</v>
      </c>
      <c r="H48" s="98">
        <f t="shared" si="21"/>
        <v>2.3679594973329719E-3</v>
      </c>
      <c r="I48" s="99">
        <f t="shared" si="22"/>
        <v>1.1541312661973082E-2</v>
      </c>
      <c r="J48" s="87">
        <f>'[1]Self Suff. Calc'!F46</f>
        <v>1.1150494015147712</v>
      </c>
      <c r="K48" s="23">
        <f t="shared" si="16"/>
        <v>1.2072441107755023E-2</v>
      </c>
      <c r="L48" s="34">
        <f t="shared" si="28"/>
        <v>1.1522291573913148E-2</v>
      </c>
      <c r="M48" s="23">
        <f>'[1]Resources-new'!M46</f>
        <v>2.0994145479944555E-2</v>
      </c>
      <c r="N48" s="34">
        <f t="shared" si="17"/>
        <v>9.6279999999999994E-3</v>
      </c>
      <c r="O48" s="24">
        <f t="shared" si="23"/>
        <v>9.0722929417590588E-3</v>
      </c>
      <c r="P48" s="25">
        <f t="shared" si="24"/>
        <v>3101786.3584835716</v>
      </c>
      <c r="Q48" s="27"/>
      <c r="R48" s="27">
        <f t="shared" si="25"/>
        <v>0</v>
      </c>
      <c r="S48" s="35">
        <f t="shared" si="8"/>
        <v>3101786.3584835716</v>
      </c>
      <c r="T48" s="28">
        <f t="shared" si="26"/>
        <v>18464033.985493537</v>
      </c>
      <c r="U48" s="28">
        <f t="shared" si="10"/>
        <v>21565820.343977109</v>
      </c>
      <c r="V48" s="36" t="e">
        <f t="shared" si="27"/>
        <v>#REF!</v>
      </c>
      <c r="W48" s="30"/>
      <c r="X48" s="31">
        <v>6.8139296338085957E-3</v>
      </c>
      <c r="Y48" s="31" t="e">
        <f t="shared" si="29"/>
        <v>#REF!</v>
      </c>
      <c r="Z48" s="17">
        <f t="shared" si="30"/>
        <v>450000</v>
      </c>
      <c r="AA48" s="32">
        <f t="shared" si="31"/>
        <v>1715196.3619200804</v>
      </c>
      <c r="AB48" s="37">
        <v>6.8139296338085957E-3</v>
      </c>
    </row>
    <row r="49" spans="1:28" ht="18" customHeight="1" x14ac:dyDescent="0.2">
      <c r="A49" s="93" t="s">
        <v>67</v>
      </c>
      <c r="B49" s="97">
        <f>'[1]State Population'!I47</f>
        <v>1938180</v>
      </c>
      <c r="C49" s="98">
        <f t="shared" si="18"/>
        <v>4.913123859351088E-2</v>
      </c>
      <c r="D49" s="98">
        <f t="shared" si="19"/>
        <v>2.456561929675544E-2</v>
      </c>
      <c r="E49" s="99">
        <f>'[1]Poverty-Uninsured Population'!E45</f>
        <v>3.1645280772228501E-2</v>
      </c>
      <c r="F49" s="99">
        <f t="shared" si="20"/>
        <v>9.49358423166855E-3</v>
      </c>
      <c r="G49" s="98">
        <f>[1]Prevalence!J45</f>
        <v>2.6882741162643522E-2</v>
      </c>
      <c r="H49" s="98">
        <f t="shared" si="21"/>
        <v>5.3765482325287047E-3</v>
      </c>
      <c r="I49" s="99">
        <f t="shared" si="22"/>
        <v>3.9435751760952695E-2</v>
      </c>
      <c r="J49" s="87">
        <f>'[1]Self Suff. Calc'!F47</f>
        <v>1.3549209654156584</v>
      </c>
      <c r="K49" s="23">
        <f t="shared" si="16"/>
        <v>4.5034381795708525E-2</v>
      </c>
      <c r="L49" s="34">
        <f t="shared" si="28"/>
        <v>4.2982133710120364E-2</v>
      </c>
      <c r="M49" s="23">
        <f>'[1]Resources-new'!M47</f>
        <v>3.0539538830193245E-2</v>
      </c>
      <c r="N49" s="34">
        <f t="shared" si="17"/>
        <v>4.6484999999999999E-2</v>
      </c>
      <c r="O49" s="24">
        <f t="shared" si="23"/>
        <v>4.3801987681519508E-2</v>
      </c>
      <c r="P49" s="25">
        <f t="shared" si="24"/>
        <v>14975751.856471626</v>
      </c>
      <c r="Q49" s="27"/>
      <c r="R49" s="27">
        <f t="shared" si="25"/>
        <v>0</v>
      </c>
      <c r="S49" s="35">
        <f t="shared" si="8"/>
        <v>14975751.856471626</v>
      </c>
      <c r="T49" s="28">
        <f t="shared" si="26"/>
        <v>73071813.181405544</v>
      </c>
      <c r="U49" s="28">
        <f t="shared" si="10"/>
        <v>88047565.037877172</v>
      </c>
      <c r="V49" s="36" t="e">
        <f t="shared" si="27"/>
        <v>#REF!</v>
      </c>
      <c r="W49" s="30"/>
      <c r="X49" s="31">
        <v>1.6317365883680376E-2</v>
      </c>
      <c r="Y49" s="31" t="e">
        <f t="shared" si="29"/>
        <v>#REF!</v>
      </c>
      <c r="Z49" s="17">
        <f t="shared" si="30"/>
        <v>450000</v>
      </c>
      <c r="AA49" s="32">
        <f t="shared" si="31"/>
        <v>5934888.6888226373</v>
      </c>
      <c r="AB49" s="37">
        <v>1.6317365883680376E-2</v>
      </c>
    </row>
    <row r="50" spans="1:28" ht="18" customHeight="1" x14ac:dyDescent="0.2">
      <c r="A50" s="93" t="s">
        <v>68</v>
      </c>
      <c r="B50" s="97">
        <f>'[1]State Population'!I48</f>
        <v>276603</v>
      </c>
      <c r="C50" s="98">
        <f t="shared" si="18"/>
        <v>7.011654226480972E-3</v>
      </c>
      <c r="D50" s="98">
        <f t="shared" si="19"/>
        <v>3.505827113240486E-3</v>
      </c>
      <c r="E50" s="99">
        <f>'[1]Poverty-Uninsured Population'!E46</f>
        <v>6.1188030915534956E-3</v>
      </c>
      <c r="F50" s="99">
        <f t="shared" si="20"/>
        <v>1.8356409274660486E-3</v>
      </c>
      <c r="G50" s="98">
        <f>[1]Prevalence!J46</f>
        <v>6.0021697857336586E-3</v>
      </c>
      <c r="H50" s="98">
        <f t="shared" si="21"/>
        <v>1.2004339571467318E-3</v>
      </c>
      <c r="I50" s="99">
        <f t="shared" si="22"/>
        <v>6.5419019978532663E-3</v>
      </c>
      <c r="J50" s="87">
        <f>'[1]Self Suff. Calc'!F48</f>
        <v>1.2510658669016386</v>
      </c>
      <c r="K50" s="23">
        <f t="shared" si="16"/>
        <v>7.1988813163639028E-3</v>
      </c>
      <c r="L50" s="34">
        <f t="shared" si="28"/>
        <v>6.8708232902339192E-3</v>
      </c>
      <c r="M50" s="23">
        <f>'[1]Resources-new'!M48</f>
        <v>7.6113227625649498E-3</v>
      </c>
      <c r="N50" s="34">
        <f t="shared" si="17"/>
        <v>6.7229999999999998E-3</v>
      </c>
      <c r="O50" s="24">
        <f t="shared" si="23"/>
        <v>6.334963174848998E-3</v>
      </c>
      <c r="P50" s="25">
        <f t="shared" si="24"/>
        <v>2165902.5434238734</v>
      </c>
      <c r="Q50" s="27"/>
      <c r="R50" s="27">
        <f t="shared" si="25"/>
        <v>0</v>
      </c>
      <c r="S50" s="35">
        <f t="shared" si="8"/>
        <v>2165902.5434238734</v>
      </c>
      <c r="T50" s="28">
        <f t="shared" si="26"/>
        <v>11734512.087642023</v>
      </c>
      <c r="U50" s="28">
        <f t="shared" si="10"/>
        <v>13900414.631065898</v>
      </c>
      <c r="V50" s="36" t="e">
        <f t="shared" si="27"/>
        <v>#REF!</v>
      </c>
      <c r="W50" s="30"/>
      <c r="X50" s="31">
        <v>1.1614934865114371E-2</v>
      </c>
      <c r="Y50" s="31" t="e">
        <f t="shared" si="29"/>
        <v>#REF!</v>
      </c>
      <c r="Z50" s="17">
        <f t="shared" si="30"/>
        <v>450000</v>
      </c>
      <c r="AA50" s="32">
        <f t="shared" si="31"/>
        <v>3101786.3584835716</v>
      </c>
      <c r="AB50" s="37">
        <v>1.1614934865114371E-2</v>
      </c>
    </row>
    <row r="51" spans="1:28" ht="18" customHeight="1" x14ac:dyDescent="0.2">
      <c r="A51" s="93" t="s">
        <v>69</v>
      </c>
      <c r="B51" s="97">
        <f>'[1]State Population'!I49</f>
        <v>178605</v>
      </c>
      <c r="C51" s="98">
        <f t="shared" si="18"/>
        <v>4.5274870595063462E-3</v>
      </c>
      <c r="D51" s="98">
        <f t="shared" si="19"/>
        <v>2.2637435297531731E-3</v>
      </c>
      <c r="E51" s="99">
        <f>'[1]Poverty-Uninsured Population'!E47</f>
        <v>5.3274321309387685E-3</v>
      </c>
      <c r="F51" s="99">
        <f t="shared" si="20"/>
        <v>1.5982296392816305E-3</v>
      </c>
      <c r="G51" s="98">
        <f>[1]Prevalence!J47</f>
        <v>5.4552029653738357E-3</v>
      </c>
      <c r="H51" s="98">
        <f t="shared" si="21"/>
        <v>1.0910405930747672E-3</v>
      </c>
      <c r="I51" s="99">
        <f t="shared" si="22"/>
        <v>4.9530137621095708E-3</v>
      </c>
      <c r="J51" s="87">
        <f>'[1]Self Suff. Calc'!F49</f>
        <v>0.91706547254023674</v>
      </c>
      <c r="K51" s="23">
        <f t="shared" si="16"/>
        <v>4.7887034197646658E-3</v>
      </c>
      <c r="L51" s="34">
        <f t="shared" si="28"/>
        <v>4.5704788758985388E-3</v>
      </c>
      <c r="M51" s="23">
        <f>'[1]Resources-new'!M49</f>
        <v>3.5215764261659183E-3</v>
      </c>
      <c r="N51" s="34">
        <f t="shared" si="17"/>
        <v>4.8430000000000001E-3</v>
      </c>
      <c r="O51" s="24">
        <f t="shared" si="23"/>
        <v>4.5634726544390445E-3</v>
      </c>
      <c r="P51" s="25">
        <f t="shared" si="24"/>
        <v>1560235.9092372181</v>
      </c>
      <c r="Q51" s="27"/>
      <c r="R51" s="27">
        <f t="shared" si="25"/>
        <v>0</v>
      </c>
      <c r="S51" s="35">
        <f t="shared" si="8"/>
        <v>1560235.9092372181</v>
      </c>
      <c r="T51" s="28">
        <f t="shared" si="26"/>
        <v>7717344.6179189822</v>
      </c>
      <c r="U51" s="28">
        <f t="shared" si="10"/>
        <v>9277580.5271562003</v>
      </c>
      <c r="V51" s="36" t="e">
        <f t="shared" si="27"/>
        <v>#REF!</v>
      </c>
      <c r="W51" s="30"/>
      <c r="X51" s="31">
        <v>4.5966355523643448E-2</v>
      </c>
      <c r="Y51" s="31" t="e">
        <f t="shared" si="29"/>
        <v>#REF!</v>
      </c>
      <c r="Z51" s="17">
        <f t="shared" si="30"/>
        <v>450000</v>
      </c>
      <c r="AA51" s="32">
        <f t="shared" si="31"/>
        <v>14975751.856471626</v>
      </c>
      <c r="AB51" s="37">
        <v>4.5966355523643448E-2</v>
      </c>
    </row>
    <row r="52" spans="1:28" ht="18" customHeight="1" x14ac:dyDescent="0.2">
      <c r="A52" s="93" t="s">
        <v>70</v>
      </c>
      <c r="B52" s="97">
        <f>'[1]State Population'!I50</f>
        <v>3207</v>
      </c>
      <c r="C52" s="98">
        <f t="shared" si="18"/>
        <v>8.1294762183795825E-5</v>
      </c>
      <c r="D52" s="98">
        <f t="shared" si="19"/>
        <v>4.0647381091897912E-5</v>
      </c>
      <c r="E52" s="99">
        <f>'[1]Poverty-Uninsured Population'!E48</f>
        <v>8.4040130661900274E-5</v>
      </c>
      <c r="F52" s="99">
        <f t="shared" si="20"/>
        <v>2.5212039198570081E-5</v>
      </c>
      <c r="G52" s="98">
        <f>[1]Prevalence!J48</f>
        <v>7.142211373293554E-5</v>
      </c>
      <c r="H52" s="98">
        <f t="shared" si="21"/>
        <v>1.4284422746587108E-5</v>
      </c>
      <c r="I52" s="99">
        <f t="shared" si="22"/>
        <v>8.0143843037055104E-5</v>
      </c>
      <c r="J52" s="87">
        <f>'[1]Self Suff. Calc'!F50</f>
        <v>0.85961072192666421</v>
      </c>
      <c r="K52" s="23">
        <f t="shared" si="16"/>
        <v>7.5643308530657153E-5</v>
      </c>
      <c r="L52" s="34">
        <f t="shared" si="28"/>
        <v>7.2196190374937546E-5</v>
      </c>
      <c r="M52" s="23">
        <f>'[1]Resources-new'!M50</f>
        <v>9.1343333125867832E-4</v>
      </c>
      <c r="N52" s="34">
        <f t="shared" si="17"/>
        <v>5.8E-5</v>
      </c>
      <c r="O52" s="24">
        <f t="shared" si="23"/>
        <v>5.4652367119030479E-5</v>
      </c>
      <c r="P52" s="25">
        <f t="shared" si="24"/>
        <v>18685.459990864889</v>
      </c>
      <c r="Q52" s="27"/>
      <c r="R52" s="27">
        <f t="shared" si="25"/>
        <v>0</v>
      </c>
      <c r="S52" s="35">
        <f t="shared" si="8"/>
        <v>18685.459990864889</v>
      </c>
      <c r="T52" s="28">
        <f t="shared" si="26"/>
        <v>1481244.897506255</v>
      </c>
      <c r="U52" s="28">
        <f t="shared" si="10"/>
        <v>1499930.3574971198</v>
      </c>
      <c r="V52" s="36" t="e">
        <f t="shared" si="27"/>
        <v>#REF!</v>
      </c>
      <c r="W52" s="30"/>
      <c r="X52" s="31">
        <v>7.3816801723253665E-3</v>
      </c>
      <c r="Y52" s="31" t="e">
        <f t="shared" si="29"/>
        <v>#REF!</v>
      </c>
      <c r="Z52" s="17">
        <f t="shared" si="30"/>
        <v>450000</v>
      </c>
      <c r="AA52" s="32">
        <f t="shared" si="31"/>
        <v>2165902.5434238734</v>
      </c>
      <c r="AB52" s="37">
        <v>7.3816801723253665E-3</v>
      </c>
    </row>
    <row r="53" spans="1:28" ht="18" customHeight="1" x14ac:dyDescent="0.2">
      <c r="A53" s="93" t="s">
        <v>71</v>
      </c>
      <c r="B53" s="97">
        <f>'[1]State Population'!I51</f>
        <v>44688</v>
      </c>
      <c r="C53" s="98">
        <f t="shared" si="18"/>
        <v>1.1328033465760735E-3</v>
      </c>
      <c r="D53" s="98">
        <f t="shared" si="19"/>
        <v>5.6640167328803677E-4</v>
      </c>
      <c r="E53" s="99">
        <f>'[1]Poverty-Uninsured Population'!E49</f>
        <v>1.4513238488340194E-3</v>
      </c>
      <c r="F53" s="99">
        <f t="shared" si="20"/>
        <v>4.353971546502058E-4</v>
      </c>
      <c r="G53" s="98">
        <f>[1]Prevalence!J49</f>
        <v>1.3986077208209022E-3</v>
      </c>
      <c r="H53" s="98">
        <f t="shared" si="21"/>
        <v>2.7972154416418043E-4</v>
      </c>
      <c r="I53" s="99">
        <f t="shared" si="22"/>
        <v>1.2815203721024231E-3</v>
      </c>
      <c r="J53" s="87">
        <f>'[1]Self Suff. Calc'!F51</f>
        <v>0.81340444934339518</v>
      </c>
      <c r="K53" s="23">
        <f t="shared" si="16"/>
        <v>1.1858699722983794E-3</v>
      </c>
      <c r="L53" s="34">
        <f t="shared" si="28"/>
        <v>1.1318290532635422E-3</v>
      </c>
      <c r="M53" s="23">
        <f>'[1]Resources-new'!M51</f>
        <v>4.3352453217859379E-3</v>
      </c>
      <c r="N53" s="34">
        <f t="shared" si="17"/>
        <v>9.0499999999999999E-4</v>
      </c>
      <c r="O53" s="24">
        <f t="shared" si="23"/>
        <v>8.5276538349521693E-4</v>
      </c>
      <c r="P53" s="25">
        <f t="shared" si="24"/>
        <v>291557.60847815045</v>
      </c>
      <c r="Q53" s="27"/>
      <c r="R53" s="27">
        <f t="shared" si="25"/>
        <v>0</v>
      </c>
      <c r="S53" s="35">
        <f t="shared" si="8"/>
        <v>291557.60847815045</v>
      </c>
      <c r="T53" s="28">
        <f t="shared" si="26"/>
        <v>2753282.7052392247</v>
      </c>
      <c r="U53" s="28">
        <f t="shared" si="10"/>
        <v>3044840.313717375</v>
      </c>
      <c r="V53" s="36" t="e">
        <f t="shared" si="27"/>
        <v>#REF!</v>
      </c>
      <c r="W53" s="30"/>
      <c r="X53" s="31">
        <v>4.8546517591547848E-3</v>
      </c>
      <c r="Y53" s="31" t="e">
        <f t="shared" si="29"/>
        <v>#REF!</v>
      </c>
      <c r="Z53" s="17">
        <f t="shared" si="30"/>
        <v>450000</v>
      </c>
      <c r="AA53" s="32">
        <f t="shared" si="31"/>
        <v>1560235.9092372181</v>
      </c>
      <c r="AB53" s="37">
        <v>4.8546517591547848E-3</v>
      </c>
    </row>
    <row r="54" spans="1:28" ht="18" customHeight="1" x14ac:dyDescent="0.2">
      <c r="A54" s="93" t="s">
        <v>72</v>
      </c>
      <c r="B54" s="97">
        <f>'[1]State Population'!I52</f>
        <v>436023</v>
      </c>
      <c r="C54" s="98">
        <f t="shared" si="18"/>
        <v>1.1052817615112318E-2</v>
      </c>
      <c r="D54" s="98">
        <f t="shared" si="19"/>
        <v>5.5264088075561591E-3</v>
      </c>
      <c r="E54" s="99">
        <f>'[1]Poverty-Uninsured Population'!E50</f>
        <v>8.4932137472436518E-3</v>
      </c>
      <c r="F54" s="99">
        <f t="shared" si="20"/>
        <v>2.5479641241730956E-3</v>
      </c>
      <c r="G54" s="98">
        <f>[1]Prevalence!J50</f>
        <v>7.7280535213814306E-3</v>
      </c>
      <c r="H54" s="98">
        <f t="shared" si="21"/>
        <v>1.5456107042762862E-3</v>
      </c>
      <c r="I54" s="99">
        <f t="shared" si="22"/>
        <v>9.6199836360055403E-3</v>
      </c>
      <c r="J54" s="87">
        <f>'[1]Self Suff. Calc'!F52</f>
        <v>1.0682128357610661</v>
      </c>
      <c r="K54" s="23">
        <f t="shared" si="16"/>
        <v>9.8824661815203364E-3</v>
      </c>
      <c r="L54" s="34">
        <f t="shared" si="28"/>
        <v>9.4321153275013416E-3</v>
      </c>
      <c r="M54" s="23">
        <f>'[1]Resources-new'!M52</f>
        <v>1.0245716091942782E-2</v>
      </c>
      <c r="N54" s="34">
        <f t="shared" si="17"/>
        <v>9.2689999999999995E-3</v>
      </c>
      <c r="O54" s="24">
        <f t="shared" si="23"/>
        <v>8.7340136349360938E-3</v>
      </c>
      <c r="P54" s="25">
        <f t="shared" si="24"/>
        <v>2986129.8044021833</v>
      </c>
      <c r="Q54" s="27"/>
      <c r="R54" s="27">
        <f t="shared" si="25"/>
        <v>0</v>
      </c>
      <c r="S54" s="35">
        <f t="shared" si="8"/>
        <v>2986129.8044021833</v>
      </c>
      <c r="T54" s="28">
        <f t="shared" si="26"/>
        <v>16090846.156529861</v>
      </c>
      <c r="U54" s="28">
        <f t="shared" si="10"/>
        <v>19076975.960932042</v>
      </c>
      <c r="V54" s="36" t="e">
        <f t="shared" si="27"/>
        <v>#REF!</v>
      </c>
      <c r="W54" s="30"/>
      <c r="X54" s="31">
        <v>9.3178787567955686E-4</v>
      </c>
      <c r="Y54" s="31" t="e">
        <f t="shared" si="29"/>
        <v>#REF!</v>
      </c>
      <c r="Z54" s="17">
        <f t="shared" si="30"/>
        <v>350000</v>
      </c>
      <c r="AA54" s="32">
        <f t="shared" si="31"/>
        <v>18685.459990864889</v>
      </c>
      <c r="AB54" s="37">
        <v>9.3178787567955686E-4</v>
      </c>
    </row>
    <row r="55" spans="1:28" ht="18" customHeight="1" x14ac:dyDescent="0.2">
      <c r="A55" s="93" t="s">
        <v>73</v>
      </c>
      <c r="B55" s="97">
        <f>'[1]State Population'!I53</f>
        <v>505120</v>
      </c>
      <c r="C55" s="98">
        <f t="shared" si="18"/>
        <v>1.2804368654280932E-2</v>
      </c>
      <c r="D55" s="98">
        <f t="shared" si="19"/>
        <v>6.4021843271404658E-3</v>
      </c>
      <c r="E55" s="99">
        <f>'[1]Poverty-Uninsured Population'!E51</f>
        <v>1.061786359290811E-2</v>
      </c>
      <c r="F55" s="99">
        <f t="shared" si="20"/>
        <v>3.1853590778724329E-3</v>
      </c>
      <c r="G55" s="98">
        <f>[1]Prevalence!J51</f>
        <v>8.1846126028388023E-3</v>
      </c>
      <c r="H55" s="98">
        <f t="shared" si="21"/>
        <v>1.6369225205677606E-3</v>
      </c>
      <c r="I55" s="99">
        <f t="shared" si="22"/>
        <v>1.122446592558066E-2</v>
      </c>
      <c r="J55" s="87">
        <f>'[1]Self Suff. Calc'!F53</f>
        <v>1.0979405459192104</v>
      </c>
      <c r="K55" s="23">
        <f t="shared" si="16"/>
        <v>1.1664198053741838E-2</v>
      </c>
      <c r="L55" s="34">
        <f t="shared" si="28"/>
        <v>1.1132652439675166E-2</v>
      </c>
      <c r="M55" s="23">
        <f>'[1]Resources-new'!M53</f>
        <v>1.0713196532211072E-2</v>
      </c>
      <c r="N55" s="34">
        <f t="shared" si="17"/>
        <v>1.1220000000000001E-2</v>
      </c>
      <c r="O55" s="24">
        <f t="shared" si="23"/>
        <v>1.0572406190957276E-2</v>
      </c>
      <c r="P55" s="25">
        <f t="shared" si="24"/>
        <v>3614670.018922484</v>
      </c>
      <c r="Q55" s="27"/>
      <c r="R55" s="27">
        <f t="shared" si="25"/>
        <v>0</v>
      </c>
      <c r="S55" s="35">
        <f t="shared" si="8"/>
        <v>3614670.018922484</v>
      </c>
      <c r="T55" s="28">
        <f t="shared" si="26"/>
        <v>18079699.526728429</v>
      </c>
      <c r="U55" s="28">
        <f t="shared" si="10"/>
        <v>21694369.545650914</v>
      </c>
      <c r="V55" s="36" t="e">
        <f t="shared" si="27"/>
        <v>#REF!</v>
      </c>
      <c r="W55" s="30"/>
      <c r="X55" s="31">
        <v>1.7319725100010258E-3</v>
      </c>
      <c r="Y55" s="31" t="e">
        <f t="shared" si="29"/>
        <v>#REF!</v>
      </c>
      <c r="Z55" s="17">
        <f t="shared" si="30"/>
        <v>450000</v>
      </c>
      <c r="AA55" s="32">
        <f t="shared" si="31"/>
        <v>291557.60847815045</v>
      </c>
      <c r="AB55" s="37">
        <v>1.7319725100010258E-3</v>
      </c>
    </row>
    <row r="56" spans="1:28" ht="18" customHeight="1" x14ac:dyDescent="0.2">
      <c r="A56" s="93" t="s">
        <v>74</v>
      </c>
      <c r="B56" s="97">
        <f>'[1]State Population'!I54</f>
        <v>548057</v>
      </c>
      <c r="C56" s="98">
        <f t="shared" si="18"/>
        <v>1.3892785618386213E-2</v>
      </c>
      <c r="D56" s="98">
        <f t="shared" si="19"/>
        <v>6.9463928091931066E-3</v>
      </c>
      <c r="E56" s="99">
        <f>'[1]Poverty-Uninsured Population'!E52</f>
        <v>1.7060357682413062E-2</v>
      </c>
      <c r="F56" s="99">
        <f t="shared" si="20"/>
        <v>5.1181073047239182E-3</v>
      </c>
      <c r="G56" s="98">
        <f>[1]Prevalence!J52</f>
        <v>1.6211915739987343E-2</v>
      </c>
      <c r="H56" s="98">
        <f t="shared" si="21"/>
        <v>3.2423831479974686E-3</v>
      </c>
      <c r="I56" s="99">
        <f t="shared" si="22"/>
        <v>1.5306883261914492E-2</v>
      </c>
      <c r="J56" s="87">
        <f>'[1]Self Suff. Calc'!F54</f>
        <v>0.87613999467311376</v>
      </c>
      <c r="K56" s="23">
        <f t="shared" si="16"/>
        <v>1.454851900497099E-2</v>
      </c>
      <c r="L56" s="34">
        <f t="shared" si="28"/>
        <v>1.3885532880024564E-2</v>
      </c>
      <c r="M56" s="23">
        <f>'[1]Resources-new'!M54</f>
        <v>1.036142660579897E-2</v>
      </c>
      <c r="N56" s="34">
        <f t="shared" si="17"/>
        <v>1.4829999999999999E-2</v>
      </c>
      <c r="O56" s="24">
        <f t="shared" si="23"/>
        <v>1.3974044903021067E-2</v>
      </c>
      <c r="P56" s="25">
        <f t="shared" si="24"/>
        <v>4777678.8218021775</v>
      </c>
      <c r="Q56" s="27"/>
      <c r="R56" s="27">
        <f t="shared" si="25"/>
        <v>0</v>
      </c>
      <c r="S56" s="35">
        <f t="shared" si="8"/>
        <v>4777678.8218021775</v>
      </c>
      <c r="T56" s="28">
        <f t="shared" si="26"/>
        <v>20492185.024153028</v>
      </c>
      <c r="U56" s="28">
        <f t="shared" si="10"/>
        <v>25269863.845955204</v>
      </c>
      <c r="V56" s="36" t="e">
        <f t="shared" si="27"/>
        <v>#REF!</v>
      </c>
      <c r="W56" s="30"/>
      <c r="X56" s="31">
        <v>1.012206380141553E-2</v>
      </c>
      <c r="Y56" s="31" t="e">
        <f t="shared" si="29"/>
        <v>#REF!</v>
      </c>
      <c r="Z56" s="17">
        <f t="shared" si="30"/>
        <v>450000</v>
      </c>
      <c r="AA56" s="32">
        <f t="shared" si="31"/>
        <v>2986129.8044021833</v>
      </c>
      <c r="AB56" s="37">
        <v>1.012206380141553E-2</v>
      </c>
    </row>
    <row r="57" spans="1:28" ht="18" customHeight="1" x14ac:dyDescent="0.2">
      <c r="A57" s="102" t="s">
        <v>75</v>
      </c>
      <c r="B57" s="97">
        <f>'[1]State Population'!I55</f>
        <v>96956</v>
      </c>
      <c r="C57" s="103">
        <f t="shared" si="18"/>
        <v>2.4577533402844113E-3</v>
      </c>
      <c r="D57" s="98">
        <f t="shared" si="19"/>
        <v>1.2288766701422057E-3</v>
      </c>
      <c r="E57" s="99">
        <f>'[1]Poverty-Uninsured Population'!E53</f>
        <v>5.4993805852357261E-3</v>
      </c>
      <c r="F57" s="99">
        <f t="shared" si="20"/>
        <v>1.6498141755707178E-3</v>
      </c>
      <c r="G57" s="103">
        <f>[1]Prevalence!J53</f>
        <v>3.0295633306211011E-3</v>
      </c>
      <c r="H57" s="98">
        <f t="shared" si="21"/>
        <v>6.0591266612422025E-4</v>
      </c>
      <c r="I57" s="104">
        <f t="shared" si="22"/>
        <v>3.4846035118371436E-3</v>
      </c>
      <c r="J57" s="88">
        <f>'[1]Self Suff. Calc'!F55</f>
        <v>0.84375588693571013</v>
      </c>
      <c r="K57" s="40">
        <f t="shared" si="16"/>
        <v>3.2668239978020618E-3</v>
      </c>
      <c r="L57" s="39">
        <f t="shared" si="28"/>
        <v>3.117952557180185E-3</v>
      </c>
      <c r="M57" s="40">
        <f>'[1]Resources-new'!M55</f>
        <v>4.6063921275389177E-3</v>
      </c>
      <c r="N57" s="39">
        <f t="shared" si="17"/>
        <v>2.82E-3</v>
      </c>
      <c r="O57" s="41">
        <f t="shared" si="23"/>
        <v>2.6572357806149299E-3</v>
      </c>
      <c r="P57" s="42">
        <f t="shared" si="24"/>
        <v>908499.95127998246</v>
      </c>
      <c r="Q57" s="43"/>
      <c r="R57" s="43">
        <f t="shared" si="25"/>
        <v>0</v>
      </c>
      <c r="S57" s="44">
        <f t="shared" si="8"/>
        <v>908499.95127998246</v>
      </c>
      <c r="T57" s="28">
        <f t="shared" si="26"/>
        <v>7599614.6734012039</v>
      </c>
      <c r="U57" s="28">
        <f t="shared" si="10"/>
        <v>8508114.6246811859</v>
      </c>
      <c r="V57" s="45" t="e">
        <f t="shared" si="27"/>
        <v>#REF!</v>
      </c>
      <c r="W57" s="30"/>
      <c r="X57" s="31">
        <v>1.1373166478613191E-2</v>
      </c>
      <c r="Y57" s="31" t="e">
        <f t="shared" si="29"/>
        <v>#REF!</v>
      </c>
      <c r="Z57" s="17">
        <f t="shared" si="30"/>
        <v>450000</v>
      </c>
      <c r="AA57" s="32">
        <f t="shared" si="31"/>
        <v>3614670.018922484</v>
      </c>
      <c r="AB57" s="37">
        <v>1.1373166478613191E-2</v>
      </c>
    </row>
    <row r="58" spans="1:28" ht="18" customHeight="1" x14ac:dyDescent="0.2">
      <c r="A58" s="93" t="s">
        <v>76</v>
      </c>
      <c r="B58" s="97">
        <f>'[1]State Population'!I56</f>
        <v>63995</v>
      </c>
      <c r="C58" s="98">
        <f t="shared" si="18"/>
        <v>1.6222196152017505E-3</v>
      </c>
      <c r="D58" s="98">
        <f t="shared" si="19"/>
        <v>8.1110980760087524E-4</v>
      </c>
      <c r="E58" s="99">
        <f>'[1]Poverty-Uninsured Population'!E54</f>
        <v>2.0916832362620624E-3</v>
      </c>
      <c r="F58" s="99">
        <f t="shared" si="20"/>
        <v>6.2750497087861869E-4</v>
      </c>
      <c r="G58" s="98">
        <f>[1]Prevalence!J54</f>
        <v>2.0911310008136699E-3</v>
      </c>
      <c r="H58" s="98">
        <f t="shared" si="21"/>
        <v>4.1822620016273399E-4</v>
      </c>
      <c r="I58" s="99">
        <f t="shared" si="22"/>
        <v>1.8568409786422278E-3</v>
      </c>
      <c r="J58" s="87">
        <f>'[1]Self Suff. Calc'!F56</f>
        <v>0.8193124167320136</v>
      </c>
      <c r="K58" s="23">
        <f t="shared" si="16"/>
        <v>1.722637735064697E-3</v>
      </c>
      <c r="L58" s="34">
        <f t="shared" si="28"/>
        <v>1.6441359359285238E-3</v>
      </c>
      <c r="M58" s="23">
        <f>'[1]Resources-new'!M56</f>
        <v>1.4974507664961404E-3</v>
      </c>
      <c r="N58" s="34">
        <f t="shared" si="17"/>
        <v>1.676E-3</v>
      </c>
      <c r="O58" s="24">
        <f t="shared" si="23"/>
        <v>1.5792649533016392E-3</v>
      </c>
      <c r="P58" s="25">
        <f t="shared" si="24"/>
        <v>539945.36111533712</v>
      </c>
      <c r="Q58" s="27"/>
      <c r="R58" s="27">
        <f t="shared" si="25"/>
        <v>0</v>
      </c>
      <c r="S58" s="35">
        <f t="shared" si="8"/>
        <v>539945.36111533712</v>
      </c>
      <c r="T58" s="28">
        <f t="shared" si="26"/>
        <v>3189633.5799339339</v>
      </c>
      <c r="U58" s="28">
        <f t="shared" si="10"/>
        <v>3729578.9410492713</v>
      </c>
      <c r="V58" s="36" t="e">
        <f t="shared" si="27"/>
        <v>#REF!</v>
      </c>
      <c r="W58" s="30"/>
      <c r="X58" s="31">
        <v>1.2890758026464253E-2</v>
      </c>
      <c r="Y58" s="31" t="e">
        <f t="shared" si="29"/>
        <v>#REF!</v>
      </c>
      <c r="Z58" s="17">
        <f t="shared" si="30"/>
        <v>450000</v>
      </c>
      <c r="AA58" s="32">
        <f t="shared" si="31"/>
        <v>4777678.8218021775</v>
      </c>
      <c r="AB58" s="37">
        <v>1.2890758026464253E-2</v>
      </c>
    </row>
    <row r="59" spans="1:28" s="49" customFormat="1" ht="18" customHeight="1" x14ac:dyDescent="0.2">
      <c r="A59" s="93" t="s">
        <v>77</v>
      </c>
      <c r="B59" s="97">
        <f>'[1]State Population'!I57</f>
        <v>13628</v>
      </c>
      <c r="C59" s="98">
        <f t="shared" si="18"/>
        <v>3.4545837824782335E-4</v>
      </c>
      <c r="D59" s="98">
        <f t="shared" si="19"/>
        <v>1.7272918912391167E-4</v>
      </c>
      <c r="E59" s="99">
        <f>'[1]Poverty-Uninsured Population'!E55</f>
        <v>4.2393413683119161E-4</v>
      </c>
      <c r="F59" s="99">
        <f t="shared" si="20"/>
        <v>1.2718024104935749E-4</v>
      </c>
      <c r="G59" s="98">
        <f>[1]Prevalence!J55</f>
        <v>4.3576530150980927E-4</v>
      </c>
      <c r="H59" s="98">
        <f t="shared" si="21"/>
        <v>8.7153060301961853E-5</v>
      </c>
      <c r="I59" s="99">
        <f t="shared" si="22"/>
        <v>3.8706249047523104E-4</v>
      </c>
      <c r="J59" s="87">
        <f>'[1]Self Suff. Calc'!F57</f>
        <v>0.8785812666685342</v>
      </c>
      <c r="K59" s="23">
        <f t="shared" si="16"/>
        <v>3.6826383554978102E-4</v>
      </c>
      <c r="L59" s="34">
        <f t="shared" si="28"/>
        <v>3.5148179655284712E-4</v>
      </c>
      <c r="M59" s="23">
        <f>'[1]Resources-new'!M58</f>
        <v>1.0772333001755686E-3</v>
      </c>
      <c r="N59" s="34">
        <f t="shared" si="17"/>
        <v>2.81E-4</v>
      </c>
      <c r="O59" s="24">
        <f t="shared" si="23"/>
        <v>2.6478129586978561E-4</v>
      </c>
      <c r="P59" s="25">
        <f t="shared" si="24"/>
        <v>90527.832024707488</v>
      </c>
      <c r="Q59" s="27"/>
      <c r="R59" s="27">
        <f t="shared" si="25"/>
        <v>0</v>
      </c>
      <c r="S59" s="35">
        <f t="shared" si="8"/>
        <v>90527.832024707488</v>
      </c>
      <c r="T59" s="28">
        <f t="shared" si="26"/>
        <v>1637783.3278900071</v>
      </c>
      <c r="U59" s="28">
        <f t="shared" si="10"/>
        <v>1728311.1599147145</v>
      </c>
      <c r="V59" s="36" t="e">
        <f t="shared" si="27"/>
        <v>#REF!</v>
      </c>
      <c r="W59" s="30"/>
      <c r="X59" s="46">
        <v>4.7805928813211621E-3</v>
      </c>
      <c r="Y59" s="46" t="e">
        <f t="shared" si="29"/>
        <v>#REF!</v>
      </c>
      <c r="Z59" s="47">
        <f t="shared" si="30"/>
        <v>450000</v>
      </c>
      <c r="AA59" s="48">
        <f t="shared" si="31"/>
        <v>908499.95127998246</v>
      </c>
      <c r="AB59" s="15">
        <v>2.5260026669401991E-3</v>
      </c>
    </row>
    <row r="60" spans="1:28" ht="18" customHeight="1" x14ac:dyDescent="0.2">
      <c r="A60" s="93" t="s">
        <v>78</v>
      </c>
      <c r="B60" s="97">
        <f>'[1]State Population'!I58</f>
        <v>471842</v>
      </c>
      <c r="C60" s="98">
        <f t="shared" si="18"/>
        <v>1.1960799244878886E-2</v>
      </c>
      <c r="D60" s="98">
        <f t="shared" si="19"/>
        <v>5.9803996224394428E-3</v>
      </c>
      <c r="E60" s="99">
        <f>'[1]Poverty-Uninsured Population'!E56</f>
        <v>1.8031790923897655E-2</v>
      </c>
      <c r="F60" s="99">
        <f t="shared" si="20"/>
        <v>5.409537277169296E-3</v>
      </c>
      <c r="G60" s="98">
        <f>[1]Prevalence!J56</f>
        <v>1.9302052255673087E-2</v>
      </c>
      <c r="H60" s="98">
        <f t="shared" si="21"/>
        <v>3.8604104511346174E-3</v>
      </c>
      <c r="I60" s="99">
        <f t="shared" si="22"/>
        <v>1.5250347350743355E-2</v>
      </c>
      <c r="J60" s="87">
        <f>'[1]Self Suff. Calc'!F58</f>
        <v>0.75694439383253287</v>
      </c>
      <c r="K60" s="23">
        <f t="shared" si="16"/>
        <v>1.3767674382903612E-2</v>
      </c>
      <c r="L60" s="34">
        <f t="shared" si="28"/>
        <v>1.3140271890215069E-2</v>
      </c>
      <c r="M60" s="23">
        <f>'[1]Resources-new'!M59</f>
        <v>1.4762965518399668E-2</v>
      </c>
      <c r="N60" s="34">
        <f t="shared" si="17"/>
        <v>1.2815999999999999E-2</v>
      </c>
      <c r="O60" s="24">
        <f t="shared" si="23"/>
        <v>1.207628856892232E-2</v>
      </c>
      <c r="P60" s="25">
        <f t="shared" si="24"/>
        <v>4128842.3317745589</v>
      </c>
      <c r="Q60" s="27"/>
      <c r="R60" s="27">
        <f t="shared" si="25"/>
        <v>0</v>
      </c>
      <c r="S60" s="35">
        <f t="shared" si="8"/>
        <v>4128842.3317745589</v>
      </c>
      <c r="T60" s="28">
        <f t="shared" si="26"/>
        <v>19402449.263471134</v>
      </c>
      <c r="U60" s="28">
        <f t="shared" si="10"/>
        <v>23531291.595245693</v>
      </c>
      <c r="V60" s="36" t="e">
        <f t="shared" si="27"/>
        <v>#REF!</v>
      </c>
      <c r="W60" s="30"/>
      <c r="X60" s="31">
        <v>2.0064622012514106E-3</v>
      </c>
      <c r="Y60" s="31" t="e">
        <f t="shared" si="29"/>
        <v>#REF!</v>
      </c>
      <c r="Z60" s="17">
        <f t="shared" si="30"/>
        <v>450000</v>
      </c>
      <c r="AA60" s="32">
        <f t="shared" si="31"/>
        <v>539945.36111533712</v>
      </c>
      <c r="AB60" s="37">
        <v>2.0064622012514106E-3</v>
      </c>
    </row>
    <row r="61" spans="1:28" ht="18" customHeight="1" x14ac:dyDescent="0.2">
      <c r="A61" s="93" t="s">
        <v>79</v>
      </c>
      <c r="B61" s="97">
        <f>'[1]State Population'!I59</f>
        <v>54707</v>
      </c>
      <c r="C61" s="98">
        <f t="shared" si="18"/>
        <v>1.3867765995599995E-3</v>
      </c>
      <c r="D61" s="98">
        <f t="shared" si="19"/>
        <v>6.9338829977999973E-4</v>
      </c>
      <c r="E61" s="99">
        <f>'[1]Poverty-Uninsured Population'!E57</f>
        <v>1.2725264578328792E-3</v>
      </c>
      <c r="F61" s="99">
        <f t="shared" si="20"/>
        <v>3.8175793734986373E-4</v>
      </c>
      <c r="G61" s="98">
        <f>[1]Prevalence!J57</f>
        <v>1.2367778681855166E-3</v>
      </c>
      <c r="H61" s="98">
        <f t="shared" si="21"/>
        <v>2.4735557363710336E-4</v>
      </c>
      <c r="I61" s="99">
        <f t="shared" si="22"/>
        <v>1.3225018107669668E-3</v>
      </c>
      <c r="J61" s="87">
        <f>'[1]Self Suff. Calc'!F59</f>
        <v>0.91835046545152221</v>
      </c>
      <c r="K61" s="23">
        <f t="shared" si="16"/>
        <v>1.2793091478515101E-3</v>
      </c>
      <c r="L61" s="34">
        <f t="shared" si="28"/>
        <v>1.2210101406293465E-3</v>
      </c>
      <c r="M61" s="23">
        <f>'[1]Resources-new'!M60</f>
        <v>2.5654187461774309E-3</v>
      </c>
      <c r="N61" s="34">
        <f t="shared" si="17"/>
        <v>9.77E-4</v>
      </c>
      <c r="O61" s="24">
        <f t="shared" si="23"/>
        <v>9.2060970129815125E-4</v>
      </c>
      <c r="P61" s="25">
        <f t="shared" si="24"/>
        <v>314753.3519150861</v>
      </c>
      <c r="Q61" s="27"/>
      <c r="R61" s="27">
        <f t="shared" si="25"/>
        <v>0</v>
      </c>
      <c r="S61" s="35">
        <f t="shared" si="8"/>
        <v>314753.3519150861</v>
      </c>
      <c r="T61" s="28">
        <f t="shared" si="26"/>
        <v>3048096.7491286248</v>
      </c>
      <c r="U61" s="28">
        <f t="shared" si="10"/>
        <v>3362850.101043711</v>
      </c>
      <c r="V61" s="36" t="e">
        <f t="shared" si="27"/>
        <v>#REF!</v>
      </c>
      <c r="W61" s="30"/>
      <c r="X61" s="31">
        <v>1.0302595137962867E-3</v>
      </c>
      <c r="Y61" s="31" t="e">
        <f t="shared" si="29"/>
        <v>#REF!</v>
      </c>
      <c r="Z61" s="17">
        <f t="shared" si="30"/>
        <v>350000</v>
      </c>
      <c r="AA61" s="32">
        <f t="shared" si="31"/>
        <v>90527.832024707488</v>
      </c>
      <c r="AB61" s="37">
        <v>1.0302595137962867E-3</v>
      </c>
    </row>
    <row r="62" spans="1:28" ht="18" customHeight="1" x14ac:dyDescent="0.2">
      <c r="A62" s="93" t="s">
        <v>80</v>
      </c>
      <c r="B62" s="97">
        <f>'[1]State Population'!I60</f>
        <v>857386</v>
      </c>
      <c r="C62" s="98">
        <f t="shared" si="18"/>
        <v>2.173401651690551E-2</v>
      </c>
      <c r="D62" s="98">
        <f t="shared" si="19"/>
        <v>1.0867008258452755E-2</v>
      </c>
      <c r="E62" s="99">
        <f>'[1]Poverty-Uninsured Population'!E58</f>
        <v>1.701289826752218E-2</v>
      </c>
      <c r="F62" s="99">
        <f t="shared" si="20"/>
        <v>5.1038694802566535E-3</v>
      </c>
      <c r="G62" s="98">
        <f>[1]Prevalence!J58</f>
        <v>1.5963294458005605E-2</v>
      </c>
      <c r="H62" s="98">
        <f t="shared" si="21"/>
        <v>3.1926588916011212E-3</v>
      </c>
      <c r="I62" s="99">
        <f t="shared" si="22"/>
        <v>1.9163536630310528E-2</v>
      </c>
      <c r="J62" s="87">
        <f>'[1]Self Suff. Calc'!F60</f>
        <v>1.184955331763383</v>
      </c>
      <c r="K62" s="23">
        <f t="shared" si="16"/>
        <v>2.0581295940398057E-2</v>
      </c>
      <c r="L62" s="34">
        <f t="shared" si="28"/>
        <v>1.9643391976617429E-2</v>
      </c>
      <c r="M62" s="23">
        <f>'[1]Resources-new'!M61</f>
        <v>1.3191402060728425E-2</v>
      </c>
      <c r="N62" s="34">
        <f t="shared" si="17"/>
        <v>2.1565000000000001E-2</v>
      </c>
      <c r="O62" s="24">
        <f t="shared" si="23"/>
        <v>2.0320315464170555E-2</v>
      </c>
      <c r="P62" s="25">
        <f t="shared" si="24"/>
        <v>6947447.3224655399</v>
      </c>
      <c r="Q62" s="27"/>
      <c r="R62" s="27" t="e">
        <f>IF(Q62=0,(#REF!/AA$68)*Q$66,0)</f>
        <v>#REF!</v>
      </c>
      <c r="S62" s="35" t="e">
        <f t="shared" si="8"/>
        <v>#REF!</v>
      </c>
      <c r="T62" s="28" t="e">
        <f>#REF!*$P$69</f>
        <v>#REF!</v>
      </c>
      <c r="U62" s="28" t="e">
        <f t="shared" si="10"/>
        <v>#REF!</v>
      </c>
      <c r="V62" s="36" t="e">
        <f t="shared" si="27"/>
        <v>#REF!</v>
      </c>
      <c r="W62" s="30"/>
      <c r="X62" s="31">
        <v>1.2205251820699559E-2</v>
      </c>
      <c r="Y62" s="31" t="e">
        <f t="shared" si="29"/>
        <v>#REF!</v>
      </c>
      <c r="Z62" s="17">
        <f t="shared" si="30"/>
        <v>450000</v>
      </c>
      <c r="AA62" s="32">
        <f t="shared" si="31"/>
        <v>4128842.3317745589</v>
      </c>
      <c r="AB62" s="37">
        <v>1.2205251820699559E-2</v>
      </c>
    </row>
    <row r="63" spans="1:28" ht="18" customHeight="1" x14ac:dyDescent="0.2">
      <c r="A63" s="93" t="s">
        <v>81</v>
      </c>
      <c r="B63" s="97">
        <f>'[1]State Population'!I61</f>
        <v>218896</v>
      </c>
      <c r="C63" s="98">
        <f t="shared" si="18"/>
        <v>5.5488301412485721E-3</v>
      </c>
      <c r="D63" s="98">
        <f t="shared" si="19"/>
        <v>2.7744150706242861E-3</v>
      </c>
      <c r="E63" s="99">
        <f>'[1]Poverty-Uninsured Population'!E59</f>
        <v>5.7835514767731076E-3</v>
      </c>
      <c r="F63" s="99">
        <f t="shared" si="20"/>
        <v>1.7350654430319321E-3</v>
      </c>
      <c r="G63" s="98">
        <f>[1]Prevalence!J59</f>
        <v>6.5310550583129916E-3</v>
      </c>
      <c r="H63" s="98">
        <f t="shared" si="21"/>
        <v>1.3062110116625985E-3</v>
      </c>
      <c r="I63" s="99">
        <f t="shared" si="22"/>
        <v>5.8156915253188167E-3</v>
      </c>
      <c r="J63" s="89">
        <f>'[1]Self Suff. Calc'!F61</f>
        <v>1.0324204081174673</v>
      </c>
      <c r="K63" s="34">
        <f t="shared" si="16"/>
        <v>5.8911103624132693E-3</v>
      </c>
      <c r="L63" s="34">
        <f t="shared" si="28"/>
        <v>5.622648367795564E-3</v>
      </c>
      <c r="M63" s="23">
        <f>'[1]Resources-new'!M62</f>
        <v>3.9968939639667325E-3</v>
      </c>
      <c r="N63" s="34">
        <f t="shared" si="17"/>
        <v>6.0800000000000003E-3</v>
      </c>
      <c r="O63" s="24">
        <f t="shared" si="23"/>
        <v>5.7290757255811257E-3</v>
      </c>
      <c r="P63" s="25">
        <f t="shared" si="24"/>
        <v>1958751.6680079056</v>
      </c>
      <c r="Q63" s="27"/>
      <c r="R63" s="27">
        <f>IF(Q63=0,(AA64/AA$68)*Q$66,0)</f>
        <v>0</v>
      </c>
      <c r="S63" s="35">
        <f t="shared" si="8"/>
        <v>1958751.6680079056</v>
      </c>
      <c r="T63" s="28">
        <f>X64*$P$69</f>
        <v>8637823.2007484417</v>
      </c>
      <c r="U63" s="28">
        <f t="shared" si="10"/>
        <v>10596574.868756346</v>
      </c>
      <c r="V63" s="36" t="e">
        <f t="shared" si="27"/>
        <v>#REF!</v>
      </c>
      <c r="W63" s="30"/>
      <c r="X63" s="31">
        <v>1.9174274284542005E-3</v>
      </c>
      <c r="Y63" s="31" t="e">
        <f t="shared" si="29"/>
        <v>#REF!</v>
      </c>
      <c r="Z63" s="17">
        <f t="shared" si="30"/>
        <v>450000</v>
      </c>
      <c r="AA63" s="32">
        <f t="shared" si="31"/>
        <v>314753.3519150861</v>
      </c>
      <c r="AB63" s="37">
        <v>1.9174274284542005E-3</v>
      </c>
    </row>
    <row r="64" spans="1:28" ht="18" customHeight="1" x14ac:dyDescent="0.2">
      <c r="A64" s="93" t="s">
        <v>82</v>
      </c>
      <c r="B64" s="99"/>
      <c r="C64" s="99"/>
      <c r="D64" s="98"/>
      <c r="E64" s="99"/>
      <c r="F64" s="99"/>
      <c r="G64" s="98"/>
      <c r="H64" s="98"/>
      <c r="I64" s="99"/>
      <c r="J64" s="87"/>
      <c r="K64" s="23"/>
      <c r="L64" s="34"/>
      <c r="M64" s="23">
        <f>'[1]Resources-new'!M7</f>
        <v>3.1204347663688478E-3</v>
      </c>
      <c r="N64" s="34">
        <f>'[1]E-1 CityCounty2014'!G13</f>
        <v>3.0674827222905961E-3</v>
      </c>
      <c r="O64" s="24">
        <f t="shared" si="23"/>
        <v>2.890434342584632E-3</v>
      </c>
      <c r="P64" s="25">
        <f t="shared" si="24"/>
        <v>988229.75310396962</v>
      </c>
      <c r="Q64" s="27"/>
      <c r="R64" s="27">
        <f>IF(Q64=0,(AA66/AA$68)*Q$66,0)</f>
        <v>0</v>
      </c>
      <c r="S64" s="35">
        <f>P64+Q64-R64</f>
        <v>988229.75310396962</v>
      </c>
      <c r="T64" s="28">
        <f>X66*$P$69</f>
        <v>4818937.742844821</v>
      </c>
      <c r="U64" s="28">
        <f>S64+T64</f>
        <v>5807167.4959487906</v>
      </c>
      <c r="V64" s="36" t="e">
        <f t="shared" si="27"/>
        <v>#REF!</v>
      </c>
      <c r="W64" s="30"/>
      <c r="X64" s="31">
        <v>5.4336855062057645E-3</v>
      </c>
      <c r="Y64" s="31" t="e">
        <f>V63-X64</f>
        <v>#REF!</v>
      </c>
      <c r="Z64" s="17">
        <f>IF(B63&lt;20000,250000+100000,350000+100000)</f>
        <v>450000</v>
      </c>
      <c r="AA64" s="32">
        <f>IF(Q63=0,P63,0)</f>
        <v>1958751.6680079056</v>
      </c>
      <c r="AB64" s="37">
        <v>5.4336855062057645E-3</v>
      </c>
    </row>
    <row r="65" spans="1:28" ht="18" customHeight="1" x14ac:dyDescent="0.2">
      <c r="A65" s="93" t="s">
        <v>83</v>
      </c>
      <c r="B65" s="99"/>
      <c r="C65" s="99"/>
      <c r="D65" s="98"/>
      <c r="E65" s="99"/>
      <c r="F65" s="99"/>
      <c r="G65" s="98"/>
      <c r="H65" s="98"/>
      <c r="I65" s="99"/>
      <c r="J65" s="87"/>
      <c r="K65" s="23"/>
      <c r="L65" s="34"/>
      <c r="M65" s="23">
        <f>'[1]Resources-new'!M57</f>
        <v>6.0978268226644728E-3</v>
      </c>
      <c r="N65" s="34">
        <f>'[1]E-1 CityCounty2014'!F198</f>
        <v>6.0687265610054426E-3</v>
      </c>
      <c r="O65" s="24">
        <f t="shared" si="23"/>
        <v>5.7184529647772544E-3</v>
      </c>
      <c r="P65" s="25">
        <f t="shared" si="24"/>
        <v>1955119.7819166598</v>
      </c>
      <c r="Q65" s="27"/>
      <c r="R65" s="27">
        <f>IF(Q65=0,(AA67/AA$68)*Q$66,0)</f>
        <v>0</v>
      </c>
      <c r="S65" s="35">
        <f>P65+Q65-R65</f>
        <v>1955119.7819166598</v>
      </c>
      <c r="T65" s="28">
        <f>X67*$P$69</f>
        <v>8862358.0118301362</v>
      </c>
      <c r="U65" s="28">
        <f>S65+T65</f>
        <v>10817477.793746796</v>
      </c>
      <c r="V65" s="36" t="e">
        <f t="shared" si="27"/>
        <v>#REF!</v>
      </c>
      <c r="W65" s="30"/>
      <c r="X65" s="31"/>
      <c r="Y65" s="31"/>
      <c r="Z65" s="17"/>
      <c r="AA65" s="32"/>
      <c r="AB65" s="37">
        <v>2.2545902143809621E-3</v>
      </c>
    </row>
    <row r="66" spans="1:28" ht="18" customHeight="1" x14ac:dyDescent="0.2">
      <c r="A66" s="101" t="s">
        <v>84</v>
      </c>
      <c r="B66" s="97">
        <f>SUM(B7:B65)</f>
        <v>39449036</v>
      </c>
      <c r="C66" s="99">
        <f>SUM(C7:C65)</f>
        <v>1</v>
      </c>
      <c r="D66" s="98">
        <f t="shared" si="19"/>
        <v>0.5</v>
      </c>
      <c r="E66" s="99">
        <f>SUM(E7:E65)</f>
        <v>0.99999999999999978</v>
      </c>
      <c r="F66" s="99">
        <f t="shared" si="20"/>
        <v>0.29999999999999993</v>
      </c>
      <c r="G66" s="99">
        <f>SUM(G7:G65)</f>
        <v>1</v>
      </c>
      <c r="H66" s="98">
        <f t="shared" si="21"/>
        <v>0.2</v>
      </c>
      <c r="I66" s="99">
        <f>SUM(I7:I65)</f>
        <v>1</v>
      </c>
      <c r="J66" s="90"/>
      <c r="K66" s="50">
        <f t="shared" ref="K66:V66" si="32">SUM(K7:K65)</f>
        <v>1.0477465381181146</v>
      </c>
      <c r="L66" s="50">
        <f t="shared" si="32"/>
        <v>1</v>
      </c>
      <c r="M66" s="50">
        <f t="shared" si="32"/>
        <v>0.99999999999999978</v>
      </c>
      <c r="N66" s="50">
        <f t="shared" si="32"/>
        <v>1.0612532092832965</v>
      </c>
      <c r="O66" s="50">
        <f t="shared" si="32"/>
        <v>0.99999999999999944</v>
      </c>
      <c r="P66" s="51">
        <f t="shared" si="32"/>
        <v>341896627.27999973</v>
      </c>
      <c r="Q66" s="52">
        <f t="shared" si="32"/>
        <v>0</v>
      </c>
      <c r="R66" s="52" t="e">
        <f t="shared" si="32"/>
        <v>#REF!</v>
      </c>
      <c r="S66" s="51" t="e">
        <f t="shared" si="32"/>
        <v>#REF!</v>
      </c>
      <c r="T66" s="53" t="e">
        <f t="shared" si="32"/>
        <v>#REF!</v>
      </c>
      <c r="U66" s="54" t="e">
        <f t="shared" si="32"/>
        <v>#REF!</v>
      </c>
      <c r="V66" s="55" t="e">
        <f t="shared" si="32"/>
        <v>#REF!</v>
      </c>
      <c r="W66" s="30"/>
      <c r="X66" s="31">
        <v>3.0313878346497078E-3</v>
      </c>
      <c r="Y66" s="31" t="e">
        <f>V64-X66</f>
        <v>#REF!</v>
      </c>
      <c r="Z66" s="17">
        <f>IF(B64&lt;20000,250000+100000,350000+100000)</f>
        <v>350000</v>
      </c>
      <c r="AA66" s="32">
        <f>IF(Q64=0,P64,0)</f>
        <v>988229.75310396962</v>
      </c>
      <c r="AB66" s="37">
        <v>3.0313878346497078E-3</v>
      </c>
    </row>
    <row r="67" spans="1:28" ht="18" hidden="1" customHeight="1" x14ac:dyDescent="0.2">
      <c r="H67" s="73"/>
      <c r="W67" s="30"/>
      <c r="X67" s="31">
        <v>5.5749307621294495E-3</v>
      </c>
      <c r="Y67" s="31" t="e">
        <f>V65-X67</f>
        <v>#REF!</v>
      </c>
      <c r="Z67" s="17">
        <f>IF(B65&lt;20000,250000+100000,350000+100000)</f>
        <v>350000</v>
      </c>
      <c r="AA67" s="32">
        <f>IF(Q65=0,P65,0)</f>
        <v>1955119.7819166598</v>
      </c>
      <c r="AB67" s="37">
        <v>5.5749307621294495E-3</v>
      </c>
    </row>
    <row r="68" spans="1:28" ht="18" hidden="1" customHeight="1" x14ac:dyDescent="0.25">
      <c r="H68" s="73"/>
      <c r="L68" s="65" t="s">
        <v>86</v>
      </c>
      <c r="M68" s="65"/>
      <c r="N68" s="65"/>
      <c r="O68" s="65"/>
      <c r="P68" s="66">
        <v>1931577000</v>
      </c>
      <c r="S68" s="67"/>
      <c r="T68" s="68"/>
      <c r="W68" s="56"/>
      <c r="X68" s="57">
        <f>SUM(X9:X67)</f>
        <v>0.97917899271720177</v>
      </c>
      <c r="Y68" s="58"/>
      <c r="Z68" s="59"/>
      <c r="AA68" s="60">
        <f>SUM(AA9:AA67)</f>
        <v>334949179.95753419</v>
      </c>
      <c r="AB68" s="61">
        <f>SUM(AB9:AB67)</f>
        <v>0.97917899271720188</v>
      </c>
    </row>
    <row r="69" spans="1:28" ht="15" hidden="1" x14ac:dyDescent="0.25">
      <c r="B69" s="69"/>
      <c r="H69" s="73"/>
      <c r="L69" s="65" t="s">
        <v>87</v>
      </c>
      <c r="M69" s="65"/>
      <c r="N69" s="65"/>
      <c r="O69" s="65"/>
      <c r="P69" s="70">
        <v>1589680372.72</v>
      </c>
      <c r="AA69" s="63" t="s">
        <v>85</v>
      </c>
    </row>
    <row r="70" spans="1:28" ht="15.6" hidden="1" customHeight="1" x14ac:dyDescent="0.25">
      <c r="H70" s="73"/>
      <c r="L70" s="65" t="s">
        <v>88</v>
      </c>
      <c r="M70" s="65"/>
      <c r="N70" s="65"/>
      <c r="O70" s="65"/>
      <c r="P70" s="71">
        <f>P68-P69</f>
        <v>341896627.27999997</v>
      </c>
      <c r="Q70" s="72"/>
    </row>
    <row r="71" spans="1:28" ht="15.6" hidden="1" customHeight="1" x14ac:dyDescent="0.2">
      <c r="H71" s="73"/>
    </row>
    <row r="72" spans="1:28" ht="15.6" hidden="1" customHeight="1" x14ac:dyDescent="0.2">
      <c r="H72" s="73"/>
      <c r="L72" s="11" t="s">
        <v>89</v>
      </c>
      <c r="P72" s="73"/>
    </row>
    <row r="73" spans="1:28" hidden="1" x14ac:dyDescent="0.2">
      <c r="H73" s="73"/>
      <c r="L73" s="11" t="s">
        <v>90</v>
      </c>
      <c r="M73" s="74"/>
      <c r="N73" s="75">
        <v>1599532</v>
      </c>
      <c r="P73" s="73"/>
    </row>
    <row r="74" spans="1:28" hidden="1" x14ac:dyDescent="0.2">
      <c r="H74" s="73"/>
      <c r="L74" s="11" t="s">
        <v>91</v>
      </c>
      <c r="N74" s="76">
        <v>446046</v>
      </c>
      <c r="P74" s="73"/>
      <c r="Q74" s="76">
        <f>N76-N81</f>
        <v>1931627</v>
      </c>
    </row>
    <row r="75" spans="1:28" hidden="1" x14ac:dyDescent="0.2">
      <c r="L75" s="11" t="s">
        <v>92</v>
      </c>
      <c r="N75" s="76">
        <v>1899</v>
      </c>
      <c r="P75" s="73"/>
    </row>
    <row r="76" spans="1:28" hidden="1" x14ac:dyDescent="0.2">
      <c r="L76" s="11" t="s">
        <v>84</v>
      </c>
      <c r="N76" s="77">
        <f>N73+N74+N75</f>
        <v>2047477</v>
      </c>
      <c r="O76" s="3"/>
      <c r="P76" s="78"/>
      <c r="Q76" s="3"/>
      <c r="R76" s="3"/>
      <c r="S76" s="3"/>
      <c r="V76" s="3"/>
    </row>
    <row r="77" spans="1:28" hidden="1" x14ac:dyDescent="0.2">
      <c r="N77" s="3"/>
      <c r="O77" s="79"/>
      <c r="P77" s="80"/>
      <c r="Q77" s="80"/>
      <c r="R77" s="80"/>
      <c r="S77" s="80"/>
      <c r="V77" s="3"/>
    </row>
    <row r="78" spans="1:28" hidden="1" x14ac:dyDescent="0.2">
      <c r="L78" s="11" t="s">
        <v>93</v>
      </c>
      <c r="N78" s="3"/>
      <c r="O78" s="79"/>
      <c r="P78" s="80"/>
      <c r="Q78" s="80"/>
      <c r="R78" s="80"/>
      <c r="S78" s="80"/>
      <c r="V78" s="3"/>
    </row>
    <row r="79" spans="1:28" hidden="1" x14ac:dyDescent="0.2">
      <c r="L79" s="11" t="s">
        <v>94</v>
      </c>
      <c r="N79" s="77">
        <v>103200</v>
      </c>
      <c r="O79" s="79"/>
      <c r="P79" s="80"/>
      <c r="Q79" s="80"/>
      <c r="R79" s="80"/>
      <c r="S79" s="80"/>
      <c r="V79" s="3"/>
    </row>
    <row r="80" spans="1:28" hidden="1" x14ac:dyDescent="0.2">
      <c r="L80" s="11" t="s">
        <v>95</v>
      </c>
      <c r="N80" s="81">
        <v>12650</v>
      </c>
      <c r="O80" s="3"/>
      <c r="P80" s="82"/>
      <c r="Q80" s="3"/>
      <c r="R80" s="3"/>
      <c r="S80" s="82"/>
      <c r="V80" s="3"/>
    </row>
    <row r="81" spans="12:25" hidden="1" x14ac:dyDescent="0.2">
      <c r="L81" s="11" t="s">
        <v>84</v>
      </c>
      <c r="N81" s="77">
        <f>SUM(N79:N80)</f>
        <v>115850</v>
      </c>
      <c r="O81" s="3"/>
      <c r="P81" s="78"/>
      <c r="Q81" s="3"/>
      <c r="R81" s="3"/>
      <c r="S81" s="3"/>
      <c r="V81" s="3"/>
    </row>
    <row r="82" spans="12:25" hidden="1" x14ac:dyDescent="0.2">
      <c r="L82" s="11" t="s">
        <v>84</v>
      </c>
      <c r="N82" s="77">
        <f>N76-N79-N80</f>
        <v>1931627</v>
      </c>
      <c r="O82" s="3"/>
      <c r="P82" s="78"/>
      <c r="Q82" s="3"/>
      <c r="R82" s="3"/>
      <c r="S82" s="3"/>
      <c r="V82" s="3"/>
    </row>
    <row r="86" spans="12:25" hidden="1" x14ac:dyDescent="0.2">
      <c r="T86" s="83"/>
      <c r="U86" s="83"/>
    </row>
    <row r="87" spans="12:25" hidden="1" x14ac:dyDescent="0.2">
      <c r="T87" s="83"/>
      <c r="U87" s="83"/>
    </row>
    <row r="88" spans="12:25" hidden="1" x14ac:dyDescent="0.2">
      <c r="T88" s="83"/>
      <c r="U88" s="83"/>
      <c r="W88" s="83"/>
      <c r="X88" s="84"/>
      <c r="Y88" s="84"/>
    </row>
    <row r="89" spans="12:25" hidden="1" x14ac:dyDescent="0.2">
      <c r="T89" s="83"/>
      <c r="U89" s="83"/>
      <c r="W89" s="83"/>
      <c r="X89" s="84"/>
      <c r="Y89" s="84"/>
    </row>
    <row r="90" spans="12:25" hidden="1" x14ac:dyDescent="0.2">
      <c r="T90" s="83"/>
      <c r="U90" s="83"/>
      <c r="W90" s="83"/>
      <c r="X90" s="84"/>
      <c r="Y90" s="84"/>
    </row>
    <row r="91" spans="12:25" hidden="1" x14ac:dyDescent="0.2">
      <c r="T91" s="83"/>
      <c r="U91" s="83"/>
      <c r="W91" s="83"/>
      <c r="X91" s="84"/>
      <c r="Y91" s="84"/>
    </row>
    <row r="92" spans="12:25" hidden="1" x14ac:dyDescent="0.2">
      <c r="W92" s="83"/>
      <c r="X92" s="84"/>
      <c r="Y92" s="84"/>
    </row>
    <row r="93" spans="12:25" hidden="1" x14ac:dyDescent="0.2">
      <c r="W93" s="83"/>
      <c r="X93" s="84"/>
      <c r="Y93" s="84"/>
    </row>
  </sheetData>
  <sheetProtection sheet="1" objects="1" scenarios="1" selectLockedCells="1"/>
  <mergeCells count="4">
    <mergeCell ref="X4:AB4"/>
    <mergeCell ref="J2:N2"/>
    <mergeCell ref="O2:V2"/>
    <mergeCell ref="A1:I2"/>
  </mergeCells>
  <pageMargins left="0.7" right="0.7" top="0.75" bottom="0.75" header="0.3" footer="0.3"/>
  <pageSetup scale="90" fitToHeight="0" orientation="landscape" r:id="rId1"/>
  <headerFooter>
    <oddHeader>&amp;L&amp;"Arial,Regular"&amp;12Enclosure 1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7195B6-A18E-4434-81F6-69604E3BE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65378-7C34-451F-91B7-046B85ACA45A}"/>
</file>

<file path=customXml/itemProps3.xml><?xml version="1.0" encoding="utf-8"?>
<ds:datastoreItem xmlns:ds="http://schemas.openxmlformats.org/officeDocument/2006/customXml" ds:itemID="{A6E9DB27-BAD4-4BDF-A889-365C41C684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A9AC00C-7D9A-420E-A0C4-483701F65AA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B259EAC-10BF-4A3F-A541-628327E4DE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Enclosure 1</vt:lpstr>
      <vt:lpstr>'Enclosure 1'!Print_Area</vt:lpstr>
      <vt:lpstr>'Enclosure 1'!Print_Titles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Enc_1-Need_for_Services</dc:title>
  <dc:creator>Tchrist2</dc:creator>
  <cp:keywords>Enc_1-Need_for_Services</cp:keywords>
  <cp:lastModifiedBy>westj</cp:lastModifiedBy>
  <cp:lastPrinted>2018-01-17T20:16:15Z</cp:lastPrinted>
  <dcterms:created xsi:type="dcterms:W3CDTF">2017-06-07T17:15:53Z</dcterms:created>
  <dcterms:modified xsi:type="dcterms:W3CDTF">2020-11-04T03:00:32Z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DHCSDOC-1363137784-1329</vt:lpwstr>
  </property>
  <property fmtid="{D5CDD505-2E9C-101B-9397-08002B2CF9AE}" pid="5" name="_dlc_DocIdItemGuid">
    <vt:lpwstr>0a40d1ed-56ef-41b6-93bf-9dc4736cd5e5</vt:lpwstr>
  </property>
  <property fmtid="{D5CDD505-2E9C-101B-9397-08002B2CF9AE}" pid="6" name="_dlc_DocIdUrl">
    <vt:lpwstr>http://dhcs2016prod:88/services/MH/_layouts/15/DocIdRedir.aspx?ID=DHCSDOC-1363137784-1329, DHCSDOC-1363137784-1329</vt:lpwstr>
  </property>
  <property fmtid="{D5CDD505-2E9C-101B-9397-08002B2CF9AE}" pid="7" name="ContentTypeId">
    <vt:lpwstr>0x0101000DD778A44A894D44A57135C48A267F0A</vt:lpwstr>
  </property>
</Properties>
</file>