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9F61031-73B0-4EFC-8E11-080F90AA27A8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N41" i="10" l="1"/>
  <c r="M19" i="10"/>
  <c r="M22" i="10"/>
  <c r="M79" i="10" s="1"/>
  <c r="L22" i="10"/>
  <c r="L79" i="10" s="1"/>
  <c r="L17" i="10"/>
  <c r="M17" i="10"/>
  <c r="N17" i="10"/>
  <c r="Q17" i="10" s="1"/>
  <c r="L18" i="10"/>
  <c r="L74" i="10" s="1"/>
  <c r="M18" i="10"/>
  <c r="N18" i="10"/>
  <c r="N74" i="10" s="1"/>
  <c r="N16" i="10"/>
  <c r="N23" i="10" s="1"/>
  <c r="M16" i="10"/>
  <c r="Q16" i="10" s="1"/>
  <c r="L16" i="10"/>
  <c r="H17" i="10"/>
  <c r="H18" i="10"/>
  <c r="H74" i="10" s="1"/>
  <c r="H19" i="10"/>
  <c r="H75" i="10" s="1"/>
  <c r="H16" i="10"/>
  <c r="G17" i="10"/>
  <c r="G73" i="10" s="1"/>
  <c r="G18" i="10"/>
  <c r="G74" i="10" s="1"/>
  <c r="G19" i="10"/>
  <c r="Q19" i="10" s="1"/>
  <c r="G16" i="10"/>
  <c r="O40" i="10"/>
  <c r="O46" i="10"/>
  <c r="O47" i="10" s="1"/>
  <c r="N40" i="10"/>
  <c r="N46" i="10" s="1"/>
  <c r="N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I78" i="10"/>
  <c r="H76" i="10"/>
  <c r="O67" i="10"/>
  <c r="N67" i="10"/>
  <c r="Q65" i="10"/>
  <c r="O28" i="10"/>
  <c r="O79" i="10"/>
  <c r="O23" i="10"/>
  <c r="Q63" i="10"/>
  <c r="P67" i="10"/>
  <c r="F12" i="40"/>
  <c r="F13" i="40"/>
  <c r="F14" i="40"/>
  <c r="F17" i="40"/>
  <c r="F33" i="40" s="1"/>
  <c r="F36" i="40" s="1"/>
  <c r="F20" i="40"/>
  <c r="F21" i="40"/>
  <c r="F22" i="40"/>
  <c r="F23" i="40"/>
  <c r="F24" i="40"/>
  <c r="F25" i="40"/>
  <c r="F27" i="40"/>
  <c r="F28" i="40"/>
  <c r="F29" i="40"/>
  <c r="F30" i="40"/>
  <c r="F31" i="40"/>
  <c r="F32" i="40"/>
  <c r="F45" i="38"/>
  <c r="D2" i="43"/>
  <c r="G2" i="40"/>
  <c r="B3" i="48"/>
  <c r="D5" i="10"/>
  <c r="G2" i="43"/>
  <c r="G2" i="41"/>
  <c r="D2" i="41"/>
  <c r="G2" i="8"/>
  <c r="D2" i="8"/>
  <c r="D2" i="40"/>
  <c r="G2" i="38"/>
  <c r="D2" i="38"/>
  <c r="M67" i="10"/>
  <c r="M73" i="10"/>
  <c r="M74" i="10"/>
  <c r="K74" i="10"/>
  <c r="J74" i="10"/>
  <c r="Q41" i="10"/>
  <c r="Q43" i="10"/>
  <c r="Q44" i="10"/>
  <c r="Q34" i="10"/>
  <c r="Q35" i="10"/>
  <c r="I75" i="10"/>
  <c r="I74" i="10"/>
  <c r="L67" i="10"/>
  <c r="H67" i="10"/>
  <c r="Q67" i="10" s="1"/>
  <c r="B22" i="48" s="1"/>
  <c r="I67" i="10"/>
  <c r="G67" i="10"/>
  <c r="G54" i="10"/>
  <c r="G78" i="10"/>
  <c r="Q78" i="10" s="1"/>
  <c r="G53" i="10"/>
  <c r="G52" i="10"/>
  <c r="B21" i="48"/>
  <c r="K73" i="10"/>
  <c r="K72" i="10"/>
  <c r="J73" i="10"/>
  <c r="J72" i="10"/>
  <c r="J71" i="10"/>
  <c r="G72" i="10"/>
  <c r="N73" i="10"/>
  <c r="L73" i="10"/>
  <c r="L72" i="10"/>
  <c r="H73" i="10"/>
  <c r="I73" i="10"/>
  <c r="I80" i="10" s="1"/>
  <c r="H72" i="10"/>
  <c r="I72" i="10"/>
  <c r="Q64" i="10"/>
  <c r="Q66" i="10"/>
  <c r="Q62" i="10"/>
  <c r="K67" i="10"/>
  <c r="J67" i="10"/>
  <c r="Q59" i="10"/>
  <c r="Q58" i="10"/>
  <c r="P25" i="10"/>
  <c r="Q26" i="10"/>
  <c r="Q61" i="10"/>
  <c r="Q53" i="10"/>
  <c r="Q52" i="10"/>
  <c r="Q25" i="10"/>
  <c r="Q54" i="10"/>
  <c r="F20" i="41"/>
  <c r="F22" i="41"/>
  <c r="Q60" i="10"/>
  <c r="Q57" i="10"/>
  <c r="P23" i="10"/>
  <c r="Q13" i="10"/>
  <c r="I76" i="10"/>
  <c r="I23" i="10"/>
  <c r="H77" i="10"/>
  <c r="Q21" i="10"/>
  <c r="Q37" i="10"/>
  <c r="Q14" i="10"/>
  <c r="J23" i="10"/>
  <c r="Q20" i="10"/>
  <c r="G76" i="10"/>
  <c r="Q76" i="10" s="1"/>
  <c r="L19" i="10"/>
  <c r="N75" i="10"/>
  <c r="L75" i="10"/>
  <c r="Q15" i="10"/>
  <c r="K23" i="10"/>
  <c r="Q33" i="10"/>
  <c r="H28" i="10"/>
  <c r="H79" i="10"/>
  <c r="P28" i="10"/>
  <c r="J28" i="10"/>
  <c r="J79" i="10"/>
  <c r="M28" i="10"/>
  <c r="K28" i="10"/>
  <c r="K79" i="10"/>
  <c r="I79" i="10"/>
  <c r="I28" i="10"/>
  <c r="L28" i="10"/>
  <c r="Q56" i="10"/>
  <c r="N79" i="10"/>
  <c r="N28" i="10"/>
  <c r="G79" i="10"/>
  <c r="Q27" i="10"/>
  <c r="G28" i="10"/>
  <c r="M75" i="10"/>
  <c r="Q36" i="10"/>
  <c r="M40" i="10"/>
  <c r="M46" i="10"/>
  <c r="M47" i="10" s="1"/>
  <c r="F37" i="41"/>
  <c r="F39" i="41"/>
  <c r="F13" i="8"/>
  <c r="F15" i="8" s="1"/>
  <c r="K40" i="10"/>
  <c r="K46" i="10" s="1"/>
  <c r="Q32" i="10"/>
  <c r="K71" i="10"/>
  <c r="K80" i="10" s="1"/>
  <c r="F51" i="51"/>
  <c r="F34" i="51"/>
  <c r="F52" i="51" s="1"/>
  <c r="F56" i="51" s="1"/>
  <c r="F40" i="38"/>
  <c r="F23" i="38"/>
  <c r="F46" i="38" s="1"/>
  <c r="F49" i="38" s="1"/>
  <c r="G40" i="10"/>
  <c r="G46" i="10" s="1"/>
  <c r="G77" i="10"/>
  <c r="Q77" i="10" s="1"/>
  <c r="Q45" i="10"/>
  <c r="J40" i="10"/>
  <c r="J46" i="10"/>
  <c r="Q31" i="10"/>
  <c r="J70" i="10"/>
  <c r="Q70" i="10" s="1"/>
  <c r="I77" i="10"/>
  <c r="I40" i="10"/>
  <c r="I46" i="10" s="1"/>
  <c r="Q38" i="10"/>
  <c r="H40" i="10"/>
  <c r="Q39" i="10"/>
  <c r="H78" i="10"/>
  <c r="H46" i="10"/>
  <c r="J47" i="10" l="1"/>
  <c r="I47" i="10"/>
  <c r="Q22" i="10"/>
  <c r="L80" i="10"/>
  <c r="P69" i="10"/>
  <c r="F40" i="41"/>
  <c r="K47" i="10" s="1"/>
  <c r="N72" i="10"/>
  <c r="N80" i="10" s="1"/>
  <c r="H23" i="10"/>
  <c r="H47" i="10"/>
  <c r="Q79" i="10"/>
  <c r="Q71" i="10"/>
  <c r="Q28" i="10"/>
  <c r="Q40" i="10"/>
  <c r="O80" i="10"/>
  <c r="Q74" i="10"/>
  <c r="Q69" i="10"/>
  <c r="P80" i="10"/>
  <c r="H80" i="10"/>
  <c r="Q73" i="10"/>
  <c r="G47" i="10"/>
  <c r="Q46" i="10"/>
  <c r="J80" i="10"/>
  <c r="G23" i="10"/>
  <c r="M23" i="10"/>
  <c r="Q18" i="10"/>
  <c r="M72" i="10"/>
  <c r="L23" i="10"/>
  <c r="G75" i="10"/>
  <c r="Q75" i="10" s="1"/>
  <c r="Q47" i="10" l="1"/>
  <c r="Q23" i="10"/>
  <c r="G80" i="10"/>
  <c r="M80" i="10"/>
  <c r="Q72" i="10"/>
  <c r="Q80" i="10" l="1"/>
</calcChain>
</file>

<file path=xl/sharedStrings.xml><?xml version="1.0" encoding="utf-8"?>
<sst xmlns="http://schemas.openxmlformats.org/spreadsheetml/2006/main" count="305" uniqueCount="208">
  <si>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</si>
  <si>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</si>
  <si>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</si>
  <si>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</si>
  <si>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</si>
  <si>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</si>
  <si>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</si>
  <si>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</si>
  <si>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</si>
  <si>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</si>
  <si>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</si>
  <si>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</si>
  <si>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</si>
  <si>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</si>
  <si>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</si>
  <si>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</si>
  <si>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</si>
  <si>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</si>
  <si>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</si>
  <si>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</si>
  <si>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</si>
  <si>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</si>
  <si>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</si>
  <si>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</si>
  <si>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</si>
  <si>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</si>
  <si>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</si>
  <si>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</si>
  <si>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</si>
  <si>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</si>
  <si>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</si>
  <si>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</si>
  <si>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</si>
  <si>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</si>
  <si>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</si>
  <si>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</si>
  <si>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</si>
  <si>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</si>
  <si>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</si>
  <si>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</si>
  <si>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</si>
  <si>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</si>
  <si>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</si>
  <si>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</si>
  <si>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</si>
  <si>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</si>
  <si>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</si>
  <si>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</si>
  <si>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</si>
  <si>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</si>
  <si>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</si>
  <si>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</si>
  <si>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</si>
  <si>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</si>
  <si>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</si>
  <si>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</si>
  <si>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</si>
  <si>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</si>
  <si>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</si>
  <si>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</si>
  <si>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</si>
  <si>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</si>
  <si>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</si>
  <si>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</si>
  <si>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</si>
  <si>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</si>
  <si>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</si>
  <si>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</si>
  <si>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</si>
  <si>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</si>
  <si>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</si>
  <si>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</si>
  <si>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</si>
  <si>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</si>
  <si>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</si>
  <si>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</si>
  <si>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</si>
  <si>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</si>
  <si>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</si>
  <si>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</si>
  <si>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</si>
  <si>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</si>
  <si>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</si>
  <si>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</si>
  <si>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</si>
  <si>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</si>
  <si>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</si>
  <si>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</si>
  <si>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</si>
  <si>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</si>
  <si>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</si>
  <si>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</si>
  <si>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</si>
  <si>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</si>
  <si>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</si>
  <si>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</si>
  <si>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</si>
  <si>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</si>
  <si>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</si>
  <si>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</si>
  <si>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</si>
  <si>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</si>
  <si>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</si>
  <si>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</si>
  <si>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</si>
  <si>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</si>
  <si>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</si>
  <si>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</si>
  <si>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</si>
  <si>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</si>
  <si>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</si>
  <si>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</si>
  <si>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</si>
  <si>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</si>
  <si>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</si>
  <si>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</si>
  <si>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</si>
  <si>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</si>
  <si>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</si>
  <si>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</si>
  <si>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</si>
  <si>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</si>
  <si>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</si>
  <si>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</si>
  <si>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</si>
  <si>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</si>
  <si>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</si>
  <si>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</si>
  <si>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</si>
  <si>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</si>
  <si>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</si>
  <si>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</si>
  <si>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</si>
  <si>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</si>
  <si>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</si>
  <si>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</si>
  <si>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                                                              Fiscal Year 2014-15
Innovation (INN) Summary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</si>
  <si>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</si>
  <si>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</si>
  <si>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</si>
  <si>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</si>
  <si>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</si>
  <si>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</si>
  <si>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</si>
  <si>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</si>
  <si>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</si>
  <si>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</si>
  <si>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</si>
  <si>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</si>
  <si>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</si>
  <si>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</si>
  <si>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N</t>
  </si>
  <si>
    <t>Homeless Outreach &amp; Stabilization Team</t>
  </si>
  <si>
    <t>North County Senior Homeless Program</t>
  </si>
  <si>
    <t>Support Housing for TAY</t>
  </si>
  <si>
    <t>Greater Hope Project</t>
  </si>
  <si>
    <t>Small Scale Comprehensive Forensic ACT Team</t>
  </si>
  <si>
    <t>Transition to Independence</t>
  </si>
  <si>
    <t>CHOICES for Community Living</t>
  </si>
  <si>
    <t>Transitional Behavioral Health Court ACT Team</t>
  </si>
  <si>
    <t>Individual Placement Services</t>
  </si>
  <si>
    <t>Housing Services for FSP</t>
  </si>
  <si>
    <t>Mobile Integrated Assess Team for Seniors</t>
  </si>
  <si>
    <t>Crisis Response Program - Capacity for Valley and Tri-City</t>
  </si>
  <si>
    <t>MH Court Specialist Program</t>
  </si>
  <si>
    <t>Juvenile Justice Transformation of Guidance Clinic</t>
  </si>
  <si>
    <t>Multisystemic Therapy</t>
  </si>
  <si>
    <t>Crisis Stabilization Service</t>
  </si>
  <si>
    <t>Co-Occurring Disorders Program</t>
  </si>
  <si>
    <t>Residential Treatment for Co-Occurring Disorders</t>
  </si>
  <si>
    <t>Low Income Health Plan Pilot</t>
  </si>
  <si>
    <t>Wellness Center</t>
  </si>
  <si>
    <t>Behavioral Health and Developmental Disability Integration Program</t>
  </si>
  <si>
    <t>Early Childhood (0-8) Mental Health Consultation</t>
  </si>
  <si>
    <t>School-Based Mental Health Consultation in Elementary &amp; Middle Schools</t>
  </si>
  <si>
    <t>Stigma &amp; Discrimination Reduction Campaign</t>
  </si>
  <si>
    <t>Outreach, Education &amp; Consultation for the Latino Community</t>
  </si>
  <si>
    <t>Outreach, Education &amp; Consultation for the Asian Pacific Islander Community</t>
  </si>
  <si>
    <t>Outreach, Education &amp; Consultation for the Native American Community</t>
  </si>
  <si>
    <t>Outreach, Education &amp; Consultation for the So. Asian-Afghan</t>
  </si>
  <si>
    <t>Behavioral Health - Primary Care Integration Project</t>
  </si>
  <si>
    <t>Early Intervention for the Onset of First Psychosis &amp; SMI Among TAY</t>
  </si>
  <si>
    <t>Mental Health-Primary Care Integration for Latino Older Adults</t>
  </si>
  <si>
    <t>Mental Health-Primary Care Integration for Older Adults at Ers</t>
  </si>
  <si>
    <t>Suicide Prevention and Trama-Informed Cared</t>
  </si>
  <si>
    <t>Wellness, Recovery and Resiliency Services</t>
  </si>
  <si>
    <t>Family Education Center</t>
  </si>
  <si>
    <t>Staffing to Asian Population (ACCESS)</t>
  </si>
  <si>
    <t>Staffing to Latino Population (ACCESS)</t>
  </si>
  <si>
    <t>TAY Resouce Centers</t>
  </si>
  <si>
    <t>Behavioral Health Medical Home</t>
  </si>
  <si>
    <t>Innovation Grant Program</t>
  </si>
  <si>
    <t>Mandy Chau</t>
  </si>
  <si>
    <t>Senior Financial Services Specialist</t>
  </si>
  <si>
    <t>(510) 639-1308</t>
  </si>
  <si>
    <t>Mandy.Chau@acgov.org</t>
  </si>
  <si>
    <t>Alameda</t>
  </si>
  <si>
    <t>Annual Mental Health Services Act Revenue and Expenditure Report for                                                                 Fiscal Year 2014-15
Prevention and Early Intervention (PEI) Summary</t>
  </si>
  <si>
    <t>Annual Mental Health Services Act Revenue and Expenditure Report for                               Fiscal Year 2014-15
Workforce Education and Training (WET) Summary</t>
  </si>
  <si>
    <t>Annual Mental Health Services Act Revenue and Expenditure Report                                                        Fiscal Year 2014-15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</si>
  <si>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</si>
  <si>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</si>
  <si>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</si>
  <si>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</si>
  <si>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</si>
  <si>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</si>
  <si>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</si>
  <si>
    <t>Annual Mental Health Services Act Revenue and Expenditure Report for                                        Fiscal Year 2014-15
Community Services and Supports (CSS)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</si>
</sst>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14" fontId="8" fillId="0" borderId="3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0" fillId="0" borderId="0" xfId="0" applyFill="1"/>
    <xf numFmtId="0" fontId="0" fillId="0" borderId="0" xfId="0" applyBorder="1"/>
    <xf numFmtId="0" fontId="8" fillId="0" borderId="0" xfId="0" applyFont="1" applyFill="1" applyBorder="1" applyAlignment="1" applyProtection="1">
      <protection locked="0"/>
    </xf>
    <xf numFmtId="0" fontId="11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>
      <alignment horizontal="center"/>
    </xf>
    <xf numFmtId="14" fontId="11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 applyBorder="1"/>
    <xf numFmtId="0" fontId="3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1" fillId="0" borderId="0" xfId="0" applyFont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4" fillId="0" borderId="0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4" xfId="0" applyFont="1" applyBorder="1" applyProtection="1">
      <protection hidden="1"/>
    </xf>
    <xf numFmtId="164" fontId="11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wrapText="1"/>
      <protection hidden="1"/>
    </xf>
    <xf numFmtId="164" fontId="11" fillId="0" borderId="0" xfId="0" applyNumberFormat="1" applyFont="1" applyBorder="1" applyProtection="1">
      <protection hidden="1"/>
    </xf>
    <xf numFmtId="0" fontId="11" fillId="0" borderId="10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0" xfId="0" applyFont="1" applyAlignment="1">
      <alignment wrapText="1"/>
    </xf>
    <xf numFmtId="0" fontId="3" fillId="0" borderId="9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3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/>
    </xf>
    <xf numFmtId="0" fontId="0" fillId="0" borderId="0" xfId="0" applyBorder="1" applyProtection="1">
      <protection hidden="1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164" fontId="11" fillId="0" borderId="17" xfId="0" applyNumberFormat="1" applyFont="1" applyBorder="1" applyProtection="1"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3" fillId="0" borderId="20" xfId="7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9" fillId="0" borderId="0" xfId="0" applyFont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0" borderId="3" xfId="0" applyFont="1" applyBorder="1" applyAlignment="1" applyProtection="1">
      <protection hidden="1"/>
    </xf>
    <xf numFmtId="0" fontId="11" fillId="0" borderId="1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164" fontId="11" fillId="2" borderId="17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0" borderId="28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164" fontId="11" fillId="2" borderId="30" xfId="0" applyNumberFormat="1" applyFont="1" applyFill="1" applyBorder="1" applyProtection="1">
      <protection hidden="1"/>
    </xf>
    <xf numFmtId="164" fontId="11" fillId="2" borderId="31" xfId="0" applyNumberFormat="1" applyFont="1" applyFill="1" applyBorder="1" applyProtection="1">
      <protection hidden="1"/>
    </xf>
    <xf numFmtId="164" fontId="11" fillId="2" borderId="12" xfId="0" applyNumberFormat="1" applyFont="1" applyFill="1" applyBorder="1" applyProtection="1">
      <protection hidden="1"/>
    </xf>
    <xf numFmtId="164" fontId="11" fillId="2" borderId="20" xfId="0" applyNumberFormat="1" applyFont="1" applyFill="1" applyBorder="1" applyProtection="1">
      <protection hidden="1"/>
    </xf>
    <xf numFmtId="164" fontId="11" fillId="2" borderId="0" xfId="0" applyNumberFormat="1" applyFont="1" applyFill="1" applyBorder="1" applyProtection="1">
      <protection hidden="1"/>
    </xf>
    <xf numFmtId="164" fontId="11" fillId="2" borderId="32" xfId="0" applyNumberFormat="1" applyFont="1" applyFill="1" applyBorder="1" applyProtection="1">
      <protection hidden="1"/>
    </xf>
    <xf numFmtId="164" fontId="11" fillId="2" borderId="33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1" fillId="0" borderId="19" xfId="0" applyNumberFormat="1" applyFont="1" applyFill="1" applyBorder="1" applyProtection="1">
      <protection locked="0"/>
    </xf>
    <xf numFmtId="164" fontId="14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164" fontId="11" fillId="0" borderId="0" xfId="0" applyNumberFormat="1" applyFont="1" applyProtection="1">
      <protection hidden="1"/>
    </xf>
    <xf numFmtId="0" fontId="11" fillId="0" borderId="34" xfId="0" applyFont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11" fillId="0" borderId="17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164" fontId="11" fillId="0" borderId="2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5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24" xfId="40" applyNumberFormat="1" applyFont="1" applyFill="1" applyBorder="1" applyProtection="1">
      <protection locked="0"/>
    </xf>
    <xf numFmtId="164" fontId="11" fillId="3" borderId="30" xfId="0" applyNumberFormat="1" applyFont="1" applyFill="1" applyBorder="1" applyProtection="1">
      <protection locked="0"/>
    </xf>
    <xf numFmtId="164" fontId="11" fillId="3" borderId="29" xfId="0" applyNumberFormat="1" applyFont="1" applyFill="1" applyBorder="1" applyProtection="1">
      <protection locked="0"/>
    </xf>
    <xf numFmtId="164" fontId="11" fillId="0" borderId="36" xfId="0" applyNumberFormat="1" applyFont="1" applyFill="1" applyBorder="1" applyProtection="1">
      <protection locked="0"/>
    </xf>
    <xf numFmtId="164" fontId="11" fillId="0" borderId="37" xfId="0" applyNumberFormat="1" applyFont="1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Fill="1" applyBorder="1" applyProtection="1">
      <protection locked="0"/>
    </xf>
    <xf numFmtId="164" fontId="11" fillId="0" borderId="38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164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4" fontId="11" fillId="0" borderId="24" xfId="0" applyNumberFormat="1" applyFont="1" applyFill="1" applyBorder="1" applyAlignment="1" applyProtection="1">
      <alignment horizontal="center" vertical="center"/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2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8" fillId="2" borderId="5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16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Border="1" applyProtection="1"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12" xfId="4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right"/>
      <protection locked="0"/>
    </xf>
    <xf numFmtId="164" fontId="11" fillId="0" borderId="12" xfId="8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2" xfId="4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35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locked="0"/>
    </xf>
    <xf numFmtId="165" fontId="11" fillId="0" borderId="10" xfId="8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center"/>
      <protection locked="0"/>
    </xf>
    <xf numFmtId="164" fontId="11" fillId="0" borderId="12" xfId="8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164" fontId="11" fillId="0" borderId="5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164" fontId="11" fillId="0" borderId="4" xfId="0" applyNumberFormat="1" applyFont="1" applyBorder="1" applyAlignment="1" applyProtection="1">
      <alignment horizontal="right"/>
      <protection locked="0"/>
    </xf>
    <xf numFmtId="164" fontId="11" fillId="0" borderId="12" xfId="0" applyNumberFormat="1" applyFont="1" applyBorder="1" applyAlignment="1" applyProtection="1">
      <alignment horizontal="right"/>
      <protection locked="0"/>
    </xf>
    <xf numFmtId="164" fontId="11" fillId="0" borderId="5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164" fontId="11" fillId="0" borderId="35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41" xfId="0" applyNumberFormat="1" applyFont="1" applyBorder="1" applyAlignment="1" applyProtection="1">
      <alignment horizontal="right"/>
      <protection locked="0"/>
    </xf>
    <xf numFmtId="164" fontId="11" fillId="0" borderId="4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164" fontId="11" fillId="0" borderId="4" xfId="0" applyNumberFormat="1" applyFont="1" applyBorder="1" applyAlignment="1" applyProtection="1">
      <protection locked="0"/>
    </xf>
    <xf numFmtId="164" fontId="11" fillId="0" borderId="12" xfId="0" applyNumberFormat="1" applyFont="1" applyBorder="1" applyAlignment="1" applyProtection="1">
      <protection locked="0"/>
    </xf>
    <xf numFmtId="164" fontId="11" fillId="0" borderId="4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164" fontId="11" fillId="0" borderId="12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0" fontId="3" fillId="0" borderId="35" xfId="0" applyFont="1" applyBorder="1" applyAlignment="1" applyProtection="1">
      <alignment horizontal="left"/>
      <protection locked="0"/>
    </xf>
    <xf numFmtId="164" fontId="3" fillId="0" borderId="9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164" fontId="11" fillId="0" borderId="4" xfId="40" applyNumberFormat="1" applyFont="1" applyBorder="1" applyProtection="1">
      <protection locked="0"/>
    </xf>
    <xf numFmtId="164" fontId="11" fillId="0" borderId="12" xfId="40" applyNumberFormat="1" applyFont="1" applyBorder="1" applyProtection="1">
      <protection locked="0"/>
    </xf>
    <xf numFmtId="164" fontId="11" fillId="0" borderId="35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40" xfId="0" applyNumberFormat="1" applyFont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 wrapText="1"/>
      <protection hidden="1"/>
    </xf>
    <xf numFmtId="164" fontId="11" fillId="0" borderId="0" xfId="8" applyNumberFormat="1" applyFont="1" applyFill="1" applyBorder="1" applyAlignment="1" applyProtection="1">
      <alignment horizontal="right"/>
      <protection hidden="1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11" fillId="4" borderId="35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11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11" fillId="4" borderId="35" xfId="0" applyFont="1" applyFill="1" applyBorder="1" applyProtection="1">
      <protection hidden="1"/>
    </xf>
    <xf numFmtId="0" fontId="11" fillId="4" borderId="3" xfId="0" applyFont="1" applyFill="1" applyBorder="1" applyProtection="1">
      <protection hidden="1"/>
    </xf>
    <xf numFmtId="0" fontId="11" fillId="4" borderId="11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12" xfId="0" applyFont="1" applyFill="1" applyBorder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theme" Target="theme/theme1.xml"/><Relationship Id="rId5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HSA%20(Prop%2063)\MHSA%20Revenue%20and%20Expenditure%20Report\FY%2013-14\Encl%203%20-%20Revised%20Annual%20MHSA%20Revenue%20and%20Expenditure%20Report%20Worksheets%20For%20FY%202013-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HSA%20(Prop%2063)\MHSA%20Revenue%20and%20Expenditure%20Report\FY%2013-14\Alameda%20County%20MHSA%20Revenue%20and%20Expenditure%20Report%20For%20FY%202013-14_submitted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"/>
      <sheetName val="PEI"/>
      <sheetName val="INN"/>
      <sheetName val="WET"/>
      <sheetName val="CFTN"/>
      <sheetName val="Other MHSA Funds"/>
      <sheetName val="TRIAGE GRANTS"/>
      <sheetName val="RER Summary"/>
      <sheetName val="Adjustments Summary"/>
      <sheetName val="End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G69">
            <v>0</v>
          </cell>
          <cell r="H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G70">
            <v>0</v>
          </cell>
          <cell r="H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G71">
            <v>0</v>
          </cell>
          <cell r="H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G72">
            <v>0</v>
          </cell>
          <cell r="H72">
            <v>0</v>
          </cell>
          <cell r="L72">
            <v>-4.9999999988358468E-2</v>
          </cell>
        </row>
      </sheetData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"/>
      <sheetName val="PEI"/>
      <sheetName val="INN"/>
      <sheetName val="WET"/>
      <sheetName val="CFTN"/>
      <sheetName val="Other MHSA Funds"/>
      <sheetName val="TRIAGE GRANTS"/>
      <sheetName val="RER Summary"/>
      <sheetName val="Adjustments Summary"/>
      <sheetName val="End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2">
          <cell r="M72">
            <v>1426381.4899999998</v>
          </cell>
        </row>
        <row r="75">
          <cell r="L75">
            <v>-0.32140470042850211</v>
          </cell>
          <cell r="M75">
            <v>36016.956011868628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zoomScale="85" zoomScaleNormal="85" zoomScaleSheetLayoutView="100" zoomScalePageLayoutView="84" workbookViewId="0">
      <selection sqref="A1:G1"/>
    </sheetView>
  </sheetViews>
  <sheetFormatPr defaultColWidth="0" defaultRowHeight="15" zeroHeight="1" x14ac:dyDescent="0.2"/>
  <cols>
    <col min="1" max="4" width="3.5703125" style="28" customWidth="1"/>
    <col min="5" max="5" width="64.5703125" style="28" customWidth="1"/>
    <col min="6" max="6" width="6" style="28" customWidth="1"/>
    <col min="7" max="7" width="26.85546875" style="28" customWidth="1"/>
    <col min="8" max="8" width="12.5703125" style="36" hidden="1" customWidth="1"/>
    <col min="9" max="10" width="12.5703125" hidden="1" customWidth="1"/>
    <col min="11" max="16384" width="9.140625" hidden="1"/>
  </cols>
  <sheetData>
    <row r="1" spans="1:10" ht="54.75" customHeight="1" x14ac:dyDescent="0.25">
      <c r="A1" s="226" t="s">
        <v>207</v>
      </c>
      <c r="B1" s="226"/>
      <c r="C1" s="226"/>
      <c r="D1" s="226"/>
      <c r="E1" s="226"/>
      <c r="F1" s="226"/>
      <c r="G1" s="226"/>
    </row>
    <row r="2" spans="1:10" ht="20.100000000000001" customHeight="1" x14ac:dyDescent="0.25">
      <c r="A2" s="213" t="s">
        <v>8</v>
      </c>
      <c r="B2" s="213"/>
      <c r="C2" s="213"/>
      <c r="D2" s="227" t="s">
        <v>196</v>
      </c>
      <c r="E2" s="227"/>
      <c r="F2" s="27" t="s">
        <v>9</v>
      </c>
      <c r="G2" s="25">
        <v>42989</v>
      </c>
    </row>
    <row r="3" spans="1:10" ht="15" customHeight="1" x14ac:dyDescent="0.25">
      <c r="A3" s="40"/>
      <c r="B3" s="40"/>
      <c r="C3" s="40"/>
      <c r="D3" s="228"/>
      <c r="E3" s="228"/>
      <c r="F3" s="229"/>
      <c r="G3" s="229"/>
    </row>
    <row r="4" spans="1:10" x14ac:dyDescent="0.2">
      <c r="A4" s="36"/>
      <c r="B4" s="36"/>
      <c r="C4" s="36"/>
      <c r="D4" s="36"/>
      <c r="E4" s="36"/>
      <c r="F4" s="225"/>
      <c r="G4" s="225"/>
    </row>
    <row r="5" spans="1:10" s="3" customFormat="1" ht="15" customHeight="1" x14ac:dyDescent="0.25">
      <c r="A5" s="206" t="s">
        <v>54</v>
      </c>
      <c r="B5" s="207"/>
      <c r="C5" s="207"/>
      <c r="D5" s="207"/>
      <c r="E5" s="208"/>
      <c r="F5" s="215" t="s">
        <v>59</v>
      </c>
      <c r="G5" s="216"/>
      <c r="H5" s="37"/>
    </row>
    <row r="6" spans="1:10" s="3" customFormat="1" ht="15" customHeight="1" x14ac:dyDescent="0.25">
      <c r="A6" s="209"/>
      <c r="B6" s="210"/>
      <c r="C6" s="210"/>
      <c r="D6" s="210"/>
      <c r="E6" s="211"/>
      <c r="F6" s="217"/>
      <c r="G6" s="218"/>
      <c r="H6" s="37"/>
    </row>
    <row r="7" spans="1:10" s="1" customFormat="1" ht="20.25" customHeight="1" x14ac:dyDescent="0.2">
      <c r="A7" s="212"/>
      <c r="B7" s="213"/>
      <c r="C7" s="213"/>
      <c r="D7" s="213"/>
      <c r="E7" s="214"/>
      <c r="F7" s="219"/>
      <c r="G7" s="220"/>
      <c r="H7" s="38"/>
      <c r="I7" s="2"/>
      <c r="J7" s="2"/>
    </row>
    <row r="8" spans="1:10" ht="15" customHeight="1" x14ac:dyDescent="0.25">
      <c r="A8" s="194" t="s">
        <v>120</v>
      </c>
      <c r="B8" s="221"/>
      <c r="C8" s="221"/>
      <c r="D8" s="221"/>
      <c r="E8" s="222"/>
      <c r="F8" s="223"/>
      <c r="G8" s="224"/>
    </row>
    <row r="9" spans="1:10" ht="15" customHeight="1" x14ac:dyDescent="0.2">
      <c r="A9" s="29">
        <v>1</v>
      </c>
      <c r="B9" s="181" t="s">
        <v>152</v>
      </c>
      <c r="C9" s="204"/>
      <c r="D9" s="204"/>
      <c r="E9" s="205"/>
      <c r="F9" s="185">
        <v>2281218</v>
      </c>
      <c r="G9" s="186"/>
    </row>
    <row r="10" spans="1:10" ht="15" customHeight="1" x14ac:dyDescent="0.2">
      <c r="A10" s="29">
        <v>2</v>
      </c>
      <c r="B10" s="181" t="s">
        <v>153</v>
      </c>
      <c r="C10" s="204"/>
      <c r="D10" s="204"/>
      <c r="E10" s="205"/>
      <c r="F10" s="185">
        <v>1064592</v>
      </c>
      <c r="G10" s="186"/>
    </row>
    <row r="11" spans="1:10" ht="15" customHeight="1" x14ac:dyDescent="0.2">
      <c r="A11" s="29">
        <v>3</v>
      </c>
      <c r="B11" s="181" t="s">
        <v>154</v>
      </c>
      <c r="C11" s="204"/>
      <c r="D11" s="204"/>
      <c r="E11" s="205"/>
      <c r="F11" s="185">
        <v>1318184</v>
      </c>
      <c r="G11" s="186"/>
    </row>
    <row r="12" spans="1:10" ht="15" customHeight="1" x14ac:dyDescent="0.2">
      <c r="A12" s="29">
        <v>4</v>
      </c>
      <c r="B12" s="181" t="s">
        <v>155</v>
      </c>
      <c r="C12" s="204"/>
      <c r="D12" s="204"/>
      <c r="E12" s="205"/>
      <c r="F12" s="185">
        <v>994210.81</v>
      </c>
      <c r="G12" s="186"/>
    </row>
    <row r="13" spans="1:10" ht="15" customHeight="1" x14ac:dyDescent="0.2">
      <c r="A13" s="29">
        <v>5</v>
      </c>
      <c r="B13" s="181" t="s">
        <v>156</v>
      </c>
      <c r="C13" s="204"/>
      <c r="D13" s="204"/>
      <c r="E13" s="205"/>
      <c r="F13" s="185">
        <v>1659113</v>
      </c>
      <c r="G13" s="186"/>
    </row>
    <row r="14" spans="1:10" ht="15" customHeight="1" x14ac:dyDescent="0.2">
      <c r="A14" s="29">
        <v>6</v>
      </c>
      <c r="B14" s="183" t="s">
        <v>157</v>
      </c>
      <c r="C14" s="201"/>
      <c r="D14" s="201"/>
      <c r="E14" s="202"/>
      <c r="F14" s="185">
        <v>507101</v>
      </c>
      <c r="G14" s="186"/>
    </row>
    <row r="15" spans="1:10" ht="15" customHeight="1" x14ac:dyDescent="0.2">
      <c r="A15" s="29">
        <v>7</v>
      </c>
      <c r="B15" s="183" t="s">
        <v>158</v>
      </c>
      <c r="C15" s="201"/>
      <c r="D15" s="201"/>
      <c r="E15" s="202"/>
      <c r="F15" s="185">
        <v>2812030.1639144556</v>
      </c>
      <c r="G15" s="186"/>
    </row>
    <row r="16" spans="1:10" ht="15" customHeight="1" x14ac:dyDescent="0.2">
      <c r="A16" s="29">
        <v>8</v>
      </c>
      <c r="B16" s="183" t="s">
        <v>159</v>
      </c>
      <c r="C16" s="201"/>
      <c r="D16" s="201"/>
      <c r="E16" s="202"/>
      <c r="F16" s="185">
        <v>846096.30799999996</v>
      </c>
      <c r="G16" s="186"/>
    </row>
    <row r="17" spans="1:7" ht="15" customHeight="1" x14ac:dyDescent="0.2">
      <c r="A17" s="29">
        <v>9</v>
      </c>
      <c r="B17" s="183" t="s">
        <v>160</v>
      </c>
      <c r="C17" s="201"/>
      <c r="D17" s="201"/>
      <c r="E17" s="202"/>
      <c r="F17" s="185">
        <v>3559961.825666659</v>
      </c>
      <c r="G17" s="186"/>
    </row>
    <row r="18" spans="1:7" ht="15" customHeight="1" x14ac:dyDescent="0.2">
      <c r="A18" s="29">
        <v>10</v>
      </c>
      <c r="B18" s="183" t="s">
        <v>161</v>
      </c>
      <c r="C18" s="201"/>
      <c r="D18" s="201"/>
      <c r="E18" s="202"/>
      <c r="F18" s="185">
        <v>2568756.2782368418</v>
      </c>
      <c r="G18" s="186"/>
    </row>
    <row r="19" spans="1:7" ht="15" customHeight="1" x14ac:dyDescent="0.2">
      <c r="A19" s="29">
        <v>11</v>
      </c>
      <c r="B19" s="183"/>
      <c r="C19" s="201"/>
      <c r="D19" s="201"/>
      <c r="E19" s="202"/>
      <c r="F19" s="185"/>
      <c r="G19" s="186"/>
    </row>
    <row r="20" spans="1:7" ht="15" customHeight="1" x14ac:dyDescent="0.2">
      <c r="A20" s="29">
        <v>12</v>
      </c>
      <c r="B20" s="183"/>
      <c r="C20" s="201"/>
      <c r="D20" s="201"/>
      <c r="E20" s="202"/>
      <c r="F20" s="185"/>
      <c r="G20" s="186"/>
    </row>
    <row r="21" spans="1:7" ht="15" customHeight="1" x14ac:dyDescent="0.2">
      <c r="A21" s="29">
        <v>13</v>
      </c>
      <c r="B21" s="183"/>
      <c r="C21" s="201"/>
      <c r="D21" s="201"/>
      <c r="E21" s="202"/>
      <c r="F21" s="185"/>
      <c r="G21" s="186"/>
    </row>
    <row r="22" spans="1:7" ht="15" customHeight="1" x14ac:dyDescent="0.2">
      <c r="A22" s="29">
        <v>14</v>
      </c>
      <c r="B22" s="183"/>
      <c r="C22" s="201"/>
      <c r="D22" s="201"/>
      <c r="E22" s="202"/>
      <c r="F22" s="185"/>
      <c r="G22" s="186"/>
    </row>
    <row r="23" spans="1:7" ht="15" customHeight="1" x14ac:dyDescent="0.2">
      <c r="A23" s="29">
        <v>15</v>
      </c>
      <c r="B23" s="183"/>
      <c r="C23" s="201"/>
      <c r="D23" s="201"/>
      <c r="E23" s="202"/>
      <c r="F23" s="185"/>
      <c r="G23" s="186"/>
    </row>
    <row r="24" spans="1:7" ht="15" customHeight="1" x14ac:dyDescent="0.2">
      <c r="A24" s="29">
        <v>16</v>
      </c>
      <c r="B24" s="183"/>
      <c r="C24" s="201"/>
      <c r="D24" s="201"/>
      <c r="E24" s="202"/>
      <c r="F24" s="185"/>
      <c r="G24" s="186"/>
    </row>
    <row r="25" spans="1:7" ht="15" customHeight="1" x14ac:dyDescent="0.2">
      <c r="A25" s="29">
        <v>17</v>
      </c>
      <c r="B25" s="183"/>
      <c r="C25" s="201"/>
      <c r="D25" s="201"/>
      <c r="E25" s="202"/>
      <c r="F25" s="185"/>
      <c r="G25" s="186"/>
    </row>
    <row r="26" spans="1:7" ht="15" customHeight="1" x14ac:dyDescent="0.2">
      <c r="A26" s="29">
        <v>18</v>
      </c>
      <c r="B26" s="183"/>
      <c r="C26" s="201"/>
      <c r="D26" s="201"/>
      <c r="E26" s="202"/>
      <c r="F26" s="185"/>
      <c r="G26" s="186"/>
    </row>
    <row r="27" spans="1:7" ht="15" customHeight="1" x14ac:dyDescent="0.2">
      <c r="A27" s="29">
        <v>19</v>
      </c>
      <c r="B27" s="183"/>
      <c r="C27" s="201"/>
      <c r="D27" s="201"/>
      <c r="E27" s="202"/>
      <c r="F27" s="185"/>
      <c r="G27" s="186"/>
    </row>
    <row r="28" spans="1:7" ht="15" customHeight="1" x14ac:dyDescent="0.2">
      <c r="A28" s="29">
        <v>20</v>
      </c>
      <c r="B28" s="203"/>
      <c r="C28" s="201"/>
      <c r="D28" s="201"/>
      <c r="E28" s="202"/>
      <c r="F28" s="185"/>
      <c r="G28" s="186"/>
    </row>
    <row r="29" spans="1:7" ht="15" customHeight="1" x14ac:dyDescent="0.2">
      <c r="A29" s="29">
        <v>21</v>
      </c>
      <c r="B29" s="183"/>
      <c r="C29" s="201"/>
      <c r="D29" s="201"/>
      <c r="E29" s="202"/>
      <c r="F29" s="185"/>
      <c r="G29" s="186"/>
    </row>
    <row r="30" spans="1:7" ht="15" customHeight="1" x14ac:dyDescent="0.2">
      <c r="A30" s="29">
        <v>22</v>
      </c>
      <c r="B30" s="183"/>
      <c r="C30" s="201"/>
      <c r="D30" s="201"/>
      <c r="E30" s="202"/>
      <c r="F30" s="185"/>
      <c r="G30" s="186"/>
    </row>
    <row r="31" spans="1:7" ht="15" customHeight="1" x14ac:dyDescent="0.2">
      <c r="A31" s="29">
        <v>23</v>
      </c>
      <c r="B31" s="183"/>
      <c r="C31" s="201"/>
      <c r="D31" s="201"/>
      <c r="E31" s="202"/>
      <c r="F31" s="185"/>
      <c r="G31" s="186"/>
    </row>
    <row r="32" spans="1:7" ht="15" customHeight="1" x14ac:dyDescent="0.2">
      <c r="A32" s="29">
        <v>24</v>
      </c>
      <c r="B32" s="183"/>
      <c r="C32" s="201"/>
      <c r="D32" s="201"/>
      <c r="E32" s="202"/>
      <c r="F32" s="185"/>
      <c r="G32" s="186"/>
    </row>
    <row r="33" spans="1:8" s="4" customFormat="1" ht="15" customHeight="1" x14ac:dyDescent="0.2">
      <c r="A33" s="29">
        <v>25</v>
      </c>
      <c r="B33" s="183"/>
      <c r="C33" s="201"/>
      <c r="D33" s="201"/>
      <c r="E33" s="202"/>
      <c r="F33" s="185"/>
      <c r="G33" s="186"/>
      <c r="H33" s="39"/>
    </row>
    <row r="34" spans="1:8" s="4" customFormat="1" ht="15" customHeight="1" x14ac:dyDescent="0.2">
      <c r="A34" s="30"/>
      <c r="B34" s="199" t="s">
        <v>63</v>
      </c>
      <c r="C34" s="199"/>
      <c r="D34" s="199"/>
      <c r="E34" s="200"/>
      <c r="F34" s="190">
        <f>SUM(F9:G33)</f>
        <v>17611263.385817956</v>
      </c>
      <c r="G34" s="191"/>
      <c r="H34" s="39"/>
    </row>
    <row r="35" spans="1:8" s="4" customFormat="1" ht="15" customHeight="1" x14ac:dyDescent="0.25">
      <c r="A35" s="187" t="s">
        <v>121</v>
      </c>
      <c r="B35" s="188"/>
      <c r="C35" s="188"/>
      <c r="D35" s="188"/>
      <c r="E35" s="189"/>
      <c r="F35" s="185"/>
      <c r="G35" s="186"/>
      <c r="H35" s="39"/>
    </row>
    <row r="36" spans="1:8" s="4" customFormat="1" ht="15" customHeight="1" x14ac:dyDescent="0.2">
      <c r="A36" s="29">
        <v>1</v>
      </c>
      <c r="B36" s="181" t="s">
        <v>162</v>
      </c>
      <c r="C36" s="181"/>
      <c r="D36" s="181"/>
      <c r="E36" s="182"/>
      <c r="F36" s="185">
        <v>481840</v>
      </c>
      <c r="G36" s="186"/>
      <c r="H36" s="39"/>
    </row>
    <row r="37" spans="1:8" s="4" customFormat="1" ht="15" customHeight="1" x14ac:dyDescent="0.2">
      <c r="A37" s="29">
        <v>2</v>
      </c>
      <c r="B37" s="181" t="s">
        <v>163</v>
      </c>
      <c r="C37" s="181"/>
      <c r="D37" s="181"/>
      <c r="E37" s="182"/>
      <c r="F37" s="185">
        <v>535093.60813163011</v>
      </c>
      <c r="G37" s="186"/>
      <c r="H37" s="39"/>
    </row>
    <row r="38" spans="1:8" s="4" customFormat="1" ht="15" customHeight="1" x14ac:dyDescent="0.2">
      <c r="A38" s="29">
        <v>3</v>
      </c>
      <c r="B38" s="181" t="s">
        <v>164</v>
      </c>
      <c r="C38" s="181"/>
      <c r="D38" s="181"/>
      <c r="E38" s="182"/>
      <c r="F38" s="185">
        <v>301933.15000000002</v>
      </c>
      <c r="G38" s="186"/>
      <c r="H38" s="39"/>
    </row>
    <row r="39" spans="1:8" s="4" customFormat="1" ht="15" customHeight="1" x14ac:dyDescent="0.2">
      <c r="A39" s="29">
        <v>4</v>
      </c>
      <c r="B39" s="183" t="s">
        <v>165</v>
      </c>
      <c r="C39" s="183"/>
      <c r="D39" s="183"/>
      <c r="E39" s="184"/>
      <c r="F39" s="185">
        <v>375639.31918769539</v>
      </c>
      <c r="G39" s="186"/>
      <c r="H39" s="39"/>
    </row>
    <row r="40" spans="1:8" s="4" customFormat="1" ht="15" customHeight="1" x14ac:dyDescent="0.2">
      <c r="A40" s="29">
        <v>5</v>
      </c>
      <c r="B40" s="183" t="s">
        <v>166</v>
      </c>
      <c r="C40" s="183"/>
      <c r="D40" s="183"/>
      <c r="E40" s="184"/>
      <c r="F40" s="185">
        <v>501753.87620429625</v>
      </c>
      <c r="G40" s="186"/>
      <c r="H40" s="39"/>
    </row>
    <row r="41" spans="1:8" s="4" customFormat="1" ht="15" customHeight="1" x14ac:dyDescent="0.2">
      <c r="A41" s="29">
        <v>6</v>
      </c>
      <c r="B41" s="183" t="s">
        <v>167</v>
      </c>
      <c r="C41" s="183"/>
      <c r="D41" s="183"/>
      <c r="E41" s="184"/>
      <c r="F41" s="185">
        <v>1292844.6121564913</v>
      </c>
      <c r="G41" s="186"/>
      <c r="H41" s="39"/>
    </row>
    <row r="42" spans="1:8" s="4" customFormat="1" ht="15" customHeight="1" x14ac:dyDescent="0.2">
      <c r="A42" s="29">
        <v>7</v>
      </c>
      <c r="B42" s="181" t="s">
        <v>168</v>
      </c>
      <c r="C42" s="181"/>
      <c r="D42" s="181"/>
      <c r="E42" s="182"/>
      <c r="F42" s="185">
        <v>190366</v>
      </c>
      <c r="G42" s="186"/>
      <c r="H42" s="39"/>
    </row>
    <row r="43" spans="1:8" s="4" customFormat="1" ht="15" customHeight="1" x14ac:dyDescent="0.2">
      <c r="A43" s="29">
        <v>8</v>
      </c>
      <c r="B43" s="181" t="s">
        <v>169</v>
      </c>
      <c r="C43" s="181"/>
      <c r="D43" s="181"/>
      <c r="E43" s="182"/>
      <c r="F43" s="185">
        <v>4962638</v>
      </c>
      <c r="G43" s="186"/>
      <c r="H43" s="39"/>
    </row>
    <row r="44" spans="1:8" s="4" customFormat="1" ht="15" customHeight="1" x14ac:dyDescent="0.2">
      <c r="A44" s="29">
        <v>9</v>
      </c>
      <c r="B44" s="181" t="s">
        <v>170</v>
      </c>
      <c r="C44" s="181"/>
      <c r="D44" s="181"/>
      <c r="E44" s="182"/>
      <c r="F44" s="185">
        <v>4012266.2648737668</v>
      </c>
      <c r="G44" s="186"/>
      <c r="H44" s="39"/>
    </row>
    <row r="45" spans="1:8" s="4" customFormat="1" ht="15" customHeight="1" x14ac:dyDescent="0.2">
      <c r="A45" s="29">
        <v>10</v>
      </c>
      <c r="B45" s="181" t="s">
        <v>171</v>
      </c>
      <c r="C45" s="181"/>
      <c r="D45" s="181"/>
      <c r="E45" s="182"/>
      <c r="F45" s="185">
        <v>5253869</v>
      </c>
      <c r="G45" s="186"/>
      <c r="H45" s="39"/>
    </row>
    <row r="46" spans="1:8" s="4" customFormat="1" ht="15" customHeight="1" x14ac:dyDescent="0.2">
      <c r="A46" s="29">
        <v>11</v>
      </c>
      <c r="B46" s="181" t="s">
        <v>172</v>
      </c>
      <c r="C46" s="181"/>
      <c r="D46" s="181"/>
      <c r="E46" s="182"/>
      <c r="F46" s="185">
        <v>67058.428076790646</v>
      </c>
      <c r="G46" s="186"/>
      <c r="H46" s="39"/>
    </row>
    <row r="47" spans="1:8" s="4" customFormat="1" ht="15" customHeight="1" x14ac:dyDescent="0.2">
      <c r="A47" s="29">
        <v>12</v>
      </c>
      <c r="B47" s="183"/>
      <c r="C47" s="183"/>
      <c r="D47" s="183"/>
      <c r="E47" s="184"/>
      <c r="F47" s="185"/>
      <c r="G47" s="186"/>
      <c r="H47" s="39"/>
    </row>
    <row r="48" spans="1:8" s="4" customFormat="1" ht="15" customHeight="1" x14ac:dyDescent="0.2">
      <c r="A48" s="29">
        <v>13</v>
      </c>
      <c r="B48" s="183"/>
      <c r="C48" s="183"/>
      <c r="D48" s="183"/>
      <c r="E48" s="184"/>
      <c r="F48" s="185"/>
      <c r="G48" s="186"/>
      <c r="H48" s="39"/>
    </row>
    <row r="49" spans="1:8" s="4" customFormat="1" ht="15" customHeight="1" x14ac:dyDescent="0.2">
      <c r="A49" s="29">
        <v>14</v>
      </c>
      <c r="B49" s="183"/>
      <c r="C49" s="183"/>
      <c r="D49" s="183"/>
      <c r="E49" s="184"/>
      <c r="F49" s="185"/>
      <c r="G49" s="186"/>
      <c r="H49" s="39"/>
    </row>
    <row r="50" spans="1:8" s="4" customFormat="1" ht="15" customHeight="1" x14ac:dyDescent="0.2">
      <c r="A50" s="29">
        <v>15</v>
      </c>
      <c r="B50" s="183"/>
      <c r="C50" s="183"/>
      <c r="D50" s="183"/>
      <c r="E50" s="184"/>
      <c r="F50" s="185"/>
      <c r="G50" s="186"/>
      <c r="H50" s="39"/>
    </row>
    <row r="51" spans="1:8" s="4" customFormat="1" ht="15" customHeight="1" x14ac:dyDescent="0.2">
      <c r="A51" s="31"/>
      <c r="B51" s="32" t="s">
        <v>122</v>
      </c>
      <c r="C51" s="32"/>
      <c r="D51" s="32"/>
      <c r="E51" s="33"/>
      <c r="F51" s="190">
        <f>SUM(F36:G50)</f>
        <v>17975302.258630671</v>
      </c>
      <c r="G51" s="191"/>
      <c r="H51" s="39"/>
    </row>
    <row r="52" spans="1:8" s="4" customFormat="1" ht="15" customHeight="1" x14ac:dyDescent="0.25">
      <c r="A52" s="194" t="s">
        <v>123</v>
      </c>
      <c r="B52" s="195"/>
      <c r="C52" s="195"/>
      <c r="D52" s="195"/>
      <c r="E52" s="196"/>
      <c r="F52" s="197">
        <f>SUM(F34+F51)</f>
        <v>35586565.644448623</v>
      </c>
      <c r="G52" s="198"/>
      <c r="H52" s="39"/>
    </row>
    <row r="53" spans="1:8" s="4" customFormat="1" ht="15" customHeight="1" x14ac:dyDescent="0.25">
      <c r="A53" s="187" t="s">
        <v>53</v>
      </c>
      <c r="B53" s="188"/>
      <c r="C53" s="188"/>
      <c r="D53" s="188"/>
      <c r="E53" s="189"/>
      <c r="F53" s="185"/>
      <c r="G53" s="186"/>
      <c r="H53" s="39"/>
    </row>
    <row r="54" spans="1:8" s="4" customFormat="1" ht="15" customHeight="1" x14ac:dyDescent="0.25">
      <c r="A54" s="187" t="s">
        <v>20</v>
      </c>
      <c r="B54" s="188"/>
      <c r="C54" s="188"/>
      <c r="D54" s="188"/>
      <c r="E54" s="189"/>
      <c r="F54" s="185">
        <v>6687350.618518115</v>
      </c>
      <c r="G54" s="186"/>
      <c r="H54" s="39"/>
    </row>
    <row r="55" spans="1:8" s="4" customFormat="1" ht="15" customHeight="1" thickBot="1" x14ac:dyDescent="0.3">
      <c r="A55" s="187" t="s">
        <v>40</v>
      </c>
      <c r="B55" s="188"/>
      <c r="C55" s="188"/>
      <c r="D55" s="188"/>
      <c r="E55" s="189"/>
      <c r="F55" s="185"/>
      <c r="G55" s="186"/>
      <c r="H55" s="39"/>
    </row>
    <row r="56" spans="1:8" ht="15" customHeight="1" thickBot="1" x14ac:dyDescent="0.3">
      <c r="A56" s="34" t="s">
        <v>23</v>
      </c>
      <c r="B56" s="35"/>
      <c r="C56" s="35"/>
      <c r="D56" s="35"/>
      <c r="E56" s="35"/>
      <c r="F56" s="192">
        <f>SUM(F52:G55)</f>
        <v>42273916.262966737</v>
      </c>
      <c r="G56" s="193"/>
    </row>
    <row r="57" spans="1:8" hidden="1" x14ac:dyDescent="0.2">
      <c r="A57" s="36"/>
      <c r="B57" s="36"/>
      <c r="C57" s="36"/>
      <c r="D57" s="36"/>
      <c r="E57" s="36"/>
      <c r="F57" s="36"/>
      <c r="G57" s="36"/>
    </row>
    <row r="58" spans="1:8" hidden="1" x14ac:dyDescent="0.2">
      <c r="A58" s="36"/>
      <c r="B58" s="36"/>
      <c r="C58" s="36"/>
      <c r="D58" s="36"/>
      <c r="E58" s="36"/>
      <c r="F58" s="36"/>
      <c r="G58" s="36"/>
    </row>
  </sheetData>
  <sheetProtection sheet="1" selectLockedCells="1"/>
  <mergeCells count="104"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34:E34"/>
    <mergeCell ref="F34:G34"/>
    <mergeCell ref="A35:E35"/>
    <mergeCell ref="F35:G35"/>
    <mergeCell ref="B36:E36"/>
    <mergeCell ref="F36:G36"/>
    <mergeCell ref="B43:E43"/>
    <mergeCell ref="F43:G43"/>
    <mergeCell ref="B31:E31"/>
    <mergeCell ref="F31:G31"/>
    <mergeCell ref="B32:E32"/>
    <mergeCell ref="F32:G32"/>
    <mergeCell ref="B33:E33"/>
    <mergeCell ref="F33:G33"/>
    <mergeCell ref="F56:G56"/>
    <mergeCell ref="A53:E53"/>
    <mergeCell ref="F53:G53"/>
    <mergeCell ref="B47:E47"/>
    <mergeCell ref="F47:G47"/>
    <mergeCell ref="B48:E48"/>
    <mergeCell ref="F48:G48"/>
    <mergeCell ref="B49:E49"/>
    <mergeCell ref="A52:E52"/>
    <mergeCell ref="F52:G52"/>
    <mergeCell ref="A54:E54"/>
    <mergeCell ref="F54:G54"/>
    <mergeCell ref="F49:G49"/>
    <mergeCell ref="B50:E50"/>
    <mergeCell ref="F50:G50"/>
    <mergeCell ref="F51:G51"/>
    <mergeCell ref="F46:G46"/>
    <mergeCell ref="B46:E46"/>
    <mergeCell ref="A55:E55"/>
    <mergeCell ref="F55:G55"/>
    <mergeCell ref="B45:E45"/>
    <mergeCell ref="B40:E40"/>
    <mergeCell ref="F40:G40"/>
    <mergeCell ref="B41:E41"/>
    <mergeCell ref="F41:G41"/>
    <mergeCell ref="F45:G45"/>
    <mergeCell ref="B42:E42"/>
    <mergeCell ref="F42:G42"/>
    <mergeCell ref="B37:E37"/>
    <mergeCell ref="F37:G37"/>
    <mergeCell ref="B38:E38"/>
    <mergeCell ref="F38:G38"/>
    <mergeCell ref="B39:E39"/>
    <mergeCell ref="F39:G39"/>
    <mergeCell ref="B44:E44"/>
    <mergeCell ref="F44:G44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5" zoomScale="90" zoomScaleNormal="90" zoomScaleSheetLayoutView="100" workbookViewId="0">
      <selection activeCell="A50" sqref="A50:A51"/>
    </sheetView>
  </sheetViews>
  <sheetFormatPr defaultColWidth="0" defaultRowHeight="12.75" zeroHeight="1" x14ac:dyDescent="0.2"/>
  <cols>
    <col min="1" max="2" width="3.5703125" customWidth="1"/>
    <col min="3" max="3" width="4.42578125" customWidth="1"/>
    <col min="4" max="4" width="3.5703125" customWidth="1"/>
    <col min="5" max="5" width="67.85546875" customWidth="1"/>
    <col min="6" max="6" width="10.7109375" customWidth="1"/>
    <col min="7" max="7" width="23.5703125" customWidth="1"/>
    <col min="8" max="8" width="9.140625" style="47" hidden="1" customWidth="1"/>
    <col min="9" max="16384" width="9.140625" hidden="1"/>
  </cols>
  <sheetData>
    <row r="1" spans="1:8" ht="46.5" customHeight="1" x14ac:dyDescent="0.25">
      <c r="A1" s="230" t="s">
        <v>197</v>
      </c>
      <c r="B1" s="230"/>
      <c r="C1" s="230"/>
      <c r="D1" s="230"/>
      <c r="E1" s="230"/>
      <c r="F1" s="230"/>
      <c r="G1" s="230"/>
    </row>
    <row r="2" spans="1:8" ht="20.100000000000001" customHeight="1" x14ac:dyDescent="0.25">
      <c r="A2" s="213" t="s">
        <v>8</v>
      </c>
      <c r="B2" s="213"/>
      <c r="C2" s="213"/>
      <c r="D2" s="231" t="str">
        <f>'CSS '!D2:E2</f>
        <v>Alameda</v>
      </c>
      <c r="E2" s="231"/>
      <c r="F2" s="43" t="s">
        <v>9</v>
      </c>
      <c r="G2" s="44">
        <f>'CSS '!G2</f>
        <v>42989</v>
      </c>
    </row>
    <row r="3" spans="1:8" ht="15" customHeight="1" x14ac:dyDescent="0.25">
      <c r="A3" s="51"/>
      <c r="B3" s="40"/>
      <c r="C3" s="40"/>
      <c r="D3" s="228"/>
      <c r="E3" s="228"/>
      <c r="F3" s="52"/>
      <c r="G3" s="39"/>
    </row>
    <row r="4" spans="1:8" ht="15" customHeight="1" x14ac:dyDescent="0.2">
      <c r="A4" s="53"/>
      <c r="B4" s="39"/>
      <c r="C4" s="39"/>
      <c r="D4" s="39"/>
      <c r="E4" s="39"/>
      <c r="F4" s="39"/>
      <c r="G4" s="39"/>
    </row>
    <row r="5" spans="1:8" s="3" customFormat="1" ht="15" customHeight="1" x14ac:dyDescent="0.25">
      <c r="A5" s="206" t="s">
        <v>55</v>
      </c>
      <c r="B5" s="207"/>
      <c r="C5" s="207"/>
      <c r="D5" s="207"/>
      <c r="E5" s="208"/>
      <c r="F5" s="206" t="s">
        <v>0</v>
      </c>
      <c r="G5" s="208"/>
      <c r="H5" s="48"/>
    </row>
    <row r="6" spans="1:8" s="1" customFormat="1" ht="34.5" customHeight="1" x14ac:dyDescent="0.25">
      <c r="A6" s="212"/>
      <c r="B6" s="213"/>
      <c r="C6" s="213"/>
      <c r="D6" s="213"/>
      <c r="E6" s="214"/>
      <c r="F6" s="219" t="s">
        <v>59</v>
      </c>
      <c r="G6" s="220"/>
      <c r="H6" s="49"/>
    </row>
    <row r="7" spans="1:8" ht="15" customHeight="1" x14ac:dyDescent="0.25">
      <c r="A7" s="194" t="s">
        <v>128</v>
      </c>
      <c r="B7" s="221"/>
      <c r="C7" s="221"/>
      <c r="D7" s="221"/>
      <c r="E7" s="222"/>
      <c r="F7" s="234"/>
      <c r="G7" s="235"/>
    </row>
    <row r="8" spans="1:8" ht="15" customHeight="1" x14ac:dyDescent="0.2">
      <c r="A8" s="29">
        <v>1</v>
      </c>
      <c r="B8" s="181" t="s">
        <v>173</v>
      </c>
      <c r="C8" s="181"/>
      <c r="D8" s="181"/>
      <c r="E8" s="182"/>
      <c r="F8" s="185">
        <v>783001.68600691541</v>
      </c>
      <c r="G8" s="186"/>
    </row>
    <row r="9" spans="1:8" ht="15" customHeight="1" x14ac:dyDescent="0.2">
      <c r="A9" s="29">
        <v>2</v>
      </c>
      <c r="B9" s="41" t="s">
        <v>174</v>
      </c>
      <c r="C9" s="41"/>
      <c r="D9" s="41"/>
      <c r="E9" s="41"/>
      <c r="F9" s="185">
        <v>1358999</v>
      </c>
      <c r="G9" s="186"/>
    </row>
    <row r="10" spans="1:8" ht="15" customHeight="1" x14ac:dyDescent="0.2">
      <c r="A10" s="29">
        <v>3</v>
      </c>
      <c r="B10" s="41" t="s">
        <v>175</v>
      </c>
      <c r="C10" s="41"/>
      <c r="D10" s="41"/>
      <c r="E10" s="41"/>
      <c r="F10" s="185">
        <v>1080740.5137966999</v>
      </c>
      <c r="G10" s="186"/>
    </row>
    <row r="11" spans="1:8" ht="15" customHeight="1" x14ac:dyDescent="0.2">
      <c r="A11" s="29">
        <v>4</v>
      </c>
      <c r="B11" s="42" t="s">
        <v>176</v>
      </c>
      <c r="C11" s="42"/>
      <c r="D11" s="42"/>
      <c r="E11" s="42"/>
      <c r="F11" s="185">
        <v>1059107</v>
      </c>
      <c r="G11" s="186"/>
    </row>
    <row r="12" spans="1:8" ht="15" customHeight="1" x14ac:dyDescent="0.2">
      <c r="A12" s="29">
        <v>5</v>
      </c>
      <c r="B12" s="42" t="s">
        <v>177</v>
      </c>
      <c r="C12" s="42"/>
      <c r="D12" s="42"/>
      <c r="E12" s="42"/>
      <c r="F12" s="185">
        <v>1124792</v>
      </c>
      <c r="G12" s="186"/>
    </row>
    <row r="13" spans="1:8" ht="15" customHeight="1" x14ac:dyDescent="0.2">
      <c r="A13" s="29">
        <v>6</v>
      </c>
      <c r="B13" s="42" t="s">
        <v>178</v>
      </c>
      <c r="C13" s="42"/>
      <c r="D13" s="42"/>
      <c r="E13" s="42"/>
      <c r="F13" s="185">
        <v>280010</v>
      </c>
      <c r="G13" s="186"/>
    </row>
    <row r="14" spans="1:8" ht="15" customHeight="1" x14ac:dyDescent="0.2">
      <c r="A14" s="29">
        <v>7</v>
      </c>
      <c r="B14" s="42" t="s">
        <v>179</v>
      </c>
      <c r="C14" s="42"/>
      <c r="D14" s="42"/>
      <c r="E14" s="42"/>
      <c r="F14" s="185">
        <v>659762.04</v>
      </c>
      <c r="G14" s="186"/>
    </row>
    <row r="15" spans="1:8" ht="15" customHeight="1" x14ac:dyDescent="0.2">
      <c r="A15" s="29">
        <v>8</v>
      </c>
      <c r="B15" s="42" t="s">
        <v>180</v>
      </c>
      <c r="C15" s="42"/>
      <c r="D15" s="42"/>
      <c r="E15" s="42"/>
      <c r="F15" s="185">
        <v>1200000</v>
      </c>
      <c r="G15" s="186"/>
    </row>
    <row r="16" spans="1:8" ht="15" customHeight="1" x14ac:dyDescent="0.2">
      <c r="A16" s="29">
        <v>9</v>
      </c>
      <c r="B16" s="183"/>
      <c r="C16" s="183"/>
      <c r="D16" s="183"/>
      <c r="E16" s="184"/>
      <c r="F16" s="185"/>
      <c r="G16" s="186"/>
    </row>
    <row r="17" spans="1:8" ht="15" customHeight="1" x14ac:dyDescent="0.2">
      <c r="A17" s="29">
        <v>10</v>
      </c>
      <c r="B17" s="183"/>
      <c r="C17" s="183"/>
      <c r="D17" s="183"/>
      <c r="E17" s="184"/>
      <c r="F17" s="232"/>
      <c r="G17" s="233"/>
    </row>
    <row r="18" spans="1:8" ht="15" customHeight="1" x14ac:dyDescent="0.2">
      <c r="A18" s="29">
        <v>11</v>
      </c>
      <c r="B18" s="183"/>
      <c r="C18" s="183"/>
      <c r="D18" s="183"/>
      <c r="E18" s="184"/>
      <c r="F18" s="185"/>
      <c r="G18" s="186"/>
    </row>
    <row r="19" spans="1:8" ht="15" customHeight="1" x14ac:dyDescent="0.2">
      <c r="A19" s="29">
        <v>12</v>
      </c>
      <c r="B19" s="183"/>
      <c r="C19" s="183"/>
      <c r="D19" s="183"/>
      <c r="E19" s="184"/>
      <c r="F19" s="185"/>
      <c r="G19" s="186"/>
    </row>
    <row r="20" spans="1:8" ht="15" customHeight="1" x14ac:dyDescent="0.2">
      <c r="A20" s="29">
        <v>13</v>
      </c>
      <c r="B20" s="183"/>
      <c r="C20" s="183"/>
      <c r="D20" s="183"/>
      <c r="E20" s="184"/>
      <c r="F20" s="185"/>
      <c r="G20" s="186"/>
    </row>
    <row r="21" spans="1:8" ht="15" customHeight="1" x14ac:dyDescent="0.2">
      <c r="A21" s="29">
        <v>14</v>
      </c>
      <c r="B21" s="183"/>
      <c r="C21" s="183"/>
      <c r="D21" s="183"/>
      <c r="E21" s="184"/>
      <c r="F21" s="185"/>
      <c r="G21" s="186"/>
    </row>
    <row r="22" spans="1:8" ht="15" customHeight="1" x14ac:dyDescent="0.2">
      <c r="A22" s="29">
        <v>15</v>
      </c>
      <c r="B22" s="183"/>
      <c r="C22" s="183"/>
      <c r="D22" s="183"/>
      <c r="E22" s="183"/>
      <c r="F22" s="185"/>
      <c r="G22" s="186"/>
    </row>
    <row r="23" spans="1:8" s="4" customFormat="1" ht="15" customHeight="1" x14ac:dyDescent="0.2">
      <c r="A23" s="30"/>
      <c r="B23" s="199" t="s">
        <v>129</v>
      </c>
      <c r="C23" s="199"/>
      <c r="D23" s="199"/>
      <c r="E23" s="200"/>
      <c r="F23" s="190">
        <f>SUM(F8:G22)</f>
        <v>7546412.239803615</v>
      </c>
      <c r="G23" s="191"/>
      <c r="H23" s="50"/>
    </row>
    <row r="24" spans="1:8" ht="15" customHeight="1" x14ac:dyDescent="0.25">
      <c r="A24" s="187" t="s">
        <v>127</v>
      </c>
      <c r="B24" s="188"/>
      <c r="C24" s="188"/>
      <c r="D24" s="188"/>
      <c r="E24" s="189"/>
      <c r="F24" s="185"/>
      <c r="G24" s="186"/>
    </row>
    <row r="25" spans="1:8" ht="15" customHeight="1" x14ac:dyDescent="0.2">
      <c r="A25" s="29">
        <v>1</v>
      </c>
      <c r="B25" s="41" t="s">
        <v>181</v>
      </c>
      <c r="C25" s="41"/>
      <c r="D25" s="41"/>
      <c r="E25" s="41"/>
      <c r="F25" s="185">
        <v>1360866</v>
      </c>
      <c r="G25" s="186"/>
    </row>
    <row r="26" spans="1:8" ht="15" customHeight="1" x14ac:dyDescent="0.2">
      <c r="A26" s="29">
        <v>2</v>
      </c>
      <c r="B26" s="41" t="s">
        <v>182</v>
      </c>
      <c r="C26" s="41"/>
      <c r="D26" s="41"/>
      <c r="E26" s="41"/>
      <c r="F26" s="185">
        <v>327874</v>
      </c>
      <c r="G26" s="186"/>
    </row>
    <row r="27" spans="1:8" ht="15" customHeight="1" x14ac:dyDescent="0.2">
      <c r="A27" s="29">
        <v>3</v>
      </c>
      <c r="B27" s="41" t="s">
        <v>183</v>
      </c>
      <c r="C27" s="41"/>
      <c r="D27" s="41"/>
      <c r="E27" s="41"/>
      <c r="F27" s="185">
        <v>709518.15010779456</v>
      </c>
      <c r="G27" s="186"/>
    </row>
    <row r="28" spans="1:8" ht="15" customHeight="1" x14ac:dyDescent="0.2">
      <c r="A28" s="29">
        <v>4</v>
      </c>
      <c r="B28" s="42" t="s">
        <v>184</v>
      </c>
      <c r="C28" s="42"/>
      <c r="D28" s="42"/>
      <c r="E28" s="42"/>
      <c r="F28" s="185">
        <v>1859227.26</v>
      </c>
      <c r="G28" s="186"/>
    </row>
    <row r="29" spans="1:8" ht="15" customHeight="1" x14ac:dyDescent="0.2">
      <c r="A29" s="29">
        <v>5</v>
      </c>
      <c r="B29" s="42" t="s">
        <v>185</v>
      </c>
      <c r="C29" s="42"/>
      <c r="D29" s="42"/>
      <c r="E29" s="42"/>
      <c r="F29" s="185">
        <v>2319073.2704075184</v>
      </c>
      <c r="G29" s="186"/>
    </row>
    <row r="30" spans="1:8" ht="15" customHeight="1" x14ac:dyDescent="0.2">
      <c r="A30" s="29">
        <v>6</v>
      </c>
      <c r="B30" s="42" t="s">
        <v>186</v>
      </c>
      <c r="C30" s="42"/>
      <c r="D30" s="42"/>
      <c r="E30" s="42"/>
      <c r="F30" s="185">
        <v>1152201</v>
      </c>
      <c r="G30" s="186"/>
    </row>
    <row r="31" spans="1:8" ht="15" customHeight="1" x14ac:dyDescent="0.2">
      <c r="A31" s="29">
        <v>7</v>
      </c>
      <c r="B31" s="42" t="s">
        <v>187</v>
      </c>
      <c r="C31" s="42"/>
      <c r="D31" s="42"/>
      <c r="E31" s="42"/>
      <c r="F31" s="185">
        <v>545548.82999999996</v>
      </c>
      <c r="G31" s="186"/>
    </row>
    <row r="32" spans="1:8" ht="15" customHeight="1" x14ac:dyDescent="0.2">
      <c r="A32" s="29">
        <v>8</v>
      </c>
      <c r="B32" s="42" t="s">
        <v>188</v>
      </c>
      <c r="C32" s="42"/>
      <c r="D32" s="42"/>
      <c r="E32" s="42"/>
      <c r="F32" s="185">
        <v>515405.01</v>
      </c>
      <c r="G32" s="186"/>
    </row>
    <row r="33" spans="1:8" ht="15" customHeight="1" x14ac:dyDescent="0.2">
      <c r="A33" s="29">
        <v>9</v>
      </c>
      <c r="B33" s="42" t="s">
        <v>189</v>
      </c>
      <c r="C33" s="42"/>
      <c r="D33" s="42"/>
      <c r="E33" s="42"/>
      <c r="F33" s="185">
        <v>300598</v>
      </c>
      <c r="G33" s="186"/>
    </row>
    <row r="34" spans="1:8" ht="15" customHeight="1" x14ac:dyDescent="0.2">
      <c r="A34" s="29">
        <v>10</v>
      </c>
      <c r="B34" s="42" t="s">
        <v>190</v>
      </c>
      <c r="C34" s="42"/>
      <c r="D34" s="42"/>
      <c r="E34" s="42"/>
      <c r="F34" s="185">
        <v>4266832.502655657</v>
      </c>
      <c r="G34" s="186"/>
    </row>
    <row r="35" spans="1:8" ht="15" customHeight="1" x14ac:dyDescent="0.2">
      <c r="A35" s="29">
        <v>11</v>
      </c>
      <c r="B35" s="183"/>
      <c r="C35" s="183"/>
      <c r="D35" s="183"/>
      <c r="E35" s="184"/>
      <c r="F35" s="185"/>
      <c r="G35" s="186"/>
    </row>
    <row r="36" spans="1:8" ht="15" customHeight="1" x14ac:dyDescent="0.2">
      <c r="A36" s="29">
        <v>12</v>
      </c>
      <c r="B36" s="183"/>
      <c r="C36" s="183"/>
      <c r="D36" s="183"/>
      <c r="E36" s="184"/>
      <c r="F36" s="185"/>
      <c r="G36" s="186"/>
    </row>
    <row r="37" spans="1:8" ht="15" customHeight="1" x14ac:dyDescent="0.2">
      <c r="A37" s="29">
        <v>13</v>
      </c>
      <c r="B37" s="183"/>
      <c r="C37" s="183"/>
      <c r="D37" s="183"/>
      <c r="E37" s="184"/>
      <c r="F37" s="185"/>
      <c r="G37" s="186"/>
    </row>
    <row r="38" spans="1:8" ht="15" customHeight="1" x14ac:dyDescent="0.2">
      <c r="A38" s="29">
        <v>14</v>
      </c>
      <c r="B38" s="183"/>
      <c r="C38" s="183"/>
      <c r="D38" s="183"/>
      <c r="E38" s="184"/>
      <c r="F38" s="185"/>
      <c r="G38" s="186"/>
    </row>
    <row r="39" spans="1:8" ht="15" customHeight="1" x14ac:dyDescent="0.2">
      <c r="A39" s="29">
        <v>15</v>
      </c>
      <c r="B39" s="183"/>
      <c r="C39" s="183"/>
      <c r="D39" s="183"/>
      <c r="E39" s="184"/>
      <c r="F39" s="185"/>
      <c r="G39" s="186"/>
    </row>
    <row r="40" spans="1:8" s="4" customFormat="1" ht="15" customHeight="1" x14ac:dyDescent="0.2">
      <c r="A40" s="30"/>
      <c r="B40" s="199" t="s">
        <v>129</v>
      </c>
      <c r="C40" s="199"/>
      <c r="D40" s="199"/>
      <c r="E40" s="200"/>
      <c r="F40" s="190">
        <f>SUM(F25:G39)</f>
        <v>13357144.02317097</v>
      </c>
      <c r="G40" s="191"/>
      <c r="H40" s="50"/>
    </row>
    <row r="41" spans="1:8" ht="15" customHeight="1" x14ac:dyDescent="0.25">
      <c r="A41" s="187" t="s">
        <v>133</v>
      </c>
      <c r="B41" s="188"/>
      <c r="C41" s="188"/>
      <c r="D41" s="188"/>
      <c r="E41" s="189"/>
      <c r="F41" s="185"/>
      <c r="G41" s="186"/>
    </row>
    <row r="42" spans="1:8" ht="15" customHeight="1" x14ac:dyDescent="0.2">
      <c r="A42" s="29">
        <v>1</v>
      </c>
      <c r="B42" s="183"/>
      <c r="C42" s="183"/>
      <c r="D42" s="183"/>
      <c r="E42" s="184"/>
      <c r="F42" s="185"/>
      <c r="G42" s="186"/>
    </row>
    <row r="43" spans="1:8" ht="15" customHeight="1" x14ac:dyDescent="0.2">
      <c r="A43" s="29">
        <v>2</v>
      </c>
      <c r="B43" s="183"/>
      <c r="C43" s="183"/>
      <c r="D43" s="183"/>
      <c r="E43" s="184"/>
      <c r="F43" s="185"/>
      <c r="G43" s="186"/>
    </row>
    <row r="44" spans="1:8" ht="15" customHeight="1" x14ac:dyDescent="0.2">
      <c r="A44" s="29">
        <v>3</v>
      </c>
      <c r="B44" s="183"/>
      <c r="C44" s="183"/>
      <c r="D44" s="183"/>
      <c r="E44" s="184"/>
      <c r="F44" s="185"/>
      <c r="G44" s="186"/>
    </row>
    <row r="45" spans="1:8" s="4" customFormat="1" ht="15" customHeight="1" x14ac:dyDescent="0.2">
      <c r="A45" s="30"/>
      <c r="B45" s="199" t="s">
        <v>130</v>
      </c>
      <c r="C45" s="199"/>
      <c r="D45" s="199"/>
      <c r="E45" s="200"/>
      <c r="F45" s="190">
        <f>SUM(F42:G44)</f>
        <v>0</v>
      </c>
      <c r="G45" s="191"/>
      <c r="H45" s="50"/>
    </row>
    <row r="46" spans="1:8" ht="15" customHeight="1" x14ac:dyDescent="0.25">
      <c r="A46" s="241" t="s">
        <v>131</v>
      </c>
      <c r="B46" s="242"/>
      <c r="C46" s="242"/>
      <c r="D46" s="242"/>
      <c r="E46" s="243"/>
      <c r="F46" s="239">
        <f>F23+F40+F45</f>
        <v>20903556.262974586</v>
      </c>
      <c r="G46" s="240"/>
    </row>
    <row r="47" spans="1:8" s="4" customFormat="1" ht="15" customHeight="1" x14ac:dyDescent="0.25">
      <c r="A47" s="187" t="s">
        <v>56</v>
      </c>
      <c r="B47" s="188"/>
      <c r="C47" s="188"/>
      <c r="D47" s="188"/>
      <c r="E47" s="189"/>
      <c r="F47" s="185">
        <v>0</v>
      </c>
      <c r="G47" s="186"/>
      <c r="H47" s="50"/>
    </row>
    <row r="48" spans="1:8" s="4" customFormat="1" ht="15" customHeight="1" thickBot="1" x14ac:dyDescent="0.3">
      <c r="A48" s="187" t="s">
        <v>21</v>
      </c>
      <c r="B48" s="188"/>
      <c r="C48" s="188"/>
      <c r="D48" s="188"/>
      <c r="E48" s="189"/>
      <c r="F48" s="185">
        <v>4153885.5156323509</v>
      </c>
      <c r="G48" s="186"/>
      <c r="H48" s="50"/>
    </row>
    <row r="49" spans="1:7" ht="15" customHeight="1" thickBot="1" x14ac:dyDescent="0.3">
      <c r="A49" s="236" t="s">
        <v>22</v>
      </c>
      <c r="B49" s="237"/>
      <c r="C49" s="237"/>
      <c r="D49" s="237"/>
      <c r="E49" s="238"/>
      <c r="F49" s="244">
        <f>SUM(F46:G48)</f>
        <v>25057441.778606936</v>
      </c>
      <c r="G49" s="245"/>
    </row>
    <row r="50" spans="1:7" s="47" customFormat="1" ht="15" hidden="1" x14ac:dyDescent="0.2">
      <c r="A50" s="36"/>
      <c r="B50" s="36"/>
      <c r="C50" s="36"/>
      <c r="D50" s="36"/>
      <c r="E50" s="36"/>
      <c r="F50" s="36"/>
      <c r="G50" s="36"/>
    </row>
    <row r="51" spans="1:7" s="47" customFormat="1" ht="15" hidden="1" x14ac:dyDescent="0.2">
      <c r="A51" s="36"/>
      <c r="B51" s="36"/>
      <c r="C51" s="36"/>
      <c r="D51" s="36"/>
      <c r="E51" s="36"/>
      <c r="F51" s="36"/>
      <c r="G51" s="36"/>
    </row>
    <row r="52" spans="1:7" ht="15" hidden="1" x14ac:dyDescent="0.2">
      <c r="A52" s="22"/>
      <c r="B52" s="22"/>
      <c r="C52" s="22"/>
      <c r="D52" s="22"/>
      <c r="E52" s="22"/>
      <c r="F52" s="22"/>
      <c r="G52" s="22"/>
    </row>
    <row r="53" spans="1:7" ht="15" hidden="1" x14ac:dyDescent="0.2">
      <c r="A53" s="22"/>
      <c r="B53" s="22"/>
      <c r="C53" s="22"/>
      <c r="D53" s="22"/>
      <c r="E53" s="22"/>
      <c r="F53" s="22"/>
      <c r="G53" s="22"/>
    </row>
    <row r="54" spans="1:7" ht="15" hidden="1" x14ac:dyDescent="0.2">
      <c r="A54" s="22"/>
      <c r="B54" s="22"/>
      <c r="C54" s="22"/>
      <c r="D54" s="22"/>
      <c r="E54" s="22"/>
      <c r="F54" s="22"/>
      <c r="G54" s="22"/>
    </row>
  </sheetData>
  <sheetProtection selectLockedCells="1"/>
  <mergeCells count="76">
    <mergeCell ref="F49:G49"/>
    <mergeCell ref="F43:G43"/>
    <mergeCell ref="F44:G44"/>
    <mergeCell ref="F48:G48"/>
    <mergeCell ref="F47:G47"/>
    <mergeCell ref="F46:G46"/>
    <mergeCell ref="F45:G45"/>
    <mergeCell ref="A46:E46"/>
    <mergeCell ref="B17:E17"/>
    <mergeCell ref="B20:E20"/>
    <mergeCell ref="A24:E24"/>
    <mergeCell ref="B23:E23"/>
    <mergeCell ref="B18:E18"/>
    <mergeCell ref="B21:E21"/>
    <mergeCell ref="B22:E22"/>
    <mergeCell ref="F34:G34"/>
    <mergeCell ref="B35:E35"/>
    <mergeCell ref="F35:G35"/>
    <mergeCell ref="B36:E36"/>
    <mergeCell ref="F36:G36"/>
    <mergeCell ref="A41:E41"/>
    <mergeCell ref="B45:E45"/>
    <mergeCell ref="B40:E40"/>
    <mergeCell ref="A49:E49"/>
    <mergeCell ref="A5:E6"/>
    <mergeCell ref="B44:E44"/>
    <mergeCell ref="B37:E37"/>
    <mergeCell ref="A47:E47"/>
    <mergeCell ref="B39:E39"/>
    <mergeCell ref="B42:E42"/>
    <mergeCell ref="A48:E48"/>
    <mergeCell ref="B43:E43"/>
    <mergeCell ref="B38:E38"/>
    <mergeCell ref="F29:G29"/>
    <mergeCell ref="F8:G8"/>
    <mergeCell ref="F9:G9"/>
    <mergeCell ref="F24:G24"/>
    <mergeCell ref="F28:G28"/>
    <mergeCell ref="F26:G26"/>
    <mergeCell ref="F19:G19"/>
    <mergeCell ref="F20:G20"/>
    <mergeCell ref="F41:G41"/>
    <mergeCell ref="F42:G42"/>
    <mergeCell ref="F39:G39"/>
    <mergeCell ref="F38:G38"/>
    <mergeCell ref="F40:G40"/>
    <mergeCell ref="F37:G37"/>
    <mergeCell ref="F5:G5"/>
    <mergeCell ref="F6:G6"/>
    <mergeCell ref="F10:G10"/>
    <mergeCell ref="F25:G25"/>
    <mergeCell ref="F14:G14"/>
    <mergeCell ref="F15:G15"/>
    <mergeCell ref="F7:G7"/>
    <mergeCell ref="F16:G16"/>
    <mergeCell ref="F18:G18"/>
    <mergeCell ref="F17:G17"/>
    <mergeCell ref="F23:G23"/>
    <mergeCell ref="F21:G21"/>
    <mergeCell ref="F22:G22"/>
    <mergeCell ref="A2:C2"/>
    <mergeCell ref="B19:E19"/>
    <mergeCell ref="A1:G1"/>
    <mergeCell ref="F32:G32"/>
    <mergeCell ref="F33:G33"/>
    <mergeCell ref="B16:E16"/>
    <mergeCell ref="D2:E2"/>
    <mergeCell ref="A7:E7"/>
    <mergeCell ref="B8:E8"/>
    <mergeCell ref="D3:E3"/>
    <mergeCell ref="F30:G30"/>
    <mergeCell ref="F31:G31"/>
    <mergeCell ref="F27:G27"/>
    <mergeCell ref="F11:G11"/>
    <mergeCell ref="F12:G12"/>
    <mergeCell ref="F13:G13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="90" zoomScaleNormal="90" zoomScaleSheetLayoutView="100" workbookViewId="0">
      <selection activeCell="A40" sqref="A40:I40"/>
    </sheetView>
  </sheetViews>
  <sheetFormatPr defaultColWidth="0" defaultRowHeight="12.75" zeroHeight="1" x14ac:dyDescent="0.2"/>
  <cols>
    <col min="1" max="4" width="3.5703125" style="56" customWidth="1"/>
    <col min="5" max="5" width="27.7109375" style="56" customWidth="1"/>
    <col min="6" max="6" width="6.5703125" style="56" customWidth="1"/>
    <col min="7" max="7" width="36.7109375" style="56" customWidth="1"/>
    <col min="8" max="8" width="19.42578125" style="56" hidden="1" customWidth="1"/>
    <col min="9" max="9" width="20.28515625" style="56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26" t="s">
        <v>136</v>
      </c>
      <c r="B1" s="226"/>
      <c r="C1" s="226"/>
      <c r="D1" s="226"/>
      <c r="E1" s="226"/>
      <c r="F1" s="226"/>
      <c r="G1" s="226"/>
      <c r="H1" s="179"/>
      <c r="I1" s="179"/>
    </row>
    <row r="2" spans="1:9" ht="20.100000000000001" customHeight="1" x14ac:dyDescent="0.25">
      <c r="A2" s="213" t="s">
        <v>8</v>
      </c>
      <c r="B2" s="213"/>
      <c r="C2" s="213"/>
      <c r="D2" s="231" t="str">
        <f>'CSS '!D2:E2</f>
        <v>Alameda</v>
      </c>
      <c r="E2" s="231"/>
      <c r="F2" s="43" t="s">
        <v>9</v>
      </c>
      <c r="G2" s="44">
        <f>'CSS '!G2</f>
        <v>42989</v>
      </c>
      <c r="H2" s="36"/>
      <c r="I2" s="28"/>
    </row>
    <row r="3" spans="1:9" ht="15" customHeight="1" x14ac:dyDescent="0.25">
      <c r="A3" s="40"/>
      <c r="B3" s="40"/>
      <c r="C3" s="40"/>
      <c r="D3" s="228"/>
      <c r="E3" s="228"/>
      <c r="F3" s="52"/>
      <c r="G3" s="59"/>
      <c r="H3" s="36"/>
      <c r="I3" s="28"/>
    </row>
    <row r="4" spans="1:9" ht="15" customHeight="1" x14ac:dyDescent="0.2">
      <c r="A4" s="36"/>
      <c r="B4" s="36"/>
      <c r="C4" s="36"/>
      <c r="D4" s="36"/>
      <c r="E4" s="36"/>
      <c r="F4" s="36"/>
      <c r="G4" s="60"/>
      <c r="H4" s="36"/>
      <c r="I4" s="28"/>
    </row>
    <row r="5" spans="1:9" s="3" customFormat="1" ht="15" customHeight="1" x14ac:dyDescent="0.25">
      <c r="A5" s="206" t="s">
        <v>57</v>
      </c>
      <c r="B5" s="207"/>
      <c r="C5" s="207"/>
      <c r="D5" s="207"/>
      <c r="E5" s="208"/>
      <c r="F5" s="206" t="s">
        <v>0</v>
      </c>
      <c r="G5" s="208"/>
      <c r="H5" s="52"/>
      <c r="I5" s="46"/>
    </row>
    <row r="6" spans="1:9" s="1" customFormat="1" ht="42" customHeight="1" x14ac:dyDescent="0.25">
      <c r="A6" s="212"/>
      <c r="B6" s="213"/>
      <c r="C6" s="213"/>
      <c r="D6" s="213"/>
      <c r="E6" s="214"/>
      <c r="F6" s="217" t="s">
        <v>59</v>
      </c>
      <c r="G6" s="218"/>
      <c r="H6" s="57"/>
      <c r="I6" s="55"/>
    </row>
    <row r="7" spans="1:9" ht="15" customHeight="1" x14ac:dyDescent="0.25">
      <c r="A7" s="262" t="s">
        <v>34</v>
      </c>
      <c r="B7" s="247"/>
      <c r="C7" s="247"/>
      <c r="D7" s="247"/>
      <c r="E7" s="247"/>
      <c r="F7" s="251"/>
      <c r="G7" s="252"/>
      <c r="H7" s="58"/>
      <c r="I7" s="54"/>
    </row>
    <row r="8" spans="1:9" ht="15" customHeight="1" x14ac:dyDescent="0.2">
      <c r="A8" s="29">
        <v>1</v>
      </c>
      <c r="B8" s="183" t="s">
        <v>191</v>
      </c>
      <c r="C8" s="201"/>
      <c r="D8" s="201"/>
      <c r="E8" s="201"/>
      <c r="F8" s="249">
        <v>1575921.6077672732</v>
      </c>
      <c r="G8" s="250"/>
      <c r="H8" s="58"/>
      <c r="I8" s="54"/>
    </row>
    <row r="9" spans="1:9" ht="15" customHeight="1" x14ac:dyDescent="0.2">
      <c r="A9" s="29">
        <v>2</v>
      </c>
      <c r="B9" s="183"/>
      <c r="C9" s="201"/>
      <c r="D9" s="201"/>
      <c r="E9" s="201"/>
      <c r="F9" s="249">
        <v>0</v>
      </c>
      <c r="G9" s="250"/>
      <c r="H9" s="58"/>
      <c r="I9" s="54"/>
    </row>
    <row r="10" spans="1:9" ht="15" customHeight="1" x14ac:dyDescent="0.2">
      <c r="A10" s="29">
        <v>3</v>
      </c>
      <c r="B10" s="183"/>
      <c r="C10" s="201"/>
      <c r="D10" s="201"/>
      <c r="E10" s="201"/>
      <c r="F10" s="249">
        <v>0</v>
      </c>
      <c r="G10" s="250"/>
      <c r="H10" s="58"/>
      <c r="I10" s="54"/>
    </row>
    <row r="11" spans="1:9" ht="15" customHeight="1" x14ac:dyDescent="0.2">
      <c r="A11" s="29">
        <v>4</v>
      </c>
      <c r="B11" s="183"/>
      <c r="C11" s="201"/>
      <c r="D11" s="201"/>
      <c r="E11" s="201"/>
      <c r="F11" s="249">
        <v>0</v>
      </c>
      <c r="G11" s="250"/>
      <c r="H11" s="58"/>
      <c r="I11" s="54"/>
    </row>
    <row r="12" spans="1:9" ht="15" customHeight="1" x14ac:dyDescent="0.2">
      <c r="A12" s="29">
        <v>5</v>
      </c>
      <c r="B12" s="183"/>
      <c r="C12" s="201"/>
      <c r="D12" s="201"/>
      <c r="E12" s="201"/>
      <c r="F12" s="249">
        <f t="shared" ref="F12:F32" si="0">H12+I12</f>
        <v>0</v>
      </c>
      <c r="G12" s="250"/>
      <c r="H12" s="58"/>
      <c r="I12" s="54"/>
    </row>
    <row r="13" spans="1:9" ht="15" customHeight="1" x14ac:dyDescent="0.2">
      <c r="A13" s="29">
        <v>6</v>
      </c>
      <c r="B13" s="183"/>
      <c r="C13" s="201"/>
      <c r="D13" s="201"/>
      <c r="E13" s="201"/>
      <c r="F13" s="249">
        <f t="shared" si="0"/>
        <v>0</v>
      </c>
      <c r="G13" s="250"/>
      <c r="H13" s="58"/>
      <c r="I13" s="54"/>
    </row>
    <row r="14" spans="1:9" ht="15" customHeight="1" x14ac:dyDescent="0.2">
      <c r="A14" s="29">
        <v>7</v>
      </c>
      <c r="B14" s="183"/>
      <c r="C14" s="201"/>
      <c r="D14" s="201"/>
      <c r="E14" s="201"/>
      <c r="F14" s="249">
        <f t="shared" si="0"/>
        <v>0</v>
      </c>
      <c r="G14" s="250"/>
      <c r="H14" s="58"/>
      <c r="I14" s="54"/>
    </row>
    <row r="15" spans="1:9" ht="15" customHeight="1" x14ac:dyDescent="0.2">
      <c r="A15" s="29">
        <v>8</v>
      </c>
      <c r="B15" s="183"/>
      <c r="C15" s="201"/>
      <c r="D15" s="201"/>
      <c r="E15" s="201"/>
      <c r="F15" s="249">
        <v>0</v>
      </c>
      <c r="G15" s="250"/>
      <c r="H15" s="58"/>
      <c r="I15" s="54"/>
    </row>
    <row r="16" spans="1:9" ht="15" customHeight="1" x14ac:dyDescent="0.2">
      <c r="A16" s="29">
        <v>9</v>
      </c>
      <c r="B16" s="183"/>
      <c r="C16" s="201"/>
      <c r="D16" s="201"/>
      <c r="E16" s="201"/>
      <c r="F16" s="249">
        <v>0</v>
      </c>
      <c r="G16" s="250"/>
      <c r="H16" s="58"/>
      <c r="I16" s="54"/>
    </row>
    <row r="17" spans="1:9" ht="15" customHeight="1" x14ac:dyDescent="0.2">
      <c r="A17" s="29">
        <v>10</v>
      </c>
      <c r="B17" s="183"/>
      <c r="C17" s="201"/>
      <c r="D17" s="201"/>
      <c r="E17" s="201"/>
      <c r="F17" s="249">
        <f t="shared" si="0"/>
        <v>0</v>
      </c>
      <c r="G17" s="250"/>
      <c r="H17" s="58"/>
      <c r="I17" s="54"/>
    </row>
    <row r="18" spans="1:9" ht="15" customHeight="1" x14ac:dyDescent="0.2">
      <c r="A18" s="29">
        <v>11</v>
      </c>
      <c r="B18" s="183"/>
      <c r="C18" s="201"/>
      <c r="D18" s="201"/>
      <c r="E18" s="201"/>
      <c r="F18" s="249">
        <v>0</v>
      </c>
      <c r="G18" s="250"/>
      <c r="H18" s="58"/>
      <c r="I18" s="54"/>
    </row>
    <row r="19" spans="1:9" ht="15" customHeight="1" x14ac:dyDescent="0.2">
      <c r="A19" s="29">
        <v>12</v>
      </c>
      <c r="B19" s="183"/>
      <c r="C19" s="201"/>
      <c r="D19" s="201"/>
      <c r="E19" s="201"/>
      <c r="F19" s="249">
        <v>0</v>
      </c>
      <c r="G19" s="250"/>
      <c r="H19" s="58"/>
      <c r="I19" s="54"/>
    </row>
    <row r="20" spans="1:9" ht="15" customHeight="1" x14ac:dyDescent="0.2">
      <c r="A20" s="29">
        <v>13</v>
      </c>
      <c r="B20" s="183"/>
      <c r="C20" s="201"/>
      <c r="D20" s="201"/>
      <c r="E20" s="201"/>
      <c r="F20" s="249">
        <f t="shared" si="0"/>
        <v>0</v>
      </c>
      <c r="G20" s="250"/>
      <c r="H20" s="58"/>
      <c r="I20" s="54"/>
    </row>
    <row r="21" spans="1:9" ht="15" customHeight="1" x14ac:dyDescent="0.2">
      <c r="A21" s="29">
        <v>14</v>
      </c>
      <c r="B21" s="183"/>
      <c r="C21" s="201"/>
      <c r="D21" s="201"/>
      <c r="E21" s="201"/>
      <c r="F21" s="249">
        <f t="shared" si="0"/>
        <v>0</v>
      </c>
      <c r="G21" s="250"/>
      <c r="H21" s="58"/>
      <c r="I21" s="54"/>
    </row>
    <row r="22" spans="1:9" ht="15" customHeight="1" x14ac:dyDescent="0.2">
      <c r="A22" s="29">
        <v>15</v>
      </c>
      <c r="B22" s="183"/>
      <c r="C22" s="201"/>
      <c r="D22" s="201"/>
      <c r="E22" s="201"/>
      <c r="F22" s="249">
        <f t="shared" si="0"/>
        <v>0</v>
      </c>
      <c r="G22" s="250"/>
      <c r="H22" s="58"/>
      <c r="I22" s="54"/>
    </row>
    <row r="23" spans="1:9" ht="15" customHeight="1" x14ac:dyDescent="0.2">
      <c r="A23" s="29">
        <v>16</v>
      </c>
      <c r="B23" s="183"/>
      <c r="C23" s="201"/>
      <c r="D23" s="201"/>
      <c r="E23" s="201"/>
      <c r="F23" s="249">
        <f t="shared" si="0"/>
        <v>0</v>
      </c>
      <c r="G23" s="250"/>
      <c r="H23" s="58"/>
      <c r="I23" s="54"/>
    </row>
    <row r="24" spans="1:9" ht="15" customHeight="1" x14ac:dyDescent="0.2">
      <c r="A24" s="29">
        <v>17</v>
      </c>
      <c r="B24" s="183"/>
      <c r="C24" s="201"/>
      <c r="D24" s="201"/>
      <c r="E24" s="201"/>
      <c r="F24" s="249">
        <f t="shared" si="0"/>
        <v>0</v>
      </c>
      <c r="G24" s="250"/>
      <c r="H24" s="58"/>
      <c r="I24" s="54"/>
    </row>
    <row r="25" spans="1:9" ht="15" customHeight="1" x14ac:dyDescent="0.2">
      <c r="A25" s="29">
        <v>18</v>
      </c>
      <c r="B25" s="183"/>
      <c r="C25" s="201"/>
      <c r="D25" s="201"/>
      <c r="E25" s="201"/>
      <c r="F25" s="249">
        <f t="shared" si="0"/>
        <v>0</v>
      </c>
      <c r="G25" s="250"/>
      <c r="H25" s="58"/>
      <c r="I25" s="54"/>
    </row>
    <row r="26" spans="1:9" ht="15" customHeight="1" x14ac:dyDescent="0.2">
      <c r="A26" s="29">
        <v>19</v>
      </c>
      <c r="B26" s="183"/>
      <c r="C26" s="201"/>
      <c r="D26" s="201"/>
      <c r="E26" s="201"/>
      <c r="F26" s="249">
        <v>0</v>
      </c>
      <c r="G26" s="250"/>
      <c r="H26" s="58"/>
      <c r="I26" s="54"/>
    </row>
    <row r="27" spans="1:9" ht="15" customHeight="1" x14ac:dyDescent="0.2">
      <c r="A27" s="29">
        <v>20</v>
      </c>
      <c r="B27" s="183"/>
      <c r="C27" s="201"/>
      <c r="D27" s="201"/>
      <c r="E27" s="201"/>
      <c r="F27" s="249">
        <f t="shared" si="0"/>
        <v>0</v>
      </c>
      <c r="G27" s="250"/>
      <c r="H27" s="58"/>
      <c r="I27" s="54"/>
    </row>
    <row r="28" spans="1:9" ht="15" customHeight="1" x14ac:dyDescent="0.2">
      <c r="A28" s="29">
        <v>21</v>
      </c>
      <c r="B28" s="183"/>
      <c r="C28" s="201"/>
      <c r="D28" s="201"/>
      <c r="E28" s="201"/>
      <c r="F28" s="249">
        <f t="shared" si="0"/>
        <v>0</v>
      </c>
      <c r="G28" s="250"/>
      <c r="H28" s="58"/>
      <c r="I28" s="54"/>
    </row>
    <row r="29" spans="1:9" ht="15" customHeight="1" x14ac:dyDescent="0.2">
      <c r="A29" s="29">
        <v>22</v>
      </c>
      <c r="B29" s="183"/>
      <c r="C29" s="201"/>
      <c r="D29" s="201"/>
      <c r="E29" s="201"/>
      <c r="F29" s="249">
        <f t="shared" si="0"/>
        <v>0</v>
      </c>
      <c r="G29" s="250"/>
      <c r="H29" s="58"/>
      <c r="I29" s="54"/>
    </row>
    <row r="30" spans="1:9" ht="15" customHeight="1" x14ac:dyDescent="0.2">
      <c r="A30" s="29">
        <v>23</v>
      </c>
      <c r="B30" s="183"/>
      <c r="C30" s="201"/>
      <c r="D30" s="201"/>
      <c r="E30" s="201"/>
      <c r="F30" s="249">
        <f t="shared" si="0"/>
        <v>0</v>
      </c>
      <c r="G30" s="250"/>
      <c r="H30" s="58"/>
      <c r="I30" s="54"/>
    </row>
    <row r="31" spans="1:9" ht="15" customHeight="1" x14ac:dyDescent="0.2">
      <c r="A31" s="29">
        <v>24</v>
      </c>
      <c r="B31" s="183"/>
      <c r="C31" s="201"/>
      <c r="D31" s="201"/>
      <c r="E31" s="201"/>
      <c r="F31" s="249">
        <f t="shared" si="0"/>
        <v>0</v>
      </c>
      <c r="G31" s="250"/>
      <c r="H31" s="58"/>
      <c r="I31" s="54"/>
    </row>
    <row r="32" spans="1:9" s="4" customFormat="1" ht="15" customHeight="1" x14ac:dyDescent="0.2">
      <c r="A32" s="29">
        <v>25</v>
      </c>
      <c r="B32" s="183"/>
      <c r="C32" s="201"/>
      <c r="D32" s="201"/>
      <c r="E32" s="201"/>
      <c r="F32" s="258">
        <f t="shared" si="0"/>
        <v>0</v>
      </c>
      <c r="G32" s="259"/>
      <c r="H32" s="58"/>
      <c r="I32" s="54"/>
    </row>
    <row r="33" spans="1:11" s="4" customFormat="1" ht="15" customHeight="1" x14ac:dyDescent="0.25">
      <c r="A33" s="246" t="s">
        <v>132</v>
      </c>
      <c r="B33" s="247"/>
      <c r="C33" s="247"/>
      <c r="D33" s="247"/>
      <c r="E33" s="248"/>
      <c r="F33" s="251">
        <f>SUM(F8:G32)</f>
        <v>1575921.6077672732</v>
      </c>
      <c r="G33" s="252"/>
      <c r="H33" s="58"/>
      <c r="I33" s="54"/>
    </row>
    <row r="34" spans="1:11" s="4" customFormat="1" ht="15" customHeight="1" x14ac:dyDescent="0.25">
      <c r="A34" s="246" t="s">
        <v>149</v>
      </c>
      <c r="B34" s="247"/>
      <c r="C34" s="247"/>
      <c r="D34" s="247"/>
      <c r="E34" s="248"/>
      <c r="F34" s="251">
        <v>0</v>
      </c>
      <c r="G34" s="252"/>
      <c r="H34" s="58"/>
      <c r="I34" s="54"/>
    </row>
    <row r="35" spans="1:11" s="4" customFormat="1" ht="15" customHeight="1" thickBot="1" x14ac:dyDescent="0.3">
      <c r="A35" s="253" t="s">
        <v>26</v>
      </c>
      <c r="B35" s="254"/>
      <c r="C35" s="254"/>
      <c r="D35" s="254"/>
      <c r="E35" s="254"/>
      <c r="F35" s="260">
        <v>348311.99941719737</v>
      </c>
      <c r="G35" s="261"/>
      <c r="H35" s="39"/>
      <c r="I35" s="41"/>
    </row>
    <row r="36" spans="1:11" ht="15" customHeight="1" thickBot="1" x14ac:dyDescent="0.3">
      <c r="A36" s="236" t="s">
        <v>27</v>
      </c>
      <c r="B36" s="237"/>
      <c r="C36" s="237"/>
      <c r="D36" s="237"/>
      <c r="E36" s="238"/>
      <c r="F36" s="256">
        <f>SUM(F33:G35)</f>
        <v>1924233.6071844706</v>
      </c>
      <c r="G36" s="257"/>
      <c r="H36" s="39"/>
      <c r="I36" s="41"/>
      <c r="J36" s="20"/>
      <c r="K36" s="20"/>
    </row>
    <row r="37" spans="1:11" ht="15" hidden="1" x14ac:dyDescent="0.2">
      <c r="A37" s="36"/>
      <c r="B37" s="36"/>
      <c r="C37" s="36"/>
      <c r="D37" s="36"/>
      <c r="E37" s="36"/>
      <c r="F37" s="36"/>
      <c r="G37" s="36"/>
      <c r="H37" s="39"/>
      <c r="I37" s="41"/>
      <c r="J37" s="20"/>
      <c r="K37" s="20"/>
    </row>
    <row r="38" spans="1:11" ht="15" hidden="1" x14ac:dyDescent="0.2">
      <c r="A38" s="36"/>
      <c r="B38" s="36"/>
      <c r="C38" s="36"/>
      <c r="D38" s="36"/>
      <c r="E38" s="36"/>
      <c r="F38" s="36"/>
      <c r="G38" s="36"/>
      <c r="H38" s="39"/>
      <c r="I38" s="41"/>
      <c r="J38" s="20"/>
      <c r="K38" s="20"/>
    </row>
    <row r="39" spans="1:11" ht="15" hidden="1" x14ac:dyDescent="0.2">
      <c r="A39" s="28"/>
      <c r="B39" s="28"/>
      <c r="C39" s="28"/>
      <c r="D39" s="28"/>
      <c r="E39" s="28"/>
      <c r="F39" s="28"/>
      <c r="G39" s="28"/>
      <c r="H39" s="28"/>
      <c r="I39" s="28"/>
    </row>
    <row r="40" spans="1:11" ht="30" hidden="1" customHeight="1" x14ac:dyDescent="0.25">
      <c r="A40" s="255"/>
      <c r="B40" s="255"/>
      <c r="C40" s="255"/>
      <c r="D40" s="255"/>
      <c r="E40" s="255"/>
      <c r="F40" s="255"/>
      <c r="G40" s="255"/>
      <c r="H40" s="255"/>
      <c r="I40" s="255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1:G1"/>
    <mergeCell ref="A5:E6"/>
    <mergeCell ref="A2:C2"/>
    <mergeCell ref="F10:G10"/>
    <mergeCell ref="A7:E7"/>
    <mergeCell ref="B8:E8"/>
    <mergeCell ref="B11:E11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F36:G36"/>
    <mergeCell ref="F32:G32"/>
    <mergeCell ref="F35:G35"/>
    <mergeCell ref="F22:G22"/>
    <mergeCell ref="B9:E9"/>
    <mergeCell ref="F7:G7"/>
    <mergeCell ref="F6:G6"/>
    <mergeCell ref="D2:E2"/>
    <mergeCell ref="D3:E3"/>
    <mergeCell ref="F21:G21"/>
    <mergeCell ref="F20:G20"/>
    <mergeCell ref="F19:G19"/>
    <mergeCell ref="F14:G14"/>
    <mergeCell ref="F15:G15"/>
    <mergeCell ref="F16:G16"/>
    <mergeCell ref="B22:E22"/>
    <mergeCell ref="B21:E21"/>
    <mergeCell ref="B12:E12"/>
    <mergeCell ref="B16:E16"/>
    <mergeCell ref="B17:E17"/>
    <mergeCell ref="B20:E20"/>
    <mergeCell ref="B19:E19"/>
    <mergeCell ref="B13:E13"/>
    <mergeCell ref="B15:E15"/>
    <mergeCell ref="B18:E18"/>
    <mergeCell ref="B14:E14"/>
    <mergeCell ref="A35:E35"/>
    <mergeCell ref="F34:G34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  <mergeCell ref="F30:G30"/>
    <mergeCell ref="F29:G29"/>
    <mergeCell ref="F28:G28"/>
    <mergeCell ref="F27:G27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1" width="7.140625" customWidth="1"/>
    <col min="2" max="4" width="3.5703125" customWidth="1"/>
    <col min="5" max="5" width="39.28515625" customWidth="1"/>
    <col min="6" max="6" width="7" customWidth="1"/>
    <col min="7" max="7" width="26.5703125" customWidth="1"/>
    <col min="8" max="8" width="9.140625" style="47" hidden="1" customWidth="1"/>
    <col min="9" max="9" width="0" hidden="1" customWidth="1"/>
    <col min="10" max="16384" width="9.140625" hidden="1"/>
  </cols>
  <sheetData>
    <row r="1" spans="1:9" ht="46.5" customHeight="1" x14ac:dyDescent="0.25">
      <c r="A1" s="226" t="s">
        <v>198</v>
      </c>
      <c r="B1" s="226"/>
      <c r="C1" s="226"/>
      <c r="D1" s="226"/>
      <c r="E1" s="226"/>
      <c r="F1" s="226"/>
      <c r="G1" s="226"/>
      <c r="H1" s="36"/>
      <c r="I1" s="22"/>
    </row>
    <row r="2" spans="1:9" ht="20.100000000000001" customHeight="1" x14ac:dyDescent="0.25">
      <c r="A2" s="213" t="s">
        <v>8</v>
      </c>
      <c r="B2" s="213"/>
      <c r="C2" s="71"/>
      <c r="D2" s="231" t="str">
        <f>'CSS '!D2:E2</f>
        <v>Alameda</v>
      </c>
      <c r="E2" s="231"/>
      <c r="F2" s="43" t="s">
        <v>9</v>
      </c>
      <c r="G2" s="25">
        <f>'CSS '!G2</f>
        <v>42989</v>
      </c>
      <c r="H2" s="36"/>
      <c r="I2" s="22"/>
    </row>
    <row r="3" spans="1:9" ht="15" customHeight="1" x14ac:dyDescent="0.25">
      <c r="A3" s="40"/>
      <c r="B3" s="40"/>
      <c r="C3" s="40"/>
      <c r="D3" s="228"/>
      <c r="E3" s="228"/>
      <c r="F3" s="52"/>
      <c r="G3" s="36"/>
      <c r="H3" s="36"/>
      <c r="I3" s="22"/>
    </row>
    <row r="4" spans="1:9" ht="15" customHeight="1" x14ac:dyDescent="0.2">
      <c r="A4" s="36"/>
      <c r="B4" s="36"/>
      <c r="C4" s="36"/>
      <c r="D4" s="36"/>
      <c r="E4" s="36"/>
      <c r="F4" s="36"/>
      <c r="G4" s="36"/>
      <c r="H4" s="36"/>
      <c r="I4" s="22"/>
    </row>
    <row r="5" spans="1:9" s="3" customFormat="1" ht="15" customHeight="1" x14ac:dyDescent="0.25">
      <c r="A5" s="206" t="s">
        <v>58</v>
      </c>
      <c r="B5" s="207"/>
      <c r="C5" s="207"/>
      <c r="D5" s="207"/>
      <c r="E5" s="208"/>
      <c r="F5" s="206" t="s">
        <v>0</v>
      </c>
      <c r="G5" s="208"/>
      <c r="H5" s="37"/>
      <c r="I5" s="24"/>
    </row>
    <row r="6" spans="1:9" s="1" customFormat="1" ht="42" customHeight="1" x14ac:dyDescent="0.25">
      <c r="A6" s="212"/>
      <c r="B6" s="213"/>
      <c r="C6" s="213"/>
      <c r="D6" s="213"/>
      <c r="E6" s="214"/>
      <c r="F6" s="219" t="s">
        <v>59</v>
      </c>
      <c r="G6" s="220"/>
      <c r="H6" s="70"/>
      <c r="I6" s="61"/>
    </row>
    <row r="7" spans="1:9" ht="15" customHeight="1" x14ac:dyDescent="0.25">
      <c r="A7" s="62" t="s">
        <v>39</v>
      </c>
      <c r="B7" s="63"/>
      <c r="C7" s="63"/>
      <c r="D7" s="63"/>
      <c r="E7" s="64"/>
      <c r="F7" s="270"/>
      <c r="G7" s="271"/>
      <c r="H7" s="36"/>
      <c r="I7" s="22"/>
    </row>
    <row r="8" spans="1:9" ht="15" customHeight="1" x14ac:dyDescent="0.2">
      <c r="A8" s="29"/>
      <c r="B8" s="65" t="s">
        <v>10</v>
      </c>
      <c r="C8" s="65"/>
      <c r="D8" s="65"/>
      <c r="E8" s="66"/>
      <c r="F8" s="263">
        <v>663689.13642792357</v>
      </c>
      <c r="G8" s="264"/>
      <c r="H8" s="36"/>
      <c r="I8" s="22"/>
    </row>
    <row r="9" spans="1:9" ht="15" customHeight="1" x14ac:dyDescent="0.2">
      <c r="A9" s="29"/>
      <c r="B9" s="65" t="s">
        <v>11</v>
      </c>
      <c r="C9" s="65"/>
      <c r="D9" s="65"/>
      <c r="E9" s="66"/>
      <c r="F9" s="263">
        <v>22637.073083693729</v>
      </c>
      <c r="G9" s="264"/>
      <c r="H9" s="36"/>
      <c r="I9" s="22"/>
    </row>
    <row r="10" spans="1:9" ht="15" customHeight="1" x14ac:dyDescent="0.2">
      <c r="A10" s="29"/>
      <c r="B10" s="65" t="s">
        <v>12</v>
      </c>
      <c r="C10" s="65"/>
      <c r="D10" s="65"/>
      <c r="E10" s="66"/>
      <c r="F10" s="263">
        <v>96506.780000000013</v>
      </c>
      <c r="G10" s="264"/>
      <c r="H10" s="36"/>
      <c r="I10" s="22"/>
    </row>
    <row r="11" spans="1:9" ht="15" customHeight="1" x14ac:dyDescent="0.2">
      <c r="A11" s="29"/>
      <c r="B11" s="65" t="s">
        <v>13</v>
      </c>
      <c r="C11" s="65"/>
      <c r="D11" s="65"/>
      <c r="E11" s="66"/>
      <c r="F11" s="263">
        <v>855.39061122382191</v>
      </c>
      <c r="G11" s="264"/>
      <c r="H11" s="36"/>
      <c r="I11" s="22"/>
    </row>
    <row r="12" spans="1:9" ht="15" customHeight="1" x14ac:dyDescent="0.2">
      <c r="A12" s="29"/>
      <c r="B12" s="65" t="s">
        <v>14</v>
      </c>
      <c r="C12" s="65"/>
      <c r="D12" s="65"/>
      <c r="E12" s="66"/>
      <c r="F12" s="263">
        <v>189553.8</v>
      </c>
      <c r="G12" s="264"/>
      <c r="H12" s="36"/>
      <c r="I12" s="22"/>
    </row>
    <row r="13" spans="1:9" ht="15" customHeight="1" x14ac:dyDescent="0.25">
      <c r="A13" s="269" t="s">
        <v>64</v>
      </c>
      <c r="B13" s="221"/>
      <c r="C13" s="221"/>
      <c r="D13" s="221"/>
      <c r="E13" s="221"/>
      <c r="F13" s="270">
        <f>SUM(F8:G12)</f>
        <v>973242.18012284115</v>
      </c>
      <c r="G13" s="271"/>
      <c r="H13" s="36"/>
      <c r="I13" s="22"/>
    </row>
    <row r="14" spans="1:9" s="4" customFormat="1" ht="15" customHeight="1" thickBot="1" x14ac:dyDescent="0.3">
      <c r="A14" s="187" t="s">
        <v>24</v>
      </c>
      <c r="B14" s="188"/>
      <c r="C14" s="188"/>
      <c r="D14" s="188"/>
      <c r="E14" s="188"/>
      <c r="F14" s="267">
        <v>0</v>
      </c>
      <c r="G14" s="268"/>
      <c r="H14" s="39"/>
      <c r="I14" s="26"/>
    </row>
    <row r="15" spans="1:9" ht="15" customHeight="1" x14ac:dyDescent="0.25">
      <c r="A15" s="67" t="s">
        <v>25</v>
      </c>
      <c r="B15" s="68"/>
      <c r="C15" s="68"/>
      <c r="D15" s="68"/>
      <c r="E15" s="69"/>
      <c r="F15" s="265">
        <f>SUM(F13:G14)</f>
        <v>973242.18012284115</v>
      </c>
      <c r="G15" s="266"/>
      <c r="H15" s="36"/>
      <c r="I15" s="22"/>
    </row>
    <row r="16" spans="1:9" s="47" customFormat="1" ht="15" hidden="1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9" ht="15" hidden="1" x14ac:dyDescent="0.2">
      <c r="A17" s="22"/>
      <c r="B17" s="22"/>
      <c r="C17" s="22"/>
      <c r="D17" s="22"/>
      <c r="E17" s="22"/>
      <c r="F17" s="22"/>
      <c r="G17" s="22"/>
      <c r="H17" s="36"/>
      <c r="I17" s="22"/>
    </row>
    <row r="18" spans="1:9" ht="15" hidden="1" x14ac:dyDescent="0.2">
      <c r="A18" s="22"/>
      <c r="B18" s="22"/>
      <c r="C18" s="22"/>
      <c r="D18" s="22"/>
      <c r="E18" s="22"/>
      <c r="F18" s="22"/>
      <c r="G18" s="22"/>
      <c r="H18" s="36"/>
      <c r="I18" s="22"/>
    </row>
    <row r="19" spans="1:9" ht="15" hidden="1" x14ac:dyDescent="0.2">
      <c r="A19" s="22"/>
      <c r="B19" s="22"/>
      <c r="C19" s="22"/>
      <c r="D19" s="22"/>
      <c r="E19" s="22"/>
      <c r="F19" s="22"/>
      <c r="G19" s="22"/>
      <c r="H19" s="36"/>
      <c r="I19" s="22"/>
    </row>
    <row r="20" spans="1:9" ht="15" hidden="1" x14ac:dyDescent="0.2">
      <c r="A20" s="22"/>
      <c r="B20" s="22"/>
      <c r="C20" s="22"/>
      <c r="D20" s="22"/>
      <c r="E20" s="22"/>
      <c r="F20" s="22"/>
      <c r="G20" s="22"/>
      <c r="H20" s="36"/>
      <c r="I20" s="22"/>
    </row>
    <row r="21" spans="1:9" ht="15" hidden="1" x14ac:dyDescent="0.2">
      <c r="A21" s="22"/>
      <c r="B21" s="22"/>
      <c r="C21" s="22"/>
      <c r="D21" s="22"/>
      <c r="E21" s="22"/>
      <c r="F21" s="22"/>
      <c r="G21" s="22"/>
      <c r="H21" s="36"/>
      <c r="I21" s="22"/>
    </row>
    <row r="22" spans="1:9" ht="15" hidden="1" x14ac:dyDescent="0.2">
      <c r="A22" s="22"/>
      <c r="B22" s="22"/>
      <c r="C22" s="22"/>
      <c r="D22" s="22"/>
      <c r="E22" s="22"/>
      <c r="F22" s="22"/>
      <c r="G22" s="22"/>
      <c r="H22" s="36"/>
      <c r="I22" s="22"/>
    </row>
  </sheetData>
  <sheetProtection sheet="1" objects="1" scenarios="1" selectLockedCells="1"/>
  <mergeCells count="18">
    <mergeCell ref="F9:G9"/>
    <mergeCell ref="F10:G10"/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="90" zoomScaleNormal="90" workbookViewId="0">
      <selection activeCell="A2" sqref="A2:B2"/>
    </sheetView>
  </sheetViews>
  <sheetFormatPr defaultColWidth="0" defaultRowHeight="15" zeroHeight="1" x14ac:dyDescent="0.2"/>
  <cols>
    <col min="1" max="1" width="10.7109375" style="28" customWidth="1"/>
    <col min="2" max="2" width="6.28515625" style="28" customWidth="1"/>
    <col min="3" max="4" width="3.5703125" style="28" customWidth="1"/>
    <col min="5" max="5" width="27.7109375" style="28" customWidth="1"/>
    <col min="6" max="6" width="8.42578125" style="28" customWidth="1"/>
    <col min="7" max="7" width="34.42578125" style="28" customWidth="1"/>
    <col min="8" max="8" width="9.140625" style="36" hidden="1" customWidth="1"/>
    <col min="9" max="16384" width="9.140625" hidden="1"/>
  </cols>
  <sheetData>
    <row r="1" spans="1:8" ht="46.5" customHeight="1" x14ac:dyDescent="0.25">
      <c r="A1" s="226" t="s">
        <v>199</v>
      </c>
      <c r="B1" s="226"/>
      <c r="C1" s="226"/>
      <c r="D1" s="226"/>
      <c r="E1" s="226"/>
      <c r="F1" s="226"/>
      <c r="G1" s="226"/>
    </row>
    <row r="2" spans="1:8" ht="20.100000000000001" customHeight="1" x14ac:dyDescent="0.25">
      <c r="A2" s="213" t="s">
        <v>8</v>
      </c>
      <c r="B2" s="213"/>
      <c r="C2" s="27"/>
      <c r="D2" s="231" t="str">
        <f>'CSS '!D2:E2</f>
        <v>Alameda</v>
      </c>
      <c r="E2" s="231"/>
      <c r="F2" s="43" t="s">
        <v>9</v>
      </c>
      <c r="G2" s="44">
        <f>'CSS '!G2</f>
        <v>42989</v>
      </c>
    </row>
    <row r="3" spans="1:8" ht="15" customHeight="1" x14ac:dyDescent="0.25">
      <c r="A3" s="40"/>
      <c r="B3" s="40"/>
      <c r="C3" s="40"/>
      <c r="D3" s="228"/>
      <c r="E3" s="228"/>
      <c r="F3" s="52"/>
      <c r="G3" s="36"/>
    </row>
    <row r="4" spans="1:8" ht="15" customHeight="1" x14ac:dyDescent="0.2">
      <c r="A4" s="36"/>
      <c r="B4" s="36"/>
      <c r="C4" s="36"/>
      <c r="D4" s="36"/>
      <c r="E4" s="36"/>
      <c r="F4" s="36"/>
      <c r="G4" s="36"/>
    </row>
    <row r="5" spans="1:8" s="3" customFormat="1" ht="15" customHeight="1" x14ac:dyDescent="0.25">
      <c r="A5" s="206" t="s">
        <v>72</v>
      </c>
      <c r="B5" s="207"/>
      <c r="C5" s="207"/>
      <c r="D5" s="207"/>
      <c r="E5" s="208"/>
      <c r="F5" s="206" t="s">
        <v>0</v>
      </c>
      <c r="G5" s="208"/>
      <c r="H5" s="37"/>
    </row>
    <row r="6" spans="1:8" s="1" customFormat="1" ht="42" customHeight="1" x14ac:dyDescent="0.25">
      <c r="A6" s="212"/>
      <c r="B6" s="213"/>
      <c r="C6" s="213"/>
      <c r="D6" s="213"/>
      <c r="E6" s="214"/>
      <c r="F6" s="219" t="s">
        <v>60</v>
      </c>
      <c r="G6" s="220"/>
      <c r="H6" s="70"/>
    </row>
    <row r="7" spans="1:8" ht="15" customHeight="1" x14ac:dyDescent="0.25">
      <c r="A7" s="194" t="s">
        <v>35</v>
      </c>
      <c r="B7" s="221"/>
      <c r="C7" s="221"/>
      <c r="D7" s="221"/>
      <c r="E7" s="222"/>
      <c r="F7" s="275"/>
      <c r="G7" s="276"/>
    </row>
    <row r="8" spans="1:8" ht="15" customHeight="1" x14ac:dyDescent="0.2">
      <c r="A8" s="29">
        <v>1</v>
      </c>
      <c r="B8" s="183"/>
      <c r="C8" s="201"/>
      <c r="D8" s="201"/>
      <c r="E8" s="202"/>
      <c r="F8" s="267"/>
      <c r="G8" s="268"/>
    </row>
    <row r="9" spans="1:8" ht="15" customHeight="1" x14ac:dyDescent="0.2">
      <c r="A9" s="29">
        <v>2</v>
      </c>
      <c r="B9" s="183"/>
      <c r="C9" s="201"/>
      <c r="D9" s="201"/>
      <c r="E9" s="202"/>
      <c r="F9" s="267"/>
      <c r="G9" s="268"/>
    </row>
    <row r="10" spans="1:8" ht="15" customHeight="1" x14ac:dyDescent="0.2">
      <c r="A10" s="29">
        <v>3</v>
      </c>
      <c r="B10" s="183"/>
      <c r="C10" s="201"/>
      <c r="D10" s="201"/>
      <c r="E10" s="202"/>
      <c r="F10" s="267"/>
      <c r="G10" s="268"/>
    </row>
    <row r="11" spans="1:8" ht="15" customHeight="1" x14ac:dyDescent="0.2">
      <c r="A11" s="29">
        <v>4</v>
      </c>
      <c r="B11" s="183"/>
      <c r="C11" s="201"/>
      <c r="D11" s="201"/>
      <c r="E11" s="202"/>
      <c r="F11" s="267"/>
      <c r="G11" s="268"/>
    </row>
    <row r="12" spans="1:8" ht="15" customHeight="1" x14ac:dyDescent="0.2">
      <c r="A12" s="29">
        <v>5</v>
      </c>
      <c r="B12" s="183"/>
      <c r="C12" s="201"/>
      <c r="D12" s="201"/>
      <c r="E12" s="202"/>
      <c r="F12" s="267"/>
      <c r="G12" s="268"/>
    </row>
    <row r="13" spans="1:8" ht="15" customHeight="1" x14ac:dyDescent="0.2">
      <c r="A13" s="29">
        <v>6</v>
      </c>
      <c r="B13" s="183"/>
      <c r="C13" s="201"/>
      <c r="D13" s="201"/>
      <c r="E13" s="202"/>
      <c r="F13" s="267"/>
      <c r="G13" s="268"/>
    </row>
    <row r="14" spans="1:8" ht="15" customHeight="1" x14ac:dyDescent="0.2">
      <c r="A14" s="29">
        <v>7</v>
      </c>
      <c r="B14" s="183"/>
      <c r="C14" s="201"/>
      <c r="D14" s="201"/>
      <c r="E14" s="202"/>
      <c r="F14" s="267"/>
      <c r="G14" s="268"/>
    </row>
    <row r="15" spans="1:8" ht="15" customHeight="1" x14ac:dyDescent="0.2">
      <c r="A15" s="29">
        <v>8</v>
      </c>
      <c r="B15" s="183"/>
      <c r="C15" s="201"/>
      <c r="D15" s="201"/>
      <c r="E15" s="202"/>
      <c r="F15" s="267"/>
      <c r="G15" s="268"/>
    </row>
    <row r="16" spans="1:8" ht="15" customHeight="1" x14ac:dyDescent="0.2">
      <c r="A16" s="29">
        <v>9</v>
      </c>
      <c r="B16" s="183"/>
      <c r="C16" s="201"/>
      <c r="D16" s="201"/>
      <c r="E16" s="202"/>
      <c r="F16" s="267"/>
      <c r="G16" s="268"/>
    </row>
    <row r="17" spans="1:7" ht="15" customHeight="1" x14ac:dyDescent="0.2">
      <c r="A17" s="29">
        <v>10</v>
      </c>
      <c r="B17" s="183"/>
      <c r="C17" s="201"/>
      <c r="D17" s="201"/>
      <c r="E17" s="202"/>
      <c r="F17" s="267"/>
      <c r="G17" s="268"/>
    </row>
    <row r="18" spans="1:7" ht="15" customHeight="1" x14ac:dyDescent="0.2">
      <c r="A18" s="29">
        <v>11</v>
      </c>
      <c r="B18" s="183"/>
      <c r="C18" s="201"/>
      <c r="D18" s="201"/>
      <c r="E18" s="202"/>
      <c r="F18" s="267"/>
      <c r="G18" s="268"/>
    </row>
    <row r="19" spans="1:7" ht="15" customHeight="1" x14ac:dyDescent="0.2">
      <c r="A19" s="29">
        <v>12</v>
      </c>
      <c r="B19" s="183"/>
      <c r="C19" s="201"/>
      <c r="D19" s="201"/>
      <c r="E19" s="202"/>
      <c r="F19" s="267"/>
      <c r="G19" s="268"/>
    </row>
    <row r="20" spans="1:7" ht="15" customHeight="1" x14ac:dyDescent="0.25">
      <c r="A20" s="269" t="s">
        <v>65</v>
      </c>
      <c r="B20" s="221"/>
      <c r="C20" s="221"/>
      <c r="D20" s="221"/>
      <c r="E20" s="221"/>
      <c r="F20" s="272">
        <f>SUM(F8:G19)</f>
        <v>0</v>
      </c>
      <c r="G20" s="273"/>
    </row>
    <row r="21" spans="1:7" ht="15" customHeight="1" x14ac:dyDescent="0.25">
      <c r="A21" s="253" t="s">
        <v>32</v>
      </c>
      <c r="B21" s="254"/>
      <c r="C21" s="254"/>
      <c r="D21" s="254"/>
      <c r="E21" s="254"/>
      <c r="F21" s="267"/>
      <c r="G21" s="268"/>
    </row>
    <row r="22" spans="1:7" ht="15" customHeight="1" x14ac:dyDescent="0.25">
      <c r="A22" s="274" t="s">
        <v>33</v>
      </c>
      <c r="B22" s="227"/>
      <c r="C22" s="227"/>
      <c r="D22" s="227"/>
      <c r="E22" s="227"/>
      <c r="F22" s="279">
        <f>SUM(F20:G21)</f>
        <v>0</v>
      </c>
      <c r="G22" s="280"/>
    </row>
    <row r="23" spans="1:7" ht="15" customHeight="1" x14ac:dyDescent="0.25">
      <c r="A23" s="72" t="s">
        <v>29</v>
      </c>
      <c r="B23" s="65"/>
      <c r="C23" s="65"/>
      <c r="D23" s="65"/>
      <c r="E23" s="66"/>
      <c r="F23" s="263"/>
      <c r="G23" s="264"/>
    </row>
    <row r="24" spans="1:7" ht="15" customHeight="1" x14ac:dyDescent="0.2">
      <c r="A24" s="29">
        <v>1</v>
      </c>
      <c r="B24" s="181" t="s">
        <v>29</v>
      </c>
      <c r="C24" s="204"/>
      <c r="D24" s="204"/>
      <c r="E24" s="205"/>
      <c r="F24" s="277">
        <v>784851.91585875954</v>
      </c>
      <c r="G24" s="278"/>
    </row>
    <row r="25" spans="1:7" ht="15" customHeight="1" x14ac:dyDescent="0.2">
      <c r="A25" s="29">
        <v>2</v>
      </c>
      <c r="B25" s="181"/>
      <c r="C25" s="204"/>
      <c r="D25" s="204"/>
      <c r="E25" s="205"/>
      <c r="F25" s="277"/>
      <c r="G25" s="278"/>
    </row>
    <row r="26" spans="1:7" ht="15" customHeight="1" x14ac:dyDescent="0.2">
      <c r="A26" s="29">
        <v>3</v>
      </c>
      <c r="B26" s="181"/>
      <c r="C26" s="204"/>
      <c r="D26" s="204"/>
      <c r="E26" s="205"/>
      <c r="F26" s="277"/>
      <c r="G26" s="278"/>
    </row>
    <row r="27" spans="1:7" ht="15" customHeight="1" x14ac:dyDescent="0.2">
      <c r="A27" s="29">
        <v>4</v>
      </c>
      <c r="B27" s="181"/>
      <c r="C27" s="204"/>
      <c r="D27" s="204"/>
      <c r="E27" s="205"/>
      <c r="F27" s="277"/>
      <c r="G27" s="278"/>
    </row>
    <row r="28" spans="1:7" ht="15" customHeight="1" x14ac:dyDescent="0.2">
      <c r="A28" s="29">
        <v>5</v>
      </c>
      <c r="B28" s="181"/>
      <c r="C28" s="204"/>
      <c r="D28" s="204"/>
      <c r="E28" s="205"/>
      <c r="F28" s="277"/>
      <c r="G28" s="278"/>
    </row>
    <row r="29" spans="1:7" ht="15" customHeight="1" x14ac:dyDescent="0.2">
      <c r="A29" s="29">
        <v>6</v>
      </c>
      <c r="B29" s="181"/>
      <c r="C29" s="204"/>
      <c r="D29" s="204"/>
      <c r="E29" s="205"/>
      <c r="F29" s="277"/>
      <c r="G29" s="278"/>
    </row>
    <row r="30" spans="1:7" ht="15" customHeight="1" x14ac:dyDescent="0.2">
      <c r="A30" s="29">
        <v>7</v>
      </c>
      <c r="B30" s="183"/>
      <c r="C30" s="201"/>
      <c r="D30" s="201"/>
      <c r="E30" s="202"/>
      <c r="F30" s="277"/>
      <c r="G30" s="278"/>
    </row>
    <row r="31" spans="1:7" ht="15" customHeight="1" x14ac:dyDescent="0.2">
      <c r="A31" s="29">
        <v>8</v>
      </c>
      <c r="B31" s="183"/>
      <c r="C31" s="201"/>
      <c r="D31" s="201"/>
      <c r="E31" s="202"/>
      <c r="F31" s="277"/>
      <c r="G31" s="278"/>
    </row>
    <row r="32" spans="1:7" ht="15" customHeight="1" x14ac:dyDescent="0.2">
      <c r="A32" s="29">
        <v>9</v>
      </c>
      <c r="B32" s="183"/>
      <c r="C32" s="201"/>
      <c r="D32" s="201"/>
      <c r="E32" s="202"/>
      <c r="F32" s="277"/>
      <c r="G32" s="278"/>
    </row>
    <row r="33" spans="1:8" ht="15" customHeight="1" x14ac:dyDescent="0.2">
      <c r="A33" s="29">
        <v>10</v>
      </c>
      <c r="B33" s="183"/>
      <c r="C33" s="201"/>
      <c r="D33" s="201"/>
      <c r="E33" s="202"/>
      <c r="F33" s="277"/>
      <c r="G33" s="278"/>
    </row>
    <row r="34" spans="1:8" ht="15" customHeight="1" x14ac:dyDescent="0.2">
      <c r="A34" s="29">
        <v>11</v>
      </c>
      <c r="B34" s="183"/>
      <c r="C34" s="201"/>
      <c r="D34" s="201"/>
      <c r="E34" s="202"/>
      <c r="F34" s="277"/>
      <c r="G34" s="278"/>
    </row>
    <row r="35" spans="1:8" s="4" customFormat="1" ht="15" customHeight="1" x14ac:dyDescent="0.2">
      <c r="A35" s="29">
        <v>12</v>
      </c>
      <c r="B35" s="183"/>
      <c r="C35" s="201"/>
      <c r="D35" s="201"/>
      <c r="E35" s="202"/>
      <c r="F35" s="277"/>
      <c r="G35" s="278"/>
      <c r="H35" s="39"/>
    </row>
    <row r="36" spans="1:8" s="4" customFormat="1" ht="15" customHeight="1" x14ac:dyDescent="0.2">
      <c r="A36" s="29">
        <v>13</v>
      </c>
      <c r="B36" s="183"/>
      <c r="C36" s="183"/>
      <c r="D36" s="183"/>
      <c r="E36" s="184"/>
      <c r="F36" s="277"/>
      <c r="G36" s="278"/>
      <c r="H36" s="39"/>
    </row>
    <row r="37" spans="1:8" s="4" customFormat="1" ht="15" customHeight="1" x14ac:dyDescent="0.25">
      <c r="A37" s="194" t="s">
        <v>66</v>
      </c>
      <c r="B37" s="195"/>
      <c r="C37" s="195"/>
      <c r="D37" s="195"/>
      <c r="E37" s="196"/>
      <c r="F37" s="272">
        <f>SUM(F24:G36)</f>
        <v>784851.91585875954</v>
      </c>
      <c r="G37" s="273"/>
      <c r="H37" s="39"/>
    </row>
    <row r="38" spans="1:8" ht="15" customHeight="1" x14ac:dyDescent="0.25">
      <c r="A38" s="187" t="s">
        <v>36</v>
      </c>
      <c r="B38" s="188"/>
      <c r="C38" s="188"/>
      <c r="D38" s="188"/>
      <c r="E38" s="189"/>
      <c r="F38" s="267"/>
      <c r="G38" s="268"/>
    </row>
    <row r="39" spans="1:8" ht="15" customHeight="1" thickBot="1" x14ac:dyDescent="0.3">
      <c r="A39" s="187" t="s">
        <v>37</v>
      </c>
      <c r="B39" s="188"/>
      <c r="C39" s="188"/>
      <c r="D39" s="188"/>
      <c r="E39" s="189"/>
      <c r="F39" s="267">
        <f>F37+F38</f>
        <v>784851.91585875954</v>
      </c>
      <c r="G39" s="268"/>
    </row>
    <row r="40" spans="1:8" ht="16.5" thickBot="1" x14ac:dyDescent="0.3">
      <c r="A40" s="281" t="s">
        <v>28</v>
      </c>
      <c r="B40" s="282"/>
      <c r="C40" s="282"/>
      <c r="D40" s="282"/>
      <c r="E40" s="283"/>
      <c r="F40" s="284">
        <f>F22+F39</f>
        <v>784851.91585875954</v>
      </c>
      <c r="G40" s="285"/>
    </row>
    <row r="41" spans="1:8" s="47" customFormat="1" hidden="1" x14ac:dyDescent="0.2">
      <c r="A41" s="36"/>
      <c r="B41" s="36"/>
      <c r="C41" s="36"/>
      <c r="D41" s="36"/>
      <c r="E41" s="36"/>
      <c r="F41" s="36"/>
      <c r="G41" s="36"/>
      <c r="H41" s="36"/>
    </row>
    <row r="42" spans="1:8" s="47" customFormat="1" hidden="1" x14ac:dyDescent="0.2">
      <c r="A42" s="36"/>
      <c r="B42" s="36"/>
      <c r="C42" s="36"/>
      <c r="D42" s="36"/>
      <c r="E42" s="36"/>
      <c r="F42" s="36"/>
      <c r="G42" s="36"/>
      <c r="H42" s="36"/>
    </row>
  </sheetData>
  <sheetProtection sheet="1" objects="1" scenarios="1" selectLockedCells="1"/>
  <mergeCells count="74">
    <mergeCell ref="F28:G28"/>
    <mergeCell ref="B31:E31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7:G27"/>
    <mergeCell ref="F36:G36"/>
    <mergeCell ref="B29:E29"/>
    <mergeCell ref="F31:G31"/>
    <mergeCell ref="F32:G32"/>
    <mergeCell ref="F33:G33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25:G25"/>
    <mergeCell ref="F26:G26"/>
    <mergeCell ref="F23:G23"/>
    <mergeCell ref="F13:G13"/>
    <mergeCell ref="F14:G14"/>
    <mergeCell ref="F15:G15"/>
    <mergeCell ref="B8:E8"/>
    <mergeCell ref="B9:E9"/>
    <mergeCell ref="B10:E10"/>
    <mergeCell ref="B11:E11"/>
    <mergeCell ref="F24:G24"/>
    <mergeCell ref="F9:G9"/>
    <mergeCell ref="F10:G10"/>
    <mergeCell ref="F11:G11"/>
    <mergeCell ref="F21:G21"/>
    <mergeCell ref="F16:G16"/>
    <mergeCell ref="F17:G17"/>
    <mergeCell ref="F18:G18"/>
    <mergeCell ref="F19:G19"/>
    <mergeCell ref="F22:G22"/>
    <mergeCell ref="A7:E7"/>
    <mergeCell ref="D2:E2"/>
    <mergeCell ref="D3:E3"/>
    <mergeCell ref="A5:E6"/>
    <mergeCell ref="F5:G5"/>
    <mergeCell ref="A2:B2"/>
    <mergeCell ref="F6:G6"/>
    <mergeCell ref="F7:G7"/>
    <mergeCell ref="B30:E30"/>
    <mergeCell ref="B28:E28"/>
    <mergeCell ref="B27:E27"/>
    <mergeCell ref="B16:E16"/>
    <mergeCell ref="B14:E14"/>
    <mergeCell ref="B15:E15"/>
    <mergeCell ref="B17:E17"/>
    <mergeCell ref="A22:E22"/>
    <mergeCell ref="B25:E25"/>
    <mergeCell ref="B26:E26"/>
    <mergeCell ref="B12:E12"/>
    <mergeCell ref="A20:E20"/>
    <mergeCell ref="F20:G20"/>
    <mergeCell ref="B19:E19"/>
    <mergeCell ref="B13:E13"/>
    <mergeCell ref="B24:E24"/>
    <mergeCell ref="B18:E18"/>
    <mergeCell ref="F12:G12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zoomScale="90" zoomScaleNormal="90" zoomScalePageLayoutView="60" workbookViewId="0">
      <selection activeCell="A12" sqref="A12:G13"/>
    </sheetView>
  </sheetViews>
  <sheetFormatPr defaultColWidth="0" defaultRowHeight="12.75" zeroHeight="1" x14ac:dyDescent="0.2"/>
  <cols>
    <col min="1" max="1" width="7.5703125" customWidth="1"/>
    <col min="2" max="4" width="3.5703125" customWidth="1"/>
    <col min="5" max="5" width="26.42578125" customWidth="1"/>
    <col min="6" max="6" width="8.42578125" customWidth="1"/>
    <col min="7" max="7" width="27.85546875" customWidth="1"/>
    <col min="8" max="8" width="9.140625" style="47" hidden="1" customWidth="1"/>
    <col min="9" max="9" width="0" hidden="1" customWidth="1"/>
    <col min="10" max="16384" width="9.140625" hidden="1"/>
  </cols>
  <sheetData>
    <row r="1" spans="1:9" ht="46.5" customHeight="1" x14ac:dyDescent="0.25">
      <c r="A1" s="226" t="s">
        <v>145</v>
      </c>
      <c r="B1" s="226"/>
      <c r="C1" s="226"/>
      <c r="D1" s="226"/>
      <c r="E1" s="226"/>
      <c r="F1" s="226"/>
      <c r="G1" s="226"/>
      <c r="H1" s="36"/>
      <c r="I1" s="22"/>
    </row>
    <row r="2" spans="1:9" ht="15" customHeight="1" x14ac:dyDescent="0.25">
      <c r="A2" s="213" t="s">
        <v>8</v>
      </c>
      <c r="B2" s="213"/>
      <c r="C2" s="71"/>
      <c r="D2" s="231" t="str">
        <f>'CSS '!D2:E2</f>
        <v>Alameda</v>
      </c>
      <c r="E2" s="231"/>
      <c r="F2" s="43" t="s">
        <v>9</v>
      </c>
      <c r="G2" s="44">
        <f>'CSS '!G2</f>
        <v>42989</v>
      </c>
      <c r="H2" s="36"/>
      <c r="I2" s="22"/>
    </row>
    <row r="3" spans="1:9" ht="15" customHeight="1" x14ac:dyDescent="0.25">
      <c r="A3" s="40"/>
      <c r="B3" s="40"/>
      <c r="C3" s="40"/>
      <c r="D3" s="228"/>
      <c r="E3" s="228"/>
      <c r="F3" s="52"/>
      <c r="G3" s="36"/>
      <c r="H3" s="36"/>
      <c r="I3" s="22"/>
    </row>
    <row r="4" spans="1:9" ht="15" customHeight="1" x14ac:dyDescent="0.2">
      <c r="A4" s="36"/>
      <c r="B4" s="36"/>
      <c r="C4" s="36"/>
      <c r="D4" s="36"/>
      <c r="E4" s="36"/>
      <c r="F4" s="36"/>
      <c r="G4" s="36"/>
      <c r="H4" s="36"/>
      <c r="I4" s="22"/>
    </row>
    <row r="5" spans="1:9" s="3" customFormat="1" ht="17.25" customHeight="1" x14ac:dyDescent="0.25">
      <c r="A5" s="206"/>
      <c r="B5" s="207"/>
      <c r="C5" s="207"/>
      <c r="D5" s="207"/>
      <c r="E5" s="208"/>
      <c r="F5" s="206" t="s">
        <v>0</v>
      </c>
      <c r="G5" s="208"/>
      <c r="H5" s="37"/>
      <c r="I5" s="24"/>
    </row>
    <row r="6" spans="1:9" s="1" customFormat="1" ht="15.75" hidden="1" x14ac:dyDescent="0.25">
      <c r="A6" s="212"/>
      <c r="B6" s="213"/>
      <c r="C6" s="213"/>
      <c r="D6" s="213"/>
      <c r="E6" s="214"/>
      <c r="F6" s="219" t="s">
        <v>69</v>
      </c>
      <c r="G6" s="220"/>
      <c r="H6" s="70"/>
      <c r="I6" s="61"/>
    </row>
    <row r="7" spans="1:9" ht="37.5" customHeight="1" x14ac:dyDescent="0.25">
      <c r="A7" s="293" t="s">
        <v>101</v>
      </c>
      <c r="B7" s="294"/>
      <c r="C7" s="294"/>
      <c r="D7" s="294"/>
      <c r="E7" s="295"/>
      <c r="F7" s="190"/>
      <c r="G7" s="191"/>
      <c r="H7" s="36"/>
      <c r="I7" s="22"/>
    </row>
    <row r="8" spans="1:9" s="47" customFormat="1" ht="15" x14ac:dyDescent="0.2">
      <c r="A8" s="296"/>
      <c r="B8" s="297"/>
      <c r="C8" s="297"/>
      <c r="D8" s="297"/>
      <c r="E8" s="297"/>
      <c r="F8" s="297"/>
      <c r="G8" s="298"/>
      <c r="H8" s="36"/>
      <c r="I8" s="36"/>
    </row>
    <row r="9" spans="1:9" ht="15.75" x14ac:dyDescent="0.25">
      <c r="A9" s="293" t="s">
        <v>31</v>
      </c>
      <c r="B9" s="299"/>
      <c r="C9" s="299"/>
      <c r="D9" s="299"/>
      <c r="E9" s="300"/>
      <c r="F9" s="190">
        <v>626416.18999999994</v>
      </c>
      <c r="G9" s="191"/>
      <c r="H9" s="36"/>
      <c r="I9" s="22"/>
    </row>
    <row r="10" spans="1:9" s="47" customFormat="1" ht="15" x14ac:dyDescent="0.2">
      <c r="A10" s="301"/>
      <c r="B10" s="302"/>
      <c r="C10" s="302"/>
      <c r="D10" s="302"/>
      <c r="E10" s="302"/>
      <c r="F10" s="302"/>
      <c r="G10" s="303"/>
      <c r="H10" s="36"/>
      <c r="I10" s="36"/>
    </row>
    <row r="11" spans="1:9" ht="15.75" x14ac:dyDescent="0.25">
      <c r="A11" s="293" t="s">
        <v>70</v>
      </c>
      <c r="B11" s="299"/>
      <c r="C11" s="299"/>
      <c r="D11" s="299"/>
      <c r="E11" s="300"/>
      <c r="F11" s="190">
        <v>603388</v>
      </c>
      <c r="G11" s="191"/>
      <c r="H11" s="36"/>
      <c r="I11" s="22"/>
    </row>
    <row r="12" spans="1:9" s="47" customFormat="1" ht="15" hidden="1" x14ac:dyDescent="0.2">
      <c r="A12" s="292"/>
      <c r="B12" s="292"/>
      <c r="C12" s="292"/>
      <c r="D12" s="292"/>
      <c r="E12" s="292"/>
      <c r="F12" s="292"/>
      <c r="G12" s="292"/>
      <c r="H12" s="39"/>
      <c r="I12" s="36"/>
    </row>
    <row r="13" spans="1:9" s="47" customFormat="1" ht="15.75" hidden="1" x14ac:dyDescent="0.25">
      <c r="A13" s="287"/>
      <c r="B13" s="287"/>
      <c r="C13" s="287"/>
      <c r="D13" s="287"/>
      <c r="E13" s="287"/>
      <c r="F13" s="288"/>
      <c r="G13" s="288"/>
      <c r="H13" s="39"/>
      <c r="I13" s="36"/>
    </row>
    <row r="14" spans="1:9" ht="15" hidden="1" x14ac:dyDescent="0.2">
      <c r="A14" s="289"/>
      <c r="B14" s="289"/>
      <c r="C14" s="289"/>
      <c r="D14" s="289"/>
      <c r="E14" s="289"/>
      <c r="F14" s="289"/>
      <c r="G14" s="289"/>
      <c r="H14" s="39"/>
      <c r="I14" s="22"/>
    </row>
    <row r="15" spans="1:9" hidden="1" x14ac:dyDescent="0.2">
      <c r="A15" s="290"/>
      <c r="B15" s="290"/>
      <c r="C15" s="290"/>
      <c r="D15" s="290"/>
      <c r="E15" s="290"/>
      <c r="F15" s="291"/>
      <c r="G15" s="291"/>
      <c r="H15" s="73"/>
    </row>
    <row r="16" spans="1:9" hidden="1" x14ac:dyDescent="0.2">
      <c r="A16" s="286"/>
      <c r="B16" s="286"/>
      <c r="C16" s="286"/>
      <c r="D16" s="286"/>
      <c r="E16" s="286"/>
      <c r="F16" s="286"/>
      <c r="G16" s="286"/>
      <c r="H16" s="73"/>
    </row>
    <row r="22" spans="3:3" hidden="1" x14ac:dyDescent="0.2">
      <c r="C22" s="19"/>
    </row>
    <row r="23" spans="3:3" hidden="1" x14ac:dyDescent="0.2">
      <c r="C23" s="19"/>
    </row>
    <row r="24" spans="3:3" hidden="1" x14ac:dyDescent="0.2">
      <c r="C24" s="19"/>
    </row>
    <row r="25" spans="3:3" hidden="1" x14ac:dyDescent="0.2">
      <c r="C25" s="19"/>
    </row>
    <row r="26" spans="3:3" hidden="1" x14ac:dyDescent="0.2">
      <c r="C26" s="19"/>
    </row>
    <row r="27" spans="3:3" hidden="1" x14ac:dyDescent="0.2">
      <c r="C27" s="19"/>
    </row>
    <row r="28" spans="3:3" hidden="1" x14ac:dyDescent="0.2">
      <c r="C28" s="19"/>
    </row>
    <row r="29" spans="3:3" hidden="1" x14ac:dyDescent="0.2">
      <c r="C29" s="19"/>
    </row>
    <row r="30" spans="3:3" hidden="1" x14ac:dyDescent="0.2">
      <c r="C30" s="19"/>
    </row>
    <row r="31" spans="3:3" hidden="1" x14ac:dyDescent="0.2">
      <c r="C31" s="19"/>
    </row>
    <row r="32" spans="3:3" hidden="1" x14ac:dyDescent="0.2">
      <c r="C32" s="19"/>
    </row>
    <row r="33" spans="3:3" hidden="1" x14ac:dyDescent="0.2">
      <c r="C33" s="19"/>
    </row>
    <row r="34" spans="3:3" hidden="1" x14ac:dyDescent="0.2">
      <c r="C34" s="19"/>
    </row>
    <row r="35" spans="3:3" hidden="1" x14ac:dyDescent="0.2">
      <c r="C35" s="19"/>
    </row>
    <row r="36" spans="3:3" hidden="1" x14ac:dyDescent="0.2">
      <c r="C36" s="19"/>
    </row>
    <row r="37" spans="3:3" hidden="1" x14ac:dyDescent="0.2">
      <c r="C37" s="19"/>
    </row>
    <row r="38" spans="3:3" hidden="1" x14ac:dyDescent="0.2">
      <c r="C38" s="19"/>
    </row>
    <row r="39" spans="3:3" hidden="1" x14ac:dyDescent="0.2">
      <c r="C39" s="19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"/>
  <sheetViews>
    <sheetView zoomScale="90" zoomScaleNormal="90" zoomScalePageLayoutView="60" workbookViewId="0">
      <selection sqref="A1:G1"/>
    </sheetView>
  </sheetViews>
  <sheetFormatPr defaultColWidth="0" defaultRowHeight="12.75" zeroHeight="1" x14ac:dyDescent="0.2"/>
  <cols>
    <col min="1" max="1" width="6.85546875" customWidth="1"/>
    <col min="2" max="4" width="3.5703125" customWidth="1"/>
    <col min="5" max="5" width="26.42578125" customWidth="1"/>
    <col min="6" max="6" width="8.42578125" customWidth="1"/>
    <col min="7" max="7" width="28.85546875" customWidth="1"/>
    <col min="8" max="8" width="9.140625" style="47" hidden="1" customWidth="1"/>
    <col min="9" max="9" width="0" hidden="1" customWidth="1"/>
    <col min="10" max="16384" width="9.140625" hidden="1"/>
  </cols>
  <sheetData>
    <row r="1" spans="1:9" ht="46.5" customHeight="1" x14ac:dyDescent="0.25">
      <c r="A1" s="226" t="s">
        <v>144</v>
      </c>
      <c r="B1" s="226"/>
      <c r="C1" s="226"/>
      <c r="D1" s="226"/>
      <c r="E1" s="226"/>
      <c r="F1" s="226"/>
      <c r="G1" s="226"/>
      <c r="H1" s="36"/>
      <c r="I1" s="22"/>
    </row>
    <row r="2" spans="1:9" ht="15" customHeight="1" x14ac:dyDescent="0.25">
      <c r="A2" s="213" t="s">
        <v>8</v>
      </c>
      <c r="B2" s="213"/>
      <c r="C2" s="71"/>
      <c r="D2" s="231" t="str">
        <f>'CSS '!D2:E2</f>
        <v>Alameda</v>
      </c>
      <c r="E2" s="231"/>
      <c r="F2" s="43" t="s">
        <v>9</v>
      </c>
      <c r="G2" s="44">
        <f>'CSS '!G2</f>
        <v>42989</v>
      </c>
      <c r="H2" s="36"/>
      <c r="I2" s="22"/>
    </row>
    <row r="3" spans="1:9" ht="15" customHeight="1" x14ac:dyDescent="0.25">
      <c r="A3" s="40"/>
      <c r="B3" s="40"/>
      <c r="C3" s="40"/>
      <c r="D3" s="228"/>
      <c r="E3" s="228"/>
      <c r="F3" s="52"/>
      <c r="G3" s="36"/>
      <c r="H3" s="36"/>
      <c r="I3" s="22"/>
    </row>
    <row r="4" spans="1:9" ht="15" customHeight="1" x14ac:dyDescent="0.2">
      <c r="A4" s="36"/>
      <c r="B4" s="36"/>
      <c r="C4" s="36"/>
      <c r="D4" s="36"/>
      <c r="E4" s="36"/>
      <c r="F4" s="36"/>
      <c r="G4" s="36"/>
      <c r="H4" s="36"/>
      <c r="I4" s="22"/>
    </row>
    <row r="5" spans="1:9" s="3" customFormat="1" ht="12.75" customHeight="1" x14ac:dyDescent="0.25">
      <c r="A5" s="206"/>
      <c r="B5" s="207"/>
      <c r="C5" s="207"/>
      <c r="D5" s="207"/>
      <c r="E5" s="208"/>
      <c r="F5" s="206" t="s">
        <v>0</v>
      </c>
      <c r="G5" s="208"/>
      <c r="H5" s="37"/>
      <c r="I5" s="24"/>
    </row>
    <row r="6" spans="1:9" s="1" customFormat="1" ht="15.75" x14ac:dyDescent="0.25">
      <c r="A6" s="212"/>
      <c r="B6" s="213"/>
      <c r="C6" s="213"/>
      <c r="D6" s="213"/>
      <c r="E6" s="214"/>
      <c r="F6" s="219" t="s">
        <v>69</v>
      </c>
      <c r="G6" s="220"/>
      <c r="H6" s="70"/>
      <c r="I6" s="61"/>
    </row>
    <row r="7" spans="1:9" ht="26.1" customHeight="1" x14ac:dyDescent="0.2">
      <c r="A7" s="304" t="s">
        <v>139</v>
      </c>
      <c r="B7" s="305"/>
      <c r="C7" s="305"/>
      <c r="D7" s="305"/>
      <c r="E7" s="306"/>
      <c r="F7" s="190"/>
      <c r="G7" s="191"/>
      <c r="H7" s="36"/>
      <c r="I7" s="22"/>
    </row>
    <row r="8" spans="1:9" s="47" customFormat="1" ht="15" x14ac:dyDescent="0.2">
      <c r="A8" s="296"/>
      <c r="B8" s="297"/>
      <c r="C8" s="297"/>
      <c r="D8" s="297"/>
      <c r="E8" s="297"/>
      <c r="F8" s="297"/>
      <c r="G8" s="298"/>
      <c r="H8" s="36"/>
      <c r="I8" s="36"/>
    </row>
    <row r="9" spans="1:9" s="47" customFormat="1" ht="15" hidden="1" x14ac:dyDescent="0.2">
      <c r="A9" s="36"/>
      <c r="B9" s="36"/>
      <c r="C9" s="36"/>
      <c r="D9" s="36"/>
      <c r="E9" s="36"/>
      <c r="F9" s="36"/>
      <c r="G9" s="36"/>
      <c r="H9" s="36"/>
      <c r="I9" s="36"/>
    </row>
    <row r="10" spans="1:9" ht="15" hidden="1" x14ac:dyDescent="0.2">
      <c r="A10" s="22"/>
      <c r="B10" s="22"/>
      <c r="C10" s="22"/>
      <c r="D10" s="22"/>
      <c r="E10" s="22"/>
      <c r="F10" s="22"/>
      <c r="G10" s="22"/>
      <c r="H10" s="36"/>
      <c r="I10" s="22"/>
    </row>
    <row r="11" spans="1:9" ht="15" hidden="1" x14ac:dyDescent="0.2">
      <c r="A11" s="22"/>
      <c r="B11" s="22"/>
      <c r="C11" s="22"/>
      <c r="D11" s="22"/>
      <c r="E11" s="22"/>
      <c r="F11" s="22"/>
      <c r="G11" s="22"/>
      <c r="H11" s="36"/>
      <c r="I11" s="22"/>
    </row>
    <row r="12" spans="1:9" ht="15" hidden="1" x14ac:dyDescent="0.2">
      <c r="A12" s="22"/>
      <c r="B12" s="22"/>
      <c r="C12" s="22"/>
      <c r="D12" s="22"/>
      <c r="E12" s="22"/>
      <c r="F12" s="22"/>
      <c r="G12" s="22"/>
      <c r="H12" s="36"/>
      <c r="I12" s="22"/>
    </row>
    <row r="13" spans="1:9" ht="15" hidden="1" x14ac:dyDescent="0.2">
      <c r="A13" s="22"/>
      <c r="B13" s="22"/>
      <c r="C13" s="22"/>
      <c r="D13" s="22"/>
      <c r="E13" s="22"/>
      <c r="F13" s="22"/>
      <c r="G13" s="22"/>
      <c r="H13" s="36"/>
      <c r="I13" s="22"/>
    </row>
    <row r="15" spans="1:9" hidden="1" x14ac:dyDescent="0.2">
      <c r="C15" s="19"/>
    </row>
    <row r="16" spans="1:9" hidden="1" x14ac:dyDescent="0.2">
      <c r="C16" s="19"/>
    </row>
    <row r="17" spans="3:3" hidden="1" x14ac:dyDescent="0.2">
      <c r="C17" s="19"/>
    </row>
    <row r="18" spans="3:3" hidden="1" x14ac:dyDescent="0.2">
      <c r="C18" s="19"/>
    </row>
    <row r="19" spans="3:3" hidden="1" x14ac:dyDescent="0.2">
      <c r="C19" s="19"/>
    </row>
    <row r="20" spans="3:3" hidden="1" x14ac:dyDescent="0.2">
      <c r="C20" s="19"/>
    </row>
    <row r="21" spans="3:3" hidden="1" x14ac:dyDescent="0.2">
      <c r="C21" s="19"/>
    </row>
    <row r="22" spans="3:3" hidden="1" x14ac:dyDescent="0.2">
      <c r="C22" s="19"/>
    </row>
    <row r="23" spans="3:3" hidden="1" x14ac:dyDescent="0.2">
      <c r="C23" s="19"/>
    </row>
    <row r="24" spans="3:3" hidden="1" x14ac:dyDescent="0.2">
      <c r="C24" s="19"/>
    </row>
    <row r="25" spans="3:3" hidden="1" x14ac:dyDescent="0.2">
      <c r="C25" s="19"/>
    </row>
    <row r="26" spans="3:3" hidden="1" x14ac:dyDescent="0.2">
      <c r="C26" s="19"/>
    </row>
    <row r="27" spans="3:3" hidden="1" x14ac:dyDescent="0.2">
      <c r="C27" s="19"/>
    </row>
    <row r="28" spans="3:3" hidden="1" x14ac:dyDescent="0.2">
      <c r="C28" s="19"/>
    </row>
    <row r="29" spans="3:3" hidden="1" x14ac:dyDescent="0.2">
      <c r="C29" s="19"/>
    </row>
    <row r="30" spans="3:3" hidden="1" x14ac:dyDescent="0.2">
      <c r="C30" s="19"/>
    </row>
    <row r="31" spans="3:3" hidden="1" x14ac:dyDescent="0.2">
      <c r="C31" s="19"/>
    </row>
    <row r="32" spans="3:3" hidden="1" x14ac:dyDescent="0.2">
      <c r="C32" s="19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8" zoomScale="60" zoomScaleNormal="60" zoomScaleSheetLayoutView="70" zoomScalePageLayoutView="70" workbookViewId="0">
      <selection activeCell="A49" sqref="A49"/>
    </sheetView>
  </sheetViews>
  <sheetFormatPr defaultColWidth="0" defaultRowHeight="14.25" zeroHeight="1" x14ac:dyDescent="0.2"/>
  <cols>
    <col min="1" max="1" width="6.7109375" style="87" customWidth="1"/>
    <col min="2" max="2" width="6.42578125" style="87" customWidth="1"/>
    <col min="3" max="5" width="3.5703125" style="87" customWidth="1"/>
    <col min="6" max="6" width="56.140625" style="87" customWidth="1"/>
    <col min="7" max="7" width="17.85546875" style="87" customWidth="1"/>
    <col min="8" max="8" width="20" style="87" customWidth="1"/>
    <col min="9" max="9" width="18.85546875" style="87" customWidth="1"/>
    <col min="10" max="10" width="19.28515625" style="87" customWidth="1"/>
    <col min="11" max="11" width="22.42578125" style="87" customWidth="1"/>
    <col min="12" max="12" width="14.5703125" style="87" customWidth="1"/>
    <col min="13" max="13" width="20.28515625" style="87" customWidth="1"/>
    <col min="14" max="14" width="18.42578125" style="87" customWidth="1"/>
    <col min="15" max="15" width="25" style="87" customWidth="1"/>
    <col min="16" max="16" width="17.140625" style="87" customWidth="1"/>
    <col min="17" max="17" width="20.7109375" style="87" customWidth="1"/>
    <col min="18" max="18" width="13" style="87" hidden="1" customWidth="1"/>
    <col min="19" max="120" width="0" style="5" hidden="1" customWidth="1"/>
    <col min="121" max="16384" width="8.7109375" style="6" hidden="1"/>
  </cols>
  <sheetData>
    <row r="1" spans="1:120" ht="15.75" x14ac:dyDescent="0.25">
      <c r="A1" s="331" t="s">
        <v>83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20" ht="15.75" x14ac:dyDescent="0.25">
      <c r="A2" s="331" t="s">
        <v>137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20" ht="15.75" x14ac:dyDescent="0.25">
      <c r="A3" s="173" t="s">
        <v>126</v>
      </c>
      <c r="B3" s="174"/>
      <c r="C3" s="17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20" s="13" customFormat="1" ht="15.75" x14ac:dyDescent="0.25">
      <c r="A4" s="129"/>
      <c r="B4" s="130"/>
      <c r="C4" s="130"/>
      <c r="D4" s="130"/>
      <c r="E4" s="130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" x14ac:dyDescent="0.25">
      <c r="A5" s="21" t="s">
        <v>125</v>
      </c>
      <c r="B5" s="176"/>
      <c r="C5" s="176"/>
      <c r="D5" s="319" t="str">
        <f>'CSS '!D2:E2</f>
        <v>Alameda</v>
      </c>
      <c r="E5" s="319"/>
      <c r="F5" s="319"/>
      <c r="K5" s="133"/>
      <c r="P5" s="7" t="s">
        <v>82</v>
      </c>
      <c r="Q5" s="7"/>
    </row>
    <row r="6" spans="1:120" ht="15" customHeight="1" x14ac:dyDescent="0.25">
      <c r="A6" s="338"/>
      <c r="B6" s="338"/>
      <c r="C6" s="338"/>
      <c r="D6" s="338"/>
      <c r="E6" s="338"/>
      <c r="F6" s="338"/>
      <c r="G6" s="134"/>
      <c r="H6" s="134"/>
      <c r="I6" s="134"/>
      <c r="J6" s="134"/>
      <c r="K6" s="134"/>
      <c r="L6" s="134"/>
      <c r="M6" s="134"/>
      <c r="N6" s="23"/>
      <c r="O6" s="23"/>
      <c r="P6" s="135"/>
      <c r="Q6" s="135"/>
    </row>
    <row r="7" spans="1:120" ht="31.5" customHeight="1" x14ac:dyDescent="0.25">
      <c r="A7" s="334" t="s">
        <v>103</v>
      </c>
      <c r="B7" s="335"/>
      <c r="C7" s="335"/>
      <c r="D7" s="335"/>
      <c r="E7" s="335"/>
      <c r="F7" s="336"/>
      <c r="G7" s="90" t="s">
        <v>151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28"/>
    </row>
    <row r="8" spans="1:120" ht="15" customHeight="1" x14ac:dyDescent="0.2">
      <c r="A8" s="337"/>
      <c r="B8" s="337"/>
      <c r="C8" s="337"/>
      <c r="D8" s="337"/>
      <c r="E8" s="337"/>
      <c r="F8" s="337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28"/>
    </row>
    <row r="9" spans="1:120" s="9" customFormat="1" ht="15" customHeight="1" x14ac:dyDescent="0.25">
      <c r="A9" s="322" t="s">
        <v>138</v>
      </c>
      <c r="B9" s="323"/>
      <c r="C9" s="323"/>
      <c r="D9" s="323"/>
      <c r="E9" s="323"/>
      <c r="F9" s="324"/>
      <c r="G9" s="141" t="s">
        <v>0</v>
      </c>
      <c r="H9" s="141" t="s">
        <v>1</v>
      </c>
      <c r="I9" s="141" t="s">
        <v>7</v>
      </c>
      <c r="J9" s="141" t="s">
        <v>2</v>
      </c>
      <c r="K9" s="141" t="s">
        <v>3</v>
      </c>
      <c r="L9" s="141" t="s">
        <v>4</v>
      </c>
      <c r="M9" s="141" t="s">
        <v>5</v>
      </c>
      <c r="N9" s="141" t="s">
        <v>6</v>
      </c>
      <c r="O9" s="141" t="s">
        <v>41</v>
      </c>
      <c r="P9" s="141" t="s">
        <v>117</v>
      </c>
      <c r="Q9" s="141" t="s">
        <v>61</v>
      </c>
      <c r="R9" s="37"/>
      <c r="S9" s="9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</row>
    <row r="10" spans="1:120" s="9" customFormat="1" ht="21.6" customHeight="1" x14ac:dyDescent="0.25">
      <c r="A10" s="325"/>
      <c r="B10" s="326"/>
      <c r="C10" s="326"/>
      <c r="D10" s="326"/>
      <c r="E10" s="326"/>
      <c r="F10" s="327"/>
      <c r="G10" s="332" t="s">
        <v>15</v>
      </c>
      <c r="H10" s="332" t="s">
        <v>17</v>
      </c>
      <c r="I10" s="332" t="s">
        <v>38</v>
      </c>
      <c r="J10" s="332" t="s">
        <v>16</v>
      </c>
      <c r="K10" s="332" t="s">
        <v>18</v>
      </c>
      <c r="L10" s="332" t="s">
        <v>30</v>
      </c>
      <c r="M10" s="332" t="s">
        <v>31</v>
      </c>
      <c r="N10" s="332" t="s">
        <v>71</v>
      </c>
      <c r="O10" s="310" t="s">
        <v>139</v>
      </c>
      <c r="P10" s="332" t="s">
        <v>52</v>
      </c>
      <c r="Q10" s="332" t="s">
        <v>19</v>
      </c>
      <c r="R10" s="37"/>
      <c r="S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</row>
    <row r="11" spans="1:120" s="11" customFormat="1" ht="54.75" customHeight="1" x14ac:dyDescent="0.2">
      <c r="A11" s="328"/>
      <c r="B11" s="329"/>
      <c r="C11" s="329"/>
      <c r="D11" s="329"/>
      <c r="E11" s="329"/>
      <c r="F11" s="330"/>
      <c r="G11" s="333"/>
      <c r="H11" s="333"/>
      <c r="I11" s="333"/>
      <c r="J11" s="333"/>
      <c r="K11" s="333"/>
      <c r="L11" s="333"/>
      <c r="M11" s="333"/>
      <c r="N11" s="333"/>
      <c r="O11" s="311"/>
      <c r="P11" s="333"/>
      <c r="Q11" s="333"/>
      <c r="R11" s="38"/>
      <c r="S11" s="9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5.15" customHeight="1" x14ac:dyDescent="0.25">
      <c r="A12" s="142">
        <v>1</v>
      </c>
      <c r="B12" s="269" t="s">
        <v>200</v>
      </c>
      <c r="C12" s="221"/>
      <c r="D12" s="221"/>
      <c r="E12" s="221"/>
      <c r="F12" s="22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36"/>
      <c r="S12" s="28"/>
    </row>
    <row r="13" spans="1:120" ht="25.15" customHeight="1" x14ac:dyDescent="0.25">
      <c r="A13" s="77"/>
      <c r="B13" s="72"/>
      <c r="C13" s="41" t="s">
        <v>42</v>
      </c>
      <c r="D13" s="183" t="s">
        <v>67</v>
      </c>
      <c r="E13" s="183"/>
      <c r="F13" s="184"/>
      <c r="G13" s="94"/>
      <c r="H13" s="94"/>
      <c r="I13" s="94"/>
      <c r="J13" s="94"/>
      <c r="K13" s="94"/>
      <c r="L13" s="94"/>
      <c r="M13" s="94"/>
      <c r="N13" s="94"/>
      <c r="O13" s="94"/>
      <c r="P13" s="95">
        <v>18021440.050968099</v>
      </c>
      <c r="Q13" s="95">
        <f>P13</f>
        <v>18021440.050968099</v>
      </c>
      <c r="R13" s="36"/>
      <c r="S13" s="28"/>
    </row>
    <row r="14" spans="1:120" ht="25.15" customHeight="1" x14ac:dyDescent="0.25">
      <c r="A14" s="77"/>
      <c r="B14" s="72"/>
      <c r="C14" s="41" t="s">
        <v>43</v>
      </c>
      <c r="D14" s="183" t="s">
        <v>85</v>
      </c>
      <c r="E14" s="183"/>
      <c r="F14" s="184"/>
      <c r="G14" s="94"/>
      <c r="H14" s="94"/>
      <c r="I14" s="94"/>
      <c r="J14" s="95">
        <v>1417572.586698168</v>
      </c>
      <c r="K14" s="94"/>
      <c r="L14" s="94"/>
      <c r="M14" s="94"/>
      <c r="N14" s="94"/>
      <c r="O14" s="94"/>
      <c r="P14" s="94"/>
      <c r="Q14" s="95">
        <f t="shared" ref="Q14:Q23" si="0">SUM(G14:P14)</f>
        <v>1417572.586698168</v>
      </c>
      <c r="R14" s="36"/>
      <c r="S14" s="28"/>
    </row>
    <row r="15" spans="1:120" ht="25.15" customHeight="1" x14ac:dyDescent="0.25">
      <c r="A15" s="77"/>
      <c r="B15" s="72"/>
      <c r="C15" s="42" t="s">
        <v>44</v>
      </c>
      <c r="D15" s="183" t="s">
        <v>73</v>
      </c>
      <c r="E15" s="183"/>
      <c r="F15" s="184"/>
      <c r="G15" s="94"/>
      <c r="H15" s="94"/>
      <c r="I15" s="94"/>
      <c r="J15" s="95">
        <v>3911700</v>
      </c>
      <c r="K15" s="95">
        <v>8335449.6924896166</v>
      </c>
      <c r="L15" s="94"/>
      <c r="M15" s="94"/>
      <c r="N15" s="94"/>
      <c r="O15" s="94"/>
      <c r="P15" s="94"/>
      <c r="Q15" s="95">
        <f t="shared" si="0"/>
        <v>12247149.692489617</v>
      </c>
      <c r="R15" s="36"/>
      <c r="S15" s="28"/>
    </row>
    <row r="16" spans="1:120" s="13" customFormat="1" ht="25.15" customHeight="1" x14ac:dyDescent="0.2">
      <c r="A16" s="143"/>
      <c r="B16" s="144"/>
      <c r="C16" s="42" t="s">
        <v>45</v>
      </c>
      <c r="D16" s="317" t="s">
        <v>74</v>
      </c>
      <c r="E16" s="317"/>
      <c r="F16" s="318"/>
      <c r="G16" s="95">
        <f>'[38]RER Summary'!$G69</f>
        <v>0</v>
      </c>
      <c r="H16" s="95">
        <f>'[38]RER Summary'!$H69</f>
        <v>0</v>
      </c>
      <c r="I16" s="95">
        <v>3264928</v>
      </c>
      <c r="J16" s="95">
        <v>0</v>
      </c>
      <c r="K16" s="95">
        <v>3873200</v>
      </c>
      <c r="L16" s="95">
        <f>'[38]RER Summary'!$L69</f>
        <v>0</v>
      </c>
      <c r="M16" s="95">
        <f>'[38]RER Summary'!$M69</f>
        <v>0</v>
      </c>
      <c r="N16" s="95">
        <f>'[38]RER Summary'!$N69</f>
        <v>0</v>
      </c>
      <c r="O16" s="94"/>
      <c r="P16" s="97"/>
      <c r="Q16" s="95">
        <f t="shared" si="0"/>
        <v>7138128</v>
      </c>
      <c r="R16" s="136"/>
      <c r="S16" s="98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3" customFormat="1" ht="25.15" customHeight="1" x14ac:dyDescent="0.2">
      <c r="A17" s="143"/>
      <c r="B17" s="144"/>
      <c r="C17" s="42" t="s">
        <v>46</v>
      </c>
      <c r="D17" s="314" t="s">
        <v>75</v>
      </c>
      <c r="E17" s="314"/>
      <c r="F17" s="315"/>
      <c r="G17" s="95">
        <f>'[38]RER Summary'!$G70</f>
        <v>0</v>
      </c>
      <c r="H17" s="95">
        <f>'[38]RER Summary'!$H70</f>
        <v>0</v>
      </c>
      <c r="I17" s="95">
        <v>2549684</v>
      </c>
      <c r="J17" s="95">
        <v>0</v>
      </c>
      <c r="K17" s="95">
        <v>0</v>
      </c>
      <c r="L17" s="95">
        <f>'[38]RER Summary'!$L70</f>
        <v>0</v>
      </c>
      <c r="M17" s="95">
        <f>'[38]RER Summary'!$M70</f>
        <v>0</v>
      </c>
      <c r="N17" s="95">
        <f>'[38]RER Summary'!$N70</f>
        <v>0</v>
      </c>
      <c r="O17" s="94"/>
      <c r="P17" s="97"/>
      <c r="Q17" s="95">
        <f t="shared" si="0"/>
        <v>2549684</v>
      </c>
      <c r="R17" s="136"/>
      <c r="S17" s="98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3" customFormat="1" ht="25.15" customHeight="1" x14ac:dyDescent="0.2">
      <c r="A18" s="143"/>
      <c r="B18" s="144"/>
      <c r="C18" s="42" t="s">
        <v>47</v>
      </c>
      <c r="D18" s="314" t="s">
        <v>76</v>
      </c>
      <c r="E18" s="314"/>
      <c r="F18" s="315"/>
      <c r="G18" s="95">
        <f>'[38]RER Summary'!$G71</f>
        <v>0</v>
      </c>
      <c r="H18" s="95">
        <f>'[38]RER Summary'!$H71</f>
        <v>0</v>
      </c>
      <c r="I18" s="95">
        <v>0</v>
      </c>
      <c r="J18" s="95">
        <v>0</v>
      </c>
      <c r="K18" s="95">
        <v>0</v>
      </c>
      <c r="L18" s="95">
        <f>'[38]RER Summary'!$L71</f>
        <v>0</v>
      </c>
      <c r="M18" s="95">
        <f>'[38]RER Summary'!$M71</f>
        <v>0</v>
      </c>
      <c r="N18" s="95">
        <f>'[38]RER Summary'!$N71</f>
        <v>0</v>
      </c>
      <c r="O18" s="97"/>
      <c r="P18" s="97"/>
      <c r="Q18" s="95">
        <f t="shared" si="0"/>
        <v>0</v>
      </c>
      <c r="R18" s="136"/>
      <c r="S18" s="98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3" customFormat="1" ht="25.15" customHeight="1" x14ac:dyDescent="0.2">
      <c r="A19" s="143"/>
      <c r="B19" s="144"/>
      <c r="C19" s="42" t="s">
        <v>48</v>
      </c>
      <c r="D19" s="314" t="s">
        <v>77</v>
      </c>
      <c r="E19" s="314"/>
      <c r="F19" s="315"/>
      <c r="G19" s="95">
        <f>'[38]RER Summary'!$G72</f>
        <v>0</v>
      </c>
      <c r="H19" s="95">
        <f>'[38]RER Summary'!$H72</f>
        <v>0</v>
      </c>
      <c r="I19" s="95">
        <v>0</v>
      </c>
      <c r="J19" s="95">
        <v>0</v>
      </c>
      <c r="K19" s="95">
        <v>0</v>
      </c>
      <c r="L19" s="95">
        <f>'[38]RER Summary'!$L72</f>
        <v>-4.9999999988358468E-2</v>
      </c>
      <c r="M19" s="95">
        <f>'[39]RER Summary'!$M$72+0.3</f>
        <v>1426381.7899999998</v>
      </c>
      <c r="N19" s="95">
        <v>535225</v>
      </c>
      <c r="O19" s="97"/>
      <c r="P19" s="97"/>
      <c r="Q19" s="95">
        <f t="shared" si="0"/>
        <v>1961606.7399999998</v>
      </c>
      <c r="R19" s="136"/>
      <c r="S19" s="98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3" customFormat="1" ht="25.15" customHeight="1" x14ac:dyDescent="0.2">
      <c r="A20" s="143"/>
      <c r="B20" s="144"/>
      <c r="C20" s="42" t="s">
        <v>49</v>
      </c>
      <c r="D20" s="314" t="s">
        <v>89</v>
      </c>
      <c r="E20" s="314"/>
      <c r="F20" s="315"/>
      <c r="G20" s="95">
        <v>17496652.394284245</v>
      </c>
      <c r="H20" s="95">
        <v>0</v>
      </c>
      <c r="I20" s="95">
        <v>9834.4202756763189</v>
      </c>
      <c r="J20" s="95">
        <v>0</v>
      </c>
      <c r="K20" s="95">
        <v>0</v>
      </c>
      <c r="L20" s="97"/>
      <c r="M20" s="97"/>
      <c r="N20" s="97"/>
      <c r="O20" s="97"/>
      <c r="P20" s="97"/>
      <c r="Q20" s="95">
        <f t="shared" si="0"/>
        <v>17506486.814559922</v>
      </c>
      <c r="R20" s="136"/>
      <c r="S20" s="98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3" customFormat="1" ht="25.15" customHeight="1" x14ac:dyDescent="0.2">
      <c r="A21" s="143"/>
      <c r="B21" s="144"/>
      <c r="C21" s="42" t="s">
        <v>50</v>
      </c>
      <c r="D21" s="314" t="s">
        <v>109</v>
      </c>
      <c r="E21" s="314"/>
      <c r="F21" s="315"/>
      <c r="G21" s="95">
        <v>26527419.491999999</v>
      </c>
      <c r="H21" s="95">
        <v>10766006.242043648</v>
      </c>
      <c r="I21" s="95">
        <v>2210618.2910000002</v>
      </c>
      <c r="J21" s="95">
        <v>0</v>
      </c>
      <c r="K21" s="95">
        <v>0</v>
      </c>
      <c r="L21" s="97"/>
      <c r="M21" s="97"/>
      <c r="N21" s="97"/>
      <c r="O21" s="97"/>
      <c r="P21" s="97"/>
      <c r="Q21" s="95">
        <f t="shared" si="0"/>
        <v>39504044.025043644</v>
      </c>
      <c r="R21" s="136"/>
      <c r="S21" s="98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3" customFormat="1" ht="25.15" customHeight="1" thickBot="1" x14ac:dyDescent="0.25">
      <c r="A22" s="143"/>
      <c r="B22" s="144"/>
      <c r="C22" s="41" t="s">
        <v>51</v>
      </c>
      <c r="D22" s="314" t="s">
        <v>119</v>
      </c>
      <c r="E22" s="314"/>
      <c r="F22" s="315"/>
      <c r="G22" s="95">
        <v>2336518.7088415269</v>
      </c>
      <c r="H22" s="95">
        <v>367259.79144730809</v>
      </c>
      <c r="I22" s="95">
        <v>107598.15415938909</v>
      </c>
      <c r="J22" s="95">
        <v>154760.44994872846</v>
      </c>
      <c r="K22" s="95">
        <v>126609.68396073389</v>
      </c>
      <c r="L22" s="95">
        <f>'[39]RER Summary'!L$75</f>
        <v>-0.32140470042850211</v>
      </c>
      <c r="M22" s="95">
        <f>'[39]RER Summary'!M$75</f>
        <v>36016.956011868628</v>
      </c>
      <c r="N22" s="95">
        <v>35835</v>
      </c>
      <c r="O22" s="99"/>
      <c r="P22" s="99"/>
      <c r="Q22" s="100">
        <f t="shared" si="0"/>
        <v>3164598.4229648542</v>
      </c>
      <c r="R22" s="136"/>
      <c r="S22" s="98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5.15" customHeight="1" thickBot="1" x14ac:dyDescent="0.25">
      <c r="A23" s="77"/>
      <c r="B23" s="29" t="s">
        <v>62</v>
      </c>
      <c r="C23" s="231" t="s">
        <v>88</v>
      </c>
      <c r="D23" s="231"/>
      <c r="E23" s="231"/>
      <c r="F23" s="231"/>
      <c r="G23" s="145">
        <f>SUM(G16:G22)</f>
        <v>46360590.595125772</v>
      </c>
      <c r="H23" s="145">
        <f>SUM(H16:H22)</f>
        <v>11133266.033490956</v>
      </c>
      <c r="I23" s="145">
        <f>SUM(I16:I22)</f>
        <v>8142662.8654350657</v>
      </c>
      <c r="J23" s="145">
        <f>SUM(J14:J22)</f>
        <v>5484033.036646896</v>
      </c>
      <c r="K23" s="145">
        <f>SUM(K15:K22)</f>
        <v>12335259.376450351</v>
      </c>
      <c r="L23" s="145">
        <f>SUM(L16:L22)</f>
        <v>-0.37140470041686058</v>
      </c>
      <c r="M23" s="145">
        <f>SUM(M16:M22)</f>
        <v>1462398.7460118684</v>
      </c>
      <c r="N23" s="145">
        <f>SUM(N16:N22)</f>
        <v>571060</v>
      </c>
      <c r="O23" s="145">
        <f>SUM(O16:O22)</f>
        <v>0</v>
      </c>
      <c r="P23" s="145">
        <f>P13</f>
        <v>18021440.050968099</v>
      </c>
      <c r="Q23" s="145">
        <f t="shared" si="0"/>
        <v>103510710.33272429</v>
      </c>
      <c r="R23" s="36"/>
      <c r="S23" s="28"/>
    </row>
    <row r="24" spans="1:120" ht="25.15" customHeight="1" x14ac:dyDescent="0.25">
      <c r="A24" s="142">
        <v>2</v>
      </c>
      <c r="B24" s="194" t="s">
        <v>201</v>
      </c>
      <c r="C24" s="195"/>
      <c r="D24" s="195"/>
      <c r="E24" s="195"/>
      <c r="F24" s="196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136"/>
      <c r="S24" s="28"/>
    </row>
    <row r="25" spans="1:120" ht="25.15" customHeight="1" x14ac:dyDescent="0.2">
      <c r="A25" s="77"/>
      <c r="B25" s="29"/>
      <c r="C25" s="65" t="s">
        <v>42</v>
      </c>
      <c r="D25" s="65" t="s">
        <v>91</v>
      </c>
      <c r="E25" s="65"/>
      <c r="F25" s="66"/>
      <c r="G25" s="95"/>
      <c r="H25" s="95"/>
      <c r="I25" s="97"/>
      <c r="J25" s="97"/>
      <c r="K25" s="97"/>
      <c r="L25" s="97"/>
      <c r="M25" s="97"/>
      <c r="N25" s="97"/>
      <c r="O25" s="97"/>
      <c r="P25" s="95">
        <f>(-G25-H25)</f>
        <v>0</v>
      </c>
      <c r="Q25" s="95">
        <f>G25+H25+P25</f>
        <v>0</v>
      </c>
      <c r="R25" s="36"/>
      <c r="S25" s="28"/>
    </row>
    <row r="26" spans="1:120" ht="25.15" customHeight="1" x14ac:dyDescent="0.2">
      <c r="A26" s="77"/>
      <c r="B26" s="29"/>
      <c r="C26" s="65" t="s">
        <v>43</v>
      </c>
      <c r="D26" s="65" t="s">
        <v>140</v>
      </c>
      <c r="E26" s="65"/>
      <c r="F26" s="66"/>
      <c r="G26" s="95">
        <v>32336043.367650002</v>
      </c>
      <c r="H26" s="95">
        <v>26456762.755349997</v>
      </c>
      <c r="I26" s="95">
        <v>3094358.2170000002</v>
      </c>
      <c r="J26" s="97"/>
      <c r="K26" s="97"/>
      <c r="L26" s="97"/>
      <c r="M26" s="95">
        <v>600000</v>
      </c>
      <c r="N26" s="97"/>
      <c r="O26" s="95"/>
      <c r="P26" s="97"/>
      <c r="Q26" s="95">
        <f>SUM(G26:P26)</f>
        <v>62487164.339999996</v>
      </c>
      <c r="R26" s="36"/>
      <c r="S26" s="28"/>
    </row>
    <row r="27" spans="1:120" ht="25.15" customHeight="1" thickBot="1" x14ac:dyDescent="0.25">
      <c r="A27" s="77"/>
      <c r="B27" s="29"/>
      <c r="C27" s="41" t="s">
        <v>44</v>
      </c>
      <c r="D27" s="41" t="s">
        <v>150</v>
      </c>
      <c r="E27" s="41"/>
      <c r="F27" s="146"/>
      <c r="G27" s="147">
        <v>154967.44032322758</v>
      </c>
      <c r="H27" s="147">
        <v>61988.395466344256</v>
      </c>
      <c r="I27" s="147">
        <v>24331.169556525958</v>
      </c>
      <c r="J27" s="147">
        <v>13416.994509447275</v>
      </c>
      <c r="K27" s="147">
        <v>30374.948108296368</v>
      </c>
      <c r="L27" s="147">
        <v>-9.1806192894319176E-4</v>
      </c>
      <c r="M27" s="147">
        <v>4103.7822700236866</v>
      </c>
      <c r="N27" s="147">
        <v>1294</v>
      </c>
      <c r="O27" s="100"/>
      <c r="P27" s="100">
        <v>44546.54988737667</v>
      </c>
      <c r="Q27" s="100">
        <f>SUM(G27:P27)</f>
        <v>335023.27920317982</v>
      </c>
      <c r="R27" s="36"/>
      <c r="S27" s="28"/>
    </row>
    <row r="28" spans="1:120" ht="25.15" customHeight="1" thickBot="1" x14ac:dyDescent="0.25">
      <c r="A28" s="80"/>
      <c r="B28" s="148" t="s">
        <v>45</v>
      </c>
      <c r="C28" s="316" t="s">
        <v>88</v>
      </c>
      <c r="D28" s="316"/>
      <c r="E28" s="316"/>
      <c r="F28" s="316"/>
      <c r="G28" s="145">
        <f>SUM(G25:G27)</f>
        <v>32491010.807973228</v>
      </c>
      <c r="H28" s="145">
        <f>SUM(H25:H27)</f>
        <v>26518751.15081634</v>
      </c>
      <c r="I28" s="145">
        <f>SUM(I26:I27)</f>
        <v>3118689.3865565262</v>
      </c>
      <c r="J28" s="145">
        <f>J27</f>
        <v>13416.994509447275</v>
      </c>
      <c r="K28" s="145">
        <f>K27</f>
        <v>30374.948108296368</v>
      </c>
      <c r="L28" s="145">
        <f>L27</f>
        <v>-9.1806192894319176E-4</v>
      </c>
      <c r="M28" s="145">
        <f>M27</f>
        <v>4103.7822700236866</v>
      </c>
      <c r="N28" s="145">
        <f>N27</f>
        <v>1294</v>
      </c>
      <c r="O28" s="145">
        <f>SUM(O26:O27)</f>
        <v>0</v>
      </c>
      <c r="P28" s="145">
        <f>SUM(P25+P27)</f>
        <v>44546.54988737667</v>
      </c>
      <c r="Q28" s="145">
        <f>SUM(G28:P28)</f>
        <v>62222187.619203173</v>
      </c>
      <c r="R28" s="36"/>
      <c r="S28" s="28"/>
      <c r="T28" s="14"/>
    </row>
    <row r="29" spans="1:120" ht="25.15" customHeight="1" x14ac:dyDescent="0.25">
      <c r="A29" s="142">
        <v>3</v>
      </c>
      <c r="B29" s="194" t="s">
        <v>202</v>
      </c>
      <c r="C29" s="195"/>
      <c r="D29" s="195"/>
      <c r="E29" s="195"/>
      <c r="F29" s="196"/>
      <c r="G29" s="101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36"/>
      <c r="S29" s="28"/>
    </row>
    <row r="30" spans="1:120" ht="25.15" customHeight="1" x14ac:dyDescent="0.25">
      <c r="A30" s="149"/>
      <c r="B30" s="150" t="s">
        <v>113</v>
      </c>
      <c r="C30" s="183" t="s">
        <v>111</v>
      </c>
      <c r="D30" s="183"/>
      <c r="E30" s="183"/>
      <c r="F30" s="184"/>
      <c r="G30" s="101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36"/>
      <c r="S30" s="28"/>
    </row>
    <row r="31" spans="1:120" ht="25.15" customHeight="1" x14ac:dyDescent="0.2">
      <c r="A31" s="77"/>
      <c r="B31" s="150"/>
      <c r="C31" s="151" t="s">
        <v>42</v>
      </c>
      <c r="D31" s="312" t="s">
        <v>86</v>
      </c>
      <c r="E31" s="312"/>
      <c r="F31" s="313"/>
      <c r="G31" s="102"/>
      <c r="H31" s="97"/>
      <c r="I31" s="97"/>
      <c r="J31" s="105">
        <v>673773.13156615593</v>
      </c>
      <c r="K31" s="97"/>
      <c r="L31" s="97"/>
      <c r="M31" s="97"/>
      <c r="N31" s="97"/>
      <c r="O31" s="97"/>
      <c r="P31" s="97"/>
      <c r="Q31" s="95">
        <f t="shared" ref="Q31:Q39" si="1">SUM(G31:P31)</f>
        <v>673773.13156615593</v>
      </c>
      <c r="R31" s="36"/>
      <c r="S31" s="28"/>
    </row>
    <row r="32" spans="1:120" ht="25.15" customHeight="1" x14ac:dyDescent="0.2">
      <c r="A32" s="77"/>
      <c r="B32" s="150"/>
      <c r="C32" s="151" t="s">
        <v>43</v>
      </c>
      <c r="D32" s="312" t="s">
        <v>78</v>
      </c>
      <c r="E32" s="312"/>
      <c r="F32" s="313"/>
      <c r="G32" s="102"/>
      <c r="H32" s="97"/>
      <c r="I32" s="97"/>
      <c r="J32" s="105"/>
      <c r="K32" s="105">
        <v>561870.23701945774</v>
      </c>
      <c r="L32" s="97"/>
      <c r="M32" s="97"/>
      <c r="N32" s="97"/>
      <c r="O32" s="97"/>
      <c r="P32" s="97"/>
      <c r="Q32" s="95">
        <f t="shared" si="1"/>
        <v>561870.23701945774</v>
      </c>
      <c r="R32" s="36"/>
      <c r="S32" s="28"/>
    </row>
    <row r="33" spans="1:19" ht="25.15" customHeight="1" x14ac:dyDescent="0.2">
      <c r="A33" s="77"/>
      <c r="B33" s="150"/>
      <c r="C33" s="151" t="s">
        <v>44</v>
      </c>
      <c r="D33" s="183" t="s">
        <v>79</v>
      </c>
      <c r="E33" s="183"/>
      <c r="F33" s="184"/>
      <c r="G33" s="102"/>
      <c r="H33" s="97"/>
      <c r="I33" s="97"/>
      <c r="J33" s="105"/>
      <c r="K33" s="95"/>
      <c r="L33" s="97"/>
      <c r="M33" s="95"/>
      <c r="N33" s="97"/>
      <c r="O33" s="97"/>
      <c r="P33" s="97"/>
      <c r="Q33" s="95">
        <f t="shared" si="1"/>
        <v>0</v>
      </c>
      <c r="R33" s="36"/>
      <c r="S33" s="28"/>
    </row>
    <row r="34" spans="1:19" ht="25.15" customHeight="1" x14ac:dyDescent="0.2">
      <c r="A34" s="77"/>
      <c r="B34" s="150"/>
      <c r="C34" s="151" t="s">
        <v>45</v>
      </c>
      <c r="D34" s="183" t="s">
        <v>80</v>
      </c>
      <c r="E34" s="183"/>
      <c r="F34" s="184"/>
      <c r="G34" s="102"/>
      <c r="H34" s="97"/>
      <c r="I34" s="97"/>
      <c r="J34" s="105"/>
      <c r="K34" s="152"/>
      <c r="L34" s="97"/>
      <c r="M34" s="95"/>
      <c r="N34" s="97"/>
      <c r="O34" s="97"/>
      <c r="P34" s="97"/>
      <c r="Q34" s="95">
        <f t="shared" si="1"/>
        <v>0</v>
      </c>
      <c r="R34" s="36"/>
      <c r="S34" s="28"/>
    </row>
    <row r="35" spans="1:19" ht="25.15" customHeight="1" x14ac:dyDescent="0.2">
      <c r="A35" s="77"/>
      <c r="B35" s="150"/>
      <c r="C35" s="151" t="s">
        <v>46</v>
      </c>
      <c r="D35" s="183" t="s">
        <v>81</v>
      </c>
      <c r="E35" s="183"/>
      <c r="F35" s="184"/>
      <c r="G35" s="103"/>
      <c r="H35" s="104"/>
      <c r="I35" s="97"/>
      <c r="J35" s="105"/>
      <c r="K35" s="95"/>
      <c r="L35" s="104"/>
      <c r="M35" s="95"/>
      <c r="N35" s="97"/>
      <c r="O35" s="97"/>
      <c r="P35" s="97"/>
      <c r="Q35" s="95">
        <f t="shared" si="1"/>
        <v>0</v>
      </c>
      <c r="R35" s="36"/>
      <c r="S35" s="28"/>
    </row>
    <row r="36" spans="1:19" ht="25.15" customHeight="1" x14ac:dyDescent="0.2">
      <c r="A36" s="77"/>
      <c r="B36" s="150"/>
      <c r="C36" s="151" t="s">
        <v>47</v>
      </c>
      <c r="D36" s="183" t="s">
        <v>93</v>
      </c>
      <c r="E36" s="183"/>
      <c r="F36" s="184"/>
      <c r="G36" s="117"/>
      <c r="H36" s="117"/>
      <c r="I36" s="117"/>
      <c r="J36" s="105"/>
      <c r="K36" s="95"/>
      <c r="L36" s="95"/>
      <c r="M36" s="95">
        <v>626416.18999999994</v>
      </c>
      <c r="N36" s="95">
        <v>535225</v>
      </c>
      <c r="O36" s="97"/>
      <c r="P36" s="97"/>
      <c r="Q36" s="95">
        <f t="shared" si="1"/>
        <v>1161641.19</v>
      </c>
      <c r="R36" s="36"/>
      <c r="S36" s="28"/>
    </row>
    <row r="37" spans="1:19" ht="25.15" customHeight="1" x14ac:dyDescent="0.2">
      <c r="A37" s="77"/>
      <c r="B37" s="150"/>
      <c r="C37" s="151" t="s">
        <v>48</v>
      </c>
      <c r="D37" s="183" t="s">
        <v>90</v>
      </c>
      <c r="E37" s="183"/>
      <c r="F37" s="184"/>
      <c r="G37" s="117">
        <v>17496652.394284245</v>
      </c>
      <c r="H37" s="117"/>
      <c r="I37" s="117">
        <v>9834.4202756763189</v>
      </c>
      <c r="J37" s="105"/>
      <c r="K37" s="105"/>
      <c r="L37" s="97"/>
      <c r="M37" s="97"/>
      <c r="N37" s="97"/>
      <c r="O37" s="97"/>
      <c r="P37" s="97"/>
      <c r="Q37" s="95">
        <f t="shared" si="1"/>
        <v>17506486.814559922</v>
      </c>
      <c r="R37" s="36"/>
      <c r="S37" s="28"/>
    </row>
    <row r="38" spans="1:19" ht="25.15" customHeight="1" x14ac:dyDescent="0.2">
      <c r="A38" s="77"/>
      <c r="B38" s="150"/>
      <c r="C38" s="151" t="s">
        <v>49</v>
      </c>
      <c r="D38" s="183" t="s">
        <v>108</v>
      </c>
      <c r="E38" s="183"/>
      <c r="F38" s="184"/>
      <c r="G38" s="117">
        <v>12378172.371141016</v>
      </c>
      <c r="H38" s="117">
        <v>10766006.242043648</v>
      </c>
      <c r="I38" s="117">
        <v>1196194.5305460133</v>
      </c>
      <c r="J38" s="105"/>
      <c r="K38" s="105"/>
      <c r="L38" s="97"/>
      <c r="M38" s="97"/>
      <c r="N38" s="97"/>
      <c r="O38" s="102"/>
      <c r="P38" s="97"/>
      <c r="Q38" s="95">
        <f t="shared" si="1"/>
        <v>24340373.143730678</v>
      </c>
      <c r="R38" s="36"/>
      <c r="S38" s="28"/>
    </row>
    <row r="39" spans="1:19" ht="25.15" customHeight="1" thickBot="1" x14ac:dyDescent="0.25">
      <c r="A39" s="77"/>
      <c r="B39" s="150"/>
      <c r="C39" s="151" t="s">
        <v>50</v>
      </c>
      <c r="D39" s="183" t="s">
        <v>141</v>
      </c>
      <c r="E39" s="183"/>
      <c r="F39" s="184"/>
      <c r="G39" s="108"/>
      <c r="H39" s="108">
        <v>9443449.039367523</v>
      </c>
      <c r="I39" s="108"/>
      <c r="J39" s="106"/>
      <c r="K39" s="106"/>
      <c r="L39" s="107"/>
      <c r="M39" s="100"/>
      <c r="N39" s="107"/>
      <c r="O39" s="108"/>
      <c r="P39" s="107"/>
      <c r="Q39" s="100">
        <f t="shared" si="1"/>
        <v>9443449.039367523</v>
      </c>
      <c r="R39" s="36"/>
      <c r="S39" s="28"/>
    </row>
    <row r="40" spans="1:19" ht="25.15" customHeight="1" thickBot="1" x14ac:dyDescent="0.25">
      <c r="A40" s="29"/>
      <c r="B40" s="307" t="s">
        <v>146</v>
      </c>
      <c r="C40" s="308"/>
      <c r="D40" s="308"/>
      <c r="E40" s="308"/>
      <c r="F40" s="309"/>
      <c r="G40" s="153">
        <f>G36+G37+G38+G39</f>
        <v>29874824.765425261</v>
      </c>
      <c r="H40" s="153">
        <f>H36+H37+H38+H39</f>
        <v>20209455.281411171</v>
      </c>
      <c r="I40" s="153">
        <f>I36+I37+I38+I39</f>
        <v>1206028.9508216896</v>
      </c>
      <c r="J40" s="153">
        <f>SUM(J31:J39)</f>
        <v>673773.13156615593</v>
      </c>
      <c r="K40" s="153">
        <f>SUM(K32:K39)</f>
        <v>561870.23701945774</v>
      </c>
      <c r="L40" s="154">
        <f>L36</f>
        <v>0</v>
      </c>
      <c r="M40" s="109">
        <f>M33+M34+M36+M35+M39</f>
        <v>626416.18999999994</v>
      </c>
      <c r="N40" s="154">
        <f>N36</f>
        <v>535225</v>
      </c>
      <c r="O40" s="109">
        <f>O39</f>
        <v>0</v>
      </c>
      <c r="P40" s="110"/>
      <c r="Q40" s="155">
        <f>SUM(G40:O40)</f>
        <v>53687593.55624374</v>
      </c>
      <c r="R40" s="137"/>
      <c r="S40" s="28"/>
    </row>
    <row r="41" spans="1:19" ht="25.15" customHeight="1" x14ac:dyDescent="0.2">
      <c r="A41" s="77"/>
      <c r="B41" s="150"/>
      <c r="C41" s="151" t="s">
        <v>51</v>
      </c>
      <c r="D41" s="183" t="s">
        <v>87</v>
      </c>
      <c r="E41" s="183"/>
      <c r="F41" s="184"/>
      <c r="G41" s="156"/>
      <c r="H41" s="157"/>
      <c r="I41" s="158"/>
      <c r="J41" s="159"/>
      <c r="K41" s="158"/>
      <c r="L41" s="158"/>
      <c r="M41" s="158"/>
      <c r="N41" s="158">
        <f>N22+N27</f>
        <v>37129</v>
      </c>
      <c r="O41" s="158"/>
      <c r="P41" s="111"/>
      <c r="Q41" s="157">
        <f>SUM(G41:P41)</f>
        <v>37129</v>
      </c>
      <c r="R41" s="36"/>
      <c r="S41" s="28"/>
    </row>
    <row r="42" spans="1:19" ht="25.15" customHeight="1" x14ac:dyDescent="0.2">
      <c r="A42" s="77"/>
      <c r="B42" s="150" t="s">
        <v>114</v>
      </c>
      <c r="C42" s="183" t="s">
        <v>112</v>
      </c>
      <c r="D42" s="183"/>
      <c r="E42" s="183"/>
      <c r="F42" s="184"/>
      <c r="G42" s="160"/>
      <c r="H42" s="112"/>
      <c r="I42" s="112"/>
      <c r="J42" s="112"/>
      <c r="K42" s="112"/>
      <c r="L42" s="112"/>
      <c r="M42" s="112"/>
      <c r="N42" s="112"/>
      <c r="O42" s="112"/>
      <c r="P42" s="99"/>
      <c r="Q42" s="99"/>
      <c r="R42" s="36"/>
      <c r="S42" s="28"/>
    </row>
    <row r="43" spans="1:19" ht="25.15" customHeight="1" x14ac:dyDescent="0.25">
      <c r="A43" s="77"/>
      <c r="B43" s="161"/>
      <c r="C43" s="151" t="s">
        <v>42</v>
      </c>
      <c r="D43" s="151" t="s">
        <v>105</v>
      </c>
      <c r="E43" s="151"/>
      <c r="F43" s="162"/>
      <c r="G43" s="163"/>
      <c r="H43" s="95"/>
      <c r="I43" s="117"/>
      <c r="J43" s="117"/>
      <c r="K43" s="117"/>
      <c r="L43" s="117"/>
      <c r="M43" s="117"/>
      <c r="N43" s="117"/>
      <c r="O43" s="117"/>
      <c r="P43" s="97"/>
      <c r="Q43" s="95">
        <f>SUM(G43:P43)</f>
        <v>0</v>
      </c>
      <c r="R43" s="36"/>
      <c r="S43" s="28"/>
    </row>
    <row r="44" spans="1:19" ht="25.15" customHeight="1" x14ac:dyDescent="0.25">
      <c r="A44" s="77"/>
      <c r="B44" s="161"/>
      <c r="C44" s="151" t="s">
        <v>43</v>
      </c>
      <c r="D44" s="151" t="s">
        <v>106</v>
      </c>
      <c r="E44" s="151"/>
      <c r="F44" s="162"/>
      <c r="G44" s="163"/>
      <c r="H44" s="95"/>
      <c r="I44" s="117"/>
      <c r="J44" s="117"/>
      <c r="K44" s="117"/>
      <c r="L44" s="117"/>
      <c r="M44" s="117"/>
      <c r="N44" s="117"/>
      <c r="O44" s="117"/>
      <c r="P44" s="97"/>
      <c r="Q44" s="95">
        <f>SUM(G44:P44)</f>
        <v>0</v>
      </c>
      <c r="R44" s="36"/>
      <c r="S44" s="28"/>
    </row>
    <row r="45" spans="1:19" ht="25.15" customHeight="1" x14ac:dyDescent="0.25">
      <c r="A45" s="77"/>
      <c r="B45" s="161"/>
      <c r="C45" s="151" t="s">
        <v>44</v>
      </c>
      <c r="D45" s="183" t="s">
        <v>102</v>
      </c>
      <c r="E45" s="183"/>
      <c r="F45" s="184"/>
      <c r="G45" s="100">
        <v>12399091.497541482</v>
      </c>
      <c r="H45" s="164">
        <v>4847986.4971957607</v>
      </c>
      <c r="I45" s="117">
        <v>718204.65636278084</v>
      </c>
      <c r="J45" s="117">
        <v>299469.04855668521</v>
      </c>
      <c r="K45" s="117">
        <v>222981.67883930187</v>
      </c>
      <c r="L45" s="117"/>
      <c r="M45" s="117"/>
      <c r="N45" s="117">
        <v>31034</v>
      </c>
      <c r="O45" s="117"/>
      <c r="P45" s="97"/>
      <c r="Q45" s="95">
        <f>SUM(G45:P45)</f>
        <v>18518767.37849601</v>
      </c>
      <c r="R45" s="36"/>
      <c r="S45" s="28"/>
    </row>
    <row r="46" spans="1:19" ht="25.15" customHeight="1" thickBot="1" x14ac:dyDescent="0.25">
      <c r="A46" s="80"/>
      <c r="B46" s="148" t="s">
        <v>45</v>
      </c>
      <c r="C46" s="231" t="s">
        <v>115</v>
      </c>
      <c r="D46" s="231"/>
      <c r="E46" s="231"/>
      <c r="F46" s="321"/>
      <c r="G46" s="165">
        <f t="shared" ref="G46:O46" si="2">SUM(G40:G45)</f>
        <v>42273916.262966745</v>
      </c>
      <c r="H46" s="100">
        <f t="shared" si="2"/>
        <v>25057441.778606933</v>
      </c>
      <c r="I46" s="108">
        <f t="shared" si="2"/>
        <v>1924233.6071844704</v>
      </c>
      <c r="J46" s="100">
        <f t="shared" si="2"/>
        <v>973242.18012284115</v>
      </c>
      <c r="K46" s="100">
        <f t="shared" si="2"/>
        <v>784851.91585875954</v>
      </c>
      <c r="L46" s="100">
        <f t="shared" si="2"/>
        <v>0</v>
      </c>
      <c r="M46" s="100">
        <f t="shared" si="2"/>
        <v>626416.18999999994</v>
      </c>
      <c r="N46" s="100">
        <f t="shared" si="2"/>
        <v>603388</v>
      </c>
      <c r="O46" s="100">
        <f t="shared" si="2"/>
        <v>0</v>
      </c>
      <c r="P46" s="107"/>
      <c r="Q46" s="100">
        <f>SUM(G46:P46)</f>
        <v>72243489.934739739</v>
      </c>
      <c r="R46" s="36"/>
      <c r="S46" s="28"/>
    </row>
    <row r="47" spans="1:19" ht="25.15" customHeight="1" thickBot="1" x14ac:dyDescent="0.25">
      <c r="A47" s="80"/>
      <c r="B47" s="148" t="s">
        <v>46</v>
      </c>
      <c r="C47" s="199" t="s">
        <v>68</v>
      </c>
      <c r="D47" s="199"/>
      <c r="E47" s="199"/>
      <c r="F47" s="199"/>
      <c r="G47" s="145">
        <f>IF(G46='CSS '!F56,'CSS '!F56,"ERROR")</f>
        <v>42273916.262966737</v>
      </c>
      <c r="H47" s="145">
        <f>IF(H46=PEI!F49,PEI!F49,"ERROR")</f>
        <v>25057441.778606936</v>
      </c>
      <c r="I47" s="145">
        <f>IF(I46=INN!F36,INN!F36,"ERROR")</f>
        <v>1924233.6071844706</v>
      </c>
      <c r="J47" s="145">
        <f>IF(J46=WET!F15,WET!F15,"ERROR")</f>
        <v>973242.18012284115</v>
      </c>
      <c r="K47" s="145">
        <f>IF(K46=CFTN!F40,CFTN!F40,"ERROR")</f>
        <v>784851.91585875954</v>
      </c>
      <c r="L47" s="145">
        <f>IF(L46='Other MHSA Funds'!F7,'Other MHSA Funds'!F7,"ERROR")</f>
        <v>0</v>
      </c>
      <c r="M47" s="145">
        <f>IF(M46='Other MHSA Funds'!F9,'Other MHSA Funds'!F9,"ERROR")</f>
        <v>626416.18999999994</v>
      </c>
      <c r="N47" s="145">
        <f>IF('RER Summary'!N46='Other MHSA Funds'!F11,'Other MHSA Funds'!F11,"ERROR")</f>
        <v>603388</v>
      </c>
      <c r="O47" s="145">
        <f>IF(O46='Unencumbered Housing Funds'!F7,'Unencumbered Housing Funds'!F7,"ERROR")</f>
        <v>0</v>
      </c>
      <c r="P47" s="113"/>
      <c r="Q47" s="145">
        <f>SUM(G47:P47)</f>
        <v>72243489.934739739</v>
      </c>
      <c r="R47" s="36"/>
      <c r="S47" s="28"/>
    </row>
    <row r="48" spans="1:19" s="87" customFormat="1" ht="15" x14ac:dyDescent="0.2">
      <c r="A48" s="39"/>
      <c r="B48" s="39"/>
      <c r="C48" s="39"/>
      <c r="D48" s="39"/>
      <c r="E48" s="39"/>
      <c r="F48" s="39"/>
      <c r="G48" s="138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120" s="5" customFormat="1" ht="15" x14ac:dyDescent="0.2">
      <c r="A49" s="180" t="s">
        <v>134</v>
      </c>
      <c r="B49" s="41"/>
      <c r="C49" s="41"/>
      <c r="D49" s="41"/>
      <c r="E49" s="41"/>
      <c r="F49" s="41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20" s="87" customFormat="1" ht="1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6"/>
      <c r="S50" s="36"/>
    </row>
    <row r="51" spans="1:120" ht="25.15" customHeight="1" x14ac:dyDescent="0.25">
      <c r="A51" s="45">
        <v>4</v>
      </c>
      <c r="B51" s="188" t="s">
        <v>203</v>
      </c>
      <c r="C51" s="188"/>
      <c r="D51" s="188"/>
      <c r="E51" s="188"/>
      <c r="F51" s="188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36"/>
      <c r="S51" s="28"/>
    </row>
    <row r="52" spans="1:120" ht="25.15" customHeight="1" x14ac:dyDescent="0.25">
      <c r="A52" s="77"/>
      <c r="B52" s="166"/>
      <c r="C52" s="167" t="s">
        <v>42</v>
      </c>
      <c r="D52" s="317" t="s">
        <v>84</v>
      </c>
      <c r="E52" s="317"/>
      <c r="F52" s="318"/>
      <c r="G52" s="164">
        <f>-J52-K52-P52</f>
        <v>0</v>
      </c>
      <c r="H52" s="94"/>
      <c r="I52" s="94"/>
      <c r="J52" s="164"/>
      <c r="K52" s="164"/>
      <c r="L52" s="94"/>
      <c r="M52" s="94"/>
      <c r="N52" s="94"/>
      <c r="O52" s="94"/>
      <c r="P52" s="164"/>
      <c r="Q52" s="164">
        <f>G52+J52+K52+P52</f>
        <v>0</v>
      </c>
      <c r="R52" s="137"/>
      <c r="S52" s="28"/>
    </row>
    <row r="53" spans="1:120" ht="25.15" customHeight="1" x14ac:dyDescent="0.25">
      <c r="A53" s="77"/>
      <c r="B53" s="166"/>
      <c r="C53" s="167" t="s">
        <v>43</v>
      </c>
      <c r="D53" s="317" t="s">
        <v>110</v>
      </c>
      <c r="E53" s="317"/>
      <c r="F53" s="318"/>
      <c r="G53" s="95">
        <f>-J53-K53-P53</f>
        <v>0</v>
      </c>
      <c r="H53" s="97"/>
      <c r="I53" s="97"/>
      <c r="J53" s="95"/>
      <c r="K53" s="95"/>
      <c r="L53" s="97"/>
      <c r="M53" s="97"/>
      <c r="N53" s="97"/>
      <c r="O53" s="97"/>
      <c r="P53" s="95"/>
      <c r="Q53" s="95">
        <f>G53+J53+K53+P53</f>
        <v>0</v>
      </c>
      <c r="R53" s="137"/>
      <c r="S53" s="28"/>
    </row>
    <row r="54" spans="1:120" ht="25.15" customHeight="1" x14ac:dyDescent="0.25">
      <c r="A54" s="80"/>
      <c r="B54" s="168"/>
      <c r="C54" s="169" t="s">
        <v>44</v>
      </c>
      <c r="D54" s="316" t="s">
        <v>142</v>
      </c>
      <c r="E54" s="316"/>
      <c r="F54" s="320"/>
      <c r="G54" s="95">
        <f>-J54-K54-P54</f>
        <v>0</v>
      </c>
      <c r="H54" s="115"/>
      <c r="I54" s="115"/>
      <c r="J54" s="95"/>
      <c r="K54" s="95"/>
      <c r="L54" s="115"/>
      <c r="M54" s="115"/>
      <c r="N54" s="115"/>
      <c r="O54" s="115"/>
      <c r="P54" s="170"/>
      <c r="Q54" s="170">
        <f>G54+J54+K54+P54</f>
        <v>0</v>
      </c>
      <c r="R54" s="137"/>
      <c r="S54" s="28"/>
    </row>
    <row r="55" spans="1:120" ht="25.15" customHeight="1" x14ac:dyDescent="0.25">
      <c r="A55" s="45">
        <v>5</v>
      </c>
      <c r="B55" s="194" t="s">
        <v>204</v>
      </c>
      <c r="C55" s="195"/>
      <c r="D55" s="195"/>
      <c r="E55" s="195"/>
      <c r="F55" s="196"/>
      <c r="G55" s="116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137"/>
      <c r="S55" s="28"/>
    </row>
    <row r="56" spans="1:120" ht="25.15" customHeight="1" x14ac:dyDescent="0.25">
      <c r="A56" s="29"/>
      <c r="B56" s="72"/>
      <c r="C56" s="41" t="s">
        <v>42</v>
      </c>
      <c r="D56" s="183" t="s">
        <v>67</v>
      </c>
      <c r="E56" s="183"/>
      <c r="F56" s="184"/>
      <c r="G56" s="102"/>
      <c r="H56" s="97"/>
      <c r="I56" s="97"/>
      <c r="J56" s="97"/>
      <c r="K56" s="97"/>
      <c r="L56" s="97"/>
      <c r="M56" s="97"/>
      <c r="N56" s="97"/>
      <c r="O56" s="97"/>
      <c r="P56" s="95"/>
      <c r="Q56" s="95">
        <f>P56</f>
        <v>0</v>
      </c>
      <c r="R56" s="36"/>
      <c r="S56" s="28"/>
    </row>
    <row r="57" spans="1:120" ht="25.15" customHeight="1" x14ac:dyDescent="0.25">
      <c r="A57" s="29"/>
      <c r="B57" s="72"/>
      <c r="C57" s="42" t="s">
        <v>43</v>
      </c>
      <c r="D57" s="183" t="s">
        <v>85</v>
      </c>
      <c r="E57" s="183"/>
      <c r="F57" s="184"/>
      <c r="G57" s="102"/>
      <c r="H57" s="97"/>
      <c r="I57" s="97"/>
      <c r="J57" s="95"/>
      <c r="K57" s="97"/>
      <c r="L57" s="97"/>
      <c r="M57" s="97"/>
      <c r="N57" s="97"/>
      <c r="O57" s="97"/>
      <c r="P57" s="97"/>
      <c r="Q57" s="95">
        <f t="shared" ref="Q57:Q67" si="3">SUM(G57:P57)</f>
        <v>0</v>
      </c>
      <c r="R57" s="36"/>
      <c r="S57" s="28"/>
    </row>
    <row r="58" spans="1:120" ht="25.15" customHeight="1" x14ac:dyDescent="0.25">
      <c r="A58" s="29"/>
      <c r="B58" s="72"/>
      <c r="C58" s="42" t="s">
        <v>44</v>
      </c>
      <c r="D58" s="183" t="s">
        <v>73</v>
      </c>
      <c r="E58" s="183"/>
      <c r="F58" s="184"/>
      <c r="G58" s="102"/>
      <c r="H58" s="97"/>
      <c r="I58" s="97"/>
      <c r="J58" s="95"/>
      <c r="K58" s="105"/>
      <c r="L58" s="97"/>
      <c r="M58" s="97"/>
      <c r="N58" s="97"/>
      <c r="O58" s="97"/>
      <c r="P58" s="97"/>
      <c r="Q58" s="95">
        <f t="shared" si="3"/>
        <v>0</v>
      </c>
      <c r="R58" s="36"/>
      <c r="S58" s="28"/>
    </row>
    <row r="59" spans="1:120" ht="25.15" customHeight="1" x14ac:dyDescent="0.25">
      <c r="A59" s="29"/>
      <c r="B59" s="72"/>
      <c r="C59" s="41" t="s">
        <v>45</v>
      </c>
      <c r="D59" s="183" t="s">
        <v>74</v>
      </c>
      <c r="E59" s="183"/>
      <c r="F59" s="184"/>
      <c r="G59" s="102"/>
      <c r="H59" s="97"/>
      <c r="I59" s="97"/>
      <c r="J59" s="95"/>
      <c r="K59" s="105"/>
      <c r="L59" s="97"/>
      <c r="M59" s="95"/>
      <c r="N59" s="97"/>
      <c r="O59" s="97"/>
      <c r="P59" s="97"/>
      <c r="Q59" s="95">
        <f t="shared" si="3"/>
        <v>0</v>
      </c>
      <c r="R59" s="36"/>
      <c r="S59" s="28"/>
    </row>
    <row r="60" spans="1:120" ht="25.15" customHeight="1" x14ac:dyDescent="0.25">
      <c r="A60" s="29"/>
      <c r="B60" s="72"/>
      <c r="C60" s="41" t="s">
        <v>46</v>
      </c>
      <c r="D60" s="183" t="s">
        <v>75</v>
      </c>
      <c r="E60" s="183"/>
      <c r="F60" s="184"/>
      <c r="G60" s="102"/>
      <c r="H60" s="102"/>
      <c r="I60" s="102"/>
      <c r="J60" s="95"/>
      <c r="K60" s="105"/>
      <c r="L60" s="97"/>
      <c r="M60" s="95"/>
      <c r="N60" s="97"/>
      <c r="O60" s="97"/>
      <c r="P60" s="97"/>
      <c r="Q60" s="95">
        <f t="shared" si="3"/>
        <v>0</v>
      </c>
      <c r="R60" s="36"/>
      <c r="S60" s="28"/>
    </row>
    <row r="61" spans="1:120" ht="25.15" customHeight="1" x14ac:dyDescent="0.25">
      <c r="A61" s="29"/>
      <c r="B61" s="72"/>
      <c r="C61" s="41" t="s">
        <v>47</v>
      </c>
      <c r="D61" s="201" t="s">
        <v>76</v>
      </c>
      <c r="E61" s="201"/>
      <c r="F61" s="202"/>
      <c r="G61" s="102"/>
      <c r="H61" s="102"/>
      <c r="I61" s="102"/>
      <c r="J61" s="95"/>
      <c r="K61" s="105"/>
      <c r="L61" s="97"/>
      <c r="M61" s="95"/>
      <c r="N61" s="97"/>
      <c r="O61" s="97"/>
      <c r="P61" s="97"/>
      <c r="Q61" s="95">
        <f t="shared" si="3"/>
        <v>0</v>
      </c>
      <c r="R61" s="36"/>
      <c r="S61" s="28"/>
    </row>
    <row r="62" spans="1:120" s="16" customFormat="1" ht="25.15" customHeight="1" x14ac:dyDescent="0.25">
      <c r="A62" s="29"/>
      <c r="B62" s="72"/>
      <c r="C62" s="41" t="s">
        <v>48</v>
      </c>
      <c r="D62" s="314" t="s">
        <v>77</v>
      </c>
      <c r="E62" s="314"/>
      <c r="F62" s="315"/>
      <c r="G62" s="117"/>
      <c r="H62" s="117"/>
      <c r="I62" s="117"/>
      <c r="J62" s="95"/>
      <c r="K62" s="105"/>
      <c r="L62" s="102"/>
      <c r="M62" s="117"/>
      <c r="N62" s="102"/>
      <c r="O62" s="107"/>
      <c r="P62" s="107"/>
      <c r="Q62" s="95">
        <f t="shared" si="3"/>
        <v>0</v>
      </c>
      <c r="R62" s="39"/>
      <c r="S62" s="41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</row>
    <row r="63" spans="1:120" s="16" customFormat="1" ht="25.15" customHeight="1" x14ac:dyDescent="0.25">
      <c r="A63" s="29"/>
      <c r="B63" s="72"/>
      <c r="C63" s="41" t="s">
        <v>49</v>
      </c>
      <c r="D63" s="314" t="s">
        <v>89</v>
      </c>
      <c r="E63" s="314"/>
      <c r="F63" s="315"/>
      <c r="G63" s="117"/>
      <c r="H63" s="100"/>
      <c r="I63" s="100"/>
      <c r="J63" s="95"/>
      <c r="K63" s="105"/>
      <c r="L63" s="107"/>
      <c r="M63" s="107"/>
      <c r="N63" s="107"/>
      <c r="O63" s="107"/>
      <c r="P63" s="107"/>
      <c r="Q63" s="95">
        <f t="shared" si="3"/>
        <v>0</v>
      </c>
      <c r="R63" s="39"/>
      <c r="S63" s="41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</row>
    <row r="64" spans="1:120" s="16" customFormat="1" ht="25.15" customHeight="1" x14ac:dyDescent="0.25">
      <c r="A64" s="29"/>
      <c r="B64" s="72"/>
      <c r="C64" s="41" t="s">
        <v>50</v>
      </c>
      <c r="D64" s="314" t="s">
        <v>109</v>
      </c>
      <c r="E64" s="314"/>
      <c r="F64" s="315"/>
      <c r="G64" s="117"/>
      <c r="H64" s="100"/>
      <c r="I64" s="100"/>
      <c r="J64" s="95"/>
      <c r="K64" s="105"/>
      <c r="L64" s="107"/>
      <c r="M64" s="107"/>
      <c r="N64" s="107"/>
      <c r="O64" s="107"/>
      <c r="P64" s="107"/>
      <c r="Q64" s="95">
        <f t="shared" si="3"/>
        <v>0</v>
      </c>
      <c r="R64" s="39"/>
      <c r="S64" s="41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</row>
    <row r="65" spans="1:120" s="16" customFormat="1" ht="25.15" customHeight="1" x14ac:dyDescent="0.25">
      <c r="A65" s="29"/>
      <c r="B65" s="72"/>
      <c r="C65" s="41" t="s">
        <v>51</v>
      </c>
      <c r="D65" s="314" t="s">
        <v>143</v>
      </c>
      <c r="E65" s="314"/>
      <c r="F65" s="315"/>
      <c r="G65" s="117"/>
      <c r="H65" s="100"/>
      <c r="I65" s="100"/>
      <c r="J65" s="95"/>
      <c r="K65" s="105"/>
      <c r="L65" s="107"/>
      <c r="M65" s="100"/>
      <c r="N65" s="107"/>
      <c r="O65" s="100"/>
      <c r="P65" s="107"/>
      <c r="Q65" s="95">
        <f t="shared" si="3"/>
        <v>0</v>
      </c>
      <c r="R65" s="39"/>
      <c r="S65" s="41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</row>
    <row r="66" spans="1:120" ht="25.15" customHeight="1" thickBot="1" x14ac:dyDescent="0.25">
      <c r="A66" s="29"/>
      <c r="B66" s="29"/>
      <c r="C66" s="42" t="s">
        <v>62</v>
      </c>
      <c r="D66" s="317" t="s">
        <v>107</v>
      </c>
      <c r="E66" s="317"/>
      <c r="F66" s="318"/>
      <c r="G66" s="108"/>
      <c r="H66" s="100"/>
      <c r="I66" s="100"/>
      <c r="J66" s="95"/>
      <c r="K66" s="105"/>
      <c r="L66" s="100"/>
      <c r="M66" s="100"/>
      <c r="N66" s="100"/>
      <c r="O66" s="100"/>
      <c r="P66" s="107"/>
      <c r="Q66" s="100">
        <f t="shared" si="3"/>
        <v>0</v>
      </c>
      <c r="R66" s="36"/>
      <c r="S66" s="28"/>
    </row>
    <row r="67" spans="1:120" ht="25.15" customHeight="1" thickBot="1" x14ac:dyDescent="0.25">
      <c r="A67" s="148"/>
      <c r="B67" s="29" t="s">
        <v>116</v>
      </c>
      <c r="C67" s="42" t="s">
        <v>88</v>
      </c>
      <c r="D67" s="41"/>
      <c r="E67" s="41"/>
      <c r="F67" s="41"/>
      <c r="G67" s="145">
        <f>SUM(G62:G66)</f>
        <v>0</v>
      </c>
      <c r="H67" s="145">
        <f>SUM(H62:H66)</f>
        <v>0</v>
      </c>
      <c r="I67" s="145">
        <f>SUM(I62:I66)</f>
        <v>0</v>
      </c>
      <c r="J67" s="145">
        <f>SUM(J57:J66)</f>
        <v>0</v>
      </c>
      <c r="K67" s="145">
        <f>SUM(K58:K66)</f>
        <v>0</v>
      </c>
      <c r="L67" s="145">
        <f>SUM(L62:L66)</f>
        <v>0</v>
      </c>
      <c r="M67" s="145">
        <f>SUM(M59:M66)</f>
        <v>0</v>
      </c>
      <c r="N67" s="145">
        <f>N66</f>
        <v>0</v>
      </c>
      <c r="O67" s="145">
        <f>SUM(O65:O66)</f>
        <v>0</v>
      </c>
      <c r="P67" s="145">
        <f>P56</f>
        <v>0</v>
      </c>
      <c r="Q67" s="145">
        <f t="shared" si="3"/>
        <v>0</v>
      </c>
      <c r="R67" s="36"/>
      <c r="S67" s="28"/>
    </row>
    <row r="68" spans="1:120" ht="25.15" customHeight="1" x14ac:dyDescent="0.25">
      <c r="A68" s="45">
        <v>6</v>
      </c>
      <c r="B68" s="194" t="s">
        <v>205</v>
      </c>
      <c r="C68" s="195"/>
      <c r="D68" s="195"/>
      <c r="E68" s="195"/>
      <c r="F68" s="196"/>
      <c r="G68" s="101"/>
      <c r="H68" s="94"/>
      <c r="I68" s="94"/>
      <c r="J68" s="94"/>
      <c r="K68" s="94"/>
      <c r="L68" s="94"/>
      <c r="M68" s="94"/>
      <c r="N68" s="94"/>
      <c r="O68" s="99"/>
      <c r="P68" s="99"/>
      <c r="Q68" s="94"/>
      <c r="R68" s="137"/>
      <c r="S68" s="28"/>
    </row>
    <row r="69" spans="1:120" ht="25.15" customHeight="1" x14ac:dyDescent="0.25">
      <c r="A69" s="29"/>
      <c r="B69" s="72"/>
      <c r="C69" s="41" t="s">
        <v>42</v>
      </c>
      <c r="D69" s="183" t="s">
        <v>92</v>
      </c>
      <c r="E69" s="183"/>
      <c r="F69" s="184"/>
      <c r="G69" s="102"/>
      <c r="H69" s="97"/>
      <c r="I69" s="97"/>
      <c r="J69" s="97"/>
      <c r="K69" s="97"/>
      <c r="L69" s="97"/>
      <c r="M69" s="97"/>
      <c r="N69" s="97"/>
      <c r="O69" s="107"/>
      <c r="P69" s="170">
        <f>SUM(P23+P28+P52+P53+P54+P67)</f>
        <v>18065986.600855477</v>
      </c>
      <c r="Q69" s="95">
        <f>P69</f>
        <v>18065986.600855477</v>
      </c>
      <c r="R69" s="36"/>
      <c r="S69" s="28"/>
    </row>
    <row r="70" spans="1:120" ht="25.15" customHeight="1" x14ac:dyDescent="0.25">
      <c r="A70" s="29"/>
      <c r="B70" s="72"/>
      <c r="C70" s="42" t="s">
        <v>43</v>
      </c>
      <c r="D70" s="183" t="s">
        <v>85</v>
      </c>
      <c r="E70" s="183"/>
      <c r="F70" s="184"/>
      <c r="G70" s="102"/>
      <c r="H70" s="97"/>
      <c r="I70" s="97"/>
      <c r="J70" s="95">
        <f t="shared" ref="J70:J75" si="4">J14-J31+J57</f>
        <v>743799.45513201202</v>
      </c>
      <c r="K70" s="97"/>
      <c r="L70" s="97"/>
      <c r="M70" s="97"/>
      <c r="N70" s="97"/>
      <c r="O70" s="97"/>
      <c r="P70" s="97"/>
      <c r="Q70" s="95">
        <f t="shared" ref="Q70:Q80" si="5">SUM(G70:P70)</f>
        <v>743799.45513201202</v>
      </c>
      <c r="R70" s="36"/>
      <c r="S70" s="28"/>
    </row>
    <row r="71" spans="1:120" ht="25.15" customHeight="1" x14ac:dyDescent="0.25">
      <c r="A71" s="29"/>
      <c r="B71" s="72"/>
      <c r="C71" s="42" t="s">
        <v>44</v>
      </c>
      <c r="D71" s="183" t="s">
        <v>73</v>
      </c>
      <c r="E71" s="183"/>
      <c r="F71" s="184"/>
      <c r="G71" s="102"/>
      <c r="H71" s="97"/>
      <c r="I71" s="97"/>
      <c r="J71" s="95">
        <f t="shared" si="4"/>
        <v>3911700</v>
      </c>
      <c r="K71" s="95">
        <f>K15-K32+K58</f>
        <v>7773579.4554701587</v>
      </c>
      <c r="L71" s="97"/>
      <c r="M71" s="97"/>
      <c r="N71" s="97"/>
      <c r="O71" s="97"/>
      <c r="P71" s="97"/>
      <c r="Q71" s="95">
        <f t="shared" si="5"/>
        <v>11685279.45547016</v>
      </c>
      <c r="R71" s="36"/>
      <c r="S71" s="28"/>
    </row>
    <row r="72" spans="1:120" ht="25.15" customHeight="1" x14ac:dyDescent="0.25">
      <c r="A72" s="29"/>
      <c r="B72" s="72"/>
      <c r="C72" s="41" t="s">
        <v>45</v>
      </c>
      <c r="D72" s="183" t="s">
        <v>74</v>
      </c>
      <c r="E72" s="183"/>
      <c r="F72" s="184"/>
      <c r="G72" s="117">
        <f t="shared" ref="G72:I74" si="6">G16</f>
        <v>0</v>
      </c>
      <c r="H72" s="117">
        <f t="shared" si="6"/>
        <v>0</v>
      </c>
      <c r="I72" s="117">
        <f t="shared" si="6"/>
        <v>3264928</v>
      </c>
      <c r="J72" s="95">
        <f t="shared" si="4"/>
        <v>0</v>
      </c>
      <c r="K72" s="95">
        <f>K16-K33+K59</f>
        <v>3873200</v>
      </c>
      <c r="L72" s="117">
        <f>L16</f>
        <v>0</v>
      </c>
      <c r="M72" s="95">
        <f>M16-M33+M59</f>
        <v>0</v>
      </c>
      <c r="N72" s="117">
        <f>N16</f>
        <v>0</v>
      </c>
      <c r="O72" s="102"/>
      <c r="P72" s="97"/>
      <c r="Q72" s="95">
        <f t="shared" si="5"/>
        <v>7138128</v>
      </c>
      <c r="R72" s="36"/>
      <c r="S72" s="28"/>
    </row>
    <row r="73" spans="1:120" ht="25.15" customHeight="1" x14ac:dyDescent="0.25">
      <c r="A73" s="29"/>
      <c r="B73" s="72"/>
      <c r="C73" s="41" t="s">
        <v>46</v>
      </c>
      <c r="D73" s="183" t="s">
        <v>75</v>
      </c>
      <c r="E73" s="183"/>
      <c r="F73" s="184"/>
      <c r="G73" s="117">
        <f t="shared" si="6"/>
        <v>0</v>
      </c>
      <c r="H73" s="117">
        <f t="shared" si="6"/>
        <v>0</v>
      </c>
      <c r="I73" s="117">
        <f t="shared" si="6"/>
        <v>2549684</v>
      </c>
      <c r="J73" s="95">
        <f t="shared" si="4"/>
        <v>0</v>
      </c>
      <c r="K73" s="95">
        <f>K17-K34+K60</f>
        <v>0</v>
      </c>
      <c r="L73" s="117">
        <f>L17</f>
        <v>0</v>
      </c>
      <c r="M73" s="95">
        <f>M17-M34+M60</f>
        <v>0</v>
      </c>
      <c r="N73" s="117">
        <f>N17</f>
        <v>0</v>
      </c>
      <c r="O73" s="102"/>
      <c r="P73" s="97"/>
      <c r="Q73" s="95">
        <f t="shared" si="5"/>
        <v>2549684</v>
      </c>
      <c r="R73" s="36"/>
      <c r="S73" s="28"/>
    </row>
    <row r="74" spans="1:120" ht="25.15" customHeight="1" x14ac:dyDescent="0.25">
      <c r="A74" s="29"/>
      <c r="B74" s="72"/>
      <c r="C74" s="41" t="s">
        <v>47</v>
      </c>
      <c r="D74" s="201" t="s">
        <v>76</v>
      </c>
      <c r="E74" s="201"/>
      <c r="F74" s="202"/>
      <c r="G74" s="117">
        <f t="shared" si="6"/>
        <v>0</v>
      </c>
      <c r="H74" s="117">
        <f t="shared" si="6"/>
        <v>0</v>
      </c>
      <c r="I74" s="117">
        <f t="shared" si="6"/>
        <v>0</v>
      </c>
      <c r="J74" s="95">
        <f t="shared" si="4"/>
        <v>0</v>
      </c>
      <c r="K74" s="95">
        <f>K18-K35+K61</f>
        <v>0</v>
      </c>
      <c r="L74" s="117">
        <f>L18</f>
        <v>0</v>
      </c>
      <c r="M74" s="95">
        <f>M18-M35+M61</f>
        <v>0</v>
      </c>
      <c r="N74" s="117">
        <f>N18</f>
        <v>0</v>
      </c>
      <c r="O74" s="97"/>
      <c r="P74" s="97"/>
      <c r="Q74" s="95">
        <f t="shared" si="5"/>
        <v>0</v>
      </c>
      <c r="R74" s="36"/>
      <c r="S74" s="28"/>
    </row>
    <row r="75" spans="1:120" s="16" customFormat="1" ht="25.15" customHeight="1" x14ac:dyDescent="0.25">
      <c r="A75" s="29"/>
      <c r="B75" s="72"/>
      <c r="C75" s="41" t="s">
        <v>48</v>
      </c>
      <c r="D75" s="314" t="s">
        <v>77</v>
      </c>
      <c r="E75" s="314"/>
      <c r="F75" s="315"/>
      <c r="G75" s="117">
        <f>SUM(G19-G36+G62)</f>
        <v>0</v>
      </c>
      <c r="H75" s="117">
        <f>SUM(H19-H36+H62)</f>
        <v>0</v>
      </c>
      <c r="I75" s="117">
        <f>SUM(I19-I36+I62)</f>
        <v>0</v>
      </c>
      <c r="J75" s="95">
        <f t="shared" si="4"/>
        <v>0</v>
      </c>
      <c r="K75" s="95">
        <f>K19-K36+K62</f>
        <v>0</v>
      </c>
      <c r="L75" s="95">
        <f>L19-L36+L62</f>
        <v>-4.9999999988358468E-2</v>
      </c>
      <c r="M75" s="95">
        <f>M19-M36+M62</f>
        <v>799965.59999999986</v>
      </c>
      <c r="N75" s="95">
        <f>N19-N36+N62</f>
        <v>0</v>
      </c>
      <c r="O75" s="107"/>
      <c r="P75" s="107"/>
      <c r="Q75" s="95">
        <f t="shared" si="5"/>
        <v>799965.54999999981</v>
      </c>
      <c r="R75" s="39"/>
      <c r="S75" s="41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</row>
    <row r="76" spans="1:120" s="16" customFormat="1" ht="25.15" customHeight="1" x14ac:dyDescent="0.25">
      <c r="A76" s="29"/>
      <c r="B76" s="72"/>
      <c r="C76" s="41" t="s">
        <v>49</v>
      </c>
      <c r="D76" s="314" t="s">
        <v>89</v>
      </c>
      <c r="E76" s="314"/>
      <c r="F76" s="315"/>
      <c r="G76" s="117">
        <f>SUM(G20-G37+G52+G63)</f>
        <v>0</v>
      </c>
      <c r="H76" s="117">
        <f>SUM(H20-H37+H63)</f>
        <v>0</v>
      </c>
      <c r="I76" s="117">
        <f>SUM(I20-I37+I63)</f>
        <v>0</v>
      </c>
      <c r="J76" s="95">
        <f>J20-J37+J52+J63</f>
        <v>0</v>
      </c>
      <c r="K76" s="95">
        <f>K20-K37+K52+K63</f>
        <v>0</v>
      </c>
      <c r="L76" s="97"/>
      <c r="M76" s="97"/>
      <c r="N76" s="97"/>
      <c r="O76" s="107"/>
      <c r="P76" s="107"/>
      <c r="Q76" s="95">
        <f t="shared" si="5"/>
        <v>0</v>
      </c>
      <c r="R76" s="39"/>
      <c r="S76" s="41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</row>
    <row r="77" spans="1:120" s="16" customFormat="1" ht="25.15" customHeight="1" x14ac:dyDescent="0.25">
      <c r="A77" s="29"/>
      <c r="B77" s="72"/>
      <c r="C77" s="41" t="s">
        <v>50</v>
      </c>
      <c r="D77" s="314" t="s">
        <v>109</v>
      </c>
      <c r="E77" s="314"/>
      <c r="F77" s="315"/>
      <c r="G77" s="117">
        <f>SUM(G21-G38+G53+G64)</f>
        <v>14149247.120858982</v>
      </c>
      <c r="H77" s="117">
        <f>SUM(H21-H38+H64)</f>
        <v>0</v>
      </c>
      <c r="I77" s="117">
        <f>SUM(I21-I38+I64)</f>
        <v>1014423.7604539869</v>
      </c>
      <c r="J77" s="95">
        <f>J21-J38+J53+J64</f>
        <v>0</v>
      </c>
      <c r="K77" s="95">
        <f>K21-K38+K53+K64</f>
        <v>0</v>
      </c>
      <c r="L77" s="97"/>
      <c r="M77" s="97"/>
      <c r="N77" s="97"/>
      <c r="O77" s="107"/>
      <c r="P77" s="107"/>
      <c r="Q77" s="95">
        <f t="shared" si="5"/>
        <v>15163670.88131297</v>
      </c>
      <c r="R77" s="39"/>
      <c r="S77" s="41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</row>
    <row r="78" spans="1:120" s="16" customFormat="1" ht="25.15" customHeight="1" x14ac:dyDescent="0.25">
      <c r="A78" s="29"/>
      <c r="B78" s="72"/>
      <c r="C78" s="41" t="s">
        <v>51</v>
      </c>
      <c r="D78" s="314" t="s">
        <v>143</v>
      </c>
      <c r="E78" s="314"/>
      <c r="F78" s="315"/>
      <c r="G78" s="117">
        <f>SUM(G25+G26-G39+G54+G65)</f>
        <v>32336043.367650002</v>
      </c>
      <c r="H78" s="117">
        <f>SUM(H25+H26-H39+H65)</f>
        <v>17013313.715982474</v>
      </c>
      <c r="I78" s="117">
        <f>SUM(I26-I39+I65)</f>
        <v>3094358.2170000002</v>
      </c>
      <c r="J78" s="95">
        <f>J26-J39+J54+J65</f>
        <v>0</v>
      </c>
      <c r="K78" s="95">
        <f>K26-K39+K54+K65</f>
        <v>0</v>
      </c>
      <c r="L78" s="97"/>
      <c r="M78" s="95">
        <f>M26-M39+M65</f>
        <v>600000</v>
      </c>
      <c r="N78" s="97"/>
      <c r="O78" s="100">
        <f>O26-O39+O65</f>
        <v>0</v>
      </c>
      <c r="P78" s="107"/>
      <c r="Q78" s="95">
        <f t="shared" si="5"/>
        <v>53043715.300632477</v>
      </c>
      <c r="R78" s="39"/>
      <c r="S78" s="41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</row>
    <row r="79" spans="1:120" ht="25.15" customHeight="1" thickBot="1" x14ac:dyDescent="0.25">
      <c r="A79" s="144"/>
      <c r="B79" s="29"/>
      <c r="C79" s="42" t="s">
        <v>62</v>
      </c>
      <c r="D79" s="317" t="s">
        <v>107</v>
      </c>
      <c r="E79" s="317"/>
      <c r="F79" s="318"/>
      <c r="G79" s="108">
        <f t="shared" ref="G79:N79" si="7">G22+G27-G41+G66</f>
        <v>2491486.1491647544</v>
      </c>
      <c r="H79" s="108">
        <f t="shared" si="7"/>
        <v>429248.18691365235</v>
      </c>
      <c r="I79" s="108">
        <f t="shared" si="7"/>
        <v>131929.32371591503</v>
      </c>
      <c r="J79" s="108">
        <f t="shared" si="7"/>
        <v>168177.44445817574</v>
      </c>
      <c r="K79" s="108">
        <f t="shared" si="7"/>
        <v>156984.63206903025</v>
      </c>
      <c r="L79" s="108">
        <f t="shared" si="7"/>
        <v>-0.32232276235744528</v>
      </c>
      <c r="M79" s="108">
        <f t="shared" si="7"/>
        <v>40120.738281892314</v>
      </c>
      <c r="N79" s="108">
        <f t="shared" si="7"/>
        <v>0</v>
      </c>
      <c r="O79" s="108">
        <f>O22+O27-O41+O66</f>
        <v>0</v>
      </c>
      <c r="P79" s="107"/>
      <c r="Q79" s="100">
        <f t="shared" si="5"/>
        <v>3417946.1522806576</v>
      </c>
      <c r="R79" s="36"/>
      <c r="S79" s="28"/>
    </row>
    <row r="80" spans="1:120" ht="25.15" customHeight="1" thickBot="1" x14ac:dyDescent="0.25">
      <c r="A80" s="148"/>
      <c r="B80" s="148" t="s">
        <v>116</v>
      </c>
      <c r="C80" s="171" t="s">
        <v>88</v>
      </c>
      <c r="D80" s="172"/>
      <c r="E80" s="172"/>
      <c r="F80" s="172"/>
      <c r="G80" s="145">
        <f>SUM(G72:G79)</f>
        <v>48976776.637673736</v>
      </c>
      <c r="H80" s="145">
        <f>SUM(H72:H79)</f>
        <v>17442561.902896129</v>
      </c>
      <c r="I80" s="145">
        <f>SUM(I72:I79)</f>
        <v>10055323.301169904</v>
      </c>
      <c r="J80" s="145">
        <f>SUM(J70:J79)</f>
        <v>4823676.8995901877</v>
      </c>
      <c r="K80" s="145">
        <f>SUM(K71:K79)</f>
        <v>11803764.08753919</v>
      </c>
      <c r="L80" s="145">
        <f>SUM(L72:L79)</f>
        <v>-0.37232276234580375</v>
      </c>
      <c r="M80" s="145">
        <f>SUM(M72:M79)</f>
        <v>1440086.3382818922</v>
      </c>
      <c r="N80" s="145">
        <f>SUM(N72:N79)</f>
        <v>0</v>
      </c>
      <c r="O80" s="145">
        <f>SUM(O72:O79)</f>
        <v>0</v>
      </c>
      <c r="P80" s="145">
        <f>P69</f>
        <v>18065986.600855477</v>
      </c>
      <c r="Q80" s="145">
        <f t="shared" si="5"/>
        <v>112608175.39568377</v>
      </c>
      <c r="R80" s="36"/>
      <c r="S80" s="28"/>
    </row>
    <row r="81" spans="1:20" ht="25.15" customHeight="1" x14ac:dyDescent="0.2">
      <c r="A81" s="39"/>
      <c r="B81" s="39"/>
      <c r="C81" s="96"/>
      <c r="D81" s="39"/>
      <c r="E81" s="39"/>
      <c r="F81" s="39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36"/>
      <c r="S81" s="28"/>
    </row>
    <row r="82" spans="1:20" ht="25.15" customHeight="1" x14ac:dyDescent="0.2">
      <c r="A82" s="96"/>
      <c r="B82" s="96"/>
      <c r="C82" s="96"/>
      <c r="D82" s="96"/>
      <c r="E82" s="96"/>
      <c r="F82" s="96"/>
      <c r="G82" s="119"/>
      <c r="H82" s="119"/>
      <c r="I82" s="119"/>
      <c r="J82" s="118"/>
      <c r="K82" s="118"/>
      <c r="L82" s="118"/>
      <c r="M82" s="118"/>
      <c r="N82" s="118"/>
      <c r="O82" s="118"/>
      <c r="P82" s="118" t="s">
        <v>118</v>
      </c>
      <c r="Q82" s="118"/>
      <c r="R82" s="36"/>
      <c r="S82" s="28"/>
    </row>
    <row r="83" spans="1:20" s="5" customFormat="1" ht="25.15" customHeight="1" x14ac:dyDescent="0.25">
      <c r="A83" s="340" t="s">
        <v>206</v>
      </c>
      <c r="B83" s="341"/>
      <c r="C83" s="342"/>
      <c r="D83" s="139"/>
      <c r="E83" s="139"/>
      <c r="F83" s="36"/>
      <c r="G83" s="36"/>
      <c r="H83" s="120"/>
      <c r="I83" s="120"/>
      <c r="J83" s="96"/>
      <c r="K83" s="140"/>
      <c r="L83" s="140"/>
      <c r="M83" s="344" t="s">
        <v>96</v>
      </c>
      <c r="N83" s="344"/>
      <c r="O83" s="344"/>
      <c r="P83" s="344"/>
      <c r="Q83" s="344"/>
      <c r="R83" s="39"/>
      <c r="S83" s="28"/>
    </row>
    <row r="84" spans="1:20" ht="29.25" customHeight="1" x14ac:dyDescent="0.2">
      <c r="A84" s="343" t="s">
        <v>147</v>
      </c>
      <c r="B84" s="343"/>
      <c r="C84" s="343"/>
      <c r="D84" s="343"/>
      <c r="E84" s="343"/>
      <c r="F84" s="343"/>
      <c r="G84" s="178" t="s">
        <v>95</v>
      </c>
      <c r="H84" s="121"/>
      <c r="I84" s="121"/>
      <c r="J84" s="122"/>
      <c r="K84" s="123"/>
      <c r="L84" s="123"/>
      <c r="M84" s="177" t="s">
        <v>97</v>
      </c>
      <c r="N84" s="339" t="s">
        <v>192</v>
      </c>
      <c r="O84" s="339"/>
      <c r="P84" s="339"/>
      <c r="Q84" s="339"/>
      <c r="R84" s="124"/>
      <c r="S84" s="124"/>
      <c r="T84" s="17"/>
    </row>
    <row r="85" spans="1:20" ht="25.15" customHeight="1" x14ac:dyDescent="0.2">
      <c r="A85" s="339" t="s">
        <v>124</v>
      </c>
      <c r="B85" s="339"/>
      <c r="C85" s="339"/>
      <c r="D85" s="339"/>
      <c r="E85" s="339"/>
      <c r="F85" s="339"/>
      <c r="G85" s="125">
        <v>14286950.546448238</v>
      </c>
      <c r="H85" s="126"/>
      <c r="I85" s="126"/>
      <c r="J85" s="118"/>
      <c r="K85" s="127"/>
      <c r="L85" s="127"/>
      <c r="M85" s="177" t="s">
        <v>98</v>
      </c>
      <c r="N85" s="339" t="s">
        <v>193</v>
      </c>
      <c r="O85" s="339"/>
      <c r="P85" s="339"/>
      <c r="Q85" s="339"/>
      <c r="R85" s="118"/>
      <c r="S85" s="118"/>
      <c r="T85" s="17"/>
    </row>
    <row r="86" spans="1:20" ht="25.15" customHeight="1" x14ac:dyDescent="0.2">
      <c r="A86" s="127"/>
      <c r="B86" s="127"/>
      <c r="C86" s="127"/>
      <c r="D86" s="127"/>
      <c r="E86" s="127"/>
      <c r="F86" s="127"/>
      <c r="G86" s="118"/>
      <c r="H86" s="118"/>
      <c r="I86" s="118"/>
      <c r="J86" s="118"/>
      <c r="K86" s="128"/>
      <c r="L86" s="128"/>
      <c r="M86" s="177" t="s">
        <v>99</v>
      </c>
      <c r="N86" s="339" t="s">
        <v>194</v>
      </c>
      <c r="O86" s="339"/>
      <c r="P86" s="339"/>
      <c r="Q86" s="339"/>
      <c r="R86" s="118"/>
      <c r="S86" s="118"/>
      <c r="T86" s="17"/>
    </row>
    <row r="87" spans="1:20" ht="25.15" customHeight="1" x14ac:dyDescent="0.2">
      <c r="A87" s="128"/>
      <c r="B87" s="128"/>
      <c r="C87" s="128"/>
      <c r="D87" s="128"/>
      <c r="E87" s="128"/>
      <c r="F87" s="128"/>
      <c r="G87" s="118"/>
      <c r="H87" s="118"/>
      <c r="I87" s="118"/>
      <c r="J87" s="118"/>
      <c r="K87" s="128"/>
      <c r="L87" s="128"/>
      <c r="M87" s="177" t="s">
        <v>100</v>
      </c>
      <c r="N87" s="339" t="s">
        <v>195</v>
      </c>
      <c r="O87" s="339"/>
      <c r="P87" s="339"/>
      <c r="Q87" s="339"/>
      <c r="R87" s="118"/>
      <c r="S87" s="118"/>
      <c r="T87" s="17"/>
    </row>
    <row r="88" spans="1:20" s="5" customFormat="1" ht="15" hidden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96"/>
      <c r="N88" s="96"/>
      <c r="O88" s="96"/>
      <c r="P88" s="96"/>
      <c r="Q88" s="96"/>
      <c r="R88" s="96"/>
      <c r="S88" s="42"/>
      <c r="T88" s="17"/>
    </row>
    <row r="89" spans="1:20" s="5" customFormat="1" ht="15" hidden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96"/>
      <c r="N89" s="96"/>
      <c r="O89" s="96"/>
      <c r="P89" s="96"/>
      <c r="Q89" s="96"/>
      <c r="R89" s="96"/>
      <c r="S89" s="42"/>
      <c r="T89" s="17"/>
    </row>
    <row r="90" spans="1:20" s="5" customFormat="1" ht="15" hidden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96"/>
      <c r="N90" s="96"/>
      <c r="O90" s="96"/>
      <c r="P90" s="96"/>
      <c r="Q90" s="96"/>
      <c r="R90" s="36"/>
      <c r="S90" s="28"/>
    </row>
    <row r="91" spans="1:20" s="5" customFormat="1" ht="15" hidden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28"/>
    </row>
    <row r="92" spans="1:20" s="5" customFormat="1" ht="15" hidden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28"/>
    </row>
    <row r="93" spans="1:20" s="5" customFormat="1" ht="15" hidden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28"/>
    </row>
    <row r="94" spans="1:20" s="5" customFormat="1" ht="15" hidden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28"/>
    </row>
    <row r="95" spans="1:20" s="5" customFormat="1" ht="15" hidden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28"/>
    </row>
    <row r="96" spans="1:20" s="5" customFormat="1" ht="15" hidden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28"/>
    </row>
    <row r="97" spans="1:19" s="5" customFormat="1" ht="15" hidden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28"/>
    </row>
    <row r="98" spans="1:19" s="5" customFormat="1" ht="15" hidden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28"/>
    </row>
    <row r="99" spans="1:19" s="5" customFormat="1" ht="15" hidden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28"/>
    </row>
    <row r="100" spans="1:19" s="5" customFormat="1" ht="15" hidden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28"/>
    </row>
    <row r="101" spans="1:19" s="5" customFormat="1" ht="15" hidden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28"/>
    </row>
    <row r="102" spans="1:19" s="5" customFormat="1" ht="15" hidden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28"/>
    </row>
    <row r="103" spans="1:19" s="5" customFormat="1" ht="15" hidden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28"/>
    </row>
    <row r="104" spans="1:19" s="5" customFormat="1" ht="15" hidden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28"/>
    </row>
    <row r="105" spans="1:19" s="5" customFormat="1" ht="15" hidden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28"/>
    </row>
    <row r="106" spans="1:19" s="5" customFormat="1" ht="15" hidden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28"/>
    </row>
    <row r="107" spans="1:19" s="5" customFormat="1" ht="15" hidden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28"/>
    </row>
    <row r="108" spans="1:19" s="5" customFormat="1" ht="15" hidden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28"/>
    </row>
    <row r="109" spans="1:19" s="5" customFormat="1" ht="15" hidden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28"/>
    </row>
    <row r="110" spans="1:19" s="5" customFormat="1" ht="15" hidden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28"/>
    </row>
    <row r="111" spans="1:19" s="5" customFormat="1" ht="15" hidden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28"/>
    </row>
    <row r="112" spans="1:19" s="5" customFormat="1" ht="15" hidden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28"/>
    </row>
    <row r="113" spans="1:19" s="5" customFormat="1" ht="15" hidden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28"/>
    </row>
    <row r="114" spans="1:19" s="5" customFormat="1" ht="15" hidden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28"/>
    </row>
    <row r="115" spans="1:19" s="5" customFormat="1" ht="15" hidden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28"/>
    </row>
    <row r="116" spans="1:19" s="5" customFormat="1" ht="15" hidden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28"/>
    </row>
    <row r="117" spans="1:19" s="5" customFormat="1" ht="15" hidden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28"/>
    </row>
    <row r="118" spans="1:19" s="5" customFormat="1" ht="15" hidden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28"/>
    </row>
    <row r="119" spans="1:19" s="5" customFormat="1" ht="15" hidden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28"/>
    </row>
    <row r="120" spans="1:19" s="5" customFormat="1" ht="15" hidden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28"/>
    </row>
    <row r="121" spans="1:19" s="5" customFormat="1" ht="15" hidden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28"/>
    </row>
    <row r="122" spans="1:19" s="5" customFormat="1" ht="15" hidden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28"/>
    </row>
    <row r="123" spans="1:19" s="5" customFormat="1" ht="15" hidden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28"/>
    </row>
    <row r="124" spans="1:19" s="5" customFormat="1" ht="15" hidden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28"/>
    </row>
    <row r="125" spans="1:19" s="5" customFormat="1" ht="15" hidden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28"/>
    </row>
    <row r="126" spans="1:19" s="5" customFormat="1" ht="15" hidden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28"/>
    </row>
    <row r="127" spans="1:19" s="5" customFormat="1" ht="15" hidden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28"/>
    </row>
    <row r="128" spans="1:19" s="5" customFormat="1" ht="15" hidden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28"/>
    </row>
    <row r="129" spans="1:19" s="5" customFormat="1" ht="15" hidden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28"/>
    </row>
    <row r="130" spans="1:19" s="5" customFormat="1" ht="15" hidden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28"/>
    </row>
    <row r="131" spans="1:19" s="5" customFormat="1" ht="15" hidden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28"/>
    </row>
    <row r="132" spans="1:19" s="5" customFormat="1" ht="15" hidden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28"/>
    </row>
    <row r="133" spans="1:19" s="5" customFormat="1" ht="15" hidden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28"/>
    </row>
    <row r="134" spans="1:19" s="5" customFormat="1" ht="15" hidden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28"/>
    </row>
    <row r="135" spans="1:19" s="5" customFormat="1" ht="15" hidden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28"/>
    </row>
    <row r="136" spans="1:19" s="5" customFormat="1" ht="15" hidden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28"/>
    </row>
    <row r="137" spans="1:19" s="5" customFormat="1" ht="15" hidden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28"/>
    </row>
    <row r="138" spans="1:19" s="5" customFormat="1" ht="15" hidden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28"/>
    </row>
    <row r="139" spans="1:19" s="5" customFormat="1" ht="15" hidden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28"/>
    </row>
    <row r="140" spans="1:19" s="5" customFormat="1" ht="15" hidden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28"/>
    </row>
    <row r="141" spans="1:19" s="5" customFormat="1" ht="15" hidden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28"/>
    </row>
    <row r="142" spans="1:19" s="5" customFormat="1" ht="15" hidden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28"/>
    </row>
    <row r="143" spans="1:19" s="5" customFormat="1" ht="15" hidden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28"/>
    </row>
    <row r="144" spans="1:19" s="5" customFormat="1" ht="15" hidden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28"/>
    </row>
    <row r="145" spans="1:19" s="5" customFormat="1" ht="15" hidden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28"/>
    </row>
    <row r="146" spans="1:19" s="5" customFormat="1" ht="15" hidden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28"/>
    </row>
    <row r="147" spans="1:19" s="5" customFormat="1" ht="15" hidden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28"/>
    </row>
    <row r="148" spans="1:19" s="5" customFormat="1" ht="15" hidden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28"/>
    </row>
    <row r="149" spans="1:19" s="5" customFormat="1" ht="15" hidden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28"/>
    </row>
    <row r="150" spans="1:19" s="5" customFormat="1" ht="15" hidden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28"/>
    </row>
    <row r="151" spans="1:19" s="5" customFormat="1" ht="15" hidden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28"/>
    </row>
    <row r="152" spans="1:19" s="5" customFormat="1" ht="15" hidden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28"/>
    </row>
    <row r="153" spans="1:19" s="5" customFormat="1" ht="15" hidden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28"/>
    </row>
    <row r="154" spans="1:19" s="5" customFormat="1" ht="15" hidden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28"/>
    </row>
    <row r="155" spans="1:19" s="5" customFormat="1" ht="15" hidden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28"/>
    </row>
    <row r="156" spans="1:19" s="5" customFormat="1" ht="15" hidden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28"/>
    </row>
    <row r="157" spans="1:19" s="5" customFormat="1" ht="15" hidden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28"/>
    </row>
    <row r="158" spans="1:19" s="5" customFormat="1" ht="15" hidden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28"/>
    </row>
    <row r="159" spans="1:19" s="5" customFormat="1" ht="15" hidden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28"/>
    </row>
    <row r="160" spans="1:19" s="5" customFormat="1" ht="15" hidden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28"/>
    </row>
    <row r="161" spans="1:19" s="5" customFormat="1" ht="15" hidden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28"/>
    </row>
    <row r="162" spans="1:19" s="5" customFormat="1" ht="15" hidden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28"/>
    </row>
    <row r="163" spans="1:19" s="5" customFormat="1" ht="15" hidden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28"/>
    </row>
    <row r="164" spans="1:19" s="5" customFormat="1" ht="15" hidden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28"/>
    </row>
    <row r="165" spans="1:19" s="5" customFormat="1" ht="15" hidden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28"/>
    </row>
    <row r="166" spans="1:19" s="5" customFormat="1" ht="15" hidden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28"/>
    </row>
    <row r="167" spans="1:19" s="5" customFormat="1" ht="15" hidden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28"/>
    </row>
    <row r="168" spans="1:19" s="5" customFormat="1" ht="15" hidden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28"/>
    </row>
    <row r="169" spans="1:19" s="5" customFormat="1" ht="15" hidden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28"/>
    </row>
    <row r="170" spans="1:19" s="5" customFormat="1" ht="15" hidden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28"/>
    </row>
    <row r="171" spans="1:19" s="5" customFormat="1" ht="15" hidden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28"/>
    </row>
    <row r="172" spans="1:19" s="5" customFormat="1" ht="15" hidden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28"/>
    </row>
    <row r="173" spans="1:19" s="5" customFormat="1" ht="15" hidden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28"/>
    </row>
    <row r="174" spans="1:19" s="5" customFormat="1" ht="15" hidden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28"/>
    </row>
    <row r="175" spans="1:19" s="5" customFormat="1" ht="15" hidden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28"/>
    </row>
    <row r="176" spans="1:19" s="5" customFormat="1" ht="15" hidden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28"/>
    </row>
    <row r="177" spans="1:19" s="5" customFormat="1" ht="15" hidden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28"/>
    </row>
    <row r="178" spans="1:19" s="5" customFormat="1" ht="15" hidden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28"/>
    </row>
    <row r="179" spans="1:19" s="5" customFormat="1" ht="15" hidden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28"/>
    </row>
    <row r="180" spans="1:19" s="5" customFormat="1" ht="15" hidden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28"/>
    </row>
    <row r="181" spans="1:19" s="5" customFormat="1" ht="15" hidden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28"/>
    </row>
    <row r="182" spans="1:19" s="5" customFormat="1" ht="15" hidden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28"/>
    </row>
    <row r="183" spans="1:19" s="5" customFormat="1" ht="15" hidden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28"/>
    </row>
    <row r="184" spans="1:19" s="5" customFormat="1" ht="15" hidden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28"/>
    </row>
    <row r="185" spans="1:19" s="5" customFormat="1" ht="15" hidden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28"/>
    </row>
    <row r="186" spans="1:19" s="5" customFormat="1" ht="15" hidden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28"/>
    </row>
    <row r="187" spans="1:19" s="5" customFormat="1" ht="15" hidden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28"/>
    </row>
    <row r="188" spans="1:19" s="5" customFormat="1" ht="15" hidden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28"/>
    </row>
    <row r="189" spans="1:19" s="5" customFormat="1" ht="15" hidden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28"/>
    </row>
    <row r="190" spans="1:19" s="5" customFormat="1" ht="15" hidden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28"/>
    </row>
    <row r="191" spans="1:19" s="5" customFormat="1" ht="15" hidden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28"/>
    </row>
    <row r="192" spans="1:19" s="5" customFormat="1" ht="15" hidden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28"/>
    </row>
    <row r="193" spans="1:19" s="5" customFormat="1" ht="15" hidden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28"/>
    </row>
    <row r="194" spans="1:19" s="5" customFormat="1" ht="15" hidden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28"/>
    </row>
    <row r="195" spans="1:19" s="5" customFormat="1" ht="15" hidden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28"/>
    </row>
    <row r="196" spans="1:19" s="5" customFormat="1" ht="15" hidden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28"/>
    </row>
    <row r="197" spans="1:19" s="5" customFormat="1" ht="15" hidden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28"/>
    </row>
    <row r="198" spans="1:19" s="5" customFormat="1" ht="15" hidden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28"/>
    </row>
    <row r="199" spans="1:19" s="5" customFormat="1" ht="15" hidden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28"/>
    </row>
    <row r="200" spans="1:19" s="5" customFormat="1" ht="15" hidden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28"/>
    </row>
    <row r="201" spans="1:19" s="5" customFormat="1" ht="15" hidden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28"/>
    </row>
    <row r="202" spans="1:19" s="5" customFormat="1" ht="15" hidden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28"/>
    </row>
    <row r="203" spans="1:19" s="5" customFormat="1" ht="15" hidden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28"/>
    </row>
    <row r="204" spans="1:19" s="5" customFormat="1" ht="15" hidden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28"/>
    </row>
    <row r="205" spans="1:19" s="5" customFormat="1" ht="15" hidden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28"/>
    </row>
    <row r="206" spans="1:19" s="5" customFormat="1" ht="15" hidden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28"/>
    </row>
    <row r="207" spans="1:19" s="5" customFormat="1" ht="15" hidden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28"/>
    </row>
    <row r="208" spans="1:19" s="5" customFormat="1" ht="15" hidden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28"/>
    </row>
    <row r="209" spans="1:19" s="5" customFormat="1" ht="15" hidden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28"/>
    </row>
    <row r="210" spans="1:19" s="5" customFormat="1" ht="15" hidden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28"/>
    </row>
    <row r="211" spans="1:19" s="5" customFormat="1" ht="15" hidden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28"/>
    </row>
    <row r="212" spans="1:19" s="5" customFormat="1" ht="15" hidden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28"/>
    </row>
    <row r="213" spans="1:19" s="5" customFormat="1" ht="15" hidden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28"/>
    </row>
    <row r="214" spans="1:19" s="5" customFormat="1" ht="15" hidden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28"/>
    </row>
    <row r="215" spans="1:19" s="5" customFormat="1" ht="15" hidden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28"/>
    </row>
    <row r="216" spans="1:19" s="5" customFormat="1" ht="15" hidden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28"/>
    </row>
    <row r="217" spans="1:19" s="5" customFormat="1" ht="15" hidden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28"/>
    </row>
    <row r="218" spans="1:19" s="5" customFormat="1" ht="15" hidden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28"/>
    </row>
    <row r="219" spans="1:19" s="5" customFormat="1" ht="15" hidden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28"/>
    </row>
    <row r="220" spans="1:19" s="5" customFormat="1" ht="15" hidden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28"/>
    </row>
    <row r="221" spans="1:19" s="5" customFormat="1" ht="15" hidden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28"/>
    </row>
    <row r="222" spans="1:19" s="5" customFormat="1" ht="15" hidden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28"/>
    </row>
    <row r="223" spans="1:19" s="5" customFormat="1" ht="15" hidden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28"/>
    </row>
    <row r="224" spans="1:19" s="5" customFormat="1" ht="15" hidden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28"/>
    </row>
    <row r="225" spans="1:19" s="5" customFormat="1" ht="15" hidden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28"/>
    </row>
    <row r="226" spans="1:19" s="5" customFormat="1" ht="15" hidden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28"/>
    </row>
    <row r="227" spans="1:19" s="5" customFormat="1" ht="15" hidden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28"/>
    </row>
    <row r="228" spans="1:19" s="5" customFormat="1" ht="15" hidden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28"/>
    </row>
    <row r="229" spans="1:19" s="5" customFormat="1" ht="15" hidden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28"/>
    </row>
    <row r="230" spans="1:19" s="5" customFormat="1" ht="15" hidden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28"/>
    </row>
    <row r="231" spans="1:19" s="5" customFormat="1" ht="15" hidden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28"/>
    </row>
    <row r="232" spans="1:19" s="5" customFormat="1" ht="15" hidden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28"/>
    </row>
    <row r="233" spans="1:19" s="5" customFormat="1" ht="15" hidden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28"/>
    </row>
    <row r="234" spans="1:19" s="5" customFormat="1" ht="15" hidden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28"/>
    </row>
    <row r="235" spans="1:19" s="5" customFormat="1" ht="15" hidden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28"/>
    </row>
    <row r="236" spans="1:19" s="5" customFormat="1" ht="15" hidden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28"/>
    </row>
    <row r="237" spans="1:19" s="5" customFormat="1" ht="15" hidden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28"/>
    </row>
    <row r="238" spans="1:19" s="5" customFormat="1" ht="15" hidden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28"/>
    </row>
    <row r="239" spans="1:19" s="5" customFormat="1" ht="15" hidden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28"/>
    </row>
    <row r="240" spans="1:19" s="5" customFormat="1" ht="15" hidden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28"/>
    </row>
    <row r="241" spans="1:19" s="5" customFormat="1" ht="15" hidden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28"/>
    </row>
    <row r="242" spans="1:19" s="5" customFormat="1" ht="15" hidden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28"/>
    </row>
    <row r="243" spans="1:19" s="5" customFormat="1" ht="15" hidden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28"/>
    </row>
    <row r="244" spans="1:19" s="5" customFormat="1" ht="15" hidden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28"/>
    </row>
    <row r="245" spans="1:19" s="5" customFormat="1" ht="15" hidden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28"/>
    </row>
    <row r="246" spans="1:19" s="5" customFormat="1" ht="15" hidden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28"/>
    </row>
    <row r="247" spans="1:19" s="5" customFormat="1" ht="15" hidden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28"/>
    </row>
    <row r="248" spans="1:19" s="5" customFormat="1" ht="15" hidden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28"/>
    </row>
    <row r="249" spans="1:19" s="5" customFormat="1" ht="15" hidden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28"/>
    </row>
    <row r="250" spans="1:19" s="5" customFormat="1" ht="15" hidden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28"/>
    </row>
    <row r="251" spans="1:19" s="5" customFormat="1" ht="15" hidden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28"/>
    </row>
    <row r="252" spans="1:19" s="5" customFormat="1" ht="15" hidden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28"/>
    </row>
    <row r="253" spans="1:19" s="5" customFormat="1" ht="15" hidden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28"/>
    </row>
    <row r="254" spans="1:19" s="5" customFormat="1" ht="15" hidden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28"/>
    </row>
    <row r="255" spans="1:19" s="5" customFormat="1" ht="15" hidden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28"/>
    </row>
    <row r="256" spans="1:19" s="5" customFormat="1" ht="15" hidden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28"/>
    </row>
    <row r="257" spans="1:19" s="5" customFormat="1" ht="15" hidden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28"/>
    </row>
    <row r="258" spans="1:19" s="5" customFormat="1" ht="15" hidden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28"/>
    </row>
    <row r="259" spans="1:19" s="5" customFormat="1" ht="15" hidden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28"/>
    </row>
    <row r="260" spans="1:19" s="5" customFormat="1" ht="15" hidden="1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28"/>
    </row>
    <row r="261" spans="1:19" s="5" customFormat="1" ht="15" hidden="1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28"/>
    </row>
    <row r="262" spans="1:19" s="5" customFormat="1" ht="15" hidden="1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28"/>
    </row>
    <row r="263" spans="1:19" s="5" customFormat="1" ht="15" hidden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28"/>
    </row>
    <row r="264" spans="1:19" s="5" customFormat="1" ht="15" hidden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28"/>
    </row>
    <row r="265" spans="1:19" s="5" customFormat="1" ht="15" hidden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28"/>
    </row>
    <row r="266" spans="1:19" s="5" customFormat="1" ht="15" hidden="1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28"/>
    </row>
    <row r="267" spans="1:19" s="5" customFormat="1" ht="15" hidden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28"/>
    </row>
    <row r="268" spans="1:19" s="5" customFormat="1" hidden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</row>
    <row r="269" spans="1:19" s="5" customFormat="1" hidden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</row>
    <row r="270" spans="1:19" s="5" customFormat="1" hidden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</row>
    <row r="271" spans="1:19" s="5" customFormat="1" hidden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</row>
    <row r="272" spans="1:19" s="5" customFormat="1" hidden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</row>
    <row r="273" spans="1:18" s="5" customFormat="1" hidden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</row>
    <row r="274" spans="1:18" s="5" customFormat="1" hidden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</row>
    <row r="275" spans="1:18" s="5" customFormat="1" hidden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</row>
    <row r="276" spans="1:18" s="5" customFormat="1" hidden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</row>
    <row r="277" spans="1:18" s="5" customFormat="1" hidden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</row>
    <row r="278" spans="1:18" s="5" customFormat="1" hidden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</row>
    <row r="279" spans="1:18" s="5" customFormat="1" hidden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</row>
    <row r="280" spans="1:18" s="5" customFormat="1" hidden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</row>
    <row r="281" spans="1:18" s="5" customFormat="1" hidden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</row>
    <row r="282" spans="1:18" s="5" customFormat="1" hidden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</row>
    <row r="283" spans="1:18" s="5" customFormat="1" hidden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</row>
    <row r="284" spans="1:18" s="5" customFormat="1" hidden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</row>
    <row r="285" spans="1:18" s="5" customFormat="1" hidden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</row>
    <row r="286" spans="1:18" s="5" customFormat="1" hidden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</row>
    <row r="287" spans="1:18" s="5" customFormat="1" hidden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</row>
    <row r="288" spans="1:18" s="5" customFormat="1" hidden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</row>
    <row r="289" spans="1:18" s="5" customFormat="1" hidden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</row>
    <row r="290" spans="1:18" s="5" customFormat="1" hidden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</row>
    <row r="291" spans="1:18" s="5" customFormat="1" hidden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</row>
    <row r="292" spans="1:18" s="5" customFormat="1" hidden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</row>
    <row r="293" spans="1:18" s="5" customFormat="1" hidden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</row>
    <row r="294" spans="1:18" s="5" customFormat="1" hidden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</row>
    <row r="295" spans="1:18" s="5" customFormat="1" hidden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</row>
    <row r="296" spans="1:18" s="5" customFormat="1" hidden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</row>
    <row r="297" spans="1:18" s="5" customFormat="1" hidden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</row>
    <row r="298" spans="1:18" s="5" customFormat="1" hidden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</row>
    <row r="299" spans="1:18" s="5" customFormat="1" hidden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</row>
    <row r="300" spans="1:18" s="5" customFormat="1" hidden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</row>
    <row r="301" spans="1:18" s="5" customFormat="1" hidden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</row>
    <row r="302" spans="1:18" s="5" customFormat="1" hidden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</row>
    <row r="303" spans="1:18" s="5" customFormat="1" hidden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</row>
    <row r="304" spans="1:18" s="5" customFormat="1" hidden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</row>
    <row r="305" spans="1:18" s="5" customFormat="1" hidden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</row>
    <row r="306" spans="1:18" s="5" customFormat="1" hidden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</row>
    <row r="307" spans="1:18" s="5" customFormat="1" hidden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</row>
    <row r="308" spans="1:18" s="5" customFormat="1" hidden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</row>
    <row r="309" spans="1:18" s="5" customFormat="1" hidden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</row>
    <row r="310" spans="1:18" s="5" customFormat="1" hidden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</row>
    <row r="311" spans="1:18" s="5" customFormat="1" hidden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</row>
    <row r="312" spans="1:18" s="5" customFormat="1" hidden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</row>
    <row r="313" spans="1:18" s="5" customFormat="1" hidden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</row>
    <row r="314" spans="1:18" s="5" customFormat="1" hidden="1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</row>
    <row r="315" spans="1:18" s="5" customFormat="1" hidden="1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</row>
    <row r="316" spans="1:18" s="5" customFormat="1" hidden="1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</row>
    <row r="317" spans="1:18" s="5" customFormat="1" hidden="1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</row>
    <row r="318" spans="1:18" s="5" customFormat="1" hidden="1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</row>
    <row r="319" spans="1:18" s="5" customFormat="1" hidden="1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</row>
    <row r="320" spans="1:18" s="5" customFormat="1" hidden="1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</row>
    <row r="321" spans="1:18" s="5" customFormat="1" hidden="1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</row>
    <row r="322" spans="1:18" s="5" customFormat="1" hidden="1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</row>
    <row r="323" spans="1:18" s="5" customFormat="1" hidden="1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</row>
    <row r="324" spans="1:18" s="5" customFormat="1" hidden="1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</row>
    <row r="325" spans="1:18" s="5" customFormat="1" hidden="1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</row>
    <row r="326" spans="1:18" s="5" customFormat="1" hidden="1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</row>
    <row r="327" spans="1:18" s="5" customFormat="1" hidden="1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</row>
    <row r="328" spans="1:18" s="5" customFormat="1" hidden="1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</row>
    <row r="329" spans="1:18" s="5" customFormat="1" hidden="1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</row>
    <row r="330" spans="1:18" s="5" customFormat="1" hidden="1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</row>
    <row r="331" spans="1:18" s="5" customFormat="1" hidden="1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</row>
    <row r="332" spans="1:18" s="5" customFormat="1" hidden="1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</row>
    <row r="333" spans="1:18" s="5" customFormat="1" hidden="1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</row>
    <row r="334" spans="1:18" s="5" customFormat="1" hidden="1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</row>
    <row r="335" spans="1:18" s="5" customFormat="1" hidden="1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</row>
    <row r="336" spans="1:18" s="5" customFormat="1" hidden="1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</row>
    <row r="337" spans="1:18" s="5" customFormat="1" hidden="1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</row>
    <row r="338" spans="1:18" s="5" customFormat="1" hidden="1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</row>
    <row r="339" spans="1:18" s="5" customFormat="1" hidden="1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</row>
    <row r="340" spans="1:18" s="5" customFormat="1" hidden="1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</row>
    <row r="341" spans="1:18" s="5" customFormat="1" hidden="1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</row>
    <row r="342" spans="1:18" s="5" customFormat="1" hidden="1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</row>
    <row r="343" spans="1:18" s="5" customFormat="1" hidden="1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</row>
    <row r="344" spans="1:18" s="5" customFormat="1" hidden="1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</row>
    <row r="345" spans="1:18" s="5" customFormat="1" hidden="1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</row>
    <row r="346" spans="1:18" s="5" customFormat="1" hidden="1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</row>
    <row r="347" spans="1:18" s="5" customFormat="1" hidden="1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</row>
    <row r="348" spans="1:18" s="5" customFormat="1" hidden="1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</row>
    <row r="349" spans="1:18" s="5" customFormat="1" hidden="1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</row>
    <row r="350" spans="1:18" s="5" customFormat="1" hidden="1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</row>
    <row r="351" spans="1:18" s="5" customFormat="1" hidden="1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</row>
    <row r="352" spans="1:18" s="5" customFormat="1" hidden="1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</row>
    <row r="353" spans="1:18" s="5" customFormat="1" hidden="1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</row>
    <row r="354" spans="1:18" s="5" customFormat="1" hidden="1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</row>
    <row r="355" spans="1:18" s="5" customFormat="1" hidden="1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</row>
    <row r="356" spans="1:18" s="5" customFormat="1" hidden="1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</row>
    <row r="357" spans="1:18" s="5" customFormat="1" hidden="1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</row>
    <row r="358" spans="1:18" s="5" customFormat="1" hidden="1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</row>
    <row r="359" spans="1:18" s="5" customFormat="1" hidden="1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</row>
    <row r="360" spans="1:18" s="5" customFormat="1" hidden="1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</row>
    <row r="361" spans="1:18" s="5" customFormat="1" hidden="1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</row>
    <row r="362" spans="1:18" s="5" customFormat="1" hidden="1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</row>
    <row r="363" spans="1:18" s="5" customFormat="1" hidden="1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</row>
    <row r="364" spans="1:18" s="5" customFormat="1" hidden="1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</row>
    <row r="365" spans="1:18" s="5" customFormat="1" hidden="1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</row>
    <row r="366" spans="1:18" s="5" customFormat="1" hidden="1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</row>
    <row r="367" spans="1:18" s="5" customFormat="1" hidden="1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</row>
    <row r="368" spans="1:18" s="5" customFormat="1" hidden="1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</row>
    <row r="369" spans="1:18" s="5" customFormat="1" hidden="1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</row>
    <row r="370" spans="1:18" s="5" customFormat="1" hidden="1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</row>
    <row r="371" spans="1:18" s="5" customFormat="1" hidden="1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</row>
    <row r="372" spans="1:18" s="5" customFormat="1" hidden="1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</row>
    <row r="373" spans="1:18" s="5" customFormat="1" hidden="1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</row>
    <row r="374" spans="1:18" s="5" customFormat="1" hidden="1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</row>
    <row r="375" spans="1:18" s="5" customFormat="1" hidden="1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</row>
    <row r="376" spans="1:18" s="5" customFormat="1" hidden="1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</row>
    <row r="377" spans="1:18" s="5" customFormat="1" hidden="1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</row>
    <row r="378" spans="1:18" s="5" customFormat="1" hidden="1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</row>
    <row r="379" spans="1:18" s="5" customFormat="1" hidden="1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</row>
    <row r="380" spans="1:18" s="5" customFormat="1" hidden="1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</row>
    <row r="381" spans="1:18" s="5" customFormat="1" hidden="1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</row>
    <row r="382" spans="1:18" s="5" customFormat="1" hidden="1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</row>
    <row r="383" spans="1:18" s="5" customFormat="1" hidden="1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</row>
    <row r="384" spans="1:18" s="5" customFormat="1" hidden="1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</row>
    <row r="385" spans="1:18" s="5" customFormat="1" hidden="1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</row>
    <row r="386" spans="1:18" s="5" customFormat="1" hidden="1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</row>
    <row r="387" spans="1:18" s="5" customFormat="1" hidden="1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</row>
    <row r="388" spans="1:18" s="5" customFormat="1" hidden="1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</row>
    <row r="389" spans="1:18" s="5" customFormat="1" hidden="1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</row>
    <row r="390" spans="1:18" s="5" customFormat="1" hidden="1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</row>
    <row r="391" spans="1:18" s="5" customFormat="1" hidden="1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</row>
    <row r="392" spans="1:18" s="5" customFormat="1" hidden="1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</row>
    <row r="393" spans="1:18" s="5" customFormat="1" hidden="1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</row>
    <row r="394" spans="1:18" s="5" customFormat="1" hidden="1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</row>
    <row r="395" spans="1:18" s="5" customFormat="1" hidden="1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</row>
    <row r="396" spans="1:18" s="5" customFormat="1" hidden="1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</row>
    <row r="397" spans="1:18" s="5" customFormat="1" hidden="1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</row>
    <row r="398" spans="1:18" s="5" customFormat="1" hidden="1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</row>
    <row r="399" spans="1:18" s="5" customFormat="1" hidden="1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</row>
    <row r="400" spans="1:18" s="5" customFormat="1" hidden="1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</row>
    <row r="401" spans="1:18" s="5" customFormat="1" hidden="1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</row>
    <row r="402" spans="1:18" s="5" customFormat="1" hidden="1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</row>
    <row r="403" spans="1:18" s="5" customFormat="1" hidden="1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</row>
    <row r="404" spans="1:18" s="5" customFormat="1" hidden="1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</row>
    <row r="405" spans="1:18" s="5" customFormat="1" hidden="1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</row>
    <row r="406" spans="1:18" s="5" customFormat="1" hidden="1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</row>
    <row r="407" spans="1:18" s="5" customFormat="1" hidden="1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</row>
    <row r="408" spans="1:18" s="5" customFormat="1" hidden="1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</row>
    <row r="409" spans="1:18" s="5" customFormat="1" hidden="1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</row>
    <row r="410" spans="1:18" s="5" customFormat="1" hidden="1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</row>
    <row r="411" spans="1:18" s="5" customFormat="1" hidden="1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</row>
    <row r="412" spans="1:18" s="5" customFormat="1" hidden="1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</row>
    <row r="413" spans="1:18" s="5" customFormat="1" hidden="1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</row>
    <row r="414" spans="1:18" s="5" customFormat="1" hidden="1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</row>
    <row r="415" spans="1:18" s="5" customFormat="1" hidden="1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</row>
    <row r="416" spans="1:18" s="5" customFormat="1" hidden="1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</row>
    <row r="417" spans="1:18" s="5" customFormat="1" hidden="1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</row>
    <row r="418" spans="1:18" s="5" customFormat="1" hidden="1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</row>
    <row r="419" spans="1:18" s="5" customFormat="1" hidden="1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</row>
    <row r="420" spans="1:18" s="5" customFormat="1" hidden="1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</row>
    <row r="421" spans="1:18" s="5" customFormat="1" hidden="1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</row>
    <row r="422" spans="1:18" s="5" customFormat="1" hidden="1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</row>
    <row r="423" spans="1:18" s="5" customFormat="1" hidden="1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</row>
    <row r="424" spans="1:18" s="5" customFormat="1" hidden="1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</row>
    <row r="425" spans="1:18" s="5" customFormat="1" hidden="1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</row>
    <row r="426" spans="1:18" s="5" customFormat="1" hidden="1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</row>
    <row r="427" spans="1:18" s="5" customFormat="1" hidden="1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</row>
    <row r="428" spans="1:18" s="5" customFormat="1" hidden="1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</row>
    <row r="429" spans="1:18" s="5" customFormat="1" hidden="1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</row>
    <row r="430" spans="1:18" s="5" customFormat="1" hidden="1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</row>
    <row r="431" spans="1:18" s="5" customFormat="1" hidden="1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</row>
    <row r="432" spans="1:18" s="5" customFormat="1" hidden="1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</row>
    <row r="433" spans="1:18" s="5" customFormat="1" hidden="1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</row>
    <row r="434" spans="1:18" s="5" customFormat="1" hidden="1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</row>
    <row r="435" spans="1:18" s="5" customFormat="1" hidden="1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</row>
    <row r="436" spans="1:18" s="5" customFormat="1" hidden="1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</row>
    <row r="437" spans="1:18" s="5" customFormat="1" hidden="1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</row>
    <row r="438" spans="1:18" s="5" customFormat="1" hidden="1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</row>
    <row r="439" spans="1:18" s="5" customFormat="1" hidden="1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</row>
    <row r="440" spans="1:18" s="5" customFormat="1" hidden="1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</row>
    <row r="441" spans="1:18" s="5" customFormat="1" hidden="1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</row>
    <row r="442" spans="1:18" s="5" customFormat="1" hidden="1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</row>
    <row r="443" spans="1:18" s="5" customFormat="1" hidden="1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</row>
    <row r="444" spans="1:18" s="5" customFormat="1" hidden="1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</row>
    <row r="445" spans="1:18" s="5" customFormat="1" hidden="1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</row>
    <row r="446" spans="1:18" s="5" customFormat="1" hidden="1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</row>
    <row r="447" spans="1:18" s="5" customFormat="1" hidden="1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</row>
    <row r="448" spans="1:18" s="5" customFormat="1" hidden="1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</row>
    <row r="449" spans="1:18" s="5" customFormat="1" hidden="1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</row>
    <row r="450" spans="1:18" s="5" customFormat="1" hidden="1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</row>
    <row r="451" spans="1:18" s="5" customFormat="1" hidden="1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</row>
    <row r="452" spans="1:18" s="5" customFormat="1" hidden="1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</row>
    <row r="453" spans="1:18" s="5" customFormat="1" hidden="1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</row>
    <row r="454" spans="1:18" s="5" customFormat="1" hidden="1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</row>
    <row r="455" spans="1:18" s="5" customFormat="1" hidden="1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</row>
    <row r="456" spans="1:18" s="5" customFormat="1" hidden="1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</row>
    <row r="457" spans="1:18" s="5" customFormat="1" hidden="1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</row>
    <row r="458" spans="1:18" s="5" customFormat="1" hidden="1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</row>
    <row r="459" spans="1:18" s="5" customFormat="1" hidden="1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</row>
    <row r="460" spans="1:18" s="5" customFormat="1" hidden="1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</row>
    <row r="461" spans="1:18" s="5" customFormat="1" hidden="1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</row>
    <row r="462" spans="1:18" s="5" customFormat="1" hidden="1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</row>
    <row r="463" spans="1:18" s="5" customFormat="1" hidden="1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</row>
    <row r="464" spans="1:18" s="5" customFormat="1" hidden="1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</row>
    <row r="465" spans="1:18" s="5" customFormat="1" hidden="1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</row>
    <row r="466" spans="1:18" s="5" customFormat="1" hidden="1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</row>
    <row r="467" spans="1:18" s="5" customFormat="1" hidden="1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</row>
    <row r="468" spans="1:18" s="5" customFormat="1" hidden="1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</row>
    <row r="469" spans="1:18" s="5" customFormat="1" hidden="1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</row>
    <row r="470" spans="1:18" s="5" customFormat="1" hidden="1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</row>
    <row r="471" spans="1:18" s="5" customFormat="1" hidden="1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</row>
    <row r="472" spans="1:18" s="5" customFormat="1" hidden="1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</row>
    <row r="473" spans="1:18" s="5" customFormat="1" hidden="1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</row>
    <row r="474" spans="1:18" s="5" customFormat="1" hidden="1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</row>
    <row r="475" spans="1:18" s="5" customFormat="1" hidden="1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</row>
    <row r="476" spans="1:18" s="5" customFormat="1" hidden="1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</row>
    <row r="477" spans="1:18" s="5" customFormat="1" hidden="1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</row>
    <row r="478" spans="1:18" s="5" customFormat="1" hidden="1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</row>
    <row r="479" spans="1:18" s="5" customFormat="1" hidden="1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</row>
    <row r="480" spans="1:18" s="5" customFormat="1" hidden="1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</row>
    <row r="481" spans="1:18" s="5" customFormat="1" hidden="1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</row>
    <row r="482" spans="1:18" s="5" customFormat="1" hidden="1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</row>
    <row r="483" spans="1:18" s="5" customFormat="1" hidden="1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</row>
    <row r="484" spans="1:18" s="5" customFormat="1" hidden="1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</row>
    <row r="485" spans="1:18" s="5" customFormat="1" hidden="1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</row>
    <row r="486" spans="1:18" s="5" customFormat="1" hidden="1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</row>
    <row r="487" spans="1:18" s="5" customFormat="1" hidden="1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</row>
    <row r="488" spans="1:18" s="5" customFormat="1" hidden="1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</row>
    <row r="489" spans="1:18" s="5" customFormat="1" hidden="1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</row>
    <row r="490" spans="1:18" s="5" customFormat="1" hidden="1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</row>
    <row r="491" spans="1:18" s="5" customFormat="1" hidden="1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</row>
    <row r="492" spans="1:18" s="5" customFormat="1" hidden="1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</row>
    <row r="493" spans="1:18" s="5" customFormat="1" hidden="1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</row>
    <row r="494" spans="1:18" s="5" customFormat="1" hidden="1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</row>
    <row r="495" spans="1:18" s="5" customFormat="1" hidden="1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</row>
    <row r="496" spans="1:18" s="5" customFormat="1" hidden="1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</row>
    <row r="497" spans="1:18" s="5" customFormat="1" hidden="1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</row>
    <row r="498" spans="1:18" s="5" customFormat="1" hidden="1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</row>
    <row r="499" spans="1:18" s="5" customFormat="1" hidden="1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</row>
    <row r="500" spans="1:18" s="5" customFormat="1" hidden="1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</row>
    <row r="501" spans="1:18" s="5" customFormat="1" hidden="1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</row>
    <row r="502" spans="1:18" s="5" customFormat="1" hidden="1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</row>
    <row r="503" spans="1:18" s="5" customFormat="1" hidden="1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</row>
    <row r="504" spans="1:18" s="5" customFormat="1" hidden="1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</row>
    <row r="505" spans="1:18" s="5" customFormat="1" hidden="1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</row>
    <row r="506" spans="1:18" s="5" customFormat="1" hidden="1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</row>
    <row r="507" spans="1:18" s="5" customFormat="1" hidden="1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</row>
    <row r="508" spans="1:18" s="5" customFormat="1" hidden="1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</row>
    <row r="509" spans="1:18" s="5" customFormat="1" hidden="1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</row>
    <row r="510" spans="1:18" s="5" customFormat="1" hidden="1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</row>
    <row r="511" spans="1:18" s="5" customFormat="1" hidden="1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</row>
    <row r="512" spans="1:18" s="5" customFormat="1" hidden="1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</row>
    <row r="513" spans="1:18" s="5" customFormat="1" hidden="1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</row>
    <row r="514" spans="1:18" s="5" customFormat="1" hidden="1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</row>
    <row r="515" spans="1:18" s="5" customFormat="1" hidden="1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</row>
    <row r="516" spans="1:18" s="5" customFormat="1" hidden="1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</row>
    <row r="517" spans="1:18" s="5" customFormat="1" hidden="1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</row>
    <row r="518" spans="1:18" s="5" customFormat="1" hidden="1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</row>
    <row r="519" spans="1:18" s="5" customFormat="1" hidden="1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</row>
    <row r="520" spans="1:18" s="5" customFormat="1" hidden="1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</row>
    <row r="521" spans="1:18" s="5" customFormat="1" hidden="1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</row>
    <row r="522" spans="1:18" s="5" customFormat="1" hidden="1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</row>
    <row r="523" spans="1:18" s="5" customFormat="1" hidden="1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</row>
    <row r="524" spans="1:18" s="5" customFormat="1" hidden="1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</row>
    <row r="525" spans="1:18" s="5" customFormat="1" hidden="1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</row>
    <row r="526" spans="1:18" s="5" customFormat="1" hidden="1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</row>
    <row r="527" spans="1:18" s="5" customFormat="1" hidden="1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</row>
    <row r="528" spans="1:18" s="5" customFormat="1" hidden="1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</row>
    <row r="529" spans="1:18" s="5" customFormat="1" hidden="1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</row>
    <row r="530" spans="1:18" s="5" customFormat="1" hidden="1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</row>
    <row r="531" spans="1:18" s="5" customFormat="1" hidden="1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</row>
    <row r="532" spans="1:18" s="5" customFormat="1" hidden="1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</row>
    <row r="533" spans="1:18" s="5" customFormat="1" hidden="1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</row>
    <row r="534" spans="1:18" s="5" customFormat="1" hidden="1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</row>
    <row r="535" spans="1:18" s="5" customFormat="1" hidden="1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</row>
    <row r="536" spans="1:18" s="5" customFormat="1" hidden="1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</row>
    <row r="537" spans="1:18" s="5" customFormat="1" hidden="1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</row>
    <row r="538" spans="1:18" s="5" customFormat="1" hidden="1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</row>
    <row r="539" spans="1:18" s="5" customFormat="1" hidden="1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</row>
    <row r="540" spans="1:18" s="5" customFormat="1" hidden="1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</row>
    <row r="541" spans="1:18" s="5" customFormat="1" hidden="1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</row>
    <row r="542" spans="1:18" s="5" customFormat="1" hidden="1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</row>
    <row r="543" spans="1:18" s="5" customFormat="1" hidden="1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</row>
    <row r="544" spans="1:18" s="5" customFormat="1" hidden="1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</row>
    <row r="545" spans="1:18" s="5" customFormat="1" hidden="1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</row>
    <row r="546" spans="1:18" s="5" customFormat="1" hidden="1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</row>
    <row r="547" spans="1:18" s="5" customFormat="1" hidden="1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</row>
    <row r="548" spans="1:18" s="5" customFormat="1" hidden="1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</row>
    <row r="549" spans="1:18" s="5" customFormat="1" hidden="1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</row>
    <row r="550" spans="1:18" s="5" customFormat="1" hidden="1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</row>
    <row r="551" spans="1:18" s="5" customFormat="1" hidden="1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</row>
    <row r="552" spans="1:18" s="5" customFormat="1" hidden="1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</row>
    <row r="553" spans="1:18" s="5" customFormat="1" hidden="1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</row>
    <row r="554" spans="1:18" s="5" customFormat="1" hidden="1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</row>
    <row r="555" spans="1:18" s="5" customFormat="1" hidden="1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</row>
    <row r="556" spans="1:18" s="5" customFormat="1" hidden="1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</row>
    <row r="557" spans="1:18" s="5" customFormat="1" hidden="1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</row>
    <row r="558" spans="1:18" s="5" customFormat="1" hidden="1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</row>
    <row r="559" spans="1:18" s="5" customFormat="1" hidden="1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</row>
    <row r="560" spans="1:18" s="5" customFormat="1" hidden="1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</row>
    <row r="561" spans="1:18" s="5" customFormat="1" hidden="1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</row>
    <row r="562" spans="1:18" s="5" customFormat="1" hidden="1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</row>
    <row r="563" spans="1:18" s="5" customFormat="1" hidden="1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</row>
    <row r="564" spans="1:18" s="5" customFormat="1" hidden="1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</row>
    <row r="565" spans="1:18" s="5" customFormat="1" hidden="1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</row>
    <row r="566" spans="1:18" s="5" customFormat="1" hidden="1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</row>
    <row r="567" spans="1:18" s="5" customFormat="1" hidden="1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</row>
    <row r="568" spans="1:18" s="5" customFormat="1" hidden="1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</row>
    <row r="569" spans="1:18" s="5" customFormat="1" hidden="1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</row>
    <row r="570" spans="1:18" s="5" customFormat="1" hidden="1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</row>
    <row r="571" spans="1:18" s="5" customFormat="1" hidden="1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</row>
    <row r="572" spans="1:18" s="5" customFormat="1" hidden="1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</row>
    <row r="573" spans="1:18" s="5" customFormat="1" hidden="1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</row>
    <row r="574" spans="1:18" s="5" customFormat="1" hidden="1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</row>
    <row r="575" spans="1:18" s="5" customFormat="1" hidden="1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</row>
    <row r="576" spans="1:18" s="5" customFormat="1" hidden="1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</row>
    <row r="577" spans="1:18" s="5" customFormat="1" hidden="1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</row>
    <row r="578" spans="1:18" s="5" customFormat="1" hidden="1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</row>
    <row r="579" spans="1:18" s="5" customFormat="1" hidden="1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</row>
    <row r="580" spans="1:18" s="5" customFormat="1" hidden="1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</row>
    <row r="581" spans="1:18" s="5" customFormat="1" hidden="1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</row>
    <row r="582" spans="1:18" s="5" customFormat="1" hidden="1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</row>
    <row r="583" spans="1:18" s="5" customFormat="1" hidden="1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</row>
    <row r="584" spans="1:18" s="5" customFormat="1" hidden="1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</row>
    <row r="585" spans="1:18" s="5" customFormat="1" hidden="1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</row>
    <row r="586" spans="1:18" s="5" customFormat="1" hidden="1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</row>
    <row r="587" spans="1:18" s="5" customFormat="1" hidden="1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</row>
    <row r="588" spans="1:18" s="5" customFormat="1" hidden="1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</row>
    <row r="589" spans="1:18" s="5" customFormat="1" hidden="1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</row>
    <row r="590" spans="1:18" s="5" customFormat="1" hidden="1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</row>
    <row r="591" spans="1:18" s="5" customFormat="1" hidden="1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</row>
    <row r="592" spans="1:18" s="5" customFormat="1" hidden="1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</row>
    <row r="593" spans="1:18" s="5" customFormat="1" hidden="1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</row>
    <row r="594" spans="1:18" s="5" customFormat="1" hidden="1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</row>
    <row r="595" spans="1:18" s="5" customFormat="1" hidden="1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</row>
    <row r="596" spans="1:18" s="5" customFormat="1" hidden="1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</row>
    <row r="597" spans="1:18" s="5" customFormat="1" hidden="1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</row>
    <row r="598" spans="1:18" s="5" customFormat="1" hidden="1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</row>
    <row r="599" spans="1:18" s="5" customFormat="1" hidden="1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</row>
    <row r="600" spans="1:18" s="5" customFormat="1" hidden="1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</row>
    <row r="601" spans="1:18" s="5" customFormat="1" hidden="1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</row>
    <row r="602" spans="1:18" s="5" customFormat="1" hidden="1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</row>
    <row r="603" spans="1:18" s="5" customFormat="1" hidden="1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</row>
    <row r="604" spans="1:18" s="5" customFormat="1" hidden="1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</row>
    <row r="605" spans="1:18" s="5" customFormat="1" hidden="1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</row>
    <row r="606" spans="1:18" s="5" customFormat="1" hidden="1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</row>
    <row r="607" spans="1:18" s="5" customFormat="1" hidden="1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</row>
    <row r="608" spans="1:18" s="5" customFormat="1" hidden="1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</row>
    <row r="609" spans="1:18" s="5" customFormat="1" hidden="1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</row>
    <row r="610" spans="1:18" s="5" customFormat="1" hidden="1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</row>
    <row r="611" spans="1:18" s="5" customFormat="1" hidden="1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</row>
    <row r="612" spans="1:18" s="5" customFormat="1" hidden="1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</row>
    <row r="613" spans="1:18" s="5" customFormat="1" hidden="1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</row>
    <row r="614" spans="1:18" s="5" customFormat="1" hidden="1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</row>
    <row r="615" spans="1:18" s="5" customFormat="1" hidden="1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</row>
    <row r="616" spans="1:18" s="5" customFormat="1" hidden="1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</row>
    <row r="617" spans="1:18" s="5" customFormat="1" hidden="1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</row>
    <row r="618" spans="1:18" s="5" customFormat="1" hidden="1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</row>
    <row r="619" spans="1:18" s="5" customFormat="1" hidden="1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</row>
    <row r="620" spans="1:18" s="5" customFormat="1" hidden="1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</row>
    <row r="621" spans="1:18" s="5" customFormat="1" hidden="1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</row>
    <row r="622" spans="1:18" s="5" customFormat="1" hidden="1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</row>
    <row r="623" spans="1:18" s="5" customFormat="1" hidden="1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</row>
    <row r="624" spans="1:18" s="5" customFormat="1" hidden="1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</row>
    <row r="625" spans="1:18" s="5" customFormat="1" hidden="1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</row>
    <row r="626" spans="1:18" s="5" customFormat="1" hidden="1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</row>
    <row r="627" spans="1:18" s="5" customFormat="1" hidden="1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</row>
    <row r="628" spans="1:18" s="5" customFormat="1" hidden="1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</row>
    <row r="629" spans="1:18" s="5" customFormat="1" hidden="1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</row>
    <row r="630" spans="1:18" s="5" customFormat="1" hidden="1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</row>
    <row r="631" spans="1:18" s="5" customFormat="1" hidden="1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</row>
    <row r="632" spans="1:18" s="5" customFormat="1" hidden="1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</row>
    <row r="633" spans="1:18" s="5" customFormat="1" hidden="1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</row>
    <row r="634" spans="1:18" s="5" customFormat="1" hidden="1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</row>
    <row r="635" spans="1:18" s="5" customFormat="1" hidden="1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</row>
    <row r="636" spans="1:18" s="5" customFormat="1" hidden="1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</row>
    <row r="637" spans="1:18" s="5" customFormat="1" hidden="1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</row>
    <row r="638" spans="1:18" s="5" customFormat="1" hidden="1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</row>
    <row r="639" spans="1:18" s="5" customFormat="1" hidden="1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</row>
    <row r="640" spans="1:18" s="5" customFormat="1" hidden="1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</row>
    <row r="641" spans="1:18" s="5" customFormat="1" hidden="1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</row>
    <row r="642" spans="1:18" s="5" customFormat="1" hidden="1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</row>
    <row r="643" spans="1:18" s="5" customFormat="1" hidden="1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</row>
    <row r="644" spans="1:18" s="5" customFormat="1" hidden="1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</row>
    <row r="645" spans="1:18" s="5" customFormat="1" hidden="1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</row>
    <row r="646" spans="1:18" s="5" customFormat="1" hidden="1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</row>
    <row r="647" spans="1:18" s="5" customFormat="1" hidden="1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</row>
    <row r="648" spans="1:18" s="5" customFormat="1" hidden="1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</row>
    <row r="649" spans="1:18" s="5" customFormat="1" hidden="1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</row>
    <row r="650" spans="1:18" s="5" customFormat="1" hidden="1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</row>
    <row r="651" spans="1:18" s="5" customFormat="1" hidden="1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</row>
    <row r="652" spans="1:18" s="5" customFormat="1" hidden="1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</row>
    <row r="653" spans="1:18" s="5" customFormat="1" hidden="1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</row>
    <row r="654" spans="1:18" s="5" customFormat="1" hidden="1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</row>
    <row r="655" spans="1:18" s="5" customFormat="1" hidden="1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</row>
    <row r="656" spans="1:18" s="5" customFormat="1" hidden="1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</row>
    <row r="657" spans="1:18" s="5" customFormat="1" hidden="1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</row>
    <row r="658" spans="1:18" s="5" customFormat="1" hidden="1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</row>
    <row r="659" spans="1:18" s="5" customFormat="1" hidden="1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</row>
    <row r="660" spans="1:18" s="5" customFormat="1" hidden="1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</row>
    <row r="661" spans="1:18" s="5" customFormat="1" hidden="1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</row>
    <row r="662" spans="1:18" s="5" customFormat="1" hidden="1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</row>
    <row r="663" spans="1:18" s="5" customFormat="1" hidden="1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</row>
    <row r="664" spans="1:18" s="5" customFormat="1" hidden="1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</row>
    <row r="665" spans="1:18" s="5" customFormat="1" hidden="1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</row>
    <row r="666" spans="1:18" s="5" customFormat="1" hidden="1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</row>
    <row r="667" spans="1:18" s="5" customFormat="1" hidden="1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</row>
    <row r="668" spans="1:18" s="5" customFormat="1" hidden="1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</row>
    <row r="669" spans="1:18" s="5" customFormat="1" hidden="1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</row>
    <row r="670" spans="1:18" s="5" customFormat="1" hidden="1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</row>
    <row r="671" spans="1:18" s="5" customFormat="1" hidden="1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</row>
    <row r="672" spans="1:18" s="5" customFormat="1" hidden="1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</row>
    <row r="673" spans="1:18" s="5" customFormat="1" hidden="1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</row>
    <row r="674" spans="1:18" s="5" customFormat="1" hidden="1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</row>
    <row r="675" spans="1:18" s="5" customFormat="1" hidden="1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</row>
    <row r="676" spans="1:18" s="5" customFormat="1" hidden="1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</row>
    <row r="677" spans="1:18" s="5" customFormat="1" hidden="1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</row>
    <row r="678" spans="1:18" s="5" customFormat="1" hidden="1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</row>
    <row r="679" spans="1:18" s="5" customFormat="1" hidden="1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</row>
    <row r="680" spans="1:18" s="5" customFormat="1" hidden="1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</row>
    <row r="681" spans="1:18" s="5" customFormat="1" hidden="1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</row>
    <row r="682" spans="1:18" s="5" customFormat="1" hidden="1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</row>
    <row r="683" spans="1:18" s="5" customFormat="1" hidden="1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</row>
    <row r="684" spans="1:18" s="5" customFormat="1" hidden="1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</row>
    <row r="685" spans="1:18" s="5" customFormat="1" hidden="1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</row>
    <row r="686" spans="1:18" s="5" customFormat="1" hidden="1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</row>
    <row r="687" spans="1:18" s="5" customFormat="1" hidden="1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</row>
    <row r="688" spans="1:18" s="5" customFormat="1" hidden="1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</row>
    <row r="689" spans="1:18" s="5" customFormat="1" hidden="1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</row>
    <row r="690" spans="1:18" s="5" customFormat="1" hidden="1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</row>
    <row r="691" spans="1:18" s="5" customFormat="1" hidden="1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</row>
    <row r="692" spans="1:18" s="5" customFormat="1" hidden="1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</row>
    <row r="693" spans="1:18" s="5" customFormat="1" hidden="1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</row>
    <row r="694" spans="1:18" s="5" customFormat="1" hidden="1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</row>
    <row r="695" spans="1:18" s="5" customFormat="1" hidden="1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</row>
    <row r="696" spans="1:18" s="5" customFormat="1" hidden="1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</row>
    <row r="697" spans="1:18" s="5" customFormat="1" hidden="1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</row>
    <row r="698" spans="1:18" s="5" customFormat="1" hidden="1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</row>
    <row r="699" spans="1:18" s="5" customFormat="1" hidden="1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</row>
    <row r="700" spans="1:18" s="5" customFormat="1" hidden="1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</row>
    <row r="701" spans="1:18" s="5" customFormat="1" hidden="1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</row>
    <row r="702" spans="1:18" s="5" customFormat="1" hidden="1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</row>
    <row r="703" spans="1:18" s="5" customFormat="1" hidden="1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</row>
    <row r="704" spans="1:18" s="5" customFormat="1" hidden="1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</row>
    <row r="705" spans="1:18" s="5" customFormat="1" hidden="1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</row>
    <row r="706" spans="1:18" s="5" customFormat="1" hidden="1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</row>
    <row r="707" spans="1:18" s="5" customFormat="1" hidden="1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</row>
    <row r="708" spans="1:18" s="5" customFormat="1" hidden="1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</row>
    <row r="709" spans="1:18" s="5" customFormat="1" hidden="1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</row>
    <row r="710" spans="1:18" s="5" customFormat="1" hidden="1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</row>
    <row r="711" spans="1:18" s="5" customFormat="1" hidden="1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</row>
    <row r="712" spans="1:18" s="5" customFormat="1" hidden="1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</row>
    <row r="713" spans="1:18" s="5" customFormat="1" hidden="1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</row>
    <row r="714" spans="1:18" s="5" customFormat="1" hidden="1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</row>
    <row r="715" spans="1:18" s="5" customFormat="1" hidden="1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</row>
    <row r="716" spans="1:18" s="5" customFormat="1" hidden="1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</row>
    <row r="717" spans="1:18" s="5" customFormat="1" hidden="1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</row>
    <row r="718" spans="1:18" s="5" customFormat="1" hidden="1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</row>
    <row r="719" spans="1:18" s="5" customFormat="1" hidden="1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</row>
    <row r="720" spans="1:18" s="5" customFormat="1" hidden="1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</row>
    <row r="721" spans="1:18" s="5" customFormat="1" hidden="1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</row>
    <row r="722" spans="1:18" s="5" customFormat="1" hidden="1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</row>
    <row r="723" spans="1:18" s="5" customFormat="1" hidden="1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</row>
    <row r="724" spans="1:18" s="5" customFormat="1" hidden="1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</row>
    <row r="725" spans="1:18" s="5" customFormat="1" hidden="1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</row>
    <row r="726" spans="1:18" s="5" customFormat="1" hidden="1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</row>
    <row r="727" spans="1:18" s="5" customFormat="1" hidden="1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</row>
    <row r="728" spans="1:18" s="5" customFormat="1" hidden="1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</row>
    <row r="729" spans="1:18" s="5" customFormat="1" hidden="1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</row>
    <row r="730" spans="1:18" s="5" customFormat="1" hidden="1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</row>
    <row r="731" spans="1:18" s="5" customFormat="1" hidden="1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</row>
    <row r="732" spans="1:18" s="5" customFormat="1" hidden="1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</row>
    <row r="733" spans="1:18" s="5" customFormat="1" hidden="1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</row>
    <row r="734" spans="1:18" s="5" customFormat="1" hidden="1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</row>
    <row r="735" spans="1:18" s="5" customFormat="1" hidden="1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</row>
    <row r="736" spans="1:18" s="5" customFormat="1" hidden="1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</row>
    <row r="737" spans="1:18" s="5" customFormat="1" hidden="1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</row>
    <row r="738" spans="1:18" s="5" customFormat="1" hidden="1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</row>
    <row r="739" spans="1:18" s="5" customFormat="1" hidden="1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</row>
    <row r="740" spans="1:18" s="5" customFormat="1" hidden="1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</row>
    <row r="741" spans="1:18" s="5" customFormat="1" hidden="1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</row>
    <row r="742" spans="1:18" s="5" customFormat="1" hidden="1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</row>
    <row r="743" spans="1:18" s="5" customFormat="1" hidden="1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</row>
    <row r="744" spans="1:18" s="5" customFormat="1" hidden="1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</row>
    <row r="745" spans="1:18" s="5" customFormat="1" hidden="1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</row>
    <row r="746" spans="1:18" s="5" customFormat="1" hidden="1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</row>
    <row r="747" spans="1:18" s="5" customFormat="1" hidden="1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</row>
    <row r="748" spans="1:18" s="5" customFormat="1" hidden="1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</row>
    <row r="749" spans="1:18" s="5" customFormat="1" hidden="1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</row>
    <row r="750" spans="1:18" s="5" customFormat="1" hidden="1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</row>
    <row r="751" spans="1:18" s="5" customFormat="1" hidden="1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</row>
    <row r="752" spans="1:18" s="5" customFormat="1" hidden="1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</row>
    <row r="753" spans="1:18" s="5" customFormat="1" hidden="1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</row>
    <row r="754" spans="1:18" s="5" customFormat="1" hidden="1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</row>
    <row r="755" spans="1:18" s="5" customFormat="1" hidden="1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</row>
    <row r="756" spans="1:18" s="5" customFormat="1" hidden="1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</row>
    <row r="757" spans="1:18" s="5" customFormat="1" hidden="1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</row>
    <row r="758" spans="1:18" s="5" customFormat="1" hidden="1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</row>
    <row r="759" spans="1:18" s="5" customFormat="1" hidden="1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</row>
    <row r="760" spans="1:18" s="5" customFormat="1" hidden="1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</row>
    <row r="761" spans="1:18" s="5" customFormat="1" hidden="1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</row>
    <row r="762" spans="1:18" s="5" customFormat="1" hidden="1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</row>
    <row r="763" spans="1:18" s="5" customFormat="1" hidden="1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</row>
    <row r="764" spans="1:18" s="5" customFormat="1" hidden="1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</row>
    <row r="765" spans="1:18" s="5" customFormat="1" hidden="1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</row>
    <row r="766" spans="1:18" s="5" customFormat="1" hidden="1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</row>
    <row r="767" spans="1:18" s="5" customFormat="1" hidden="1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</row>
    <row r="768" spans="1:18" s="5" customFormat="1" hidden="1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</row>
    <row r="769" spans="1:18" s="5" customFormat="1" hidden="1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</row>
    <row r="770" spans="1:18" s="5" customFormat="1" hidden="1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</row>
    <row r="771" spans="1:18" s="5" customFormat="1" hidden="1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</row>
    <row r="772" spans="1:18" s="5" customFormat="1" hidden="1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</row>
    <row r="773" spans="1:18" s="5" customFormat="1" hidden="1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</row>
    <row r="774" spans="1:18" s="5" customFormat="1" hidden="1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</row>
    <row r="775" spans="1:18" s="5" customFormat="1" hidden="1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</row>
    <row r="776" spans="1:18" s="5" customFormat="1" hidden="1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</row>
    <row r="777" spans="1:18" s="5" customFormat="1" hidden="1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</row>
    <row r="778" spans="1:18" s="5" customFormat="1" hidden="1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</row>
    <row r="779" spans="1:18" s="5" customFormat="1" hidden="1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</row>
    <row r="780" spans="1:18" s="5" customFormat="1" hidden="1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</row>
    <row r="781" spans="1:18" s="5" customFormat="1" hidden="1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</row>
    <row r="782" spans="1:18" s="5" customFormat="1" hidden="1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</row>
    <row r="783" spans="1:18" s="5" customFormat="1" hidden="1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</row>
    <row r="784" spans="1:18" s="5" customFormat="1" hidden="1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</row>
    <row r="785" spans="1:18" s="5" customFormat="1" hidden="1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</row>
    <row r="786" spans="1:18" s="5" customFormat="1" hidden="1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</row>
    <row r="787" spans="1:18" s="5" customFormat="1" hidden="1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</row>
    <row r="788" spans="1:18" s="5" customFormat="1" hidden="1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</row>
    <row r="789" spans="1:18" s="5" customFormat="1" hidden="1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</row>
    <row r="790" spans="1:18" s="5" customFormat="1" hidden="1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</row>
    <row r="791" spans="1:18" s="5" customFormat="1" hidden="1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</row>
    <row r="792" spans="1:18" s="5" customFormat="1" hidden="1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</row>
    <row r="793" spans="1:18" s="5" customFormat="1" hidden="1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</row>
    <row r="794" spans="1:18" s="5" customFormat="1" hidden="1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</row>
    <row r="795" spans="1:18" s="5" customFormat="1" hidden="1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</row>
    <row r="796" spans="1:18" s="5" customFormat="1" hidden="1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</row>
    <row r="797" spans="1:18" s="5" customFormat="1" hidden="1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</row>
    <row r="798" spans="1:18" s="5" customFormat="1" hidden="1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</row>
    <row r="799" spans="1:18" s="5" customFormat="1" hidden="1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</row>
    <row r="800" spans="1:18" s="5" customFormat="1" hidden="1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</row>
    <row r="801" spans="1:18" s="5" customFormat="1" hidden="1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</row>
    <row r="802" spans="1:18" s="5" customFormat="1" hidden="1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</row>
    <row r="803" spans="1:18" s="5" customFormat="1" hidden="1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</row>
    <row r="804" spans="1:18" s="5" customFormat="1" hidden="1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</row>
    <row r="805" spans="1:18" s="5" customFormat="1" hidden="1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</row>
    <row r="806" spans="1:18" s="5" customFormat="1" hidden="1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</row>
    <row r="807" spans="1:18" s="5" customFormat="1" hidden="1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</row>
    <row r="808" spans="1:18" s="5" customFormat="1" hidden="1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</row>
    <row r="809" spans="1:18" s="5" customFormat="1" hidden="1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</row>
    <row r="810" spans="1:18" s="5" customFormat="1" hidden="1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</row>
    <row r="811" spans="1:18" s="5" customFormat="1" hidden="1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</row>
    <row r="812" spans="1:18" s="5" customFormat="1" hidden="1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</row>
    <row r="813" spans="1:18" s="5" customFormat="1" hidden="1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</row>
    <row r="814" spans="1:18" s="5" customFormat="1" hidden="1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</row>
    <row r="815" spans="1:18" s="5" customFormat="1" hidden="1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</row>
    <row r="816" spans="1:18" s="5" customFormat="1" hidden="1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</row>
    <row r="817" spans="1:18" s="5" customFormat="1" hidden="1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</row>
    <row r="818" spans="1:18" s="5" customFormat="1" hidden="1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</row>
    <row r="819" spans="1:18" s="5" customFormat="1" hidden="1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</row>
    <row r="820" spans="1:18" s="5" customFormat="1" hidden="1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</row>
    <row r="821" spans="1:18" s="5" customFormat="1" hidden="1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</row>
    <row r="822" spans="1:18" s="5" customFormat="1" hidden="1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</row>
    <row r="823" spans="1:18" s="5" customFormat="1" hidden="1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</row>
    <row r="824" spans="1:18" s="5" customFormat="1" hidden="1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</row>
    <row r="825" spans="1:18" s="5" customFormat="1" hidden="1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</row>
    <row r="826" spans="1:18" s="5" customFormat="1" hidden="1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</row>
    <row r="827" spans="1:18" s="5" customFormat="1" hidden="1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</row>
    <row r="828" spans="1:18" s="5" customFormat="1" hidden="1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</row>
    <row r="829" spans="1:18" s="5" customFormat="1" hidden="1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</row>
    <row r="830" spans="1:18" s="5" customFormat="1" hidden="1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</row>
    <row r="831" spans="1:18" s="5" customFormat="1" hidden="1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</row>
    <row r="832" spans="1:18" s="5" customFormat="1" hidden="1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</row>
    <row r="833" spans="1:18" s="5" customFormat="1" hidden="1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</row>
    <row r="834" spans="1:18" s="5" customFormat="1" hidden="1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</row>
    <row r="835" spans="1:18" s="5" customFormat="1" hidden="1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</row>
    <row r="836" spans="1:18" s="5" customFormat="1" hidden="1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</row>
    <row r="837" spans="1:18" s="5" customFormat="1" hidden="1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</row>
    <row r="838" spans="1:18" s="5" customFormat="1" hidden="1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</row>
    <row r="839" spans="1:18" s="5" customFormat="1" hidden="1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</row>
    <row r="840" spans="1:18" s="5" customFormat="1" hidden="1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</row>
    <row r="841" spans="1:18" s="5" customFormat="1" hidden="1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</row>
    <row r="842" spans="1:18" s="5" customFormat="1" hidden="1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</row>
    <row r="843" spans="1:18" s="5" customFormat="1" hidden="1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</row>
    <row r="844" spans="1:18" s="5" customFormat="1" hidden="1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</row>
    <row r="845" spans="1:18" s="5" customFormat="1" hidden="1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</row>
    <row r="846" spans="1:18" s="5" customFormat="1" hidden="1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</row>
    <row r="847" spans="1:18" s="5" customFormat="1" hidden="1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</row>
    <row r="848" spans="1:18" s="5" customFormat="1" hidden="1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</row>
    <row r="849" spans="1:18" s="5" customFormat="1" hidden="1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</row>
    <row r="850" spans="1:18" s="5" customFormat="1" hidden="1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</row>
    <row r="851" spans="1:18" s="5" customFormat="1" hidden="1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</row>
    <row r="852" spans="1:18" s="5" customFormat="1" hidden="1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</row>
    <row r="853" spans="1:18" s="5" customFormat="1" hidden="1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</row>
    <row r="854" spans="1:18" s="5" customFormat="1" hidden="1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</row>
    <row r="855" spans="1:18" s="5" customFormat="1" hidden="1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</row>
    <row r="856" spans="1:18" s="5" customFormat="1" hidden="1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</row>
    <row r="857" spans="1:18" s="5" customFormat="1" hidden="1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</row>
    <row r="858" spans="1:18" s="5" customFormat="1" hidden="1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</row>
    <row r="859" spans="1:18" s="5" customFormat="1" hidden="1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</row>
    <row r="860" spans="1:18" s="5" customFormat="1" hidden="1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</row>
    <row r="861" spans="1:18" s="5" customFormat="1" hidden="1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</row>
    <row r="862" spans="1:18" s="5" customFormat="1" hidden="1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</row>
    <row r="863" spans="1:18" s="5" customFormat="1" hidden="1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</row>
    <row r="864" spans="1:18" s="5" customFormat="1" hidden="1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</row>
    <row r="865" spans="1:18" s="5" customFormat="1" hidden="1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</row>
    <row r="866" spans="1:18" s="5" customFormat="1" hidden="1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</row>
    <row r="867" spans="1:18" s="5" customFormat="1" hidden="1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</row>
    <row r="868" spans="1:18" s="5" customFormat="1" hidden="1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</row>
    <row r="869" spans="1:18" s="5" customFormat="1" hidden="1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</row>
    <row r="870" spans="1:18" s="5" customFormat="1" hidden="1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</row>
    <row r="871" spans="1:18" s="5" customFormat="1" hidden="1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</row>
    <row r="872" spans="1:18" s="5" customFormat="1" hidden="1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</row>
    <row r="873" spans="1:18" s="5" customFormat="1" hidden="1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</row>
    <row r="874" spans="1:18" s="5" customFormat="1" hidden="1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</row>
    <row r="875" spans="1:18" s="5" customFormat="1" hidden="1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</row>
    <row r="876" spans="1:18" s="5" customFormat="1" hidden="1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</row>
    <row r="877" spans="1:18" s="5" customFormat="1" hidden="1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</row>
    <row r="878" spans="1:18" s="5" customFormat="1" hidden="1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</row>
    <row r="879" spans="1:18" s="5" customFormat="1" hidden="1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</row>
    <row r="880" spans="1:18" s="5" customFormat="1" hidden="1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</row>
    <row r="881" spans="1:18" s="5" customFormat="1" hidden="1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</row>
    <row r="882" spans="1:18" s="5" customFormat="1" hidden="1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</row>
    <row r="883" spans="1:18" s="5" customFormat="1" hidden="1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</row>
    <row r="884" spans="1:18" s="5" customFormat="1" hidden="1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</row>
    <row r="885" spans="1:18" s="5" customFormat="1" hidden="1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</row>
    <row r="886" spans="1:18" s="5" customFormat="1" hidden="1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</row>
    <row r="887" spans="1:18" s="5" customFormat="1" hidden="1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</row>
    <row r="888" spans="1:18" s="5" customFormat="1" hidden="1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</row>
    <row r="889" spans="1:18" s="5" customFormat="1" hidden="1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</row>
    <row r="890" spans="1:18" s="5" customFormat="1" hidden="1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</row>
    <row r="891" spans="1:18" s="5" customFormat="1" hidden="1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</row>
    <row r="892" spans="1:18" s="5" customFormat="1" hidden="1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</row>
    <row r="893" spans="1:18" s="5" customFormat="1" hidden="1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</row>
    <row r="894" spans="1:18" s="5" customFormat="1" hidden="1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</row>
    <row r="895" spans="1:18" s="5" customFormat="1" hidden="1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</row>
    <row r="896" spans="1:18" s="5" customFormat="1" hidden="1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</row>
    <row r="897" spans="1:18" s="5" customFormat="1" hidden="1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</row>
    <row r="898" spans="1:18" s="5" customFormat="1" hidden="1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</row>
    <row r="899" spans="1:18" s="5" customFormat="1" hidden="1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</row>
    <row r="900" spans="1:18" s="5" customFormat="1" hidden="1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</row>
    <row r="901" spans="1:18" s="5" customFormat="1" hidden="1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</row>
    <row r="902" spans="1:18" s="5" customFormat="1" hidden="1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</row>
    <row r="903" spans="1:18" s="5" customFormat="1" hidden="1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</row>
    <row r="904" spans="1:18" s="5" customFormat="1" hidden="1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</row>
    <row r="905" spans="1:18" s="5" customFormat="1" hidden="1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</row>
    <row r="906" spans="1:18" s="5" customFormat="1" hidden="1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</row>
  </sheetData>
  <sheetProtection selectLockedCells="1"/>
  <protectedRanges>
    <protectedRange sqref="G45" name="Range1"/>
  </protectedRanges>
  <dataConsolidate/>
  <mergeCells count="86"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66:F66"/>
    <mergeCell ref="D56:F56"/>
    <mergeCell ref="D57:F57"/>
    <mergeCell ref="D58:F58"/>
    <mergeCell ref="D60:F60"/>
    <mergeCell ref="D64:F64"/>
    <mergeCell ref="D65:F65"/>
    <mergeCell ref="D63:F63"/>
    <mergeCell ref="N85:Q85"/>
    <mergeCell ref="A83:C83"/>
    <mergeCell ref="D70:F70"/>
    <mergeCell ref="B68:F68"/>
    <mergeCell ref="D71:F71"/>
    <mergeCell ref="D69:F69"/>
    <mergeCell ref="D78:F78"/>
    <mergeCell ref="N84:Q84"/>
    <mergeCell ref="A84:F84"/>
    <mergeCell ref="A85:F85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A7:F7"/>
    <mergeCell ref="A8:F8"/>
    <mergeCell ref="A6:C6"/>
    <mergeCell ref="D6:F6"/>
    <mergeCell ref="D53:F53"/>
    <mergeCell ref="B55:F55"/>
    <mergeCell ref="D62:F62"/>
    <mergeCell ref="D59:F59"/>
    <mergeCell ref="D61:F61"/>
    <mergeCell ref="B24:F24"/>
    <mergeCell ref="C30:F30"/>
    <mergeCell ref="D38:F38"/>
    <mergeCell ref="D37:F37"/>
    <mergeCell ref="D52:F52"/>
    <mergeCell ref="D5:F5"/>
    <mergeCell ref="D21:F21"/>
    <mergeCell ref="D54:F54"/>
    <mergeCell ref="D45:F45"/>
    <mergeCell ref="C47:F47"/>
    <mergeCell ref="C46:F46"/>
    <mergeCell ref="B51:F51"/>
    <mergeCell ref="D32:F32"/>
    <mergeCell ref="D35:F35"/>
    <mergeCell ref="D34:F34"/>
    <mergeCell ref="D41:F41"/>
    <mergeCell ref="D36:F36"/>
    <mergeCell ref="A9:F11"/>
    <mergeCell ref="C42:F42"/>
    <mergeCell ref="B12:F12"/>
    <mergeCell ref="D33:F33"/>
    <mergeCell ref="B40:F40"/>
    <mergeCell ref="O10:O11"/>
    <mergeCell ref="D39:F39"/>
    <mergeCell ref="D14:F14"/>
    <mergeCell ref="D31:F31"/>
    <mergeCell ref="D17:F17"/>
    <mergeCell ref="D19:F19"/>
    <mergeCell ref="D18:F18"/>
    <mergeCell ref="D22:F22"/>
    <mergeCell ref="B29:F29"/>
    <mergeCell ref="D20:F20"/>
    <mergeCell ref="C23:F23"/>
    <mergeCell ref="C28:F28"/>
    <mergeCell ref="D16:F16"/>
    <mergeCell ref="D13:F13"/>
    <mergeCell ref="D15:F15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3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18" customWidth="1"/>
    <col min="2" max="2" width="17" style="18" customWidth="1"/>
    <col min="3" max="3" width="68.28515625" style="18" customWidth="1"/>
    <col min="4" max="4" width="12.5703125" style="87" hidden="1" customWidth="1"/>
    <col min="5" max="6" width="12.5703125" style="18" hidden="1" customWidth="1"/>
    <col min="7" max="16384" width="9.28515625" style="18" hidden="1"/>
  </cols>
  <sheetData>
    <row r="1" spans="1:4" ht="46.5" customHeight="1" x14ac:dyDescent="0.25">
      <c r="A1" s="226" t="s">
        <v>148</v>
      </c>
      <c r="B1" s="226"/>
      <c r="C1" s="226"/>
      <c r="D1" s="36"/>
    </row>
    <row r="2" spans="1:4" ht="32.1" customHeight="1" x14ac:dyDescent="0.25">
      <c r="A2" s="81" t="s">
        <v>8</v>
      </c>
      <c r="B2" s="89"/>
      <c r="C2" s="88"/>
      <c r="D2" s="36"/>
    </row>
    <row r="3" spans="1:4" ht="20.100000000000001" customHeight="1" x14ac:dyDescent="0.25">
      <c r="A3" s="81" t="s">
        <v>9</v>
      </c>
      <c r="B3" s="25">
        <f>'CSS '!G2</f>
        <v>42989</v>
      </c>
      <c r="C3" s="52"/>
      <c r="D3" s="36"/>
    </row>
    <row r="4" spans="1:4" ht="15" customHeight="1" x14ac:dyDescent="0.25">
      <c r="A4" s="40"/>
      <c r="B4" s="40"/>
      <c r="C4" s="36"/>
      <c r="D4" s="36"/>
    </row>
    <row r="5" spans="1:4" ht="15" customHeight="1" x14ac:dyDescent="0.25">
      <c r="A5" s="82" t="s">
        <v>94</v>
      </c>
      <c r="B5" s="82" t="s">
        <v>95</v>
      </c>
      <c r="C5" s="83" t="s">
        <v>104</v>
      </c>
      <c r="D5" s="36"/>
    </row>
    <row r="6" spans="1:4" ht="15" x14ac:dyDescent="0.2">
      <c r="A6" s="74"/>
      <c r="B6" s="75"/>
      <c r="C6" s="76"/>
      <c r="D6" s="36"/>
    </row>
    <row r="7" spans="1:4" ht="15" x14ac:dyDescent="0.2">
      <c r="A7" s="77"/>
      <c r="B7" s="78"/>
      <c r="C7" s="79"/>
      <c r="D7" s="36"/>
    </row>
    <row r="8" spans="1:4" ht="15" x14ac:dyDescent="0.2">
      <c r="A8" s="77"/>
      <c r="B8" s="78"/>
      <c r="C8" s="79"/>
      <c r="D8" s="36"/>
    </row>
    <row r="9" spans="1:4" ht="15" x14ac:dyDescent="0.2">
      <c r="A9" s="77"/>
      <c r="B9" s="78"/>
      <c r="C9" s="79"/>
      <c r="D9" s="36"/>
    </row>
    <row r="10" spans="1:4" ht="15" x14ac:dyDescent="0.2">
      <c r="A10" s="77"/>
      <c r="B10" s="78"/>
      <c r="C10" s="79"/>
      <c r="D10" s="36"/>
    </row>
    <row r="11" spans="1:4" ht="15" x14ac:dyDescent="0.2">
      <c r="A11" s="77"/>
      <c r="B11" s="78"/>
      <c r="C11" s="79"/>
      <c r="D11" s="36"/>
    </row>
    <row r="12" spans="1:4" ht="15" x14ac:dyDescent="0.2">
      <c r="A12" s="77"/>
      <c r="B12" s="78"/>
      <c r="C12" s="79"/>
      <c r="D12" s="36"/>
    </row>
    <row r="13" spans="1:4" ht="15" x14ac:dyDescent="0.2">
      <c r="A13" s="77"/>
      <c r="B13" s="78"/>
      <c r="C13" s="79"/>
      <c r="D13" s="36"/>
    </row>
    <row r="14" spans="1:4" ht="15" x14ac:dyDescent="0.2">
      <c r="A14" s="77"/>
      <c r="B14" s="78"/>
      <c r="C14" s="79"/>
      <c r="D14" s="36"/>
    </row>
    <row r="15" spans="1:4" ht="15" x14ac:dyDescent="0.2">
      <c r="A15" s="77"/>
      <c r="B15" s="78"/>
      <c r="C15" s="79"/>
      <c r="D15" s="36"/>
    </row>
    <row r="16" spans="1:4" ht="15" x14ac:dyDescent="0.2">
      <c r="A16" s="77"/>
      <c r="B16" s="78"/>
      <c r="C16" s="79"/>
      <c r="D16" s="36"/>
    </row>
    <row r="17" spans="1:4" ht="15" x14ac:dyDescent="0.2">
      <c r="A17" s="77"/>
      <c r="B17" s="78"/>
      <c r="C17" s="79"/>
      <c r="D17" s="36"/>
    </row>
    <row r="18" spans="1:4" ht="15" x14ac:dyDescent="0.2">
      <c r="A18" s="77"/>
      <c r="B18" s="78"/>
      <c r="C18" s="79"/>
      <c r="D18" s="36"/>
    </row>
    <row r="19" spans="1:4" ht="15" x14ac:dyDescent="0.2">
      <c r="A19" s="77"/>
      <c r="B19" s="78"/>
      <c r="C19" s="79"/>
      <c r="D19" s="36"/>
    </row>
    <row r="20" spans="1:4" ht="15.75" thickBot="1" x14ac:dyDescent="0.25">
      <c r="A20" s="80"/>
      <c r="B20" s="78"/>
      <c r="C20" s="79"/>
      <c r="D20" s="36"/>
    </row>
    <row r="21" spans="1:4" ht="15" customHeight="1" thickBot="1" x14ac:dyDescent="0.3">
      <c r="A21" s="31" t="s">
        <v>88</v>
      </c>
      <c r="B21" s="84">
        <f>SUM(B6:B20)</f>
        <v>0</v>
      </c>
      <c r="C21" s="85"/>
      <c r="D21" s="39"/>
    </row>
    <row r="22" spans="1:4" ht="16.5" thickBot="1" x14ac:dyDescent="0.3">
      <c r="A22" s="70"/>
      <c r="B22" s="86">
        <f>IF(B21='RER Summary'!Q67,'RER Summary'!Q67,"ERROR")</f>
        <v>0</v>
      </c>
      <c r="C22" s="36"/>
      <c r="D22" s="36"/>
    </row>
    <row r="23" spans="1:4" s="87" customFormat="1" ht="15" x14ac:dyDescent="0.2">
      <c r="A23" s="36"/>
      <c r="B23" s="36"/>
      <c r="C23" s="36"/>
      <c r="D23" s="36"/>
    </row>
    <row r="24" spans="1:4" ht="45.75" customHeight="1" x14ac:dyDescent="0.2">
      <c r="A24" s="345" t="s">
        <v>135</v>
      </c>
      <c r="B24" s="345"/>
      <c r="C24" s="345"/>
      <c r="D24" s="36"/>
    </row>
    <row r="25" spans="1:4" s="87" customFormat="1" ht="15" hidden="1" x14ac:dyDescent="0.2">
      <c r="A25" s="36"/>
      <c r="B25" s="36"/>
      <c r="C25" s="36"/>
      <c r="D25" s="36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9879C-C955-4DC7-8C0F-9E1D184781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F20E067-F673-459E-BBFA-97227DE9FE3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E0D786F-3BB4-4FDC-A14E-09025C4D50B5}"/>
</file>

<file path=customXml/itemProps4.xml><?xml version="1.0" encoding="utf-8"?>
<ds:datastoreItem xmlns:ds="http://schemas.openxmlformats.org/officeDocument/2006/customXml" ds:itemID="{EBCED173-5587-4F0B-B1C5-074F955FB1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D9AE93FB-BAD7-4571-90A4-98E8377A2D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Alameda_FY14-15_RER_ADA</dc:title>
  <dc:creator>Moses.Ndungu@dhcs.ca.gov</dc:creator>
  <cp:keywords>Alameda_FY14-15_RER_ADA</cp:keywords>
  <cp:lastModifiedBy>westj</cp:lastModifiedBy>
  <cp:lastPrinted>2015-07-24T18:14:24Z</cp:lastPrinted>
  <dcterms:created xsi:type="dcterms:W3CDTF">2007-09-20T19:02:25Z</dcterms:created>
  <dcterms:modified xsi:type="dcterms:W3CDTF">2020-11-04T00:28:53Z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DHCSDOC-1363137784-1298</vt:lpwstr>
  </property>
  <property fmtid="{D5CDD505-2E9C-101B-9397-08002B2CF9AE}" pid="13" name="_dlc_DocIdItemGuid">
    <vt:lpwstr>f0f831b0-8680-45d2-8cd1-3474792cfd72</vt:lpwstr>
  </property>
  <property fmtid="{D5CDD505-2E9C-101B-9397-08002B2CF9AE}" pid="14" name="_dlc_DocIdUrl">
    <vt:lpwstr>http://dhcs2016prod:88/services/MH/_layouts/15/DocIdRedir.aspx?ID=DHCSDOC-1363137784-1298, DHCSDOC-1363137784-1298</vt:lpwstr>
  </property>
  <property fmtid="{D5CDD505-2E9C-101B-9397-08002B2CF9AE}" pid="15" name="ContentTypeId">
    <vt:lpwstr>0x0101000DD778A44A894D44A57135C48A267F0A</vt:lpwstr>
  </property>
</Properties>
</file>