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89E3C12A-8E86-4001-A14B-ED438A200242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 concurrentCalc="0"/>
</workbook>
</file>

<file path=xl/calcChain.xml><?xml version="1.0" encoding="utf-8"?>
<calcChain xmlns="http://schemas.openxmlformats.org/spreadsheetml/2006/main">
  <c r="K41" i="10" l="1"/>
  <c r="I36" i="10"/>
  <c r="H38" i="10"/>
  <c r="G45" i="10"/>
  <c r="G44" i="10"/>
  <c r="G38" i="10"/>
  <c r="F54" i="51"/>
  <c r="F36" i="51"/>
  <c r="F24" i="41"/>
  <c r="F8" i="41"/>
  <c r="F38" i="41"/>
  <c r="F12" i="8"/>
  <c r="F10" i="8"/>
  <c r="F14" i="8"/>
  <c r="F48" i="38"/>
  <c r="F8" i="38"/>
  <c r="F35" i="40"/>
  <c r="F8" i="40"/>
  <c r="G20" i="10"/>
  <c r="Q22" i="10"/>
  <c r="I40" i="10"/>
  <c r="J40" i="10"/>
  <c r="J46" i="10"/>
  <c r="K40" i="10"/>
  <c r="K46" i="10"/>
  <c r="H40" i="10"/>
  <c r="H46" i="10"/>
  <c r="I46" i="10"/>
  <c r="G40" i="10"/>
  <c r="G46" i="10"/>
  <c r="O40" i="10"/>
  <c r="O46" i="10"/>
  <c r="N40" i="10"/>
  <c r="N46" i="10"/>
  <c r="M40" i="10"/>
  <c r="M46" i="10"/>
  <c r="L40" i="10"/>
  <c r="L46" i="10"/>
  <c r="M78" i="10"/>
  <c r="O78" i="10"/>
  <c r="Q40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O47" i="10"/>
  <c r="Q39" i="10"/>
  <c r="O28" i="10"/>
  <c r="O79" i="10"/>
  <c r="O80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F33" i="40"/>
  <c r="F36" i="40"/>
  <c r="F46" i="38"/>
  <c r="D2" i="43"/>
  <c r="G2" i="40"/>
  <c r="F34" i="51"/>
  <c r="F51" i="51"/>
  <c r="B3" i="48"/>
  <c r="F52" i="51"/>
  <c r="D5" i="10"/>
  <c r="G2" i="43"/>
  <c r="G2" i="41"/>
  <c r="D2" i="41"/>
  <c r="G2" i="8"/>
  <c r="D2" i="8"/>
  <c r="D2" i="40"/>
  <c r="G2" i="38"/>
  <c r="D2" i="38"/>
  <c r="F56" i="51"/>
  <c r="G47" i="10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F49" i="38"/>
  <c r="H47" i="10"/>
  <c r="G54" i="10"/>
  <c r="G78" i="10"/>
  <c r="Q78" i="10"/>
  <c r="G53" i="10"/>
  <c r="G77" i="10"/>
  <c r="G52" i="10"/>
  <c r="G76" i="10"/>
  <c r="J70" i="10"/>
  <c r="B21" i="48"/>
  <c r="Q76" i="10"/>
  <c r="N79" i="10"/>
  <c r="N75" i="10"/>
  <c r="M79" i="10"/>
  <c r="L79" i="10"/>
  <c r="L75" i="10"/>
  <c r="J79" i="10"/>
  <c r="K73" i="10"/>
  <c r="K72" i="10"/>
  <c r="K71" i="10"/>
  <c r="J73" i="10"/>
  <c r="J72" i="10"/>
  <c r="J71" i="10"/>
  <c r="I79" i="10"/>
  <c r="H79" i="10"/>
  <c r="G79" i="10"/>
  <c r="G73" i="10"/>
  <c r="G72" i="10"/>
  <c r="N72" i="10"/>
  <c r="N73" i="10"/>
  <c r="L73" i="10"/>
  <c r="L72" i="10"/>
  <c r="H73" i="10"/>
  <c r="I73" i="10"/>
  <c r="H72" i="10"/>
  <c r="I72" i="10"/>
  <c r="M23" i="10"/>
  <c r="N23" i="10"/>
  <c r="L23" i="10"/>
  <c r="H23" i="10"/>
  <c r="I23" i="10"/>
  <c r="G23" i="10"/>
  <c r="M80" i="10"/>
  <c r="L80" i="10"/>
  <c r="N80" i="10"/>
  <c r="Q64" i="10"/>
  <c r="P23" i="10"/>
  <c r="Q79" i="10"/>
  <c r="Q66" i="10"/>
  <c r="Q62" i="10"/>
  <c r="K67" i="10"/>
  <c r="J67" i="10"/>
  <c r="Q59" i="10"/>
  <c r="Q58" i="10"/>
  <c r="M47" i="10"/>
  <c r="N47" i="10"/>
  <c r="L47" i="10"/>
  <c r="Q18" i="10"/>
  <c r="Q13" i="10"/>
  <c r="K23" i="10"/>
  <c r="J23" i="10"/>
  <c r="Q23" i="10"/>
  <c r="K80" i="10"/>
  <c r="L28" i="10"/>
  <c r="M28" i="10"/>
  <c r="N28" i="10"/>
  <c r="K28" i="10"/>
  <c r="J28" i="10"/>
  <c r="Q14" i="10"/>
  <c r="Q70" i="10"/>
  <c r="Q15" i="10"/>
  <c r="J80" i="10"/>
  <c r="Q19" i="10"/>
  <c r="Q17" i="10"/>
  <c r="Q16" i="10"/>
  <c r="H80" i="10"/>
  <c r="Q75" i="10"/>
  <c r="Q27" i="10"/>
  <c r="P25" i="10"/>
  <c r="P28" i="10"/>
  <c r="P69" i="10"/>
  <c r="I80" i="10"/>
  <c r="I28" i="10"/>
  <c r="Q26" i="10"/>
  <c r="G80" i="10"/>
  <c r="Q61" i="10"/>
  <c r="Q69" i="10"/>
  <c r="P80" i="10"/>
  <c r="Q56" i="10"/>
  <c r="F13" i="8"/>
  <c r="F15" i="8"/>
  <c r="J47" i="10"/>
  <c r="Q53" i="10"/>
  <c r="Q52" i="10"/>
  <c r="Q25" i="10"/>
  <c r="Q54" i="10"/>
  <c r="F37" i="41"/>
  <c r="F39" i="41"/>
  <c r="F20" i="41"/>
  <c r="F22" i="41"/>
  <c r="H28" i="10"/>
  <c r="G28" i="10"/>
  <c r="Q28" i="10"/>
  <c r="I47" i="10"/>
  <c r="F40" i="41"/>
  <c r="K47" i="10"/>
  <c r="Q60" i="10"/>
  <c r="Q57" i="10"/>
  <c r="Q72" i="10"/>
  <c r="Q71" i="10"/>
  <c r="Q74" i="10"/>
  <c r="Q77" i="10"/>
  <c r="Q73" i="10"/>
  <c r="Q67" i="10"/>
  <c r="B22" i="48"/>
  <c r="Q80" i="10"/>
  <c r="Q46" i="10"/>
  <c r="Q47" i="10"/>
</calcChain>
</file>

<file path=xl/sharedStrings.xml><?xml version="1.0" encoding="utf-8"?>
<sst xmlns="http://schemas.openxmlformats.org/spreadsheetml/2006/main" count="268" uniqueCount="172">
  <si>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</si>
  <si>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</si>
  <si>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</si>
  <si>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</si>
  <si>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</si>
  <si>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</si>
  <si>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</si>
  <si>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</si>
  <si>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</si>
  <si>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</si>
  <si>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</si>
  <si>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</si>
  <si>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</si>
  <si>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</si>
  <si>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</si>
  <si>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</si>
  <si>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</si>
  <si>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</si>
  <si>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</si>
  <si>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</si>
  <si>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</si>
  <si>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</si>
  <si>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</si>
  <si>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</si>
  <si>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</si>
  <si>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</si>
  <si>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</si>
  <si>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</si>
  <si>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</si>
  <si>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</si>
  <si>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</si>
  <si>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</si>
  <si>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</si>
  <si>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</si>
  <si>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</si>
  <si>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</si>
  <si>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</si>
  <si>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</si>
  <si>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</si>
  <si>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</si>
  <si>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</si>
  <si>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</si>
  <si>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</si>
  <si>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</si>
  <si>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</si>
  <si>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</si>
  <si>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</si>
  <si>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</si>
  <si>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</si>
  <si>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</si>
  <si>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</si>
  <si>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</si>
  <si>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</si>
  <si>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</si>
  <si>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</si>
  <si>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</si>
  <si>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</si>
  <si>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</si>
  <si>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</si>
  <si>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</si>
  <si>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</si>
  <si>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</si>
  <si>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</si>
  <si>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</si>
  <si>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</si>
  <si>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</si>
  <si>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</si>
  <si>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</si>
  <si>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</si>
  <si>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</si>
  <si>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</si>
  <si>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</si>
  <si>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</si>
  <si>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</si>
  <si>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</si>
  <si>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</si>
  <si>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</si>
  <si>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</si>
  <si>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</si>
  <si>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</si>
  <si>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</si>
  <si>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</si>
  <si>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</si>
  <si>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</si>
  <si>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</si>
  <si>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</si>
  <si>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</si>
  <si>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</si>
  <si>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</si>
  <si>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</si>
  <si>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</si>
  <si>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</si>
  <si>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</si>
  <si>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</si>
  <si>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</si>
  <si>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</si>
  <si>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</si>
  <si>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</si>
  <si>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</si>
  <si>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</si>
  <si>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</si>
  <si>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</si>
  <si>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</si>
  <si>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</si>
  <si>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</si>
  <si>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</si>
  <si>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</si>
  <si>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</si>
  <si>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</si>
  <si>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</si>
  <si>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</si>
  <si>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</si>
  <si>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</si>
  <si>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</si>
  <si>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</si>
  <si>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</si>
  <si>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</si>
  <si>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</si>
  <si>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</si>
  <si>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</si>
  <si>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</si>
  <si>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</si>
  <si>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</si>
  <si>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</si>
  <si>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</si>
  <si>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</si>
  <si>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</si>
  <si>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</si>
  <si>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</si>
  <si>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</si>
  <si>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</si>
  <si>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</si>
  <si>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</si>
  <si>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</si>
  <si>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</si>
  <si>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</si>
  <si>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</si>
  <si>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</si>
  <si>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</si>
  <si>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</si>
  <si>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</si>
  <si>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</si>
  <si>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</si>
  <si>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</si>
  <si>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</si>
  <si>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</si>
  <si>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</si>
  <si>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</si>
  <si>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</si>
  <si>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</si>
  <si>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</si>
  <si>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</si>
  <si>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</si>
  <si>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</si>
  <si>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</si>
  <si>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</si>
  <si>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</si>
  <si>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</si>
  <si>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</si>
  <si>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</si>
  <si>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</si>
  <si>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</si>
  <si>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Colusa</t>
  </si>
  <si>
    <t>Integrated Full Service Partnerships</t>
  </si>
  <si>
    <t>Other Integrated CSS Non-FSP Programs</t>
  </si>
  <si>
    <t>Integrated PEI Programs</t>
  </si>
  <si>
    <t>Integrated Innovation Programs</t>
  </si>
  <si>
    <t>Y</t>
  </si>
  <si>
    <t>Michael Laffin</t>
  </si>
  <si>
    <t>Deputy Director Finance &amp; Administration</t>
  </si>
  <si>
    <t>530-458-0520</t>
  </si>
  <si>
    <t>mlaffin@countyofcolusa.org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</si>
</sst>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9" xfId="40" applyNumberFormat="1" applyFont="1" applyFill="1" applyBorder="1" applyProtection="1">
      <protection locked="0" hidden="1"/>
    </xf>
    <xf numFmtId="164" fontId="9" fillId="0" borderId="9" xfId="0" applyNumberFormat="1" applyFont="1" applyFill="1" applyBorder="1" applyProtection="1">
      <protection locked="0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2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5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3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8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9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7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8" fillId="0" borderId="23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Protection="1">
      <protection locked="0"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14" fontId="0" fillId="0" borderId="24" xfId="0" applyNumberFormat="1" applyBorder="1" applyProtection="1">
      <protection locked="0"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4" fillId="0" borderId="0" xfId="0" applyFont="1" applyProtection="1">
      <protection hidden="1"/>
    </xf>
    <xf numFmtId="0" fontId="1" fillId="0" borderId="24" xfId="0" applyFont="1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24" xfId="0" applyFont="1" applyBorder="1" applyAlignment="1" applyProtection="1">
      <protection locked="0"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9" fillId="0" borderId="0" xfId="0" applyFont="1" applyProtection="1">
      <protection hidden="1"/>
    </xf>
    <xf numFmtId="0" fontId="8" fillId="0" borderId="16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10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8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164" fontId="9" fillId="0" borderId="9" xfId="0" applyNumberFormat="1" applyFont="1" applyFill="1" applyBorder="1" applyProtection="1">
      <protection locked="0" hidden="1"/>
    </xf>
    <xf numFmtId="0" fontId="8" fillId="0" borderId="30" xfId="0" applyFont="1" applyBorder="1" applyAlignment="1" applyProtection="1">
      <protection locked="0" hidden="1"/>
    </xf>
    <xf numFmtId="0" fontId="9" fillId="0" borderId="11" xfId="0" applyFont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0" fontId="9" fillId="0" borderId="34" xfId="0" applyFont="1" applyBorder="1" applyProtection="1">
      <protection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164" fontId="9" fillId="0" borderId="35" xfId="0" applyNumberFormat="1" applyFont="1" applyFill="1" applyBorder="1" applyProtection="1">
      <protection locked="0" hidden="1"/>
    </xf>
    <xf numFmtId="164" fontId="9" fillId="2" borderId="12" xfId="0" applyNumberFormat="1" applyFont="1" applyFill="1" applyBorder="1" applyAlignment="1" applyProtection="1">
      <protection hidden="1"/>
    </xf>
    <xf numFmtId="164" fontId="9" fillId="2" borderId="6" xfId="0" applyNumberFormat="1" applyFont="1" applyFill="1" applyBorder="1" applyAlignment="1" applyProtection="1">
      <protection hidden="1"/>
    </xf>
    <xf numFmtId="164" fontId="9" fillId="2" borderId="13" xfId="0" applyNumberFormat="1" applyFont="1" applyFill="1" applyBorder="1" applyAlignment="1" applyProtection="1">
      <protection hidden="1"/>
    </xf>
    <xf numFmtId="164" fontId="9" fillId="2" borderId="7" xfId="0" applyNumberFormat="1" applyFont="1" applyFill="1" applyBorder="1" applyAlignment="1" applyProtection="1">
      <protection hidden="1"/>
    </xf>
    <xf numFmtId="164" fontId="8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1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18" xfId="4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1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164" fontId="0" fillId="0" borderId="11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0" fontId="1" fillId="0" borderId="11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0" fillId="0" borderId="0" xfId="0" applyFill="1" applyBorder="1"/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1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1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5" borderId="11" xfId="0" applyFont="1" applyFill="1" applyBorder="1" applyAlignment="1" applyProtection="1">
      <alignment horizontal="center"/>
      <protection locked="0" hidden="1"/>
    </xf>
    <xf numFmtId="0" fontId="8" fillId="5" borderId="24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8" fillId="0" borderId="16" xfId="0" applyFont="1" applyFill="1" applyBorder="1" applyAlignment="1" applyProtection="1">
      <alignment horizontal="center" vertical="center" wrapText="1"/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8" fillId="2" borderId="16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left"/>
      <protection locked="0" hidden="1"/>
    </xf>
    <xf numFmtId="0" fontId="0" fillId="0" borderId="27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8" xfId="0" applyFont="1" applyBorder="1" applyAlignment="1" applyProtection="1"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10" xfId="0" applyFont="1" applyFill="1" applyBorder="1" applyAlignment="1" applyProtection="1">
      <alignment horizontal="center" vertical="center" wrapText="1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5" customWidth="1"/>
    <col min="5" max="5" width="37.42578125" style="85" customWidth="1"/>
    <col min="6" max="6" width="6" style="85" customWidth="1"/>
    <col min="7" max="7" width="20.42578125" style="85" customWidth="1"/>
    <col min="8" max="10" width="12.5703125" hidden="1" customWidth="1"/>
    <col min="11" max="16384" width="9.140625" hidden="1"/>
  </cols>
  <sheetData>
    <row r="1" spans="1:10" ht="46.5" customHeight="1" x14ac:dyDescent="0.25">
      <c r="A1" s="170" t="s">
        <v>137</v>
      </c>
      <c r="B1" s="170"/>
      <c r="C1" s="170"/>
      <c r="D1" s="170"/>
      <c r="E1" s="170"/>
      <c r="F1" s="170"/>
      <c r="G1" s="170"/>
    </row>
    <row r="2" spans="1:10" ht="20.100000000000001" customHeight="1" x14ac:dyDescent="0.2">
      <c r="A2" s="171" t="s">
        <v>8</v>
      </c>
      <c r="B2" s="171"/>
      <c r="C2" s="171"/>
      <c r="D2" s="172" t="s">
        <v>162</v>
      </c>
      <c r="E2" s="172"/>
      <c r="F2" s="82" t="s">
        <v>9</v>
      </c>
      <c r="G2" s="83">
        <v>42405</v>
      </c>
    </row>
    <row r="3" spans="1:10" ht="15" customHeight="1" x14ac:dyDescent="0.2">
      <c r="A3" s="84"/>
      <c r="B3" s="84"/>
      <c r="C3" s="84"/>
      <c r="D3" s="173"/>
      <c r="E3" s="173"/>
      <c r="F3" s="174"/>
      <c r="G3" s="174"/>
    </row>
    <row r="4" spans="1:10" x14ac:dyDescent="0.2">
      <c r="F4" s="169"/>
      <c r="G4" s="169"/>
    </row>
    <row r="5" spans="1:10" s="3" customFormat="1" ht="15" customHeight="1" x14ac:dyDescent="0.2">
      <c r="A5" s="180" t="s">
        <v>54</v>
      </c>
      <c r="B5" s="181"/>
      <c r="C5" s="181"/>
      <c r="D5" s="181"/>
      <c r="E5" s="182"/>
      <c r="F5" s="189" t="s">
        <v>59</v>
      </c>
      <c r="G5" s="190"/>
    </row>
    <row r="6" spans="1:10" s="3" customFormat="1" ht="15" customHeight="1" x14ac:dyDescent="0.2">
      <c r="A6" s="183"/>
      <c r="B6" s="184"/>
      <c r="C6" s="184"/>
      <c r="D6" s="184"/>
      <c r="E6" s="185"/>
      <c r="F6" s="191"/>
      <c r="G6" s="192"/>
    </row>
    <row r="7" spans="1:10" s="1" customFormat="1" ht="20.25" customHeight="1" x14ac:dyDescent="0.2">
      <c r="A7" s="186"/>
      <c r="B7" s="187"/>
      <c r="C7" s="187"/>
      <c r="D7" s="187"/>
      <c r="E7" s="188"/>
      <c r="F7" s="193"/>
      <c r="G7" s="194"/>
      <c r="H7" s="2"/>
      <c r="I7" s="2"/>
      <c r="J7" s="2"/>
    </row>
    <row r="8" spans="1:10" ht="15" customHeight="1" x14ac:dyDescent="0.2">
      <c r="A8" s="195" t="s">
        <v>121</v>
      </c>
      <c r="B8" s="196"/>
      <c r="C8" s="196"/>
      <c r="D8" s="196"/>
      <c r="E8" s="197"/>
      <c r="F8" s="198"/>
      <c r="G8" s="199"/>
    </row>
    <row r="9" spans="1:10" ht="15" customHeight="1" x14ac:dyDescent="0.2">
      <c r="A9" s="86">
        <v>1</v>
      </c>
      <c r="B9" s="175" t="s">
        <v>163</v>
      </c>
      <c r="C9" s="176"/>
      <c r="D9" s="176"/>
      <c r="E9" s="177"/>
      <c r="F9" s="178">
        <v>1314582</v>
      </c>
      <c r="G9" s="179"/>
    </row>
    <row r="10" spans="1:10" ht="15" customHeight="1" x14ac:dyDescent="0.2">
      <c r="A10" s="86">
        <v>2</v>
      </c>
      <c r="B10" s="175"/>
      <c r="C10" s="176"/>
      <c r="D10" s="176"/>
      <c r="E10" s="177"/>
      <c r="F10" s="178"/>
      <c r="G10" s="179"/>
    </row>
    <row r="11" spans="1:10" ht="15" customHeight="1" x14ac:dyDescent="0.2">
      <c r="A11" s="86">
        <v>3</v>
      </c>
      <c r="B11" s="175"/>
      <c r="C11" s="176"/>
      <c r="D11" s="176"/>
      <c r="E11" s="177"/>
      <c r="F11" s="178"/>
      <c r="G11" s="179"/>
    </row>
    <row r="12" spans="1:10" ht="15" customHeight="1" x14ac:dyDescent="0.2">
      <c r="A12" s="86">
        <v>4</v>
      </c>
      <c r="B12" s="175"/>
      <c r="C12" s="176"/>
      <c r="D12" s="176"/>
      <c r="E12" s="177"/>
      <c r="F12" s="178"/>
      <c r="G12" s="179"/>
    </row>
    <row r="13" spans="1:10" ht="15" customHeight="1" x14ac:dyDescent="0.2">
      <c r="A13" s="86">
        <v>5</v>
      </c>
      <c r="B13" s="175"/>
      <c r="C13" s="176"/>
      <c r="D13" s="176"/>
      <c r="E13" s="177"/>
      <c r="F13" s="178"/>
      <c r="G13" s="179"/>
    </row>
    <row r="14" spans="1:10" ht="15" customHeight="1" x14ac:dyDescent="0.2">
      <c r="A14" s="86">
        <v>6</v>
      </c>
      <c r="B14" s="164"/>
      <c r="C14" s="165"/>
      <c r="D14" s="165"/>
      <c r="E14" s="166"/>
      <c r="F14" s="167"/>
      <c r="G14" s="168"/>
    </row>
    <row r="15" spans="1:10" ht="15" customHeight="1" x14ac:dyDescent="0.2">
      <c r="A15" s="86">
        <v>7</v>
      </c>
      <c r="B15" s="164"/>
      <c r="C15" s="165"/>
      <c r="D15" s="165"/>
      <c r="E15" s="166"/>
      <c r="F15" s="167"/>
      <c r="G15" s="168"/>
    </row>
    <row r="16" spans="1:10" ht="15" customHeight="1" x14ac:dyDescent="0.2">
      <c r="A16" s="86">
        <v>8</v>
      </c>
      <c r="B16" s="164"/>
      <c r="C16" s="165"/>
      <c r="D16" s="165"/>
      <c r="E16" s="166"/>
      <c r="F16" s="167"/>
      <c r="G16" s="168"/>
    </row>
    <row r="17" spans="1:7" ht="15" customHeight="1" x14ac:dyDescent="0.2">
      <c r="A17" s="86">
        <v>9</v>
      </c>
      <c r="B17" s="164"/>
      <c r="C17" s="165"/>
      <c r="D17" s="165"/>
      <c r="E17" s="166"/>
      <c r="F17" s="167"/>
      <c r="G17" s="168"/>
    </row>
    <row r="18" spans="1:7" ht="15" customHeight="1" x14ac:dyDescent="0.2">
      <c r="A18" s="86">
        <v>10</v>
      </c>
      <c r="B18" s="164"/>
      <c r="C18" s="165"/>
      <c r="D18" s="165"/>
      <c r="E18" s="166"/>
      <c r="F18" s="167"/>
      <c r="G18" s="168"/>
    </row>
    <row r="19" spans="1:7" ht="15" customHeight="1" x14ac:dyDescent="0.2">
      <c r="A19" s="86">
        <v>11</v>
      </c>
      <c r="B19" s="164"/>
      <c r="C19" s="165"/>
      <c r="D19" s="165"/>
      <c r="E19" s="166"/>
      <c r="F19" s="167"/>
      <c r="G19" s="168"/>
    </row>
    <row r="20" spans="1:7" ht="15" customHeight="1" x14ac:dyDescent="0.2">
      <c r="A20" s="86">
        <v>12</v>
      </c>
      <c r="B20" s="164"/>
      <c r="C20" s="165"/>
      <c r="D20" s="165"/>
      <c r="E20" s="166"/>
      <c r="F20" s="167"/>
      <c r="G20" s="168"/>
    </row>
    <row r="21" spans="1:7" ht="15" customHeight="1" x14ac:dyDescent="0.2">
      <c r="A21" s="86">
        <v>13</v>
      </c>
      <c r="B21" s="164"/>
      <c r="C21" s="165"/>
      <c r="D21" s="165"/>
      <c r="E21" s="166"/>
      <c r="F21" s="167"/>
      <c r="G21" s="168"/>
    </row>
    <row r="22" spans="1:7" ht="15" customHeight="1" x14ac:dyDescent="0.2">
      <c r="A22" s="86">
        <v>14</v>
      </c>
      <c r="B22" s="164"/>
      <c r="C22" s="165"/>
      <c r="D22" s="165"/>
      <c r="E22" s="166"/>
      <c r="F22" s="167"/>
      <c r="G22" s="168"/>
    </row>
    <row r="23" spans="1:7" ht="15" customHeight="1" x14ac:dyDescent="0.2">
      <c r="A23" s="86">
        <v>15</v>
      </c>
      <c r="B23" s="164"/>
      <c r="C23" s="165"/>
      <c r="D23" s="165"/>
      <c r="E23" s="166"/>
      <c r="F23" s="167"/>
      <c r="G23" s="168"/>
    </row>
    <row r="24" spans="1:7" ht="15" customHeight="1" x14ac:dyDescent="0.2">
      <c r="A24" s="86">
        <v>16</v>
      </c>
      <c r="B24" s="164"/>
      <c r="C24" s="165"/>
      <c r="D24" s="165"/>
      <c r="E24" s="166"/>
      <c r="F24" s="167"/>
      <c r="G24" s="168"/>
    </row>
    <row r="25" spans="1:7" ht="15" customHeight="1" x14ac:dyDescent="0.2">
      <c r="A25" s="86">
        <v>17</v>
      </c>
      <c r="B25" s="164"/>
      <c r="C25" s="165"/>
      <c r="D25" s="165"/>
      <c r="E25" s="166"/>
      <c r="F25" s="167"/>
      <c r="G25" s="168"/>
    </row>
    <row r="26" spans="1:7" ht="15" customHeight="1" x14ac:dyDescent="0.2">
      <c r="A26" s="86">
        <v>18</v>
      </c>
      <c r="B26" s="164"/>
      <c r="C26" s="165"/>
      <c r="D26" s="165"/>
      <c r="E26" s="166"/>
      <c r="F26" s="167"/>
      <c r="G26" s="168"/>
    </row>
    <row r="27" spans="1:7" ht="15" customHeight="1" x14ac:dyDescent="0.2">
      <c r="A27" s="86">
        <v>19</v>
      </c>
      <c r="B27" s="164"/>
      <c r="C27" s="165"/>
      <c r="D27" s="165"/>
      <c r="E27" s="166"/>
      <c r="F27" s="167"/>
      <c r="G27" s="168"/>
    </row>
    <row r="28" spans="1:7" ht="15" customHeight="1" x14ac:dyDescent="0.2">
      <c r="A28" s="86">
        <v>20</v>
      </c>
      <c r="B28" s="200"/>
      <c r="C28" s="165"/>
      <c r="D28" s="165"/>
      <c r="E28" s="166"/>
      <c r="F28" s="167"/>
      <c r="G28" s="168"/>
    </row>
    <row r="29" spans="1:7" ht="15" customHeight="1" x14ac:dyDescent="0.2">
      <c r="A29" s="86">
        <v>21</v>
      </c>
      <c r="B29" s="164"/>
      <c r="C29" s="165"/>
      <c r="D29" s="165"/>
      <c r="E29" s="166"/>
      <c r="F29" s="167"/>
      <c r="G29" s="168"/>
    </row>
    <row r="30" spans="1:7" ht="15" customHeight="1" x14ac:dyDescent="0.2">
      <c r="A30" s="86">
        <v>22</v>
      </c>
      <c r="B30" s="164"/>
      <c r="C30" s="165"/>
      <c r="D30" s="165"/>
      <c r="E30" s="166"/>
      <c r="F30" s="167"/>
      <c r="G30" s="168"/>
    </row>
    <row r="31" spans="1:7" ht="15" customHeight="1" x14ac:dyDescent="0.2">
      <c r="A31" s="86">
        <v>23</v>
      </c>
      <c r="B31" s="164"/>
      <c r="C31" s="165"/>
      <c r="D31" s="165"/>
      <c r="E31" s="166"/>
      <c r="F31" s="167"/>
      <c r="G31" s="168"/>
    </row>
    <row r="32" spans="1:7" ht="15" customHeight="1" x14ac:dyDescent="0.2">
      <c r="A32" s="86">
        <v>24</v>
      </c>
      <c r="B32" s="164"/>
      <c r="C32" s="165"/>
      <c r="D32" s="165"/>
      <c r="E32" s="166"/>
      <c r="F32" s="167"/>
      <c r="G32" s="168"/>
    </row>
    <row r="33" spans="1:7" s="4" customFormat="1" ht="15" customHeight="1" x14ac:dyDescent="0.2">
      <c r="A33" s="87">
        <v>25</v>
      </c>
      <c r="B33" s="164"/>
      <c r="C33" s="201"/>
      <c r="D33" s="201"/>
      <c r="E33" s="202"/>
      <c r="F33" s="167"/>
      <c r="G33" s="168"/>
    </row>
    <row r="34" spans="1:7" s="4" customFormat="1" ht="15" customHeight="1" x14ac:dyDescent="0.2">
      <c r="A34" s="88"/>
      <c r="B34" s="213" t="s">
        <v>63</v>
      </c>
      <c r="C34" s="213"/>
      <c r="D34" s="213"/>
      <c r="E34" s="214"/>
      <c r="F34" s="215">
        <f>SUM(F9:G33)</f>
        <v>1314582</v>
      </c>
      <c r="G34" s="216"/>
    </row>
    <row r="35" spans="1:7" s="4" customFormat="1" ht="15" customHeight="1" x14ac:dyDescent="0.2">
      <c r="A35" s="217" t="s">
        <v>122</v>
      </c>
      <c r="B35" s="218"/>
      <c r="C35" s="218"/>
      <c r="D35" s="218"/>
      <c r="E35" s="219"/>
      <c r="F35" s="220"/>
      <c r="G35" s="221"/>
    </row>
    <row r="36" spans="1:7" s="4" customFormat="1" ht="15" customHeight="1" x14ac:dyDescent="0.2">
      <c r="A36" s="87">
        <v>1</v>
      </c>
      <c r="B36" s="175" t="s">
        <v>164</v>
      </c>
      <c r="C36" s="175"/>
      <c r="D36" s="175"/>
      <c r="E36" s="222"/>
      <c r="F36" s="178">
        <f>4502989-F9-F54</f>
        <v>2952135</v>
      </c>
      <c r="G36" s="179"/>
    </row>
    <row r="37" spans="1:7" s="4" customFormat="1" ht="15" customHeight="1" x14ac:dyDescent="0.2">
      <c r="A37" s="87">
        <v>2</v>
      </c>
      <c r="B37" s="175"/>
      <c r="C37" s="175"/>
      <c r="D37" s="175"/>
      <c r="E37" s="222"/>
      <c r="F37" s="178"/>
      <c r="G37" s="179"/>
    </row>
    <row r="38" spans="1:7" s="4" customFormat="1" ht="15" customHeight="1" x14ac:dyDescent="0.2">
      <c r="A38" s="87">
        <v>3</v>
      </c>
      <c r="B38" s="175"/>
      <c r="C38" s="175"/>
      <c r="D38" s="175"/>
      <c r="E38" s="222"/>
      <c r="F38" s="178"/>
      <c r="G38" s="179"/>
    </row>
    <row r="39" spans="1:7" s="4" customFormat="1" ht="15" customHeight="1" x14ac:dyDescent="0.2">
      <c r="A39" s="87">
        <v>4</v>
      </c>
      <c r="B39" s="164"/>
      <c r="C39" s="164"/>
      <c r="D39" s="164"/>
      <c r="E39" s="225"/>
      <c r="F39" s="167"/>
      <c r="G39" s="168"/>
    </row>
    <row r="40" spans="1:7" s="4" customFormat="1" ht="15" customHeight="1" x14ac:dyDescent="0.2">
      <c r="A40" s="87">
        <v>5</v>
      </c>
      <c r="B40" s="164"/>
      <c r="C40" s="164"/>
      <c r="D40" s="164"/>
      <c r="E40" s="225"/>
      <c r="F40" s="167"/>
      <c r="G40" s="168"/>
    </row>
    <row r="41" spans="1:7" s="4" customFormat="1" ht="15" customHeight="1" x14ac:dyDescent="0.2">
      <c r="A41" s="87">
        <v>6</v>
      </c>
      <c r="B41" s="164"/>
      <c r="C41" s="164"/>
      <c r="D41" s="164"/>
      <c r="E41" s="225"/>
      <c r="F41" s="167"/>
      <c r="G41" s="168"/>
    </row>
    <row r="42" spans="1:7" s="4" customFormat="1" ht="15" customHeight="1" x14ac:dyDescent="0.2">
      <c r="A42" s="87">
        <v>7</v>
      </c>
      <c r="B42" s="175"/>
      <c r="C42" s="175"/>
      <c r="D42" s="175"/>
      <c r="E42" s="222"/>
      <c r="F42" s="178"/>
      <c r="G42" s="179"/>
    </row>
    <row r="43" spans="1:7" s="4" customFormat="1" ht="15" customHeight="1" x14ac:dyDescent="0.2">
      <c r="A43" s="87">
        <v>8</v>
      </c>
      <c r="B43" s="175"/>
      <c r="C43" s="175"/>
      <c r="D43" s="175"/>
      <c r="E43" s="222"/>
      <c r="F43" s="178"/>
      <c r="G43" s="179"/>
    </row>
    <row r="44" spans="1:7" s="4" customFormat="1" ht="15" customHeight="1" x14ac:dyDescent="0.2">
      <c r="A44" s="87">
        <v>9</v>
      </c>
      <c r="B44" s="175"/>
      <c r="C44" s="175"/>
      <c r="D44" s="175"/>
      <c r="E44" s="222"/>
      <c r="F44" s="178"/>
      <c r="G44" s="179"/>
    </row>
    <row r="45" spans="1:7" s="4" customFormat="1" ht="15" customHeight="1" x14ac:dyDescent="0.2">
      <c r="A45" s="87">
        <v>10</v>
      </c>
      <c r="B45" s="228"/>
      <c r="C45" s="228"/>
      <c r="D45" s="228"/>
      <c r="E45" s="229"/>
      <c r="F45" s="226"/>
      <c r="G45" s="227"/>
    </row>
    <row r="46" spans="1:7" s="4" customFormat="1" ht="15" customHeight="1" x14ac:dyDescent="0.2">
      <c r="A46" s="87">
        <v>11</v>
      </c>
      <c r="B46" s="228"/>
      <c r="C46" s="228"/>
      <c r="D46" s="228"/>
      <c r="E46" s="229"/>
      <c r="F46" s="226"/>
      <c r="G46" s="227"/>
    </row>
    <row r="47" spans="1:7" s="4" customFormat="1" ht="15" customHeight="1" x14ac:dyDescent="0.2">
      <c r="A47" s="87">
        <v>12</v>
      </c>
      <c r="B47" s="164"/>
      <c r="C47" s="164"/>
      <c r="D47" s="164"/>
      <c r="E47" s="225"/>
      <c r="F47" s="167"/>
      <c r="G47" s="168"/>
    </row>
    <row r="48" spans="1:7" s="4" customFormat="1" ht="15" customHeight="1" x14ac:dyDescent="0.2">
      <c r="A48" s="87">
        <v>13</v>
      </c>
      <c r="B48" s="164"/>
      <c r="C48" s="164"/>
      <c r="D48" s="164"/>
      <c r="E48" s="225"/>
      <c r="F48" s="167"/>
      <c r="G48" s="168"/>
    </row>
    <row r="49" spans="1:7" s="4" customFormat="1" ht="15" customHeight="1" x14ac:dyDescent="0.2">
      <c r="A49" s="87">
        <v>14</v>
      </c>
      <c r="B49" s="164"/>
      <c r="C49" s="164"/>
      <c r="D49" s="164"/>
      <c r="E49" s="225"/>
      <c r="F49" s="167"/>
      <c r="G49" s="168"/>
    </row>
    <row r="50" spans="1:7" s="4" customFormat="1" ht="15" customHeight="1" x14ac:dyDescent="0.2">
      <c r="A50" s="87">
        <v>15</v>
      </c>
      <c r="B50" s="164"/>
      <c r="C50" s="164"/>
      <c r="D50" s="164"/>
      <c r="E50" s="225"/>
      <c r="F50" s="167"/>
      <c r="G50" s="168"/>
    </row>
    <row r="51" spans="1:7" s="4" customFormat="1" ht="15" customHeight="1" x14ac:dyDescent="0.2">
      <c r="A51" s="89"/>
      <c r="B51" s="207" t="s">
        <v>123</v>
      </c>
      <c r="C51" s="208"/>
      <c r="D51" s="208"/>
      <c r="E51" s="209"/>
      <c r="F51" s="215">
        <f>SUM(F36:G50)</f>
        <v>2952135</v>
      </c>
      <c r="G51" s="216"/>
    </row>
    <row r="52" spans="1:7" s="4" customFormat="1" ht="15" customHeight="1" x14ac:dyDescent="0.2">
      <c r="A52" s="195" t="s">
        <v>124</v>
      </c>
      <c r="B52" s="203"/>
      <c r="C52" s="203"/>
      <c r="D52" s="203"/>
      <c r="E52" s="204"/>
      <c r="F52" s="205">
        <f>SUM(F34+F51)</f>
        <v>4266717</v>
      </c>
      <c r="G52" s="206"/>
    </row>
    <row r="53" spans="1:7" s="4" customFormat="1" ht="15" customHeight="1" x14ac:dyDescent="0.2">
      <c r="A53" s="217" t="s">
        <v>53</v>
      </c>
      <c r="B53" s="218"/>
      <c r="C53" s="218"/>
      <c r="D53" s="218"/>
      <c r="E53" s="219"/>
      <c r="F53" s="167"/>
      <c r="G53" s="168"/>
    </row>
    <row r="54" spans="1:7" s="4" customFormat="1" ht="15" customHeight="1" x14ac:dyDescent="0.2">
      <c r="A54" s="217" t="s">
        <v>20</v>
      </c>
      <c r="B54" s="218"/>
      <c r="C54" s="218"/>
      <c r="D54" s="218"/>
      <c r="E54" s="219"/>
      <c r="F54" s="178">
        <f>ROUND(4502989*0.05247,0)</f>
        <v>236272</v>
      </c>
      <c r="G54" s="179"/>
    </row>
    <row r="55" spans="1:7" s="4" customFormat="1" ht="15" customHeight="1" thickBot="1" x14ac:dyDescent="0.25">
      <c r="A55" s="217" t="s">
        <v>40</v>
      </c>
      <c r="B55" s="218"/>
      <c r="C55" s="218"/>
      <c r="D55" s="218"/>
      <c r="E55" s="219"/>
      <c r="F55" s="167"/>
      <c r="G55" s="168"/>
    </row>
    <row r="56" spans="1:7" ht="15" customHeight="1" thickBot="1" x14ac:dyDescent="0.25">
      <c r="A56" s="210" t="s">
        <v>23</v>
      </c>
      <c r="B56" s="211"/>
      <c r="C56" s="211"/>
      <c r="D56" s="211"/>
      <c r="E56" s="212"/>
      <c r="F56" s="223">
        <f>SUM(F52:G55)</f>
        <v>4502989</v>
      </c>
      <c r="G56" s="224"/>
    </row>
    <row r="57" spans="1:7" x14ac:dyDescent="0.2"/>
  </sheetData>
  <sheetProtection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B51:E51"/>
    <mergeCell ref="A56:E56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49.28515625" customWidth="1"/>
    <col min="6" max="6" width="10.7109375" customWidth="1"/>
    <col min="7" max="7" width="27.42578125" customWidth="1"/>
    <col min="8" max="16384" width="9.140625" hidden="1"/>
  </cols>
  <sheetData>
    <row r="1" spans="1:7" ht="46.5" customHeight="1" x14ac:dyDescent="0.25">
      <c r="A1" s="249" t="s">
        <v>138</v>
      </c>
      <c r="B1" s="249"/>
      <c r="C1" s="249"/>
      <c r="D1" s="249"/>
      <c r="E1" s="249"/>
      <c r="F1" s="249"/>
      <c r="G1" s="249"/>
    </row>
    <row r="2" spans="1:7" ht="20.100000000000001" customHeight="1" x14ac:dyDescent="0.2">
      <c r="A2" s="171" t="s">
        <v>8</v>
      </c>
      <c r="B2" s="171"/>
      <c r="C2" s="171"/>
      <c r="D2" s="248" t="str">
        <f>'CSS '!D2:E2</f>
        <v>Colusa</v>
      </c>
      <c r="E2" s="248"/>
      <c r="F2" s="95" t="s">
        <v>9</v>
      </c>
      <c r="G2" s="90">
        <f>'CSS '!G2</f>
        <v>42405</v>
      </c>
    </row>
    <row r="3" spans="1:7" ht="15" customHeight="1" x14ac:dyDescent="0.2">
      <c r="A3" s="91"/>
      <c r="B3" s="84"/>
      <c r="C3" s="84"/>
      <c r="D3" s="173"/>
      <c r="E3" s="173"/>
      <c r="F3" s="92"/>
      <c r="G3" s="93"/>
    </row>
    <row r="4" spans="1:7" ht="15" customHeight="1" x14ac:dyDescent="0.2">
      <c r="A4" s="94"/>
      <c r="B4" s="93"/>
      <c r="C4" s="93"/>
      <c r="D4" s="93"/>
      <c r="E4" s="93"/>
      <c r="F4" s="93"/>
      <c r="G4" s="93"/>
    </row>
    <row r="5" spans="1:7" s="3" customFormat="1" ht="15" customHeight="1" x14ac:dyDescent="0.2">
      <c r="A5" s="180" t="s">
        <v>55</v>
      </c>
      <c r="B5" s="181"/>
      <c r="C5" s="181"/>
      <c r="D5" s="181"/>
      <c r="E5" s="182"/>
      <c r="F5" s="180" t="s">
        <v>0</v>
      </c>
      <c r="G5" s="182"/>
    </row>
    <row r="6" spans="1:7" s="1" customFormat="1" ht="34.5" customHeight="1" x14ac:dyDescent="0.2">
      <c r="A6" s="186"/>
      <c r="B6" s="187"/>
      <c r="C6" s="187"/>
      <c r="D6" s="187"/>
      <c r="E6" s="188"/>
      <c r="F6" s="193" t="s">
        <v>59</v>
      </c>
      <c r="G6" s="194"/>
    </row>
    <row r="7" spans="1:7" ht="15" customHeight="1" x14ac:dyDescent="0.2">
      <c r="A7" s="195" t="s">
        <v>129</v>
      </c>
      <c r="B7" s="196"/>
      <c r="C7" s="196"/>
      <c r="D7" s="196"/>
      <c r="E7" s="197"/>
      <c r="F7" s="232"/>
      <c r="G7" s="233"/>
    </row>
    <row r="8" spans="1:7" ht="15" customHeight="1" x14ac:dyDescent="0.2">
      <c r="A8" s="86">
        <v>1</v>
      </c>
      <c r="B8" s="175" t="s">
        <v>165</v>
      </c>
      <c r="C8" s="246"/>
      <c r="D8" s="246"/>
      <c r="E8" s="247"/>
      <c r="F8" s="178">
        <f>264704-F48</f>
        <v>250815</v>
      </c>
      <c r="G8" s="179"/>
    </row>
    <row r="9" spans="1:7" ht="15" customHeight="1" x14ac:dyDescent="0.2">
      <c r="A9" s="86">
        <v>2</v>
      </c>
      <c r="B9" s="175"/>
      <c r="C9" s="246"/>
      <c r="D9" s="246"/>
      <c r="E9" s="247"/>
      <c r="F9" s="178"/>
      <c r="G9" s="179"/>
    </row>
    <row r="10" spans="1:7" ht="15" customHeight="1" x14ac:dyDescent="0.2">
      <c r="A10" s="86">
        <v>3</v>
      </c>
      <c r="B10" s="175"/>
      <c r="C10" s="246"/>
      <c r="D10" s="246"/>
      <c r="E10" s="247"/>
      <c r="F10" s="178"/>
      <c r="G10" s="179"/>
    </row>
    <row r="11" spans="1:7" ht="15" customHeight="1" x14ac:dyDescent="0.2">
      <c r="A11" s="86">
        <v>4</v>
      </c>
      <c r="B11" s="175"/>
      <c r="C11" s="246"/>
      <c r="D11" s="246"/>
      <c r="E11" s="247"/>
      <c r="F11" s="178"/>
      <c r="G11" s="179"/>
    </row>
    <row r="12" spans="1:7" ht="15" customHeight="1" x14ac:dyDescent="0.2">
      <c r="A12" s="86">
        <v>5</v>
      </c>
      <c r="B12" s="175"/>
      <c r="C12" s="246"/>
      <c r="D12" s="246"/>
      <c r="E12" s="247"/>
      <c r="F12" s="178"/>
      <c r="G12" s="179"/>
    </row>
    <row r="13" spans="1:7" ht="15" customHeight="1" x14ac:dyDescent="0.2">
      <c r="A13" s="86">
        <v>6</v>
      </c>
      <c r="B13" s="175"/>
      <c r="C13" s="246"/>
      <c r="D13" s="246"/>
      <c r="E13" s="247"/>
      <c r="F13" s="178"/>
      <c r="G13" s="179"/>
    </row>
    <row r="14" spans="1:7" ht="15" customHeight="1" x14ac:dyDescent="0.2">
      <c r="A14" s="86">
        <v>7</v>
      </c>
      <c r="B14" s="175"/>
      <c r="C14" s="246"/>
      <c r="D14" s="246"/>
      <c r="E14" s="247"/>
      <c r="F14" s="178"/>
      <c r="G14" s="179"/>
    </row>
    <row r="15" spans="1:7" ht="15" customHeight="1" x14ac:dyDescent="0.2">
      <c r="A15" s="86">
        <v>8</v>
      </c>
      <c r="B15" s="164"/>
      <c r="C15" s="230"/>
      <c r="D15" s="230"/>
      <c r="E15" s="231"/>
      <c r="F15" s="178"/>
      <c r="G15" s="179"/>
    </row>
    <row r="16" spans="1:7" ht="15" customHeight="1" x14ac:dyDescent="0.2">
      <c r="A16" s="86">
        <v>9</v>
      </c>
      <c r="B16" s="164"/>
      <c r="C16" s="230"/>
      <c r="D16" s="230"/>
      <c r="E16" s="231"/>
      <c r="F16" s="178"/>
      <c r="G16" s="179"/>
    </row>
    <row r="17" spans="1:7" ht="15" customHeight="1" x14ac:dyDescent="0.2">
      <c r="A17" s="86">
        <v>10</v>
      </c>
      <c r="B17" s="164"/>
      <c r="C17" s="164"/>
      <c r="D17" s="164"/>
      <c r="E17" s="225"/>
      <c r="F17" s="226"/>
      <c r="G17" s="227"/>
    </row>
    <row r="18" spans="1:7" ht="15" customHeight="1" x14ac:dyDescent="0.2">
      <c r="A18" s="86">
        <v>11</v>
      </c>
      <c r="B18" s="164"/>
      <c r="C18" s="230"/>
      <c r="D18" s="230"/>
      <c r="E18" s="231"/>
      <c r="F18" s="178"/>
      <c r="G18" s="179"/>
    </row>
    <row r="19" spans="1:7" ht="15" customHeight="1" x14ac:dyDescent="0.2">
      <c r="A19" s="86">
        <v>12</v>
      </c>
      <c r="B19" s="164"/>
      <c r="C19" s="230"/>
      <c r="D19" s="230"/>
      <c r="E19" s="231"/>
      <c r="F19" s="178"/>
      <c r="G19" s="179"/>
    </row>
    <row r="20" spans="1:7" ht="15" customHeight="1" x14ac:dyDescent="0.2">
      <c r="A20" s="86">
        <v>13</v>
      </c>
      <c r="B20" s="164"/>
      <c r="C20" s="230"/>
      <c r="D20" s="230"/>
      <c r="E20" s="231"/>
      <c r="F20" s="178"/>
      <c r="G20" s="179"/>
    </row>
    <row r="21" spans="1:7" ht="15" customHeight="1" x14ac:dyDescent="0.2">
      <c r="A21" s="86">
        <v>14</v>
      </c>
      <c r="B21" s="164"/>
      <c r="C21" s="230"/>
      <c r="D21" s="230"/>
      <c r="E21" s="231"/>
      <c r="F21" s="178"/>
      <c r="G21" s="179"/>
    </row>
    <row r="22" spans="1:7" ht="15" customHeight="1" x14ac:dyDescent="0.2">
      <c r="A22" s="86">
        <v>15</v>
      </c>
      <c r="B22" s="164"/>
      <c r="C22" s="230"/>
      <c r="D22" s="230"/>
      <c r="E22" s="230"/>
      <c r="F22" s="178"/>
      <c r="G22" s="179"/>
    </row>
    <row r="23" spans="1:7" s="4" customFormat="1" ht="15" customHeight="1" x14ac:dyDescent="0.2">
      <c r="A23" s="88"/>
      <c r="B23" s="213" t="s">
        <v>130</v>
      </c>
      <c r="C23" s="213"/>
      <c r="D23" s="213"/>
      <c r="E23" s="214"/>
      <c r="F23" s="215">
        <f>SUM(F8:G22)</f>
        <v>250815</v>
      </c>
      <c r="G23" s="216"/>
    </row>
    <row r="24" spans="1:7" ht="15" customHeight="1" x14ac:dyDescent="0.2">
      <c r="A24" s="217" t="s">
        <v>128</v>
      </c>
      <c r="B24" s="218"/>
      <c r="C24" s="218"/>
      <c r="D24" s="218"/>
      <c r="E24" s="219"/>
      <c r="F24" s="234"/>
      <c r="G24" s="235"/>
    </row>
    <row r="25" spans="1:7" ht="15" customHeight="1" x14ac:dyDescent="0.2">
      <c r="A25" s="86">
        <v>1</v>
      </c>
      <c r="B25" s="175"/>
      <c r="C25" s="175"/>
      <c r="D25" s="175"/>
      <c r="E25" s="222"/>
      <c r="F25" s="178"/>
      <c r="G25" s="179"/>
    </row>
    <row r="26" spans="1:7" ht="15" customHeight="1" x14ac:dyDescent="0.2">
      <c r="A26" s="86">
        <v>2</v>
      </c>
      <c r="B26" s="175"/>
      <c r="C26" s="175"/>
      <c r="D26" s="175"/>
      <c r="E26" s="222"/>
      <c r="F26" s="178"/>
      <c r="G26" s="179"/>
    </row>
    <row r="27" spans="1:7" ht="15" customHeight="1" x14ac:dyDescent="0.2">
      <c r="A27" s="86">
        <v>3</v>
      </c>
      <c r="B27" s="175"/>
      <c r="C27" s="175"/>
      <c r="D27" s="175"/>
      <c r="E27" s="222"/>
      <c r="F27" s="178"/>
      <c r="G27" s="179"/>
    </row>
    <row r="28" spans="1:7" ht="15" customHeight="1" x14ac:dyDescent="0.2">
      <c r="A28" s="86">
        <v>4</v>
      </c>
      <c r="B28" s="175"/>
      <c r="C28" s="175"/>
      <c r="D28" s="175"/>
      <c r="E28" s="222"/>
      <c r="F28" s="178"/>
      <c r="G28" s="179"/>
    </row>
    <row r="29" spans="1:7" ht="15" customHeight="1" x14ac:dyDescent="0.2">
      <c r="A29" s="86">
        <v>5</v>
      </c>
      <c r="B29" s="164"/>
      <c r="C29" s="164"/>
      <c r="D29" s="164"/>
      <c r="E29" s="225"/>
      <c r="F29" s="178"/>
      <c r="G29" s="179"/>
    </row>
    <row r="30" spans="1:7" ht="15" customHeight="1" x14ac:dyDescent="0.2">
      <c r="A30" s="86">
        <v>6</v>
      </c>
      <c r="B30" s="164"/>
      <c r="C30" s="164"/>
      <c r="D30" s="164"/>
      <c r="E30" s="225"/>
      <c r="F30" s="178"/>
      <c r="G30" s="179"/>
    </row>
    <row r="31" spans="1:7" ht="15" customHeight="1" x14ac:dyDescent="0.2">
      <c r="A31" s="86">
        <v>7</v>
      </c>
      <c r="B31" s="164"/>
      <c r="C31" s="164"/>
      <c r="D31" s="164"/>
      <c r="E31" s="225"/>
      <c r="F31" s="178"/>
      <c r="G31" s="179"/>
    </row>
    <row r="32" spans="1:7" ht="15" customHeight="1" x14ac:dyDescent="0.2">
      <c r="A32" s="86">
        <v>8</v>
      </c>
      <c r="B32" s="164"/>
      <c r="C32" s="164"/>
      <c r="D32" s="164"/>
      <c r="E32" s="225"/>
      <c r="F32" s="178"/>
      <c r="G32" s="179"/>
    </row>
    <row r="33" spans="1:7" ht="15" customHeight="1" x14ac:dyDescent="0.2">
      <c r="A33" s="86">
        <v>9</v>
      </c>
      <c r="B33" s="164"/>
      <c r="C33" s="164"/>
      <c r="D33" s="164"/>
      <c r="E33" s="225"/>
      <c r="F33" s="178"/>
      <c r="G33" s="179"/>
    </row>
    <row r="34" spans="1:7" ht="15" customHeight="1" x14ac:dyDescent="0.2">
      <c r="A34" s="86">
        <v>10</v>
      </c>
      <c r="B34" s="164"/>
      <c r="C34" s="164"/>
      <c r="D34" s="164"/>
      <c r="E34" s="225"/>
      <c r="F34" s="178"/>
      <c r="G34" s="179"/>
    </row>
    <row r="35" spans="1:7" ht="15" customHeight="1" x14ac:dyDescent="0.2">
      <c r="A35" s="86">
        <v>11</v>
      </c>
      <c r="B35" s="164"/>
      <c r="C35" s="164"/>
      <c r="D35" s="164"/>
      <c r="E35" s="225"/>
      <c r="F35" s="178"/>
      <c r="G35" s="179"/>
    </row>
    <row r="36" spans="1:7" ht="15" customHeight="1" x14ac:dyDescent="0.2">
      <c r="A36" s="86">
        <v>12</v>
      </c>
      <c r="B36" s="164"/>
      <c r="C36" s="164"/>
      <c r="D36" s="164"/>
      <c r="E36" s="225"/>
      <c r="F36" s="178"/>
      <c r="G36" s="179"/>
    </row>
    <row r="37" spans="1:7" ht="15" customHeight="1" x14ac:dyDescent="0.2">
      <c r="A37" s="86">
        <v>13</v>
      </c>
      <c r="B37" s="164"/>
      <c r="C37" s="164"/>
      <c r="D37" s="164"/>
      <c r="E37" s="225"/>
      <c r="F37" s="178"/>
      <c r="G37" s="179"/>
    </row>
    <row r="38" spans="1:7" ht="15" customHeight="1" x14ac:dyDescent="0.2">
      <c r="A38" s="86">
        <v>14</v>
      </c>
      <c r="B38" s="164"/>
      <c r="C38" s="164"/>
      <c r="D38" s="164"/>
      <c r="E38" s="225"/>
      <c r="F38" s="178"/>
      <c r="G38" s="179"/>
    </row>
    <row r="39" spans="1:7" ht="15" customHeight="1" x14ac:dyDescent="0.2">
      <c r="A39" s="86">
        <v>15</v>
      </c>
      <c r="B39" s="164"/>
      <c r="C39" s="164"/>
      <c r="D39" s="164"/>
      <c r="E39" s="225"/>
      <c r="F39" s="178"/>
      <c r="G39" s="179"/>
    </row>
    <row r="40" spans="1:7" s="4" customFormat="1" ht="15" customHeight="1" x14ac:dyDescent="0.2">
      <c r="A40" s="88"/>
      <c r="B40" s="213" t="s">
        <v>130</v>
      </c>
      <c r="C40" s="213"/>
      <c r="D40" s="213"/>
      <c r="E40" s="214"/>
      <c r="F40" s="215">
        <f>SUM(F25:G39)</f>
        <v>0</v>
      </c>
      <c r="G40" s="216"/>
    </row>
    <row r="41" spans="1:7" ht="15" customHeight="1" x14ac:dyDescent="0.2">
      <c r="A41" s="217" t="s">
        <v>134</v>
      </c>
      <c r="B41" s="218"/>
      <c r="C41" s="218"/>
      <c r="D41" s="218"/>
      <c r="E41" s="219"/>
      <c r="F41" s="178"/>
      <c r="G41" s="179"/>
    </row>
    <row r="42" spans="1:7" ht="15" customHeight="1" x14ac:dyDescent="0.2">
      <c r="A42" s="86">
        <v>1</v>
      </c>
      <c r="B42" s="230"/>
      <c r="C42" s="230"/>
      <c r="D42" s="230"/>
      <c r="E42" s="231"/>
      <c r="F42" s="178"/>
      <c r="G42" s="179"/>
    </row>
    <row r="43" spans="1:7" ht="15" customHeight="1" x14ac:dyDescent="0.2">
      <c r="A43" s="86">
        <v>2</v>
      </c>
      <c r="B43" s="164"/>
      <c r="C43" s="164"/>
      <c r="D43" s="164"/>
      <c r="E43" s="225"/>
      <c r="F43" s="178"/>
      <c r="G43" s="179"/>
    </row>
    <row r="44" spans="1:7" ht="15" customHeight="1" x14ac:dyDescent="0.2">
      <c r="A44" s="86">
        <v>3</v>
      </c>
      <c r="B44" s="164"/>
      <c r="C44" s="164"/>
      <c r="D44" s="164"/>
      <c r="E44" s="225"/>
      <c r="F44" s="178"/>
      <c r="G44" s="179"/>
    </row>
    <row r="45" spans="1:7" s="4" customFormat="1" ht="15" customHeight="1" x14ac:dyDescent="0.2">
      <c r="A45" s="88"/>
      <c r="B45" s="213" t="s">
        <v>131</v>
      </c>
      <c r="C45" s="213"/>
      <c r="D45" s="213"/>
      <c r="E45" s="214"/>
      <c r="F45" s="215">
        <f>SUM(F42:G44)</f>
        <v>0</v>
      </c>
      <c r="G45" s="216"/>
    </row>
    <row r="46" spans="1:7" ht="15" customHeight="1" x14ac:dyDescent="0.2">
      <c r="A46" s="240" t="s">
        <v>132</v>
      </c>
      <c r="B46" s="241"/>
      <c r="C46" s="241"/>
      <c r="D46" s="241"/>
      <c r="E46" s="242"/>
      <c r="F46" s="238">
        <f>F23+F40+F45</f>
        <v>250815</v>
      </c>
      <c r="G46" s="239"/>
    </row>
    <row r="47" spans="1:7" s="4" customFormat="1" ht="15" customHeight="1" x14ac:dyDescent="0.2">
      <c r="A47" s="217" t="s">
        <v>56</v>
      </c>
      <c r="B47" s="218"/>
      <c r="C47" s="218"/>
      <c r="D47" s="218"/>
      <c r="E47" s="219"/>
      <c r="F47" s="178">
        <v>0</v>
      </c>
      <c r="G47" s="179"/>
    </row>
    <row r="48" spans="1:7" s="4" customFormat="1" ht="15" customHeight="1" thickBot="1" x14ac:dyDescent="0.25">
      <c r="A48" s="217" t="s">
        <v>21</v>
      </c>
      <c r="B48" s="218"/>
      <c r="C48" s="218"/>
      <c r="D48" s="218"/>
      <c r="E48" s="219"/>
      <c r="F48" s="178">
        <f>ROUND(264704*0.05247,0)</f>
        <v>13889</v>
      </c>
      <c r="G48" s="179"/>
    </row>
    <row r="49" spans="1:7" ht="15" customHeight="1" thickBot="1" x14ac:dyDescent="0.25">
      <c r="A49" s="243" t="s">
        <v>22</v>
      </c>
      <c r="B49" s="244"/>
      <c r="C49" s="244"/>
      <c r="D49" s="244"/>
      <c r="E49" s="245"/>
      <c r="F49" s="236">
        <f>SUM(F46:G48)</f>
        <v>264704</v>
      </c>
      <c r="G49" s="237"/>
    </row>
    <row r="50" spans="1:7" x14ac:dyDescent="0.2">
      <c r="A50" s="85"/>
      <c r="B50" s="85"/>
      <c r="C50" s="85"/>
      <c r="D50" s="85"/>
      <c r="E50" s="85"/>
      <c r="F50" s="85"/>
      <c r="G50" s="85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5" customWidth="1"/>
    <col min="5" max="5" width="27.7109375" style="85" customWidth="1"/>
    <col min="6" max="6" width="6.5703125" style="85" customWidth="1"/>
    <col min="7" max="7" width="27" style="85" customWidth="1"/>
    <col min="8" max="8" width="19.42578125" style="85" customWidth="1"/>
    <col min="9" max="9" width="20.28515625" style="8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70" t="s">
        <v>139</v>
      </c>
      <c r="B1" s="170"/>
      <c r="C1" s="170"/>
      <c r="D1" s="170"/>
      <c r="E1" s="170"/>
      <c r="F1" s="170"/>
      <c r="G1" s="170"/>
      <c r="H1" s="170"/>
      <c r="I1" s="170"/>
    </row>
    <row r="2" spans="1:9" ht="20.100000000000001" customHeight="1" x14ac:dyDescent="0.2">
      <c r="A2" s="171" t="s">
        <v>8</v>
      </c>
      <c r="B2" s="171"/>
      <c r="C2" s="171"/>
      <c r="D2" s="248" t="str">
        <f>'CSS '!D2:E2</f>
        <v>Colusa</v>
      </c>
      <c r="E2" s="248"/>
      <c r="F2" s="95" t="s">
        <v>9</v>
      </c>
      <c r="G2" s="90">
        <f>'CSS '!G2</f>
        <v>42405</v>
      </c>
    </row>
    <row r="3" spans="1:9" ht="15" customHeight="1" x14ac:dyDescent="0.2">
      <c r="A3" s="84"/>
      <c r="B3" s="84"/>
      <c r="C3" s="84"/>
      <c r="D3" s="173"/>
      <c r="E3" s="173"/>
      <c r="F3" s="92"/>
      <c r="G3" s="100"/>
    </row>
    <row r="4" spans="1:9" ht="15" customHeight="1" x14ac:dyDescent="0.2">
      <c r="G4" s="101"/>
    </row>
    <row r="5" spans="1:9" s="3" customFormat="1" ht="15" customHeight="1" x14ac:dyDescent="0.2">
      <c r="A5" s="180" t="s">
        <v>57</v>
      </c>
      <c r="B5" s="181"/>
      <c r="C5" s="181"/>
      <c r="D5" s="181"/>
      <c r="E5" s="182"/>
      <c r="F5" s="180" t="s">
        <v>0</v>
      </c>
      <c r="G5" s="182"/>
      <c r="H5" s="92"/>
      <c r="I5" s="92"/>
    </row>
    <row r="6" spans="1:9" s="1" customFormat="1" ht="42" customHeight="1" x14ac:dyDescent="0.2">
      <c r="A6" s="186"/>
      <c r="B6" s="187"/>
      <c r="C6" s="187"/>
      <c r="D6" s="187"/>
      <c r="E6" s="188"/>
      <c r="F6" s="191" t="s">
        <v>59</v>
      </c>
      <c r="G6" s="192"/>
      <c r="H6" s="96"/>
      <c r="I6" s="96"/>
    </row>
    <row r="7" spans="1:9" ht="15" customHeight="1" x14ac:dyDescent="0.2">
      <c r="A7" s="259" t="s">
        <v>34</v>
      </c>
      <c r="B7" s="260"/>
      <c r="C7" s="260"/>
      <c r="D7" s="260"/>
      <c r="E7" s="260"/>
      <c r="F7" s="261"/>
      <c r="G7" s="262"/>
      <c r="H7" s="97"/>
      <c r="I7" s="97"/>
    </row>
    <row r="8" spans="1:9" ht="15" customHeight="1" x14ac:dyDescent="0.2">
      <c r="A8" s="86">
        <v>1</v>
      </c>
      <c r="B8" s="164" t="s">
        <v>166</v>
      </c>
      <c r="C8" s="165"/>
      <c r="D8" s="165"/>
      <c r="E8" s="165"/>
      <c r="F8" s="256">
        <f>31684-F35</f>
        <v>30022</v>
      </c>
      <c r="G8" s="257"/>
      <c r="H8" s="97"/>
      <c r="I8" s="97"/>
    </row>
    <row r="9" spans="1:9" ht="15" customHeight="1" x14ac:dyDescent="0.2">
      <c r="A9" s="86">
        <v>2</v>
      </c>
      <c r="B9" s="164"/>
      <c r="C9" s="165"/>
      <c r="D9" s="165"/>
      <c r="E9" s="165"/>
      <c r="F9" s="256">
        <v>0</v>
      </c>
      <c r="G9" s="257"/>
      <c r="H9" s="97"/>
      <c r="I9" s="97"/>
    </row>
    <row r="10" spans="1:9" ht="15" customHeight="1" x14ac:dyDescent="0.2">
      <c r="A10" s="86">
        <v>3</v>
      </c>
      <c r="B10" s="164"/>
      <c r="C10" s="165"/>
      <c r="D10" s="165"/>
      <c r="E10" s="165"/>
      <c r="F10" s="256">
        <v>0</v>
      </c>
      <c r="G10" s="257"/>
      <c r="H10" s="97"/>
      <c r="I10" s="97"/>
    </row>
    <row r="11" spans="1:9" ht="15" customHeight="1" x14ac:dyDescent="0.2">
      <c r="A11" s="86">
        <v>4</v>
      </c>
      <c r="B11" s="164"/>
      <c r="C11" s="165"/>
      <c r="D11" s="165"/>
      <c r="E11" s="165"/>
      <c r="F11" s="256">
        <v>0</v>
      </c>
      <c r="G11" s="257"/>
      <c r="H11" s="97"/>
      <c r="I11" s="97"/>
    </row>
    <row r="12" spans="1:9" ht="15" customHeight="1" x14ac:dyDescent="0.2">
      <c r="A12" s="86">
        <v>5</v>
      </c>
      <c r="B12" s="164"/>
      <c r="C12" s="165"/>
      <c r="D12" s="165"/>
      <c r="E12" s="165"/>
      <c r="F12" s="256">
        <f t="shared" ref="F12:F32" si="0">H12+I12</f>
        <v>0</v>
      </c>
      <c r="G12" s="257"/>
      <c r="H12" s="97"/>
      <c r="I12" s="97"/>
    </row>
    <row r="13" spans="1:9" ht="15" customHeight="1" x14ac:dyDescent="0.2">
      <c r="A13" s="86">
        <v>6</v>
      </c>
      <c r="B13" s="164"/>
      <c r="C13" s="165"/>
      <c r="D13" s="165"/>
      <c r="E13" s="165"/>
      <c r="F13" s="256">
        <f t="shared" si="0"/>
        <v>0</v>
      </c>
      <c r="G13" s="257"/>
      <c r="H13" s="97"/>
      <c r="I13" s="97"/>
    </row>
    <row r="14" spans="1:9" ht="15" customHeight="1" x14ac:dyDescent="0.2">
      <c r="A14" s="86">
        <v>7</v>
      </c>
      <c r="B14" s="164"/>
      <c r="C14" s="165"/>
      <c r="D14" s="165"/>
      <c r="E14" s="165"/>
      <c r="F14" s="256">
        <f t="shared" si="0"/>
        <v>0</v>
      </c>
      <c r="G14" s="257"/>
      <c r="H14" s="97"/>
      <c r="I14" s="97"/>
    </row>
    <row r="15" spans="1:9" ht="15" customHeight="1" x14ac:dyDescent="0.2">
      <c r="A15" s="86">
        <v>8</v>
      </c>
      <c r="B15" s="164"/>
      <c r="C15" s="165"/>
      <c r="D15" s="165"/>
      <c r="E15" s="165"/>
      <c r="F15" s="256">
        <v>0</v>
      </c>
      <c r="G15" s="257"/>
      <c r="H15" s="97"/>
      <c r="I15" s="97"/>
    </row>
    <row r="16" spans="1:9" ht="15" customHeight="1" x14ac:dyDescent="0.2">
      <c r="A16" s="86">
        <v>9</v>
      </c>
      <c r="B16" s="164"/>
      <c r="C16" s="165"/>
      <c r="D16" s="165"/>
      <c r="E16" s="165"/>
      <c r="F16" s="256">
        <v>0</v>
      </c>
      <c r="G16" s="257"/>
      <c r="H16" s="97"/>
      <c r="I16" s="97"/>
    </row>
    <row r="17" spans="1:9" ht="15" customHeight="1" x14ac:dyDescent="0.2">
      <c r="A17" s="86">
        <v>10</v>
      </c>
      <c r="B17" s="164"/>
      <c r="C17" s="165"/>
      <c r="D17" s="165"/>
      <c r="E17" s="165"/>
      <c r="F17" s="256">
        <f t="shared" si="0"/>
        <v>0</v>
      </c>
      <c r="G17" s="257"/>
      <c r="H17" s="97"/>
      <c r="I17" s="97"/>
    </row>
    <row r="18" spans="1:9" ht="15" customHeight="1" x14ac:dyDescent="0.2">
      <c r="A18" s="86">
        <v>11</v>
      </c>
      <c r="B18" s="164"/>
      <c r="C18" s="165"/>
      <c r="D18" s="165"/>
      <c r="E18" s="165"/>
      <c r="F18" s="256">
        <v>0</v>
      </c>
      <c r="G18" s="257"/>
      <c r="H18" s="97"/>
      <c r="I18" s="97"/>
    </row>
    <row r="19" spans="1:9" ht="15" customHeight="1" x14ac:dyDescent="0.2">
      <c r="A19" s="86">
        <v>12</v>
      </c>
      <c r="B19" s="164"/>
      <c r="C19" s="165"/>
      <c r="D19" s="165"/>
      <c r="E19" s="165"/>
      <c r="F19" s="256">
        <v>0</v>
      </c>
      <c r="G19" s="257"/>
      <c r="H19" s="97"/>
      <c r="I19" s="97"/>
    </row>
    <row r="20" spans="1:9" ht="15" customHeight="1" x14ac:dyDescent="0.2">
      <c r="A20" s="86">
        <v>13</v>
      </c>
      <c r="B20" s="164"/>
      <c r="C20" s="165"/>
      <c r="D20" s="165"/>
      <c r="E20" s="165"/>
      <c r="F20" s="256">
        <f t="shared" si="0"/>
        <v>0</v>
      </c>
      <c r="G20" s="257"/>
      <c r="H20" s="97"/>
      <c r="I20" s="97"/>
    </row>
    <row r="21" spans="1:9" ht="15" customHeight="1" x14ac:dyDescent="0.2">
      <c r="A21" s="86">
        <v>14</v>
      </c>
      <c r="B21" s="164"/>
      <c r="C21" s="165"/>
      <c r="D21" s="165"/>
      <c r="E21" s="165"/>
      <c r="F21" s="256">
        <f t="shared" si="0"/>
        <v>0</v>
      </c>
      <c r="G21" s="257"/>
      <c r="H21" s="97"/>
      <c r="I21" s="97"/>
    </row>
    <row r="22" spans="1:9" ht="15" customHeight="1" x14ac:dyDescent="0.2">
      <c r="A22" s="86">
        <v>15</v>
      </c>
      <c r="B22" s="164"/>
      <c r="C22" s="165"/>
      <c r="D22" s="165"/>
      <c r="E22" s="165"/>
      <c r="F22" s="256">
        <f t="shared" si="0"/>
        <v>0</v>
      </c>
      <c r="G22" s="257"/>
      <c r="H22" s="97"/>
      <c r="I22" s="97"/>
    </row>
    <row r="23" spans="1:9" ht="15" customHeight="1" x14ac:dyDescent="0.2">
      <c r="A23" s="86">
        <v>16</v>
      </c>
      <c r="B23" s="164"/>
      <c r="C23" s="165"/>
      <c r="D23" s="165"/>
      <c r="E23" s="165"/>
      <c r="F23" s="256">
        <f t="shared" si="0"/>
        <v>0</v>
      </c>
      <c r="G23" s="257"/>
      <c r="H23" s="97"/>
      <c r="I23" s="97"/>
    </row>
    <row r="24" spans="1:9" ht="15" customHeight="1" x14ac:dyDescent="0.2">
      <c r="A24" s="86">
        <v>17</v>
      </c>
      <c r="B24" s="164"/>
      <c r="C24" s="165"/>
      <c r="D24" s="165"/>
      <c r="E24" s="165"/>
      <c r="F24" s="256">
        <f t="shared" si="0"/>
        <v>0</v>
      </c>
      <c r="G24" s="257"/>
      <c r="H24" s="97"/>
      <c r="I24" s="97"/>
    </row>
    <row r="25" spans="1:9" ht="15" customHeight="1" x14ac:dyDescent="0.2">
      <c r="A25" s="86">
        <v>18</v>
      </c>
      <c r="B25" s="164"/>
      <c r="C25" s="165"/>
      <c r="D25" s="165"/>
      <c r="E25" s="165"/>
      <c r="F25" s="256">
        <f t="shared" si="0"/>
        <v>0</v>
      </c>
      <c r="G25" s="257"/>
      <c r="H25" s="97"/>
      <c r="I25" s="97"/>
    </row>
    <row r="26" spans="1:9" ht="15" customHeight="1" x14ac:dyDescent="0.2">
      <c r="A26" s="86">
        <v>19</v>
      </c>
      <c r="B26" s="230"/>
      <c r="C26" s="165"/>
      <c r="D26" s="165"/>
      <c r="E26" s="165"/>
      <c r="F26" s="256">
        <v>0</v>
      </c>
      <c r="G26" s="257"/>
      <c r="H26" s="97"/>
      <c r="I26" s="97"/>
    </row>
    <row r="27" spans="1:9" ht="15" customHeight="1" x14ac:dyDescent="0.2">
      <c r="A27" s="86">
        <v>20</v>
      </c>
      <c r="B27" s="164"/>
      <c r="C27" s="165"/>
      <c r="D27" s="165"/>
      <c r="E27" s="165"/>
      <c r="F27" s="256">
        <f t="shared" si="0"/>
        <v>0</v>
      </c>
      <c r="G27" s="257"/>
      <c r="H27" s="97"/>
      <c r="I27" s="97"/>
    </row>
    <row r="28" spans="1:9" ht="15" customHeight="1" x14ac:dyDescent="0.2">
      <c r="A28" s="86">
        <v>21</v>
      </c>
      <c r="B28" s="164"/>
      <c r="C28" s="165"/>
      <c r="D28" s="165"/>
      <c r="E28" s="165"/>
      <c r="F28" s="256">
        <f t="shared" si="0"/>
        <v>0</v>
      </c>
      <c r="G28" s="257"/>
      <c r="H28" s="97"/>
      <c r="I28" s="97"/>
    </row>
    <row r="29" spans="1:9" ht="15" customHeight="1" x14ac:dyDescent="0.2">
      <c r="A29" s="86">
        <v>22</v>
      </c>
      <c r="B29" s="164"/>
      <c r="C29" s="165"/>
      <c r="D29" s="165"/>
      <c r="E29" s="165"/>
      <c r="F29" s="256">
        <f t="shared" si="0"/>
        <v>0</v>
      </c>
      <c r="G29" s="257"/>
      <c r="H29" s="97"/>
      <c r="I29" s="97"/>
    </row>
    <row r="30" spans="1:9" ht="15" customHeight="1" x14ac:dyDescent="0.2">
      <c r="A30" s="86">
        <v>23</v>
      </c>
      <c r="B30" s="164"/>
      <c r="C30" s="165"/>
      <c r="D30" s="165"/>
      <c r="E30" s="165"/>
      <c r="F30" s="256">
        <f t="shared" si="0"/>
        <v>0</v>
      </c>
      <c r="G30" s="257"/>
      <c r="H30" s="97"/>
      <c r="I30" s="97"/>
    </row>
    <row r="31" spans="1:9" ht="15" customHeight="1" x14ac:dyDescent="0.2">
      <c r="A31" s="86">
        <v>24</v>
      </c>
      <c r="B31" s="164"/>
      <c r="C31" s="165"/>
      <c r="D31" s="165"/>
      <c r="E31" s="165"/>
      <c r="F31" s="256">
        <f t="shared" si="0"/>
        <v>0</v>
      </c>
      <c r="G31" s="257"/>
      <c r="H31" s="97"/>
      <c r="I31" s="97"/>
    </row>
    <row r="32" spans="1:9" s="4" customFormat="1" ht="15" customHeight="1" x14ac:dyDescent="0.2">
      <c r="A32" s="87">
        <v>25</v>
      </c>
      <c r="B32" s="164"/>
      <c r="C32" s="201"/>
      <c r="D32" s="201"/>
      <c r="E32" s="201"/>
      <c r="F32" s="252">
        <f t="shared" si="0"/>
        <v>0</v>
      </c>
      <c r="G32" s="253"/>
      <c r="H32" s="98"/>
      <c r="I32" s="98"/>
    </row>
    <row r="33" spans="1:11" s="4" customFormat="1" ht="15" customHeight="1" x14ac:dyDescent="0.2">
      <c r="A33" s="263" t="s">
        <v>133</v>
      </c>
      <c r="B33" s="260"/>
      <c r="C33" s="260"/>
      <c r="D33" s="260"/>
      <c r="E33" s="264"/>
      <c r="F33" s="267">
        <f>SUM(F8:G32)</f>
        <v>30022</v>
      </c>
      <c r="G33" s="268"/>
      <c r="H33" s="98"/>
      <c r="I33" s="98"/>
    </row>
    <row r="34" spans="1:11" s="4" customFormat="1" ht="15" customHeight="1" x14ac:dyDescent="0.2">
      <c r="A34" s="263" t="s">
        <v>155</v>
      </c>
      <c r="B34" s="260"/>
      <c r="C34" s="260"/>
      <c r="D34" s="260"/>
      <c r="E34" s="264"/>
      <c r="F34" s="267">
        <v>0</v>
      </c>
      <c r="G34" s="268"/>
      <c r="H34" s="98"/>
      <c r="I34" s="98"/>
    </row>
    <row r="35" spans="1:11" s="4" customFormat="1" ht="15" customHeight="1" thickBot="1" x14ac:dyDescent="0.25">
      <c r="A35" s="265" t="s">
        <v>26</v>
      </c>
      <c r="B35" s="266"/>
      <c r="C35" s="266"/>
      <c r="D35" s="266"/>
      <c r="E35" s="266"/>
      <c r="F35" s="254">
        <f>ROUND(31684*0.05247,0)</f>
        <v>1662</v>
      </c>
      <c r="G35" s="255"/>
      <c r="H35" s="99"/>
      <c r="I35" s="99"/>
    </row>
    <row r="36" spans="1:11" ht="15" customHeight="1" thickBot="1" x14ac:dyDescent="0.25">
      <c r="A36" s="243" t="s">
        <v>27</v>
      </c>
      <c r="B36" s="244"/>
      <c r="C36" s="244"/>
      <c r="D36" s="244"/>
      <c r="E36" s="245"/>
      <c r="F36" s="250">
        <f>SUM(F33:G35)</f>
        <v>31684</v>
      </c>
      <c r="G36" s="251"/>
      <c r="H36" s="93"/>
      <c r="I36" s="93"/>
      <c r="J36" s="66"/>
      <c r="K36" s="66"/>
    </row>
    <row r="37" spans="1:11" x14ac:dyDescent="0.2">
      <c r="H37" s="93"/>
      <c r="I37" s="93"/>
      <c r="J37" s="66"/>
      <c r="K37" s="66"/>
    </row>
    <row r="38" spans="1:11" hidden="1" x14ac:dyDescent="0.2">
      <c r="H38" s="93"/>
      <c r="I38" s="93"/>
      <c r="J38" s="66"/>
      <c r="K38" s="66"/>
    </row>
    <row r="39" spans="1:11" hidden="1" x14ac:dyDescent="0.2">
      <c r="A39" s="102"/>
    </row>
    <row r="40" spans="1:11" ht="30" hidden="1" customHeight="1" x14ac:dyDescent="0.25">
      <c r="A40" s="258"/>
      <c r="B40" s="258"/>
      <c r="C40" s="258"/>
      <c r="D40" s="258"/>
      <c r="E40" s="258"/>
      <c r="F40" s="258"/>
      <c r="G40" s="258"/>
      <c r="H40" s="258"/>
      <c r="I40" s="258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activeCell="F15" sqref="F15:G15"/>
    </sheetView>
  </sheetViews>
  <sheetFormatPr defaultColWidth="0" defaultRowHeight="12.75" zeroHeight="1" x14ac:dyDescent="0.2"/>
  <cols>
    <col min="1" max="4" width="3.5703125" customWidth="1"/>
    <col min="5" max="5" width="29.42578125" customWidth="1"/>
    <col min="6" max="6" width="7" customWidth="1"/>
    <col min="7" max="7" width="26.7109375" customWidth="1"/>
    <col min="8" max="16384" width="9.140625" hidden="1"/>
  </cols>
  <sheetData>
    <row r="1" spans="1:7" ht="46.5" customHeight="1" x14ac:dyDescent="0.25">
      <c r="A1" s="170" t="s">
        <v>140</v>
      </c>
      <c r="B1" s="170"/>
      <c r="C1" s="170"/>
      <c r="D1" s="170"/>
      <c r="E1" s="170"/>
      <c r="F1" s="170"/>
      <c r="G1" s="170"/>
    </row>
    <row r="2" spans="1:7" ht="20.100000000000001" customHeight="1" x14ac:dyDescent="0.2">
      <c r="A2" s="171" t="s">
        <v>8</v>
      </c>
      <c r="B2" s="171"/>
      <c r="C2" s="103"/>
      <c r="D2" s="248" t="str">
        <f>'CSS '!D2:E2</f>
        <v>Colusa</v>
      </c>
      <c r="E2" s="248"/>
      <c r="F2" s="95" t="s">
        <v>9</v>
      </c>
      <c r="G2" s="104">
        <f>'CSS '!G2</f>
        <v>42405</v>
      </c>
    </row>
    <row r="3" spans="1:7" ht="15" customHeight="1" x14ac:dyDescent="0.2">
      <c r="A3" s="84"/>
      <c r="B3" s="84"/>
      <c r="C3" s="84"/>
      <c r="D3" s="173"/>
      <c r="E3" s="173"/>
      <c r="F3" s="92"/>
      <c r="G3" s="85"/>
    </row>
    <row r="4" spans="1:7" ht="15" customHeight="1" x14ac:dyDescent="0.2">
      <c r="A4" s="85"/>
      <c r="B4" s="85"/>
      <c r="C4" s="85"/>
      <c r="D4" s="85"/>
      <c r="E4" s="85"/>
      <c r="F4" s="85"/>
      <c r="G4" s="85"/>
    </row>
    <row r="5" spans="1:7" s="3" customFormat="1" ht="15" customHeight="1" x14ac:dyDescent="0.2">
      <c r="A5" s="180" t="s">
        <v>58</v>
      </c>
      <c r="B5" s="181"/>
      <c r="C5" s="181"/>
      <c r="D5" s="181"/>
      <c r="E5" s="182"/>
      <c r="F5" s="180" t="s">
        <v>0</v>
      </c>
      <c r="G5" s="182"/>
    </row>
    <row r="6" spans="1:7" s="1" customFormat="1" ht="42" customHeight="1" x14ac:dyDescent="0.2">
      <c r="A6" s="186"/>
      <c r="B6" s="187"/>
      <c r="C6" s="187"/>
      <c r="D6" s="187"/>
      <c r="E6" s="188"/>
      <c r="F6" s="193" t="s">
        <v>59</v>
      </c>
      <c r="G6" s="194"/>
    </row>
    <row r="7" spans="1:7" ht="15" customHeight="1" x14ac:dyDescent="0.2">
      <c r="A7" s="274" t="s">
        <v>39</v>
      </c>
      <c r="B7" s="275"/>
      <c r="C7" s="275"/>
      <c r="D7" s="275"/>
      <c r="E7" s="276"/>
      <c r="F7" s="287"/>
      <c r="G7" s="288"/>
    </row>
    <row r="8" spans="1:7" ht="15" customHeight="1" x14ac:dyDescent="0.2">
      <c r="A8" s="94"/>
      <c r="B8" s="277" t="s">
        <v>10</v>
      </c>
      <c r="C8" s="278"/>
      <c r="D8" s="278"/>
      <c r="E8" s="279"/>
      <c r="F8" s="269"/>
      <c r="G8" s="270"/>
    </row>
    <row r="9" spans="1:7" ht="15" customHeight="1" x14ac:dyDescent="0.2">
      <c r="A9" s="94"/>
      <c r="B9" s="277" t="s">
        <v>11</v>
      </c>
      <c r="C9" s="278"/>
      <c r="D9" s="278"/>
      <c r="E9" s="279"/>
      <c r="F9" s="269"/>
      <c r="G9" s="270"/>
    </row>
    <row r="10" spans="1:7" ht="15" customHeight="1" x14ac:dyDescent="0.2">
      <c r="A10" s="94"/>
      <c r="B10" s="277" t="s">
        <v>12</v>
      </c>
      <c r="C10" s="278"/>
      <c r="D10" s="278"/>
      <c r="E10" s="279"/>
      <c r="F10" s="269">
        <f>25544-(25544/39505*2073)</f>
        <v>24203.594684217187</v>
      </c>
      <c r="G10" s="270"/>
    </row>
    <row r="11" spans="1:7" ht="15" customHeight="1" x14ac:dyDescent="0.2">
      <c r="A11" s="94"/>
      <c r="B11" s="277" t="s">
        <v>13</v>
      </c>
      <c r="C11" s="278"/>
      <c r="D11" s="278"/>
      <c r="E11" s="279"/>
      <c r="F11" s="269"/>
      <c r="G11" s="270"/>
    </row>
    <row r="12" spans="1:7" ht="15" customHeight="1" x14ac:dyDescent="0.2">
      <c r="A12" s="94"/>
      <c r="B12" s="289" t="s">
        <v>14</v>
      </c>
      <c r="C12" s="289"/>
      <c r="D12" s="289"/>
      <c r="E12" s="290"/>
      <c r="F12" s="269">
        <f>13961-(13961/39505*2073)</f>
        <v>13228.405315782813</v>
      </c>
      <c r="G12" s="270"/>
    </row>
    <row r="13" spans="1:7" ht="15" customHeight="1" x14ac:dyDescent="0.2">
      <c r="A13" s="284" t="s">
        <v>64</v>
      </c>
      <c r="B13" s="196"/>
      <c r="C13" s="196"/>
      <c r="D13" s="196"/>
      <c r="E13" s="196"/>
      <c r="F13" s="285">
        <f>SUM(F8:G12)</f>
        <v>37432</v>
      </c>
      <c r="G13" s="286"/>
    </row>
    <row r="14" spans="1:7" s="4" customFormat="1" ht="15" customHeight="1" thickBot="1" x14ac:dyDescent="0.25">
      <c r="A14" s="217" t="s">
        <v>24</v>
      </c>
      <c r="B14" s="218"/>
      <c r="C14" s="218"/>
      <c r="D14" s="218"/>
      <c r="E14" s="218"/>
      <c r="F14" s="282">
        <f>ROUND(39505*0.05247,0)</f>
        <v>2073</v>
      </c>
      <c r="G14" s="283"/>
    </row>
    <row r="15" spans="1:7" ht="15" customHeight="1" x14ac:dyDescent="0.2">
      <c r="A15" s="271" t="s">
        <v>25</v>
      </c>
      <c r="B15" s="272"/>
      <c r="C15" s="272"/>
      <c r="D15" s="272"/>
      <c r="E15" s="273"/>
      <c r="F15" s="280">
        <f>SUM(F13:G14)</f>
        <v>39505</v>
      </c>
      <c r="G15" s="281"/>
    </row>
    <row r="16" spans="1:7" x14ac:dyDescent="0.2"/>
  </sheetData>
  <sheetProtection sheet="1" objects="1" scenarios="1" selectLockedCells="1"/>
  <mergeCells count="25">
    <mergeCell ref="A15:E15"/>
    <mergeCell ref="A7:E7"/>
    <mergeCell ref="A1:G1"/>
    <mergeCell ref="F11:G11"/>
    <mergeCell ref="A2:B2"/>
    <mergeCell ref="B8:E8"/>
    <mergeCell ref="B9:E9"/>
    <mergeCell ref="B10:E10"/>
    <mergeCell ref="B11:E11"/>
    <mergeCell ref="F15:G15"/>
    <mergeCell ref="F14:G14"/>
    <mergeCell ref="A5:E6"/>
    <mergeCell ref="A13:E13"/>
    <mergeCell ref="F13:G13"/>
    <mergeCell ref="F6:G6"/>
    <mergeCell ref="F7:G7"/>
    <mergeCell ref="D3:E3"/>
    <mergeCell ref="D2:E2"/>
    <mergeCell ref="F5:G5"/>
    <mergeCell ref="F8:G8"/>
    <mergeCell ref="A14:E14"/>
    <mergeCell ref="F12:G12"/>
    <mergeCell ref="F9:G9"/>
    <mergeCell ref="F10:G10"/>
    <mergeCell ref="B12:E1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activeCell="B18" sqref="B18:E18"/>
    </sheetView>
  </sheetViews>
  <sheetFormatPr defaultColWidth="0" defaultRowHeight="12.75" zeroHeight="1" x14ac:dyDescent="0.2"/>
  <cols>
    <col min="1" max="4" width="3.5703125" customWidth="1"/>
    <col min="5" max="5" width="27.71093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70" t="s">
        <v>141</v>
      </c>
      <c r="B1" s="170"/>
      <c r="C1" s="170"/>
      <c r="D1" s="170"/>
      <c r="E1" s="170"/>
      <c r="F1" s="170"/>
      <c r="G1" s="170"/>
    </row>
    <row r="2" spans="1:7" ht="20.100000000000001" customHeight="1" x14ac:dyDescent="0.2">
      <c r="A2" s="171" t="s">
        <v>8</v>
      </c>
      <c r="B2" s="171"/>
      <c r="C2" s="103"/>
      <c r="D2" s="248" t="str">
        <f>'CSS '!D2:E2</f>
        <v>Colusa</v>
      </c>
      <c r="E2" s="248"/>
      <c r="F2" s="95" t="s">
        <v>9</v>
      </c>
      <c r="G2" s="90">
        <f>'CSS '!G2</f>
        <v>42405</v>
      </c>
    </row>
    <row r="3" spans="1:7" ht="15" customHeight="1" x14ac:dyDescent="0.2">
      <c r="A3" s="84"/>
      <c r="B3" s="84"/>
      <c r="C3" s="84"/>
      <c r="D3" s="173"/>
      <c r="E3" s="173"/>
      <c r="F3" s="92"/>
      <c r="G3" s="85"/>
    </row>
    <row r="4" spans="1:7" ht="15" customHeight="1" x14ac:dyDescent="0.2">
      <c r="A4" s="85"/>
      <c r="B4" s="85"/>
      <c r="C4" s="85"/>
      <c r="D4" s="85"/>
      <c r="E4" s="85"/>
      <c r="F4" s="85"/>
      <c r="G4" s="85"/>
    </row>
    <row r="5" spans="1:7" s="3" customFormat="1" ht="15" customHeight="1" x14ac:dyDescent="0.2">
      <c r="A5" s="180" t="s">
        <v>72</v>
      </c>
      <c r="B5" s="181"/>
      <c r="C5" s="181"/>
      <c r="D5" s="181"/>
      <c r="E5" s="182"/>
      <c r="F5" s="180" t="s">
        <v>0</v>
      </c>
      <c r="G5" s="182"/>
    </row>
    <row r="6" spans="1:7" s="1" customFormat="1" ht="42" customHeight="1" x14ac:dyDescent="0.2">
      <c r="A6" s="186"/>
      <c r="B6" s="187"/>
      <c r="C6" s="187"/>
      <c r="D6" s="187"/>
      <c r="E6" s="188"/>
      <c r="F6" s="193" t="s">
        <v>60</v>
      </c>
      <c r="G6" s="194"/>
    </row>
    <row r="7" spans="1:7" ht="15" customHeight="1" x14ac:dyDescent="0.2">
      <c r="A7" s="195" t="s">
        <v>35</v>
      </c>
      <c r="B7" s="196"/>
      <c r="C7" s="196"/>
      <c r="D7" s="196"/>
      <c r="E7" s="197"/>
      <c r="F7" s="306"/>
      <c r="G7" s="307"/>
    </row>
    <row r="8" spans="1:7" ht="15" customHeight="1" x14ac:dyDescent="0.2">
      <c r="A8" s="86">
        <v>1</v>
      </c>
      <c r="B8" s="164"/>
      <c r="C8" s="165"/>
      <c r="D8" s="165"/>
      <c r="E8" s="166"/>
      <c r="F8" s="298">
        <f>ROUND((82515-4330)*20611/137336,0)</f>
        <v>11734</v>
      </c>
      <c r="G8" s="299"/>
    </row>
    <row r="9" spans="1:7" ht="15" customHeight="1" x14ac:dyDescent="0.2">
      <c r="A9" s="86">
        <v>2</v>
      </c>
      <c r="B9" s="164"/>
      <c r="C9" s="165"/>
      <c r="D9" s="165"/>
      <c r="E9" s="166"/>
      <c r="F9" s="298"/>
      <c r="G9" s="299"/>
    </row>
    <row r="10" spans="1:7" ht="15" customHeight="1" x14ac:dyDescent="0.2">
      <c r="A10" s="86">
        <v>3</v>
      </c>
      <c r="B10" s="164"/>
      <c r="C10" s="165"/>
      <c r="D10" s="165"/>
      <c r="E10" s="166"/>
      <c r="F10" s="298"/>
      <c r="G10" s="299"/>
    </row>
    <row r="11" spans="1:7" ht="15" customHeight="1" x14ac:dyDescent="0.2">
      <c r="A11" s="86">
        <v>4</v>
      </c>
      <c r="B11" s="164"/>
      <c r="C11" s="165"/>
      <c r="D11" s="165"/>
      <c r="E11" s="166"/>
      <c r="F11" s="298"/>
      <c r="G11" s="299"/>
    </row>
    <row r="12" spans="1:7" ht="15" customHeight="1" x14ac:dyDescent="0.2">
      <c r="A12" s="86">
        <v>5</v>
      </c>
      <c r="B12" s="164"/>
      <c r="C12" s="165"/>
      <c r="D12" s="165"/>
      <c r="E12" s="166"/>
      <c r="F12" s="298"/>
      <c r="G12" s="299"/>
    </row>
    <row r="13" spans="1:7" ht="15" customHeight="1" x14ac:dyDescent="0.2">
      <c r="A13" s="86">
        <v>6</v>
      </c>
      <c r="B13" s="164"/>
      <c r="C13" s="165"/>
      <c r="D13" s="165"/>
      <c r="E13" s="166"/>
      <c r="F13" s="298"/>
      <c r="G13" s="299"/>
    </row>
    <row r="14" spans="1:7" ht="15" customHeight="1" x14ac:dyDescent="0.2">
      <c r="A14" s="86">
        <v>7</v>
      </c>
      <c r="B14" s="164"/>
      <c r="C14" s="165"/>
      <c r="D14" s="165"/>
      <c r="E14" s="166"/>
      <c r="F14" s="298"/>
      <c r="G14" s="299"/>
    </row>
    <row r="15" spans="1:7" ht="15" customHeight="1" x14ac:dyDescent="0.2">
      <c r="A15" s="86">
        <v>8</v>
      </c>
      <c r="B15" s="164"/>
      <c r="C15" s="165"/>
      <c r="D15" s="165"/>
      <c r="E15" s="166"/>
      <c r="F15" s="298"/>
      <c r="G15" s="299"/>
    </row>
    <row r="16" spans="1:7" ht="15" customHeight="1" x14ac:dyDescent="0.2">
      <c r="A16" s="86">
        <v>9</v>
      </c>
      <c r="B16" s="164"/>
      <c r="C16" s="165"/>
      <c r="D16" s="165"/>
      <c r="E16" s="166"/>
      <c r="F16" s="298"/>
      <c r="G16" s="299"/>
    </row>
    <row r="17" spans="1:7" ht="15" customHeight="1" x14ac:dyDescent="0.2">
      <c r="A17" s="86">
        <v>10</v>
      </c>
      <c r="B17" s="164"/>
      <c r="C17" s="165"/>
      <c r="D17" s="165"/>
      <c r="E17" s="166"/>
      <c r="F17" s="298"/>
      <c r="G17" s="299"/>
    </row>
    <row r="18" spans="1:7" ht="15" customHeight="1" x14ac:dyDescent="0.2">
      <c r="A18" s="86">
        <v>11</v>
      </c>
      <c r="B18" s="164"/>
      <c r="C18" s="165"/>
      <c r="D18" s="165"/>
      <c r="E18" s="166"/>
      <c r="F18" s="298"/>
      <c r="G18" s="299"/>
    </row>
    <row r="19" spans="1:7" ht="15" customHeight="1" x14ac:dyDescent="0.2">
      <c r="A19" s="86">
        <v>12</v>
      </c>
      <c r="B19" s="164"/>
      <c r="C19" s="165"/>
      <c r="D19" s="165"/>
      <c r="E19" s="166"/>
      <c r="F19" s="298"/>
      <c r="G19" s="299"/>
    </row>
    <row r="20" spans="1:7" ht="15" customHeight="1" x14ac:dyDescent="0.2">
      <c r="A20" s="284" t="s">
        <v>65</v>
      </c>
      <c r="B20" s="196"/>
      <c r="C20" s="196"/>
      <c r="D20" s="196"/>
      <c r="E20" s="196"/>
      <c r="F20" s="309">
        <f>SUM(F8:G19)</f>
        <v>11734</v>
      </c>
      <c r="G20" s="310"/>
    </row>
    <row r="21" spans="1:7" ht="15" customHeight="1" x14ac:dyDescent="0.2">
      <c r="A21" s="265" t="s">
        <v>32</v>
      </c>
      <c r="B21" s="266"/>
      <c r="C21" s="266"/>
      <c r="D21" s="266"/>
      <c r="E21" s="266"/>
      <c r="F21" s="298"/>
      <c r="G21" s="299"/>
    </row>
    <row r="22" spans="1:7" ht="15" customHeight="1" x14ac:dyDescent="0.2">
      <c r="A22" s="308" t="s">
        <v>33</v>
      </c>
      <c r="B22" s="172"/>
      <c r="C22" s="172"/>
      <c r="D22" s="172"/>
      <c r="E22" s="172"/>
      <c r="F22" s="302">
        <f>SUM(F20:G21)</f>
        <v>11734</v>
      </c>
      <c r="G22" s="303"/>
    </row>
    <row r="23" spans="1:7" ht="15" customHeight="1" x14ac:dyDescent="0.2">
      <c r="A23" s="274" t="s">
        <v>29</v>
      </c>
      <c r="B23" s="275"/>
      <c r="C23" s="275"/>
      <c r="D23" s="275"/>
      <c r="E23" s="276"/>
      <c r="F23" s="304"/>
      <c r="G23" s="305"/>
    </row>
    <row r="24" spans="1:7" ht="15" customHeight="1" x14ac:dyDescent="0.2">
      <c r="A24" s="86">
        <v>1</v>
      </c>
      <c r="B24" s="175"/>
      <c r="C24" s="176"/>
      <c r="D24" s="176"/>
      <c r="E24" s="177"/>
      <c r="F24" s="291">
        <f>ROUND((82515-4330)*116725/137336,0)</f>
        <v>66451</v>
      </c>
      <c r="G24" s="292"/>
    </row>
    <row r="25" spans="1:7" ht="15" customHeight="1" x14ac:dyDescent="0.2">
      <c r="A25" s="86">
        <v>2</v>
      </c>
      <c r="B25" s="175"/>
      <c r="C25" s="176"/>
      <c r="D25" s="176"/>
      <c r="E25" s="177"/>
      <c r="F25" s="291"/>
      <c r="G25" s="292"/>
    </row>
    <row r="26" spans="1:7" ht="15" customHeight="1" x14ac:dyDescent="0.2">
      <c r="A26" s="86">
        <v>3</v>
      </c>
      <c r="B26" s="175"/>
      <c r="C26" s="176"/>
      <c r="D26" s="176"/>
      <c r="E26" s="177"/>
      <c r="F26" s="291"/>
      <c r="G26" s="292"/>
    </row>
    <row r="27" spans="1:7" ht="15" customHeight="1" x14ac:dyDescent="0.2">
      <c r="A27" s="86">
        <v>4</v>
      </c>
      <c r="B27" s="175"/>
      <c r="C27" s="176"/>
      <c r="D27" s="176"/>
      <c r="E27" s="177"/>
      <c r="F27" s="291"/>
      <c r="G27" s="292"/>
    </row>
    <row r="28" spans="1:7" ht="15" customHeight="1" x14ac:dyDescent="0.2">
      <c r="A28" s="86">
        <v>5</v>
      </c>
      <c r="B28" s="175"/>
      <c r="C28" s="176"/>
      <c r="D28" s="176"/>
      <c r="E28" s="177"/>
      <c r="F28" s="291"/>
      <c r="G28" s="292"/>
    </row>
    <row r="29" spans="1:7" ht="15" customHeight="1" x14ac:dyDescent="0.2">
      <c r="A29" s="86">
        <v>6</v>
      </c>
      <c r="B29" s="175"/>
      <c r="C29" s="176"/>
      <c r="D29" s="176"/>
      <c r="E29" s="177"/>
      <c r="F29" s="291"/>
      <c r="G29" s="292"/>
    </row>
    <row r="30" spans="1:7" ht="15" customHeight="1" x14ac:dyDescent="0.2">
      <c r="A30" s="86">
        <v>7</v>
      </c>
      <c r="B30" s="164"/>
      <c r="C30" s="165"/>
      <c r="D30" s="165"/>
      <c r="E30" s="166"/>
      <c r="F30" s="291"/>
      <c r="G30" s="292"/>
    </row>
    <row r="31" spans="1:7" ht="15" customHeight="1" x14ac:dyDescent="0.2">
      <c r="A31" s="86">
        <v>8</v>
      </c>
      <c r="B31" s="164"/>
      <c r="C31" s="165"/>
      <c r="D31" s="165"/>
      <c r="E31" s="166"/>
      <c r="F31" s="291"/>
      <c r="G31" s="292"/>
    </row>
    <row r="32" spans="1:7" ht="15" customHeight="1" x14ac:dyDescent="0.2">
      <c r="A32" s="86">
        <v>9</v>
      </c>
      <c r="B32" s="164"/>
      <c r="C32" s="165"/>
      <c r="D32" s="165"/>
      <c r="E32" s="166"/>
      <c r="F32" s="291"/>
      <c r="G32" s="292"/>
    </row>
    <row r="33" spans="1:7" ht="15" customHeight="1" x14ac:dyDescent="0.2">
      <c r="A33" s="86">
        <v>10</v>
      </c>
      <c r="B33" s="164"/>
      <c r="C33" s="165"/>
      <c r="D33" s="165"/>
      <c r="E33" s="166"/>
      <c r="F33" s="291"/>
      <c r="G33" s="292"/>
    </row>
    <row r="34" spans="1:7" ht="15" customHeight="1" x14ac:dyDescent="0.2">
      <c r="A34" s="86">
        <v>11</v>
      </c>
      <c r="B34" s="164"/>
      <c r="C34" s="165"/>
      <c r="D34" s="165"/>
      <c r="E34" s="166"/>
      <c r="F34" s="291"/>
      <c r="G34" s="292"/>
    </row>
    <row r="35" spans="1:7" s="4" customFormat="1" ht="15" customHeight="1" x14ac:dyDescent="0.2">
      <c r="A35" s="86">
        <v>12</v>
      </c>
      <c r="B35" s="164"/>
      <c r="C35" s="201"/>
      <c r="D35" s="201"/>
      <c r="E35" s="202"/>
      <c r="F35" s="291"/>
      <c r="G35" s="292"/>
    </row>
    <row r="36" spans="1:7" s="4" customFormat="1" ht="15" customHeight="1" x14ac:dyDescent="0.2">
      <c r="A36" s="86">
        <v>13</v>
      </c>
      <c r="B36" s="164"/>
      <c r="C36" s="164"/>
      <c r="D36" s="164"/>
      <c r="E36" s="225"/>
      <c r="F36" s="291"/>
      <c r="G36" s="292"/>
    </row>
    <row r="37" spans="1:7" s="4" customFormat="1" ht="15" customHeight="1" x14ac:dyDescent="0.2">
      <c r="A37" s="195" t="s">
        <v>66</v>
      </c>
      <c r="B37" s="203"/>
      <c r="C37" s="203"/>
      <c r="D37" s="203"/>
      <c r="E37" s="204"/>
      <c r="F37" s="300">
        <f>SUM(F24:G36)</f>
        <v>66451</v>
      </c>
      <c r="G37" s="301"/>
    </row>
    <row r="38" spans="1:7" ht="15" customHeight="1" x14ac:dyDescent="0.2">
      <c r="A38" s="217" t="s">
        <v>36</v>
      </c>
      <c r="B38" s="218"/>
      <c r="C38" s="218"/>
      <c r="D38" s="218"/>
      <c r="E38" s="219"/>
      <c r="F38" s="298">
        <f>ROUND(82515*0.05247,0)</f>
        <v>4330</v>
      </c>
      <c r="G38" s="299"/>
    </row>
    <row r="39" spans="1:7" ht="15" customHeight="1" thickBot="1" x14ac:dyDescent="0.25">
      <c r="A39" s="217" t="s">
        <v>37</v>
      </c>
      <c r="B39" s="218"/>
      <c r="C39" s="218"/>
      <c r="D39" s="218"/>
      <c r="E39" s="219"/>
      <c r="F39" s="298">
        <f>F37+F38</f>
        <v>70781</v>
      </c>
      <c r="G39" s="299"/>
    </row>
    <row r="40" spans="1:7" ht="13.5" thickBot="1" x14ac:dyDescent="0.25">
      <c r="A40" s="293" t="s">
        <v>28</v>
      </c>
      <c r="B40" s="294"/>
      <c r="C40" s="294"/>
      <c r="D40" s="294"/>
      <c r="E40" s="295"/>
      <c r="F40" s="296">
        <f>F22+F39</f>
        <v>82515</v>
      </c>
      <c r="G40" s="297"/>
    </row>
    <row r="41" spans="1:7" x14ac:dyDescent="0.2">
      <c r="A41" s="85"/>
      <c r="B41" s="85"/>
      <c r="C41" s="85"/>
      <c r="D41" s="85"/>
      <c r="E41" s="85"/>
      <c r="F41" s="85"/>
      <c r="G41" s="85"/>
    </row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70" t="s">
        <v>151</v>
      </c>
      <c r="B1" s="170"/>
      <c r="C1" s="170"/>
      <c r="D1" s="170"/>
      <c r="E1" s="170"/>
      <c r="F1" s="170"/>
      <c r="G1" s="170"/>
    </row>
    <row r="2" spans="1:8" ht="15" customHeight="1" x14ac:dyDescent="0.2">
      <c r="A2" s="171" t="s">
        <v>8</v>
      </c>
      <c r="B2" s="171"/>
      <c r="C2" s="103"/>
      <c r="D2" s="248" t="str">
        <f>'CSS '!D2:E2</f>
        <v>Colusa</v>
      </c>
      <c r="E2" s="248"/>
      <c r="F2" s="95" t="s">
        <v>9</v>
      </c>
      <c r="G2" s="90">
        <f>'CSS '!G2</f>
        <v>42405</v>
      </c>
    </row>
    <row r="3" spans="1:8" ht="15" customHeight="1" x14ac:dyDescent="0.2">
      <c r="A3" s="84"/>
      <c r="B3" s="84"/>
      <c r="C3" s="84"/>
      <c r="D3" s="173"/>
      <c r="E3" s="173"/>
      <c r="F3" s="92"/>
      <c r="G3" s="85"/>
    </row>
    <row r="4" spans="1:8" ht="15" customHeight="1" x14ac:dyDescent="0.2">
      <c r="A4" s="85"/>
      <c r="B4" s="85"/>
      <c r="C4" s="85"/>
      <c r="D4" s="85"/>
      <c r="E4" s="85"/>
      <c r="F4" s="85"/>
      <c r="G4" s="85"/>
    </row>
    <row r="5" spans="1:8" s="3" customFormat="1" ht="12.75" customHeight="1" x14ac:dyDescent="0.2">
      <c r="A5" s="325"/>
      <c r="B5" s="173"/>
      <c r="C5" s="173"/>
      <c r="D5" s="173"/>
      <c r="E5" s="326"/>
      <c r="F5" s="180" t="s">
        <v>0</v>
      </c>
      <c r="G5" s="182"/>
    </row>
    <row r="6" spans="1:8" s="1" customFormat="1" x14ac:dyDescent="0.2">
      <c r="A6" s="327"/>
      <c r="B6" s="171"/>
      <c r="C6" s="171"/>
      <c r="D6" s="171"/>
      <c r="E6" s="328"/>
      <c r="F6" s="193" t="s">
        <v>69</v>
      </c>
      <c r="G6" s="194"/>
    </row>
    <row r="7" spans="1:8" ht="26.1" customHeight="1" x14ac:dyDescent="0.2">
      <c r="A7" s="312" t="s">
        <v>101</v>
      </c>
      <c r="B7" s="313"/>
      <c r="C7" s="313"/>
      <c r="D7" s="313"/>
      <c r="E7" s="314"/>
      <c r="F7" s="318"/>
      <c r="G7" s="319"/>
    </row>
    <row r="8" spans="1:8" x14ac:dyDescent="0.2">
      <c r="A8" s="315"/>
      <c r="B8" s="316"/>
      <c r="C8" s="316"/>
      <c r="D8" s="316"/>
      <c r="E8" s="316"/>
      <c r="F8" s="316"/>
      <c r="G8" s="317"/>
    </row>
    <row r="9" spans="1:8" x14ac:dyDescent="0.2">
      <c r="A9" s="312" t="s">
        <v>31</v>
      </c>
      <c r="B9" s="320"/>
      <c r="C9" s="320"/>
      <c r="D9" s="320"/>
      <c r="E9" s="321"/>
      <c r="F9" s="318"/>
      <c r="G9" s="319"/>
    </row>
    <row r="10" spans="1:8" x14ac:dyDescent="0.2">
      <c r="A10" s="322"/>
      <c r="B10" s="323"/>
      <c r="C10" s="323"/>
      <c r="D10" s="323"/>
      <c r="E10" s="323"/>
      <c r="F10" s="323"/>
      <c r="G10" s="324"/>
    </row>
    <row r="11" spans="1:8" x14ac:dyDescent="0.2">
      <c r="A11" s="312" t="s">
        <v>70</v>
      </c>
      <c r="B11" s="320"/>
      <c r="C11" s="320"/>
      <c r="D11" s="320"/>
      <c r="E11" s="321"/>
      <c r="F11" s="318">
        <v>23268</v>
      </c>
      <c r="G11" s="319"/>
    </row>
    <row r="12" spans="1:8" x14ac:dyDescent="0.2">
      <c r="A12" s="311"/>
      <c r="B12" s="311"/>
      <c r="C12" s="311"/>
      <c r="D12" s="311"/>
      <c r="E12" s="311"/>
      <c r="F12" s="311"/>
      <c r="G12" s="311"/>
      <c r="H12" s="66"/>
    </row>
    <row r="13" spans="1:8" hidden="1" x14ac:dyDescent="0.2">
      <c r="A13" s="329"/>
      <c r="B13" s="329"/>
      <c r="C13" s="329"/>
      <c r="D13" s="329"/>
      <c r="E13" s="329"/>
      <c r="F13" s="330"/>
      <c r="G13" s="330"/>
      <c r="H13" s="66"/>
    </row>
    <row r="14" spans="1:8" hidden="1" x14ac:dyDescent="0.2">
      <c r="A14" s="311"/>
      <c r="B14" s="311"/>
      <c r="C14" s="311"/>
      <c r="D14" s="311"/>
      <c r="E14" s="311"/>
      <c r="F14" s="311"/>
      <c r="G14" s="311"/>
      <c r="H14" s="66"/>
    </row>
    <row r="15" spans="1:8" hidden="1" x14ac:dyDescent="0.2">
      <c r="A15" s="329"/>
      <c r="B15" s="329"/>
      <c r="C15" s="329"/>
      <c r="D15" s="329"/>
      <c r="E15" s="329"/>
      <c r="F15" s="330"/>
      <c r="G15" s="330"/>
      <c r="H15" s="66"/>
    </row>
    <row r="16" spans="1:8" hidden="1" x14ac:dyDescent="0.2">
      <c r="A16" s="311"/>
      <c r="B16" s="311"/>
      <c r="C16" s="311"/>
      <c r="D16" s="311"/>
      <c r="E16" s="311"/>
      <c r="F16" s="311"/>
      <c r="G16" s="311"/>
      <c r="H16" s="66"/>
    </row>
    <row r="22" spans="3:3" hidden="1" x14ac:dyDescent="0.2">
      <c r="C22" s="61"/>
    </row>
    <row r="23" spans="3:3" hidden="1" x14ac:dyDescent="0.2">
      <c r="C23" s="61"/>
    </row>
    <row r="24" spans="3:3" hidden="1" x14ac:dyDescent="0.2">
      <c r="C24" s="61"/>
    </row>
    <row r="25" spans="3:3" hidden="1" x14ac:dyDescent="0.2">
      <c r="C25" s="61"/>
    </row>
    <row r="26" spans="3:3" hidden="1" x14ac:dyDescent="0.2">
      <c r="C26" s="61"/>
    </row>
    <row r="27" spans="3:3" hidden="1" x14ac:dyDescent="0.2">
      <c r="C27" s="61"/>
    </row>
    <row r="28" spans="3:3" hidden="1" x14ac:dyDescent="0.2">
      <c r="C28" s="61"/>
    </row>
    <row r="29" spans="3:3" hidden="1" x14ac:dyDescent="0.2">
      <c r="C29" s="61"/>
    </row>
    <row r="30" spans="3:3" hidden="1" x14ac:dyDescent="0.2">
      <c r="C30" s="61"/>
    </row>
    <row r="31" spans="3:3" hidden="1" x14ac:dyDescent="0.2">
      <c r="C31" s="61"/>
    </row>
    <row r="32" spans="3:3" hidden="1" x14ac:dyDescent="0.2">
      <c r="C32" s="61"/>
    </row>
    <row r="33" spans="3:3" hidden="1" x14ac:dyDescent="0.2">
      <c r="C33" s="61"/>
    </row>
    <row r="34" spans="3:3" hidden="1" x14ac:dyDescent="0.2">
      <c r="C34" s="61"/>
    </row>
    <row r="35" spans="3:3" hidden="1" x14ac:dyDescent="0.2">
      <c r="C35" s="61"/>
    </row>
    <row r="36" spans="3:3" hidden="1" x14ac:dyDescent="0.2">
      <c r="C36" s="61"/>
    </row>
    <row r="37" spans="3:3" hidden="1" x14ac:dyDescent="0.2">
      <c r="C37" s="61"/>
    </row>
    <row r="38" spans="3:3" hidden="1" x14ac:dyDescent="0.2">
      <c r="C38" s="61"/>
    </row>
    <row r="39" spans="3:3" hidden="1" x14ac:dyDescent="0.2">
      <c r="C39" s="61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70" t="s">
        <v>150</v>
      </c>
      <c r="B1" s="170"/>
      <c r="C1" s="170"/>
      <c r="D1" s="170"/>
      <c r="E1" s="170"/>
      <c r="F1" s="170"/>
      <c r="G1" s="170"/>
    </row>
    <row r="2" spans="1:7" ht="15" customHeight="1" x14ac:dyDescent="0.2">
      <c r="A2" s="171" t="s">
        <v>8</v>
      </c>
      <c r="B2" s="171"/>
      <c r="C2" s="103"/>
      <c r="D2" s="248" t="str">
        <f>'CSS '!D2:E2</f>
        <v>Colusa</v>
      </c>
      <c r="E2" s="248"/>
      <c r="F2" s="95" t="s">
        <v>9</v>
      </c>
      <c r="G2" s="90">
        <f>'CSS '!G2</f>
        <v>42405</v>
      </c>
    </row>
    <row r="3" spans="1:7" ht="15" customHeight="1" x14ac:dyDescent="0.2">
      <c r="A3" s="84"/>
      <c r="B3" s="84"/>
      <c r="C3" s="84"/>
      <c r="D3" s="173"/>
      <c r="E3" s="173"/>
      <c r="F3" s="92"/>
      <c r="G3" s="85"/>
    </row>
    <row r="4" spans="1:7" ht="15" customHeight="1" x14ac:dyDescent="0.2">
      <c r="A4" s="85"/>
      <c r="B4" s="85"/>
      <c r="C4" s="85"/>
      <c r="D4" s="85"/>
      <c r="E4" s="85"/>
      <c r="F4" s="85"/>
      <c r="G4" s="85"/>
    </row>
    <row r="5" spans="1:7" s="3" customFormat="1" ht="12.75" customHeight="1" x14ac:dyDescent="0.2">
      <c r="A5" s="325"/>
      <c r="B5" s="173"/>
      <c r="C5" s="173"/>
      <c r="D5" s="173"/>
      <c r="E5" s="326"/>
      <c r="F5" s="180" t="s">
        <v>0</v>
      </c>
      <c r="G5" s="182"/>
    </row>
    <row r="6" spans="1:7" s="1" customFormat="1" x14ac:dyDescent="0.2">
      <c r="A6" s="327"/>
      <c r="B6" s="171"/>
      <c r="C6" s="171"/>
      <c r="D6" s="171"/>
      <c r="E6" s="328"/>
      <c r="F6" s="193" t="s">
        <v>69</v>
      </c>
      <c r="G6" s="194"/>
    </row>
    <row r="7" spans="1:7" ht="26.1" customHeight="1" x14ac:dyDescent="0.2">
      <c r="A7" s="331" t="s">
        <v>144</v>
      </c>
      <c r="B7" s="332"/>
      <c r="C7" s="332"/>
      <c r="D7" s="332"/>
      <c r="E7" s="333"/>
      <c r="F7" s="318">
        <v>0</v>
      </c>
      <c r="G7" s="319"/>
    </row>
    <row r="8" spans="1:7" x14ac:dyDescent="0.2">
      <c r="A8" s="315"/>
      <c r="B8" s="316"/>
      <c r="C8" s="316"/>
      <c r="D8" s="316"/>
      <c r="E8" s="316"/>
      <c r="F8" s="316"/>
      <c r="G8" s="317"/>
    </row>
    <row r="9" spans="1:7" x14ac:dyDescent="0.2">
      <c r="A9" s="85"/>
      <c r="B9" s="85"/>
      <c r="C9" s="85"/>
      <c r="D9" s="85"/>
      <c r="E9" s="85"/>
      <c r="F9" s="85"/>
      <c r="G9" s="85"/>
    </row>
    <row r="15" spans="1:7" hidden="1" x14ac:dyDescent="0.2">
      <c r="C15" s="61"/>
    </row>
    <row r="16" spans="1:7" hidden="1" x14ac:dyDescent="0.2">
      <c r="C16" s="61"/>
    </row>
    <row r="17" spans="3:3" hidden="1" x14ac:dyDescent="0.2">
      <c r="C17" s="61"/>
    </row>
    <row r="18" spans="3:3" hidden="1" x14ac:dyDescent="0.2">
      <c r="C18" s="61"/>
    </row>
    <row r="19" spans="3:3" hidden="1" x14ac:dyDescent="0.2">
      <c r="C19" s="61"/>
    </row>
    <row r="20" spans="3:3" hidden="1" x14ac:dyDescent="0.2">
      <c r="C20" s="61"/>
    </row>
    <row r="21" spans="3:3" hidden="1" x14ac:dyDescent="0.2">
      <c r="C21" s="61"/>
    </row>
    <row r="22" spans="3:3" hidden="1" x14ac:dyDescent="0.2">
      <c r="C22" s="61"/>
    </row>
    <row r="23" spans="3:3" hidden="1" x14ac:dyDescent="0.2">
      <c r="C23" s="61"/>
    </row>
    <row r="24" spans="3:3" hidden="1" x14ac:dyDescent="0.2">
      <c r="C24" s="61"/>
    </row>
    <row r="25" spans="3:3" hidden="1" x14ac:dyDescent="0.2">
      <c r="C25" s="61"/>
    </row>
    <row r="26" spans="3:3" hidden="1" x14ac:dyDescent="0.2">
      <c r="C26" s="61"/>
    </row>
    <row r="27" spans="3:3" hidden="1" x14ac:dyDescent="0.2">
      <c r="C27" s="61"/>
    </row>
    <row r="28" spans="3:3" hidden="1" x14ac:dyDescent="0.2">
      <c r="C28" s="61"/>
    </row>
    <row r="29" spans="3:3" hidden="1" x14ac:dyDescent="0.2">
      <c r="C29" s="61"/>
    </row>
    <row r="30" spans="3:3" hidden="1" x14ac:dyDescent="0.2">
      <c r="C30" s="61"/>
    </row>
    <row r="31" spans="3:3" hidden="1" x14ac:dyDescent="0.2">
      <c r="C31" s="61"/>
    </row>
    <row r="32" spans="3:3" hidden="1" x14ac:dyDescent="0.2">
      <c r="C32" s="61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zoomScale="70" zoomScaleNormal="70" zoomScaleSheetLayoutView="70" zoomScalePageLayoutView="70" workbookViewId="0">
      <pane ySplit="11" topLeftCell="A44" activePane="bottomLeft" state="frozen"/>
      <selection pane="bottomLeft"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7109375" style="6" hidden="1"/>
  </cols>
  <sheetData>
    <row r="1" spans="1:120" ht="15.75" x14ac:dyDescent="0.25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20" ht="15.75" x14ac:dyDescent="0.25">
      <c r="A2" s="359" t="s">
        <v>142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120" ht="15.75" x14ac:dyDescent="0.25">
      <c r="A3" s="376" t="s">
        <v>127</v>
      </c>
      <c r="B3" s="208"/>
      <c r="C3" s="20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20" s="22" customFormat="1" ht="15.75" x14ac:dyDescent="0.25">
      <c r="A4" s="134"/>
      <c r="B4" s="130"/>
      <c r="C4" s="130"/>
      <c r="D4" s="130"/>
      <c r="E4" s="130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377" t="s">
        <v>126</v>
      </c>
      <c r="B5" s="378"/>
      <c r="C5" s="378"/>
      <c r="D5" s="379" t="str">
        <f>'CSS '!D2:E2</f>
        <v>Colusa</v>
      </c>
      <c r="E5" s="379"/>
      <c r="F5" s="379"/>
      <c r="G5" s="110"/>
      <c r="H5" s="110"/>
      <c r="I5" s="110"/>
      <c r="J5" s="110"/>
      <c r="K5" s="132"/>
      <c r="L5" s="110"/>
      <c r="M5" s="110"/>
      <c r="N5" s="110"/>
      <c r="O5" s="110"/>
      <c r="P5" s="127" t="s">
        <v>82</v>
      </c>
      <c r="Q5" s="128">
        <v>42405</v>
      </c>
    </row>
    <row r="6" spans="1:120" ht="15" customHeight="1" x14ac:dyDescent="0.25">
      <c r="A6" s="357"/>
      <c r="B6" s="357"/>
      <c r="C6" s="357"/>
      <c r="D6" s="357"/>
      <c r="E6" s="357"/>
      <c r="F6" s="357"/>
      <c r="G6" s="133"/>
      <c r="H6" s="133"/>
      <c r="I6" s="133"/>
      <c r="J6" s="133"/>
      <c r="K6" s="133"/>
      <c r="L6" s="133"/>
      <c r="M6" s="133"/>
      <c r="N6" s="81"/>
      <c r="O6" s="81"/>
      <c r="P6" s="135"/>
      <c r="Q6" s="135"/>
    </row>
    <row r="7" spans="1:120" ht="31.5" customHeight="1" x14ac:dyDescent="0.25">
      <c r="A7" s="353" t="s">
        <v>104</v>
      </c>
      <c r="B7" s="354"/>
      <c r="C7" s="354"/>
      <c r="D7" s="354"/>
      <c r="E7" s="354"/>
      <c r="F7" s="355"/>
      <c r="G7" s="136" t="s">
        <v>167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120" ht="15" customHeight="1" x14ac:dyDescent="0.2">
      <c r="A8" s="356"/>
      <c r="B8" s="356"/>
      <c r="C8" s="356"/>
      <c r="D8" s="356"/>
      <c r="E8" s="356"/>
      <c r="F8" s="356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</row>
    <row r="9" spans="1:120" s="8" customFormat="1" ht="15" customHeight="1" x14ac:dyDescent="0.25">
      <c r="A9" s="380" t="s">
        <v>143</v>
      </c>
      <c r="B9" s="381"/>
      <c r="C9" s="381"/>
      <c r="D9" s="381"/>
      <c r="E9" s="381"/>
      <c r="F9" s="382"/>
      <c r="G9" s="137" t="s">
        <v>0</v>
      </c>
      <c r="H9" s="137" t="s">
        <v>1</v>
      </c>
      <c r="I9" s="137" t="s">
        <v>7</v>
      </c>
      <c r="J9" s="137" t="s">
        <v>2</v>
      </c>
      <c r="K9" s="137" t="s">
        <v>3</v>
      </c>
      <c r="L9" s="137" t="s">
        <v>4</v>
      </c>
      <c r="M9" s="137" t="s">
        <v>5</v>
      </c>
      <c r="N9" s="137" t="s">
        <v>6</v>
      </c>
      <c r="O9" s="137" t="s">
        <v>41</v>
      </c>
      <c r="P9" s="137" t="s">
        <v>118</v>
      </c>
      <c r="Q9" s="137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83"/>
      <c r="B10" s="384"/>
      <c r="C10" s="384"/>
      <c r="D10" s="384"/>
      <c r="E10" s="384"/>
      <c r="F10" s="385"/>
      <c r="G10" s="351" t="s">
        <v>15</v>
      </c>
      <c r="H10" s="351" t="s">
        <v>17</v>
      </c>
      <c r="I10" s="351" t="s">
        <v>38</v>
      </c>
      <c r="J10" s="351" t="s">
        <v>16</v>
      </c>
      <c r="K10" s="351" t="s">
        <v>18</v>
      </c>
      <c r="L10" s="351" t="s">
        <v>30</v>
      </c>
      <c r="M10" s="351" t="s">
        <v>31</v>
      </c>
      <c r="N10" s="351" t="s">
        <v>71</v>
      </c>
      <c r="O10" s="374" t="s">
        <v>144</v>
      </c>
      <c r="P10" s="351" t="s">
        <v>52</v>
      </c>
      <c r="Q10" s="351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86"/>
      <c r="B11" s="387"/>
      <c r="C11" s="387"/>
      <c r="D11" s="387"/>
      <c r="E11" s="387"/>
      <c r="F11" s="388"/>
      <c r="G11" s="352"/>
      <c r="H11" s="352"/>
      <c r="I11" s="352"/>
      <c r="J11" s="352"/>
      <c r="K11" s="352"/>
      <c r="L11" s="352"/>
      <c r="M11" s="352"/>
      <c r="N11" s="352"/>
      <c r="O11" s="375"/>
      <c r="P11" s="352"/>
      <c r="Q11" s="352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5.15" customHeight="1" x14ac:dyDescent="0.25">
      <c r="A12" s="138">
        <v>1</v>
      </c>
      <c r="B12" s="389" t="s">
        <v>103</v>
      </c>
      <c r="C12" s="390"/>
      <c r="D12" s="390"/>
      <c r="E12" s="390"/>
      <c r="F12" s="39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5.15" customHeight="1" x14ac:dyDescent="0.25">
      <c r="A13" s="14"/>
      <c r="B13" s="15"/>
      <c r="C13" s="139" t="s">
        <v>42</v>
      </c>
      <c r="D13" s="337" t="s">
        <v>67</v>
      </c>
      <c r="E13" s="337"/>
      <c r="F13" s="338"/>
      <c r="G13" s="16"/>
      <c r="H13" s="16"/>
      <c r="I13" s="16"/>
      <c r="J13" s="16"/>
      <c r="K13" s="16"/>
      <c r="L13" s="16"/>
      <c r="M13" s="16"/>
      <c r="N13" s="16"/>
      <c r="O13" s="16"/>
      <c r="P13" s="17">
        <v>415145</v>
      </c>
      <c r="Q13" s="17">
        <f>P13</f>
        <v>415145</v>
      </c>
    </row>
    <row r="14" spans="1:120" ht="25.15" customHeight="1" x14ac:dyDescent="0.25">
      <c r="A14" s="14"/>
      <c r="B14" s="15"/>
      <c r="C14" s="139" t="s">
        <v>43</v>
      </c>
      <c r="D14" s="337" t="s">
        <v>85</v>
      </c>
      <c r="E14" s="337"/>
      <c r="F14" s="338"/>
      <c r="G14" s="16"/>
      <c r="H14" s="16"/>
      <c r="I14" s="16"/>
      <c r="J14" s="43"/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5.15" customHeight="1" x14ac:dyDescent="0.25">
      <c r="A15" s="14"/>
      <c r="B15" s="15"/>
      <c r="C15" s="140" t="s">
        <v>44</v>
      </c>
      <c r="D15" s="337" t="s">
        <v>73</v>
      </c>
      <c r="E15" s="337"/>
      <c r="F15" s="338"/>
      <c r="G15" s="16"/>
      <c r="H15" s="16"/>
      <c r="I15" s="16"/>
      <c r="J15" s="17">
        <v>73086</v>
      </c>
      <c r="K15" s="17"/>
      <c r="L15" s="16"/>
      <c r="M15" s="16"/>
      <c r="N15" s="16"/>
      <c r="O15" s="16"/>
      <c r="P15" s="16"/>
      <c r="Q15" s="17">
        <f t="shared" si="0"/>
        <v>73086</v>
      </c>
    </row>
    <row r="16" spans="1:120" s="22" customFormat="1" ht="25.15" customHeight="1" x14ac:dyDescent="0.2">
      <c r="A16" s="20"/>
      <c r="B16" s="21"/>
      <c r="C16" s="140" t="s">
        <v>45</v>
      </c>
      <c r="D16" s="335" t="s">
        <v>74</v>
      </c>
      <c r="E16" s="335"/>
      <c r="F16" s="336"/>
      <c r="G16" s="17"/>
      <c r="H16" s="17"/>
      <c r="I16" s="17">
        <v>70973</v>
      </c>
      <c r="J16" s="17"/>
      <c r="K16" s="17"/>
      <c r="L16" s="17"/>
      <c r="M16" s="17"/>
      <c r="N16" s="17">
        <v>12375</v>
      </c>
      <c r="O16" s="16"/>
      <c r="P16" s="19"/>
      <c r="Q16" s="17">
        <f t="shared" si="0"/>
        <v>83348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5.15" customHeight="1" x14ac:dyDescent="0.2">
      <c r="A17" s="20"/>
      <c r="B17" s="21"/>
      <c r="C17" s="140" t="s">
        <v>46</v>
      </c>
      <c r="D17" s="339" t="s">
        <v>75</v>
      </c>
      <c r="E17" s="339"/>
      <c r="F17" s="340"/>
      <c r="G17" s="17"/>
      <c r="H17" s="17"/>
      <c r="I17" s="17">
        <v>101500</v>
      </c>
      <c r="J17" s="17"/>
      <c r="K17" s="17"/>
      <c r="L17" s="17">
        <v>3100</v>
      </c>
      <c r="M17" s="17"/>
      <c r="N17" s="17">
        <v>25000</v>
      </c>
      <c r="O17" s="16"/>
      <c r="P17" s="19"/>
      <c r="Q17" s="17">
        <f t="shared" si="0"/>
        <v>129600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5.15" customHeight="1" x14ac:dyDescent="0.2">
      <c r="A18" s="20"/>
      <c r="B18" s="21"/>
      <c r="C18" s="140" t="s">
        <v>47</v>
      </c>
      <c r="D18" s="339" t="s">
        <v>76</v>
      </c>
      <c r="E18" s="339"/>
      <c r="F18" s="340"/>
      <c r="G18" s="17"/>
      <c r="H18" s="17"/>
      <c r="I18" s="17">
        <v>147730</v>
      </c>
      <c r="J18" s="17"/>
      <c r="K18" s="17"/>
      <c r="L18" s="17">
        <v>3100</v>
      </c>
      <c r="M18" s="17"/>
      <c r="N18" s="17">
        <v>0</v>
      </c>
      <c r="O18" s="19"/>
      <c r="P18" s="19"/>
      <c r="Q18" s="17">
        <f t="shared" si="0"/>
        <v>150830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5.15" customHeight="1" x14ac:dyDescent="0.2">
      <c r="A19" s="20"/>
      <c r="B19" s="21"/>
      <c r="C19" s="140" t="s">
        <v>48</v>
      </c>
      <c r="D19" s="339" t="s">
        <v>77</v>
      </c>
      <c r="E19" s="339"/>
      <c r="F19" s="340"/>
      <c r="G19" s="17"/>
      <c r="H19" s="17"/>
      <c r="I19" s="17">
        <v>53692</v>
      </c>
      <c r="J19" s="17">
        <v>12805</v>
      </c>
      <c r="K19" s="17">
        <v>12037</v>
      </c>
      <c r="L19" s="17">
        <v>3100</v>
      </c>
      <c r="M19" s="17"/>
      <c r="N19" s="17">
        <v>-17676</v>
      </c>
      <c r="O19" s="19"/>
      <c r="P19" s="19"/>
      <c r="Q19" s="17">
        <f t="shared" si="0"/>
        <v>63958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5.15" customHeight="1" x14ac:dyDescent="0.2">
      <c r="A20" s="20"/>
      <c r="B20" s="21"/>
      <c r="C20" s="140" t="s">
        <v>49</v>
      </c>
      <c r="D20" s="339" t="s">
        <v>89</v>
      </c>
      <c r="E20" s="339"/>
      <c r="F20" s="340"/>
      <c r="G20" s="17">
        <f>17717</f>
        <v>17717</v>
      </c>
      <c r="H20" s="17">
        <v>234335</v>
      </c>
      <c r="I20" s="17">
        <v>117502</v>
      </c>
      <c r="J20" s="17"/>
      <c r="K20" s="17"/>
      <c r="L20" s="19"/>
      <c r="M20" s="19"/>
      <c r="N20" s="19"/>
      <c r="O20" s="19"/>
      <c r="P20" s="19"/>
      <c r="Q20" s="17">
        <f t="shared" si="0"/>
        <v>369554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5.15" customHeight="1" x14ac:dyDescent="0.2">
      <c r="A21" s="20"/>
      <c r="B21" s="21"/>
      <c r="C21" s="140" t="s">
        <v>50</v>
      </c>
      <c r="D21" s="339" t="s">
        <v>110</v>
      </c>
      <c r="E21" s="339"/>
      <c r="F21" s="340"/>
      <c r="G21" s="17">
        <v>1388410</v>
      </c>
      <c r="H21" s="17">
        <v>347102</v>
      </c>
      <c r="I21" s="17">
        <v>91343</v>
      </c>
      <c r="J21" s="17"/>
      <c r="K21" s="17"/>
      <c r="L21" s="19"/>
      <c r="M21" s="19"/>
      <c r="N21" s="19"/>
      <c r="O21" s="19"/>
      <c r="P21" s="19"/>
      <c r="Q21" s="17">
        <f t="shared" si="0"/>
        <v>1826855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5.15" customHeight="1" thickBot="1" x14ac:dyDescent="0.25">
      <c r="A22" s="20"/>
      <c r="B22" s="21"/>
      <c r="C22" s="139" t="s">
        <v>51</v>
      </c>
      <c r="D22" s="339" t="s">
        <v>120</v>
      </c>
      <c r="E22" s="339"/>
      <c r="F22" s="340"/>
      <c r="G22" s="17">
        <v>115893</v>
      </c>
      <c r="H22" s="17">
        <v>54812</v>
      </c>
      <c r="I22" s="17">
        <v>39104</v>
      </c>
      <c r="J22" s="17">
        <v>46752</v>
      </c>
      <c r="K22" s="17">
        <v>69220</v>
      </c>
      <c r="L22" s="17"/>
      <c r="M22" s="17"/>
      <c r="N22" s="17">
        <v>1586</v>
      </c>
      <c r="O22" s="23"/>
      <c r="P22" s="23"/>
      <c r="Q22" s="143">
        <f t="shared" si="0"/>
        <v>327367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5.15" customHeight="1" thickBot="1" x14ac:dyDescent="0.25">
      <c r="A23" s="14"/>
      <c r="B23" s="141" t="s">
        <v>62</v>
      </c>
      <c r="C23" s="369" t="s">
        <v>88</v>
      </c>
      <c r="D23" s="369"/>
      <c r="E23" s="369"/>
      <c r="F23" s="369"/>
      <c r="G23" s="142">
        <f>SUM(G16:G22)</f>
        <v>1522020</v>
      </c>
      <c r="H23" s="142">
        <f>SUM(H16:H22)</f>
        <v>636249</v>
      </c>
      <c r="I23" s="142">
        <f>SUM(I16:I22)</f>
        <v>621844</v>
      </c>
      <c r="J23" s="142">
        <f>SUM(J14:J22)</f>
        <v>132643</v>
      </c>
      <c r="K23" s="142">
        <f>SUM(K15:K22)</f>
        <v>81257</v>
      </c>
      <c r="L23" s="142">
        <f>SUM(L16:L22)</f>
        <v>9300</v>
      </c>
      <c r="M23" s="142">
        <f>SUM(M16:M22)</f>
        <v>0</v>
      </c>
      <c r="N23" s="142">
        <f>SUM(N16:N22)</f>
        <v>21285</v>
      </c>
      <c r="O23" s="142">
        <f>SUM(O16:O22)</f>
        <v>0</v>
      </c>
      <c r="P23" s="142">
        <f>P13</f>
        <v>415145</v>
      </c>
      <c r="Q23" s="142">
        <f t="shared" si="0"/>
        <v>3439743</v>
      </c>
    </row>
    <row r="24" spans="1:120" ht="25.15" customHeight="1" x14ac:dyDescent="0.25">
      <c r="A24" s="144">
        <v>2</v>
      </c>
      <c r="B24" s="345" t="s">
        <v>145</v>
      </c>
      <c r="C24" s="360"/>
      <c r="D24" s="360"/>
      <c r="E24" s="360"/>
      <c r="F24" s="36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5.15" customHeight="1" x14ac:dyDescent="0.2">
      <c r="A25" s="14"/>
      <c r="B25" s="18"/>
      <c r="C25" s="146" t="s">
        <v>42</v>
      </c>
      <c r="D25" s="372" t="s">
        <v>91</v>
      </c>
      <c r="E25" s="278"/>
      <c r="F25" s="279"/>
      <c r="G25" s="17">
        <v>0</v>
      </c>
      <c r="H25" s="17">
        <v>0</v>
      </c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5.15" customHeight="1" x14ac:dyDescent="0.2">
      <c r="A26" s="14"/>
      <c r="B26" s="18"/>
      <c r="C26" s="146" t="s">
        <v>43</v>
      </c>
      <c r="D26" s="372" t="s">
        <v>146</v>
      </c>
      <c r="E26" s="278"/>
      <c r="F26" s="279"/>
      <c r="G26" s="17">
        <v>1943454</v>
      </c>
      <c r="H26" s="17">
        <v>485864</v>
      </c>
      <c r="I26" s="17">
        <v>127859</v>
      </c>
      <c r="J26" s="19"/>
      <c r="K26" s="19"/>
      <c r="L26" s="19"/>
      <c r="M26" s="17">
        <v>0</v>
      </c>
      <c r="N26" s="19"/>
      <c r="O26" s="17">
        <v>312200</v>
      </c>
      <c r="P26" s="19"/>
      <c r="Q26" s="17">
        <f>SUM(G26:P26)</f>
        <v>2869377</v>
      </c>
    </row>
    <row r="27" spans="1:120" ht="25.15" customHeight="1" thickBot="1" x14ac:dyDescent="0.25">
      <c r="A27" s="14"/>
      <c r="B27" s="18"/>
      <c r="C27" s="139" t="s">
        <v>44</v>
      </c>
      <c r="D27" s="372" t="s">
        <v>156</v>
      </c>
      <c r="E27" s="278"/>
      <c r="F27" s="279"/>
      <c r="G27" s="25">
        <v>5350</v>
      </c>
      <c r="H27" s="25">
        <v>5532</v>
      </c>
      <c r="I27" s="25">
        <v>4131</v>
      </c>
      <c r="J27" s="25">
        <v>775</v>
      </c>
      <c r="K27" s="25">
        <v>1258</v>
      </c>
      <c r="L27" s="25">
        <v>0</v>
      </c>
      <c r="M27" s="25">
        <v>0</v>
      </c>
      <c r="N27" s="25">
        <v>194</v>
      </c>
      <c r="O27" s="143">
        <v>10342</v>
      </c>
      <c r="P27" s="143">
        <v>2622</v>
      </c>
      <c r="Q27" s="143">
        <f>SUM(G27:P27)</f>
        <v>30204</v>
      </c>
    </row>
    <row r="28" spans="1:120" ht="25.15" customHeight="1" thickBot="1" x14ac:dyDescent="0.25">
      <c r="A28" s="27"/>
      <c r="B28" s="145" t="s">
        <v>45</v>
      </c>
      <c r="C28" s="366" t="s">
        <v>88</v>
      </c>
      <c r="D28" s="366"/>
      <c r="E28" s="366"/>
      <c r="F28" s="366"/>
      <c r="G28" s="142">
        <f>SUM(G25:G27)</f>
        <v>1948804</v>
      </c>
      <c r="H28" s="142">
        <f>SUM(H25:H27)</f>
        <v>491396</v>
      </c>
      <c r="I28" s="142">
        <f>SUM(I26:I27)</f>
        <v>131990</v>
      </c>
      <c r="J28" s="142">
        <f>J27</f>
        <v>775</v>
      </c>
      <c r="K28" s="142">
        <f>K27</f>
        <v>1258</v>
      </c>
      <c r="L28" s="142">
        <f>L27</f>
        <v>0</v>
      </c>
      <c r="M28" s="142">
        <f>M27</f>
        <v>0</v>
      </c>
      <c r="N28" s="142">
        <f>N27</f>
        <v>194</v>
      </c>
      <c r="O28" s="142">
        <f>SUM(O26:O27)</f>
        <v>322542</v>
      </c>
      <c r="P28" s="142">
        <f>SUM(P25+P27)</f>
        <v>2622</v>
      </c>
      <c r="Q28" s="142">
        <f>SUM(G28:P28)</f>
        <v>2899581</v>
      </c>
      <c r="T28" s="29"/>
    </row>
    <row r="29" spans="1:120" ht="25.15" customHeight="1" x14ac:dyDescent="0.25">
      <c r="A29" s="138">
        <v>3</v>
      </c>
      <c r="B29" s="345" t="s">
        <v>157</v>
      </c>
      <c r="C29" s="346"/>
      <c r="D29" s="346"/>
      <c r="E29" s="346"/>
      <c r="F29" s="347"/>
      <c r="G29" s="30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5.15" customHeight="1" x14ac:dyDescent="0.25">
      <c r="A30" s="58"/>
      <c r="B30" s="148" t="s">
        <v>114</v>
      </c>
      <c r="C30" s="337" t="s">
        <v>112</v>
      </c>
      <c r="D30" s="337"/>
      <c r="E30" s="337"/>
      <c r="F30" s="338"/>
      <c r="G30" s="30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5.15" customHeight="1" x14ac:dyDescent="0.2">
      <c r="A31" s="14"/>
      <c r="B31" s="59"/>
      <c r="C31" s="147" t="s">
        <v>42</v>
      </c>
      <c r="D31" s="372" t="s">
        <v>86</v>
      </c>
      <c r="E31" s="372"/>
      <c r="F31" s="373"/>
      <c r="G31" s="32"/>
      <c r="H31" s="19"/>
      <c r="I31" s="19"/>
      <c r="J31" s="33">
        <v>0</v>
      </c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5.15" customHeight="1" x14ac:dyDescent="0.2">
      <c r="A32" s="14"/>
      <c r="B32" s="59"/>
      <c r="C32" s="147" t="s">
        <v>43</v>
      </c>
      <c r="D32" s="372" t="s">
        <v>78</v>
      </c>
      <c r="E32" s="372"/>
      <c r="F32" s="373"/>
      <c r="G32" s="32"/>
      <c r="H32" s="19"/>
      <c r="I32" s="19"/>
      <c r="J32" s="33">
        <v>39505</v>
      </c>
      <c r="K32" s="33">
        <v>0</v>
      </c>
      <c r="L32" s="19"/>
      <c r="M32" s="19"/>
      <c r="N32" s="19"/>
      <c r="O32" s="19"/>
      <c r="P32" s="19"/>
      <c r="Q32" s="17">
        <f t="shared" si="1"/>
        <v>39505</v>
      </c>
    </row>
    <row r="33" spans="1:18" ht="25.15" customHeight="1" x14ac:dyDescent="0.2">
      <c r="A33" s="14"/>
      <c r="B33" s="59"/>
      <c r="C33" s="147" t="s">
        <v>44</v>
      </c>
      <c r="D33" s="337" t="s">
        <v>79</v>
      </c>
      <c r="E33" s="337"/>
      <c r="F33" s="338"/>
      <c r="G33" s="32"/>
      <c r="H33" s="19"/>
      <c r="I33" s="19"/>
      <c r="J33" s="33">
        <v>0</v>
      </c>
      <c r="K33" s="17">
        <v>0</v>
      </c>
      <c r="L33" s="19"/>
      <c r="M33" s="17">
        <v>0</v>
      </c>
      <c r="N33" s="19"/>
      <c r="O33" s="19"/>
      <c r="P33" s="19"/>
      <c r="Q33" s="17">
        <f t="shared" si="1"/>
        <v>0</v>
      </c>
    </row>
    <row r="34" spans="1:18" ht="25.15" customHeight="1" x14ac:dyDescent="0.2">
      <c r="A34" s="14"/>
      <c r="B34" s="59"/>
      <c r="C34" s="147" t="s">
        <v>45</v>
      </c>
      <c r="D34" s="337" t="s">
        <v>80</v>
      </c>
      <c r="E34" s="337"/>
      <c r="F34" s="338"/>
      <c r="G34" s="32"/>
      <c r="H34" s="19"/>
      <c r="I34" s="19"/>
      <c r="J34" s="33">
        <v>0</v>
      </c>
      <c r="K34" s="34">
        <v>0</v>
      </c>
      <c r="L34" s="19"/>
      <c r="M34" s="17">
        <v>0</v>
      </c>
      <c r="N34" s="19"/>
      <c r="O34" s="19"/>
      <c r="P34" s="19"/>
      <c r="Q34" s="17">
        <f t="shared" si="1"/>
        <v>0</v>
      </c>
    </row>
    <row r="35" spans="1:18" ht="25.15" customHeight="1" x14ac:dyDescent="0.2">
      <c r="A35" s="14"/>
      <c r="B35" s="59"/>
      <c r="C35" s="147" t="s">
        <v>46</v>
      </c>
      <c r="D35" s="337" t="s">
        <v>81</v>
      </c>
      <c r="E35" s="337"/>
      <c r="F35" s="338"/>
      <c r="G35" s="55"/>
      <c r="H35" s="56"/>
      <c r="I35" s="19"/>
      <c r="J35" s="33">
        <v>0</v>
      </c>
      <c r="K35" s="17">
        <v>0</v>
      </c>
      <c r="L35" s="56"/>
      <c r="M35" s="17">
        <v>0</v>
      </c>
      <c r="N35" s="19"/>
      <c r="O35" s="19"/>
      <c r="P35" s="19"/>
      <c r="Q35" s="17">
        <f t="shared" si="1"/>
        <v>0</v>
      </c>
    </row>
    <row r="36" spans="1:18" ht="25.15" customHeight="1" x14ac:dyDescent="0.2">
      <c r="A36" s="14"/>
      <c r="B36" s="59"/>
      <c r="C36" s="147" t="s">
        <v>47</v>
      </c>
      <c r="D36" s="337" t="s">
        <v>93</v>
      </c>
      <c r="E36" s="337"/>
      <c r="F36" s="338"/>
      <c r="G36" s="35">
        <v>0</v>
      </c>
      <c r="H36" s="35">
        <v>0</v>
      </c>
      <c r="I36" s="35">
        <f>31684</f>
        <v>31684</v>
      </c>
      <c r="J36" s="33">
        <v>0</v>
      </c>
      <c r="K36" s="17">
        <v>12037</v>
      </c>
      <c r="L36" s="17">
        <v>0</v>
      </c>
      <c r="M36" s="17">
        <v>0</v>
      </c>
      <c r="N36" s="17">
        <v>23268</v>
      </c>
      <c r="O36" s="19"/>
      <c r="P36" s="19"/>
      <c r="Q36" s="17">
        <f t="shared" si="1"/>
        <v>66989</v>
      </c>
    </row>
    <row r="37" spans="1:18" ht="25.15" customHeight="1" x14ac:dyDescent="0.2">
      <c r="A37" s="14"/>
      <c r="B37" s="59"/>
      <c r="C37" s="147" t="s">
        <v>48</v>
      </c>
      <c r="D37" s="337" t="s">
        <v>90</v>
      </c>
      <c r="E37" s="337"/>
      <c r="F37" s="338"/>
      <c r="G37" s="35">
        <v>17717</v>
      </c>
      <c r="H37" s="35">
        <v>234335</v>
      </c>
      <c r="I37" s="35">
        <v>0</v>
      </c>
      <c r="J37" s="33">
        <v>0</v>
      </c>
      <c r="K37" s="33">
        <v>0</v>
      </c>
      <c r="L37" s="19"/>
      <c r="M37" s="19"/>
      <c r="N37" s="19"/>
      <c r="O37" s="19"/>
      <c r="P37" s="19"/>
      <c r="Q37" s="17">
        <f t="shared" si="1"/>
        <v>252052</v>
      </c>
    </row>
    <row r="38" spans="1:18" ht="25.15" customHeight="1" x14ac:dyDescent="0.2">
      <c r="A38" s="14"/>
      <c r="B38" s="59"/>
      <c r="C38" s="147" t="s">
        <v>49</v>
      </c>
      <c r="D38" s="337" t="s">
        <v>109</v>
      </c>
      <c r="E38" s="337"/>
      <c r="F38" s="338"/>
      <c r="G38" s="35">
        <f>633030-G37</f>
        <v>615313</v>
      </c>
      <c r="H38" s="35">
        <f>264704-H37</f>
        <v>30369</v>
      </c>
      <c r="I38" s="35">
        <v>0</v>
      </c>
      <c r="J38" s="33">
        <v>0</v>
      </c>
      <c r="K38" s="33">
        <v>0</v>
      </c>
      <c r="L38" s="19"/>
      <c r="M38" s="19"/>
      <c r="N38" s="19"/>
      <c r="O38" s="32"/>
      <c r="P38" s="19"/>
      <c r="Q38" s="17">
        <f t="shared" si="1"/>
        <v>645682</v>
      </c>
    </row>
    <row r="39" spans="1:18" ht="25.15" customHeight="1" thickBot="1" x14ac:dyDescent="0.25">
      <c r="A39" s="14"/>
      <c r="B39" s="59"/>
      <c r="C39" s="147" t="s">
        <v>50</v>
      </c>
      <c r="D39" s="337" t="s">
        <v>147</v>
      </c>
      <c r="E39" s="337"/>
      <c r="F39" s="338"/>
      <c r="G39" s="57">
        <v>0</v>
      </c>
      <c r="H39" s="57">
        <v>0</v>
      </c>
      <c r="I39" s="57">
        <v>0</v>
      </c>
      <c r="J39" s="68">
        <v>0</v>
      </c>
      <c r="K39" s="68">
        <v>0</v>
      </c>
      <c r="L39" s="36"/>
      <c r="M39" s="26">
        <v>0</v>
      </c>
      <c r="N39" s="36"/>
      <c r="O39" s="57"/>
      <c r="P39" s="36"/>
      <c r="Q39" s="143">
        <f t="shared" si="1"/>
        <v>0</v>
      </c>
    </row>
    <row r="40" spans="1:18" ht="25.15" customHeight="1" thickBot="1" x14ac:dyDescent="0.25">
      <c r="A40" s="18"/>
      <c r="B40" s="363" t="s">
        <v>152</v>
      </c>
      <c r="C40" s="364"/>
      <c r="D40" s="364"/>
      <c r="E40" s="364"/>
      <c r="F40" s="365"/>
      <c r="G40" s="69">
        <f>G36+G37+G38+G39</f>
        <v>633030</v>
      </c>
      <c r="H40" s="69">
        <f>H36+H37+H38+H39</f>
        <v>264704</v>
      </c>
      <c r="I40" s="69">
        <f>I36+I37+I38+I39</f>
        <v>31684</v>
      </c>
      <c r="J40" s="69">
        <f>SUM(J31:J39)</f>
        <v>39505</v>
      </c>
      <c r="K40" s="69">
        <f>SUM(K32:K39)</f>
        <v>12037</v>
      </c>
      <c r="L40" s="149">
        <f>L36</f>
        <v>0</v>
      </c>
      <c r="M40" s="150">
        <f>M33+M34+M36+M35+M39</f>
        <v>0</v>
      </c>
      <c r="N40" s="149">
        <f>N36</f>
        <v>23268</v>
      </c>
      <c r="O40" s="150">
        <f>O39</f>
        <v>0</v>
      </c>
      <c r="P40" s="70"/>
      <c r="Q40" s="151">
        <f>SUM(G40:O40)</f>
        <v>1004228</v>
      </c>
      <c r="R40" s="29"/>
    </row>
    <row r="41" spans="1:18" ht="25.15" customHeight="1" x14ac:dyDescent="0.2">
      <c r="A41" s="14"/>
      <c r="B41" s="59"/>
      <c r="C41" s="147" t="s">
        <v>51</v>
      </c>
      <c r="D41" s="337" t="s">
        <v>87</v>
      </c>
      <c r="E41" s="337"/>
      <c r="F41" s="338"/>
      <c r="G41" s="71">
        <v>0</v>
      </c>
      <c r="H41" s="75"/>
      <c r="I41" s="76"/>
      <c r="J41" s="77"/>
      <c r="K41" s="76">
        <f>82515-K36</f>
        <v>70478</v>
      </c>
      <c r="L41" s="76"/>
      <c r="M41" s="76"/>
      <c r="N41" s="76"/>
      <c r="O41" s="76"/>
      <c r="P41" s="74"/>
      <c r="Q41" s="75">
        <f>SUM(G41:P41)</f>
        <v>70478</v>
      </c>
    </row>
    <row r="42" spans="1:18" ht="25.15" customHeight="1" x14ac:dyDescent="0.2">
      <c r="A42" s="14"/>
      <c r="B42" s="148" t="s">
        <v>115</v>
      </c>
      <c r="C42" s="337" t="s">
        <v>113</v>
      </c>
      <c r="D42" s="337"/>
      <c r="E42" s="337"/>
      <c r="F42" s="338"/>
      <c r="G42" s="78"/>
      <c r="H42" s="67"/>
      <c r="I42" s="67"/>
      <c r="J42" s="67"/>
      <c r="K42" s="67"/>
      <c r="L42" s="67"/>
      <c r="M42" s="67"/>
      <c r="N42" s="67"/>
      <c r="O42" s="67"/>
      <c r="P42" s="23"/>
      <c r="Q42" s="23"/>
    </row>
    <row r="43" spans="1:18" ht="25.15" customHeight="1" x14ac:dyDescent="0.25">
      <c r="A43" s="14"/>
      <c r="B43" s="31"/>
      <c r="C43" s="147" t="s">
        <v>42</v>
      </c>
      <c r="D43" s="337" t="s">
        <v>106</v>
      </c>
      <c r="E43" s="362"/>
      <c r="F43" s="231"/>
      <c r="G43" s="72">
        <v>502660</v>
      </c>
      <c r="H43" s="17"/>
      <c r="I43" s="35"/>
      <c r="J43" s="35"/>
      <c r="K43" s="35"/>
      <c r="L43" s="35"/>
      <c r="M43" s="35"/>
      <c r="N43" s="35"/>
      <c r="O43" s="35"/>
      <c r="P43" s="19"/>
      <c r="Q43" s="17">
        <f>SUM(G43:P43)</f>
        <v>502660</v>
      </c>
    </row>
    <row r="44" spans="1:18" ht="25.15" customHeight="1" x14ac:dyDescent="0.25">
      <c r="A44" s="14"/>
      <c r="B44" s="31"/>
      <c r="C44" s="147" t="s">
        <v>43</v>
      </c>
      <c r="D44" s="337" t="s">
        <v>107</v>
      </c>
      <c r="E44" s="362"/>
      <c r="F44" s="231"/>
      <c r="G44" s="72">
        <f>445945+588317</f>
        <v>1034262</v>
      </c>
      <c r="H44" s="17"/>
      <c r="I44" s="35"/>
      <c r="J44" s="35"/>
      <c r="K44" s="35"/>
      <c r="L44" s="35"/>
      <c r="M44" s="35"/>
      <c r="N44" s="35"/>
      <c r="O44" s="35"/>
      <c r="P44" s="19"/>
      <c r="Q44" s="17">
        <f>SUM(G44:P44)</f>
        <v>1034262</v>
      </c>
    </row>
    <row r="45" spans="1:18" ht="25.15" customHeight="1" x14ac:dyDescent="0.25">
      <c r="A45" s="14"/>
      <c r="B45" s="31"/>
      <c r="C45" s="147" t="s">
        <v>44</v>
      </c>
      <c r="D45" s="337" t="s">
        <v>102</v>
      </c>
      <c r="E45" s="337"/>
      <c r="F45" s="338"/>
      <c r="G45" s="143">
        <f>53933+2019806+52568+44759+132936+29035</f>
        <v>2333037</v>
      </c>
      <c r="H45" s="73"/>
      <c r="I45" s="35"/>
      <c r="J45" s="35"/>
      <c r="K45" s="35"/>
      <c r="L45" s="35"/>
      <c r="M45" s="35"/>
      <c r="N45" s="35"/>
      <c r="O45" s="35"/>
      <c r="P45" s="19"/>
      <c r="Q45" s="17">
        <f>SUM(G45:P45)</f>
        <v>2333037</v>
      </c>
    </row>
    <row r="46" spans="1:18" ht="25.15" customHeight="1" thickBot="1" x14ac:dyDescent="0.25">
      <c r="A46" s="27"/>
      <c r="B46" s="145" t="s">
        <v>45</v>
      </c>
      <c r="C46" s="369" t="s">
        <v>116</v>
      </c>
      <c r="D46" s="369"/>
      <c r="E46" s="369"/>
      <c r="F46" s="370"/>
      <c r="G46" s="156">
        <f t="shared" ref="G46:O46" si="2">SUM(G40:G45)</f>
        <v>4502989</v>
      </c>
      <c r="H46" s="143">
        <f t="shared" si="2"/>
        <v>264704</v>
      </c>
      <c r="I46" s="57">
        <f t="shared" si="2"/>
        <v>31684</v>
      </c>
      <c r="J46" s="143">
        <f t="shared" si="2"/>
        <v>39505</v>
      </c>
      <c r="K46" s="143">
        <f t="shared" si="2"/>
        <v>82515</v>
      </c>
      <c r="L46" s="143">
        <f t="shared" si="2"/>
        <v>0</v>
      </c>
      <c r="M46" s="143">
        <f t="shared" si="2"/>
        <v>0</v>
      </c>
      <c r="N46" s="143">
        <f t="shared" si="2"/>
        <v>23268</v>
      </c>
      <c r="O46" s="143">
        <f t="shared" si="2"/>
        <v>0</v>
      </c>
      <c r="P46" s="36"/>
      <c r="Q46" s="143">
        <f>SUM(G46:P46)</f>
        <v>4944665</v>
      </c>
    </row>
    <row r="47" spans="1:18" ht="25.15" customHeight="1" thickBot="1" x14ac:dyDescent="0.25">
      <c r="A47" s="27"/>
      <c r="B47" s="145" t="s">
        <v>46</v>
      </c>
      <c r="C47" s="368" t="s">
        <v>68</v>
      </c>
      <c r="D47" s="368"/>
      <c r="E47" s="368"/>
      <c r="F47" s="368"/>
      <c r="G47" s="142">
        <f>IF(G46='CSS '!F56,'CSS '!F56,"ERROR")</f>
        <v>4502989</v>
      </c>
      <c r="H47" s="142">
        <f>IF(H46=PEI!F49,PEI!F49,"ERROR")</f>
        <v>264704</v>
      </c>
      <c r="I47" s="142">
        <f>IF(I46=INN!F36,INN!F36,"ERROR")</f>
        <v>31684</v>
      </c>
      <c r="J47" s="142">
        <f>IF(J46=WET!F15,WET!F15,"ERROR")</f>
        <v>39505</v>
      </c>
      <c r="K47" s="142">
        <f>IF(K46=CFTN!F40,CFTN!F40,"ERROR")</f>
        <v>82515</v>
      </c>
      <c r="L47" s="142">
        <f>IF(L46='Other MHSA Funds'!F7,'Other MHSA Funds'!F7,"ERROR")</f>
        <v>0</v>
      </c>
      <c r="M47" s="142">
        <f>IF(M46='Other MHSA Funds'!F9,'Other MHSA Funds'!F9,"ERROR")</f>
        <v>0</v>
      </c>
      <c r="N47" s="142">
        <f>IF('RER Summary'!N46='Other MHSA Funds'!F11,'Other MHSA Funds'!F11,"ERROR")</f>
        <v>23268</v>
      </c>
      <c r="O47" s="142">
        <f>IF(O46='Unencumbered Housing Funds'!F7,'Unencumbered Housing Funds'!F7,"ERROR")</f>
        <v>0</v>
      </c>
      <c r="P47" s="62"/>
      <c r="Q47" s="142">
        <f>SUM(G47:P47)</f>
        <v>4944665</v>
      </c>
    </row>
    <row r="48" spans="1:18" s="5" customFormat="1" x14ac:dyDescent="0.2">
      <c r="A48" s="126"/>
      <c r="B48" s="126"/>
      <c r="C48" s="126"/>
      <c r="D48" s="126"/>
      <c r="E48" s="126"/>
      <c r="F48" s="126"/>
      <c r="G48" s="152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20" s="5" customFormat="1" x14ac:dyDescent="0.2">
      <c r="A49" s="372" t="s">
        <v>135</v>
      </c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</row>
    <row r="50" spans="1:120" s="5" customFormat="1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20" ht="25.15" customHeight="1" x14ac:dyDescent="0.25">
      <c r="A51" s="153">
        <v>4</v>
      </c>
      <c r="B51" s="371" t="s">
        <v>158</v>
      </c>
      <c r="C51" s="371"/>
      <c r="D51" s="371"/>
      <c r="E51" s="371"/>
      <c r="F51" s="371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20" ht="25.15" customHeight="1" x14ac:dyDescent="0.25">
      <c r="A52" s="14"/>
      <c r="B52" s="38"/>
      <c r="C52" s="154" t="s">
        <v>42</v>
      </c>
      <c r="D52" s="335" t="s">
        <v>84</v>
      </c>
      <c r="E52" s="335"/>
      <c r="F52" s="336"/>
      <c r="G52" s="73">
        <f>-J52-K52-P52</f>
        <v>0</v>
      </c>
      <c r="H52" s="16"/>
      <c r="I52" s="16"/>
      <c r="J52" s="73">
        <v>0</v>
      </c>
      <c r="K52" s="73">
        <v>0</v>
      </c>
      <c r="L52" s="16"/>
      <c r="M52" s="16"/>
      <c r="N52" s="16"/>
      <c r="O52" s="16"/>
      <c r="P52" s="73">
        <v>0</v>
      </c>
      <c r="Q52" s="73">
        <f>G52+J52+K52+P52</f>
        <v>0</v>
      </c>
      <c r="R52" s="29"/>
    </row>
    <row r="53" spans="1:120" ht="25.15" customHeight="1" x14ac:dyDescent="0.25">
      <c r="A53" s="14"/>
      <c r="B53" s="38"/>
      <c r="C53" s="154" t="s">
        <v>43</v>
      </c>
      <c r="D53" s="335" t="s">
        <v>111</v>
      </c>
      <c r="E53" s="335"/>
      <c r="F53" s="336"/>
      <c r="G53" s="17">
        <f>-J53-K53-P53</f>
        <v>0</v>
      </c>
      <c r="H53" s="19"/>
      <c r="I53" s="19"/>
      <c r="J53" s="17">
        <v>0</v>
      </c>
      <c r="K53" s="17">
        <v>0</v>
      </c>
      <c r="L53" s="19"/>
      <c r="M53" s="19"/>
      <c r="N53" s="19"/>
      <c r="O53" s="19"/>
      <c r="P53" s="17">
        <v>0</v>
      </c>
      <c r="Q53" s="17">
        <f>G53+J53+K53+P53</f>
        <v>0</v>
      </c>
      <c r="R53" s="29"/>
    </row>
    <row r="54" spans="1:120" ht="25.15" customHeight="1" x14ac:dyDescent="0.25">
      <c r="A54" s="27"/>
      <c r="B54" s="39"/>
      <c r="C54" s="155" t="s">
        <v>44</v>
      </c>
      <c r="D54" s="366" t="s">
        <v>148</v>
      </c>
      <c r="E54" s="366"/>
      <c r="F54" s="367"/>
      <c r="G54" s="17">
        <f>-J54-K54-P54</f>
        <v>0</v>
      </c>
      <c r="H54" s="40"/>
      <c r="I54" s="40"/>
      <c r="J54" s="17">
        <v>0</v>
      </c>
      <c r="K54" s="17">
        <v>0</v>
      </c>
      <c r="L54" s="40"/>
      <c r="M54" s="40"/>
      <c r="N54" s="40"/>
      <c r="O54" s="40"/>
      <c r="P54" s="41">
        <v>0</v>
      </c>
      <c r="Q54" s="41">
        <f>G54+J54+K54+P54</f>
        <v>0</v>
      </c>
      <c r="R54" s="29"/>
    </row>
    <row r="55" spans="1:120" ht="25.15" customHeight="1" x14ac:dyDescent="0.25">
      <c r="A55" s="153">
        <v>5</v>
      </c>
      <c r="B55" s="345" t="s">
        <v>159</v>
      </c>
      <c r="C55" s="346"/>
      <c r="D55" s="346"/>
      <c r="E55" s="346"/>
      <c r="F55" s="347"/>
      <c r="G55" s="4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9"/>
    </row>
    <row r="56" spans="1:120" ht="25.15" customHeight="1" x14ac:dyDescent="0.25">
      <c r="A56" s="18"/>
      <c r="B56" s="15"/>
      <c r="C56" s="139" t="s">
        <v>42</v>
      </c>
      <c r="D56" s="337" t="s">
        <v>67</v>
      </c>
      <c r="E56" s="337"/>
      <c r="F56" s="338"/>
      <c r="G56" s="32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5.15" customHeight="1" x14ac:dyDescent="0.25">
      <c r="A57" s="18"/>
      <c r="B57" s="15"/>
      <c r="C57" s="140" t="s">
        <v>43</v>
      </c>
      <c r="D57" s="337" t="s">
        <v>85</v>
      </c>
      <c r="E57" s="337"/>
      <c r="F57" s="338"/>
      <c r="G57" s="32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5.15" customHeight="1" x14ac:dyDescent="0.25">
      <c r="A58" s="18"/>
      <c r="B58" s="15"/>
      <c r="C58" s="140" t="s">
        <v>44</v>
      </c>
      <c r="D58" s="337" t="s">
        <v>73</v>
      </c>
      <c r="E58" s="337"/>
      <c r="F58" s="338"/>
      <c r="G58" s="32"/>
      <c r="H58" s="19"/>
      <c r="I58" s="19"/>
      <c r="J58" s="17"/>
      <c r="K58" s="33"/>
      <c r="L58" s="19"/>
      <c r="M58" s="19"/>
      <c r="N58" s="19"/>
      <c r="O58" s="19"/>
      <c r="P58" s="19"/>
      <c r="Q58" s="17">
        <f t="shared" si="3"/>
        <v>0</v>
      </c>
    </row>
    <row r="59" spans="1:120" ht="25.15" customHeight="1" x14ac:dyDescent="0.25">
      <c r="A59" s="18"/>
      <c r="B59" s="15"/>
      <c r="C59" s="139" t="s">
        <v>45</v>
      </c>
      <c r="D59" s="337" t="s">
        <v>74</v>
      </c>
      <c r="E59" s="337"/>
      <c r="F59" s="338"/>
      <c r="G59" s="32"/>
      <c r="H59" s="19"/>
      <c r="I59" s="19"/>
      <c r="J59" s="17"/>
      <c r="K59" s="33"/>
      <c r="L59" s="19"/>
      <c r="M59" s="17"/>
      <c r="N59" s="19"/>
      <c r="O59" s="19"/>
      <c r="P59" s="19"/>
      <c r="Q59" s="17">
        <f t="shared" si="3"/>
        <v>0</v>
      </c>
    </row>
    <row r="60" spans="1:120" ht="25.15" customHeight="1" x14ac:dyDescent="0.25">
      <c r="A60" s="18"/>
      <c r="B60" s="15"/>
      <c r="C60" s="139" t="s">
        <v>46</v>
      </c>
      <c r="D60" s="337" t="s">
        <v>75</v>
      </c>
      <c r="E60" s="337"/>
      <c r="F60" s="338"/>
      <c r="G60" s="32"/>
      <c r="H60" s="32"/>
      <c r="I60" s="32"/>
      <c r="J60" s="17"/>
      <c r="K60" s="33"/>
      <c r="L60" s="19"/>
      <c r="M60" s="17"/>
      <c r="N60" s="19"/>
      <c r="O60" s="19"/>
      <c r="P60" s="19"/>
      <c r="Q60" s="17">
        <f t="shared" si="3"/>
        <v>0</v>
      </c>
    </row>
    <row r="61" spans="1:120" ht="25.15" customHeight="1" x14ac:dyDescent="0.25">
      <c r="A61" s="18"/>
      <c r="B61" s="15"/>
      <c r="C61" s="139" t="s">
        <v>47</v>
      </c>
      <c r="D61" s="348" t="s">
        <v>76</v>
      </c>
      <c r="E61" s="348"/>
      <c r="F61" s="349"/>
      <c r="G61" s="32"/>
      <c r="H61" s="32"/>
      <c r="I61" s="32"/>
      <c r="J61" s="17"/>
      <c r="K61" s="33"/>
      <c r="L61" s="19"/>
      <c r="M61" s="17"/>
      <c r="N61" s="19"/>
      <c r="O61" s="19"/>
      <c r="P61" s="19"/>
      <c r="Q61" s="17">
        <f t="shared" si="3"/>
        <v>0</v>
      </c>
    </row>
    <row r="62" spans="1:120" s="44" customFormat="1" ht="25.15" customHeight="1" x14ac:dyDescent="0.25">
      <c r="A62" s="18"/>
      <c r="B62" s="15"/>
      <c r="C62" s="139" t="s">
        <v>48</v>
      </c>
      <c r="D62" s="339" t="s">
        <v>77</v>
      </c>
      <c r="E62" s="339"/>
      <c r="F62" s="340"/>
      <c r="G62" s="35"/>
      <c r="H62" s="35"/>
      <c r="I62" s="35"/>
      <c r="J62" s="17"/>
      <c r="K62" s="33"/>
      <c r="L62" s="32"/>
      <c r="M62" s="35"/>
      <c r="N62" s="32"/>
      <c r="O62" s="36"/>
      <c r="P62" s="36"/>
      <c r="Q62" s="17">
        <f t="shared" si="3"/>
        <v>0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</row>
    <row r="63" spans="1:120" s="44" customFormat="1" ht="25.15" customHeight="1" x14ac:dyDescent="0.25">
      <c r="A63" s="18"/>
      <c r="B63" s="15"/>
      <c r="C63" s="139" t="s">
        <v>49</v>
      </c>
      <c r="D63" s="339" t="s">
        <v>89</v>
      </c>
      <c r="E63" s="339"/>
      <c r="F63" s="340"/>
      <c r="G63" s="35"/>
      <c r="H63" s="143"/>
      <c r="I63" s="143"/>
      <c r="J63" s="17"/>
      <c r="K63" s="33"/>
      <c r="L63" s="36"/>
      <c r="M63" s="36"/>
      <c r="N63" s="36"/>
      <c r="O63" s="36"/>
      <c r="P63" s="36"/>
      <c r="Q63" s="17">
        <f t="shared" si="3"/>
        <v>0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</row>
    <row r="64" spans="1:120" s="44" customFormat="1" ht="25.15" customHeight="1" x14ac:dyDescent="0.25">
      <c r="A64" s="18"/>
      <c r="B64" s="15"/>
      <c r="C64" s="139" t="s">
        <v>50</v>
      </c>
      <c r="D64" s="339" t="s">
        <v>110</v>
      </c>
      <c r="E64" s="339"/>
      <c r="F64" s="340"/>
      <c r="G64" s="35"/>
      <c r="H64" s="143"/>
      <c r="I64" s="143"/>
      <c r="J64" s="17"/>
      <c r="K64" s="33"/>
      <c r="L64" s="36"/>
      <c r="M64" s="36"/>
      <c r="N64" s="36"/>
      <c r="O64" s="36"/>
      <c r="P64" s="36"/>
      <c r="Q64" s="17">
        <f t="shared" si="3"/>
        <v>0</v>
      </c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</row>
    <row r="65" spans="1:120" s="44" customFormat="1" ht="25.15" customHeight="1" x14ac:dyDescent="0.25">
      <c r="A65" s="18"/>
      <c r="B65" s="15"/>
      <c r="C65" s="139" t="s">
        <v>51</v>
      </c>
      <c r="D65" s="339" t="s">
        <v>149</v>
      </c>
      <c r="E65" s="339"/>
      <c r="F65" s="340"/>
      <c r="G65" s="35"/>
      <c r="H65" s="143"/>
      <c r="I65" s="143"/>
      <c r="J65" s="17"/>
      <c r="K65" s="33"/>
      <c r="L65" s="36"/>
      <c r="M65" s="143"/>
      <c r="N65" s="36"/>
      <c r="O65" s="143"/>
      <c r="P65" s="36"/>
      <c r="Q65" s="17">
        <f t="shared" si="3"/>
        <v>0</v>
      </c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</row>
    <row r="66" spans="1:120" ht="25.15" customHeight="1" thickBot="1" x14ac:dyDescent="0.25">
      <c r="A66" s="18"/>
      <c r="B66" s="18"/>
      <c r="C66" s="140" t="s">
        <v>62</v>
      </c>
      <c r="D66" s="335" t="s">
        <v>108</v>
      </c>
      <c r="E66" s="335"/>
      <c r="F66" s="336"/>
      <c r="G66" s="57"/>
      <c r="H66" s="143"/>
      <c r="I66" s="143"/>
      <c r="J66" s="17"/>
      <c r="K66" s="33"/>
      <c r="L66" s="143"/>
      <c r="M66" s="143"/>
      <c r="N66" s="143"/>
      <c r="O66" s="143"/>
      <c r="P66" s="36"/>
      <c r="Q66" s="143">
        <f t="shared" si="3"/>
        <v>0</v>
      </c>
    </row>
    <row r="67" spans="1:120" ht="25.15" customHeight="1" thickBot="1" x14ac:dyDescent="0.25">
      <c r="A67" s="28"/>
      <c r="B67" s="141" t="s">
        <v>117</v>
      </c>
      <c r="C67" s="341" t="s">
        <v>88</v>
      </c>
      <c r="D67" s="289"/>
      <c r="E67" s="289"/>
      <c r="F67" s="342"/>
      <c r="G67" s="142">
        <f>SUM(G62:G66)</f>
        <v>0</v>
      </c>
      <c r="H67" s="142">
        <f>SUM(H62:H66)</f>
        <v>0</v>
      </c>
      <c r="I67" s="142">
        <f>SUM(I62:I66)</f>
        <v>0</v>
      </c>
      <c r="J67" s="142">
        <f>SUM(J57:J66)</f>
        <v>0</v>
      </c>
      <c r="K67" s="142">
        <f>SUM(K58:K66)</f>
        <v>0</v>
      </c>
      <c r="L67" s="142">
        <f>SUM(L62:L66)</f>
        <v>0</v>
      </c>
      <c r="M67" s="142">
        <f>SUM(M59:M66)</f>
        <v>0</v>
      </c>
      <c r="N67" s="142">
        <f>N66</f>
        <v>0</v>
      </c>
      <c r="O67" s="142">
        <f>SUM(O65:O66)</f>
        <v>0</v>
      </c>
      <c r="P67" s="24">
        <f>P56</f>
        <v>0</v>
      </c>
      <c r="Q67" s="142">
        <f t="shared" si="3"/>
        <v>0</v>
      </c>
    </row>
    <row r="68" spans="1:120" ht="25.15" customHeight="1" x14ac:dyDescent="0.25">
      <c r="A68" s="153">
        <v>6</v>
      </c>
      <c r="B68" s="345" t="s">
        <v>160</v>
      </c>
      <c r="C68" s="346"/>
      <c r="D68" s="346"/>
      <c r="E68" s="346"/>
      <c r="F68" s="347"/>
      <c r="G68" s="157"/>
      <c r="H68" s="158"/>
      <c r="I68" s="158"/>
      <c r="J68" s="16"/>
      <c r="K68" s="16"/>
      <c r="L68" s="16"/>
      <c r="M68" s="16"/>
      <c r="N68" s="16"/>
      <c r="O68" s="23"/>
      <c r="P68" s="23"/>
      <c r="Q68" s="16"/>
      <c r="R68" s="29"/>
    </row>
    <row r="69" spans="1:120" ht="25.15" customHeight="1" x14ac:dyDescent="0.25">
      <c r="A69" s="18"/>
      <c r="B69" s="15"/>
      <c r="C69" s="139" t="s">
        <v>42</v>
      </c>
      <c r="D69" s="337" t="s">
        <v>92</v>
      </c>
      <c r="E69" s="337"/>
      <c r="F69" s="338"/>
      <c r="G69" s="159"/>
      <c r="H69" s="160"/>
      <c r="I69" s="160"/>
      <c r="J69" s="19"/>
      <c r="K69" s="19"/>
      <c r="L69" s="19"/>
      <c r="M69" s="19"/>
      <c r="N69" s="19"/>
      <c r="O69" s="36"/>
      <c r="P69" s="41">
        <f>SUM(P23+P28+P52+P53+P54+P67)</f>
        <v>417767</v>
      </c>
      <c r="Q69" s="17">
        <f>P69</f>
        <v>417767</v>
      </c>
    </row>
    <row r="70" spans="1:120" ht="25.15" customHeight="1" x14ac:dyDescent="0.25">
      <c r="A70" s="18"/>
      <c r="B70" s="15"/>
      <c r="C70" s="140" t="s">
        <v>43</v>
      </c>
      <c r="D70" s="337" t="s">
        <v>85</v>
      </c>
      <c r="E70" s="337"/>
      <c r="F70" s="338"/>
      <c r="G70" s="159"/>
      <c r="H70" s="160"/>
      <c r="I70" s="160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5.15" customHeight="1" x14ac:dyDescent="0.25">
      <c r="A71" s="18"/>
      <c r="B71" s="15"/>
      <c r="C71" s="140" t="s">
        <v>44</v>
      </c>
      <c r="D71" s="337" t="s">
        <v>73</v>
      </c>
      <c r="E71" s="337"/>
      <c r="F71" s="338"/>
      <c r="G71" s="159"/>
      <c r="H71" s="160"/>
      <c r="I71" s="160"/>
      <c r="J71" s="17">
        <f t="shared" si="4"/>
        <v>33581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33581</v>
      </c>
    </row>
    <row r="72" spans="1:120" ht="25.15" customHeight="1" x14ac:dyDescent="0.25">
      <c r="A72" s="18"/>
      <c r="B72" s="15"/>
      <c r="C72" s="139" t="s">
        <v>45</v>
      </c>
      <c r="D72" s="337" t="s">
        <v>74</v>
      </c>
      <c r="E72" s="337"/>
      <c r="F72" s="338"/>
      <c r="G72" s="35">
        <f t="shared" ref="G72:I74" si="6">G16</f>
        <v>0</v>
      </c>
      <c r="H72" s="35">
        <f t="shared" si="6"/>
        <v>0</v>
      </c>
      <c r="I72" s="35">
        <f t="shared" si="6"/>
        <v>70973</v>
      </c>
      <c r="J72" s="17">
        <f t="shared" si="4"/>
        <v>0</v>
      </c>
      <c r="K72" s="17">
        <f>K16-K33+K59</f>
        <v>0</v>
      </c>
      <c r="L72" s="35">
        <f>L16</f>
        <v>0</v>
      </c>
      <c r="M72" s="17">
        <f>M16-M33+M59</f>
        <v>0</v>
      </c>
      <c r="N72" s="35">
        <f>N16</f>
        <v>12375</v>
      </c>
      <c r="O72" s="32"/>
      <c r="P72" s="19"/>
      <c r="Q72" s="17">
        <f t="shared" si="5"/>
        <v>83348</v>
      </c>
    </row>
    <row r="73" spans="1:120" ht="25.15" customHeight="1" x14ac:dyDescent="0.25">
      <c r="A73" s="18"/>
      <c r="B73" s="15"/>
      <c r="C73" s="139" t="s">
        <v>46</v>
      </c>
      <c r="D73" s="337" t="s">
        <v>75</v>
      </c>
      <c r="E73" s="337"/>
      <c r="F73" s="338"/>
      <c r="G73" s="35">
        <f t="shared" si="6"/>
        <v>0</v>
      </c>
      <c r="H73" s="35">
        <f t="shared" si="6"/>
        <v>0</v>
      </c>
      <c r="I73" s="35">
        <f t="shared" si="6"/>
        <v>101500</v>
      </c>
      <c r="J73" s="17">
        <f t="shared" si="4"/>
        <v>0</v>
      </c>
      <c r="K73" s="17">
        <f>K17-K34+K60</f>
        <v>0</v>
      </c>
      <c r="L73" s="35">
        <f>L17</f>
        <v>3100</v>
      </c>
      <c r="M73" s="17">
        <f>M17-M34+M60</f>
        <v>0</v>
      </c>
      <c r="N73" s="35">
        <f>N17</f>
        <v>25000</v>
      </c>
      <c r="O73" s="32"/>
      <c r="P73" s="19"/>
      <c r="Q73" s="17">
        <f t="shared" si="5"/>
        <v>129600</v>
      </c>
    </row>
    <row r="74" spans="1:120" ht="25.15" customHeight="1" x14ac:dyDescent="0.25">
      <c r="A74" s="18"/>
      <c r="B74" s="15"/>
      <c r="C74" s="139" t="s">
        <v>47</v>
      </c>
      <c r="D74" s="348" t="s">
        <v>76</v>
      </c>
      <c r="E74" s="348"/>
      <c r="F74" s="349"/>
      <c r="G74" s="35">
        <f t="shared" si="6"/>
        <v>0</v>
      </c>
      <c r="H74" s="35">
        <f t="shared" si="6"/>
        <v>0</v>
      </c>
      <c r="I74" s="35">
        <f t="shared" si="6"/>
        <v>147730</v>
      </c>
      <c r="J74" s="17">
        <f t="shared" si="4"/>
        <v>0</v>
      </c>
      <c r="K74" s="17">
        <f>K18-K35+K61</f>
        <v>0</v>
      </c>
      <c r="L74" s="35">
        <f>L18</f>
        <v>3100</v>
      </c>
      <c r="M74" s="17">
        <f>M18-M35+M61</f>
        <v>0</v>
      </c>
      <c r="N74" s="35">
        <f>N18</f>
        <v>0</v>
      </c>
      <c r="O74" s="19"/>
      <c r="P74" s="19"/>
      <c r="Q74" s="17">
        <f t="shared" si="5"/>
        <v>150830</v>
      </c>
    </row>
    <row r="75" spans="1:120" s="44" customFormat="1" ht="25.15" customHeight="1" x14ac:dyDescent="0.25">
      <c r="A75" s="18"/>
      <c r="B75" s="15"/>
      <c r="C75" s="139" t="s">
        <v>48</v>
      </c>
      <c r="D75" s="339" t="s">
        <v>77</v>
      </c>
      <c r="E75" s="339"/>
      <c r="F75" s="340"/>
      <c r="G75" s="35">
        <f>SUM(G19-G36+G62)</f>
        <v>0</v>
      </c>
      <c r="H75" s="35">
        <f>SUM(H19-H36+H62)</f>
        <v>0</v>
      </c>
      <c r="I75" s="35">
        <f>SUM(I19-I36+I62)</f>
        <v>22008</v>
      </c>
      <c r="J75" s="17">
        <f t="shared" si="4"/>
        <v>12805</v>
      </c>
      <c r="K75" s="17">
        <f>K19-K36+K62</f>
        <v>0</v>
      </c>
      <c r="L75" s="17">
        <f>L19-L36+L62</f>
        <v>3100</v>
      </c>
      <c r="M75" s="17">
        <f>M19-M36+M62</f>
        <v>0</v>
      </c>
      <c r="N75" s="17">
        <f>N19-N36+N62</f>
        <v>-40944</v>
      </c>
      <c r="O75" s="36"/>
      <c r="P75" s="36"/>
      <c r="Q75" s="17">
        <f t="shared" si="5"/>
        <v>-3031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</row>
    <row r="76" spans="1:120" s="44" customFormat="1" ht="25.15" customHeight="1" x14ac:dyDescent="0.25">
      <c r="A76" s="18"/>
      <c r="B76" s="15"/>
      <c r="C76" s="139" t="s">
        <v>49</v>
      </c>
      <c r="D76" s="339" t="s">
        <v>89</v>
      </c>
      <c r="E76" s="339"/>
      <c r="F76" s="340"/>
      <c r="G76" s="35">
        <f>SUM(G20-G37+G52+G63)</f>
        <v>0</v>
      </c>
      <c r="H76" s="35">
        <f>SUM(H20-H37+H63)</f>
        <v>0</v>
      </c>
      <c r="I76" s="35">
        <f>SUM(I20-I37+I63)</f>
        <v>117502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6"/>
      <c r="P76" s="36"/>
      <c r="Q76" s="17">
        <f t="shared" si="5"/>
        <v>117502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</row>
    <row r="77" spans="1:120" s="44" customFormat="1" ht="25.15" customHeight="1" x14ac:dyDescent="0.25">
      <c r="A77" s="18"/>
      <c r="B77" s="15"/>
      <c r="C77" s="139" t="s">
        <v>50</v>
      </c>
      <c r="D77" s="339" t="s">
        <v>110</v>
      </c>
      <c r="E77" s="339"/>
      <c r="F77" s="340"/>
      <c r="G77" s="35">
        <f>SUM(G21-G38+G53+G64)</f>
        <v>773097</v>
      </c>
      <c r="H77" s="35">
        <f>SUM(H21-H38+H64)</f>
        <v>316733</v>
      </c>
      <c r="I77" s="35">
        <f>SUM(I21-I38+I64)</f>
        <v>91343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6"/>
      <c r="P77" s="36"/>
      <c r="Q77" s="17">
        <f t="shared" si="5"/>
        <v>1181173</v>
      </c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</row>
    <row r="78" spans="1:120" s="44" customFormat="1" ht="25.15" customHeight="1" x14ac:dyDescent="0.25">
      <c r="A78" s="18"/>
      <c r="B78" s="15"/>
      <c r="C78" s="139" t="s">
        <v>51</v>
      </c>
      <c r="D78" s="339" t="s">
        <v>149</v>
      </c>
      <c r="E78" s="339"/>
      <c r="F78" s="340"/>
      <c r="G78" s="35">
        <f>SUM(G25+G26-G39+G54+G65)</f>
        <v>1943454</v>
      </c>
      <c r="H78" s="35">
        <f>SUM(H25+H26-H39+H65)</f>
        <v>485864</v>
      </c>
      <c r="I78" s="35">
        <f>SUM(I26-I39+I65)</f>
        <v>127859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43">
        <f>O26-O39+O65</f>
        <v>312200</v>
      </c>
      <c r="P78" s="36"/>
      <c r="Q78" s="17">
        <f t="shared" si="5"/>
        <v>2869377</v>
      </c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</row>
    <row r="79" spans="1:120" ht="25.15" customHeight="1" thickBot="1" x14ac:dyDescent="0.25">
      <c r="A79" s="21"/>
      <c r="B79" s="18"/>
      <c r="C79" s="140" t="s">
        <v>62</v>
      </c>
      <c r="D79" s="335" t="s">
        <v>108</v>
      </c>
      <c r="E79" s="335"/>
      <c r="F79" s="336"/>
      <c r="G79" s="57">
        <f t="shared" ref="G79:N79" si="7">G22+G27-G41+G66</f>
        <v>121243</v>
      </c>
      <c r="H79" s="57">
        <f t="shared" si="7"/>
        <v>60344</v>
      </c>
      <c r="I79" s="57">
        <f t="shared" si="7"/>
        <v>43235</v>
      </c>
      <c r="J79" s="57">
        <f t="shared" si="7"/>
        <v>47527</v>
      </c>
      <c r="K79" s="57">
        <f t="shared" si="7"/>
        <v>0</v>
      </c>
      <c r="L79" s="57">
        <f t="shared" si="7"/>
        <v>0</v>
      </c>
      <c r="M79" s="57">
        <f t="shared" si="7"/>
        <v>0</v>
      </c>
      <c r="N79" s="57">
        <f t="shared" si="7"/>
        <v>1780</v>
      </c>
      <c r="O79" s="57">
        <f>O22+O27-O41+O66</f>
        <v>10342</v>
      </c>
      <c r="P79" s="36"/>
      <c r="Q79" s="143">
        <f t="shared" si="5"/>
        <v>284471</v>
      </c>
    </row>
    <row r="80" spans="1:120" ht="25.15" customHeight="1" thickBot="1" x14ac:dyDescent="0.25">
      <c r="A80" s="28"/>
      <c r="B80" s="145" t="s">
        <v>117</v>
      </c>
      <c r="C80" s="341" t="s">
        <v>88</v>
      </c>
      <c r="D80" s="289"/>
      <c r="E80" s="289"/>
      <c r="F80" s="342"/>
      <c r="G80" s="142">
        <f>SUM(G72:G79)</f>
        <v>2837794</v>
      </c>
      <c r="H80" s="142">
        <f>SUM(H72:H79)</f>
        <v>862941</v>
      </c>
      <c r="I80" s="142">
        <f>SUM(I72:I79)</f>
        <v>722150</v>
      </c>
      <c r="J80" s="142">
        <f>SUM(J70:J79)</f>
        <v>93913</v>
      </c>
      <c r="K80" s="142">
        <f>SUM(K71:K79)</f>
        <v>0</v>
      </c>
      <c r="L80" s="142">
        <f>SUM(L72:L79)</f>
        <v>9300</v>
      </c>
      <c r="M80" s="142">
        <f>SUM(M72:M79)</f>
        <v>0</v>
      </c>
      <c r="N80" s="142">
        <f>SUM(N72:N79)</f>
        <v>-1789</v>
      </c>
      <c r="O80" s="142">
        <f>SUM(O72:O79)</f>
        <v>322542</v>
      </c>
      <c r="P80" s="24">
        <f>P69</f>
        <v>417767</v>
      </c>
      <c r="Q80" s="142">
        <f t="shared" si="5"/>
        <v>5264618</v>
      </c>
    </row>
    <row r="81" spans="1:20" ht="25.15" customHeight="1" x14ac:dyDescent="0.2">
      <c r="A81" s="126"/>
      <c r="B81" s="126"/>
      <c r="C81" s="125"/>
      <c r="D81" s="126"/>
      <c r="E81" s="126"/>
      <c r="F81" s="126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1:20" ht="25.15" customHeight="1" x14ac:dyDescent="0.2">
      <c r="A82" s="125"/>
      <c r="B82" s="125"/>
      <c r="C82" s="125"/>
      <c r="D82" s="125"/>
      <c r="E82" s="125"/>
      <c r="F82" s="125"/>
      <c r="G82" s="63"/>
      <c r="H82" s="63"/>
      <c r="I82" s="63"/>
      <c r="J82" s="45"/>
      <c r="K82" s="45"/>
      <c r="L82" s="45"/>
      <c r="M82" s="45"/>
      <c r="N82" s="45"/>
      <c r="O82" s="45"/>
      <c r="P82" s="45" t="s">
        <v>119</v>
      </c>
      <c r="Q82" s="45"/>
    </row>
    <row r="83" spans="1:20" s="5" customFormat="1" ht="25.15" customHeight="1" x14ac:dyDescent="0.25">
      <c r="A83" s="343" t="s">
        <v>161</v>
      </c>
      <c r="B83" s="344"/>
      <c r="C83" s="344"/>
      <c r="D83" s="289"/>
      <c r="E83" s="134"/>
      <c r="F83" s="110"/>
      <c r="G83" s="110"/>
      <c r="H83" s="65"/>
      <c r="I83" s="65"/>
      <c r="J83" s="125"/>
      <c r="K83" s="163"/>
      <c r="L83" s="163"/>
      <c r="M83" s="358" t="s">
        <v>96</v>
      </c>
      <c r="N83" s="358"/>
      <c r="O83" s="358"/>
      <c r="P83" s="358"/>
      <c r="Q83" s="358"/>
      <c r="R83" s="37"/>
    </row>
    <row r="84" spans="1:20" ht="29.25" customHeight="1" x14ac:dyDescent="0.2">
      <c r="A84" s="350" t="s">
        <v>153</v>
      </c>
      <c r="B84" s="350"/>
      <c r="C84" s="350"/>
      <c r="D84" s="350"/>
      <c r="E84" s="350"/>
      <c r="F84" s="350"/>
      <c r="G84" s="161" t="s">
        <v>95</v>
      </c>
      <c r="H84" s="64"/>
      <c r="I84" s="64"/>
      <c r="J84" s="46"/>
      <c r="K84" s="47"/>
      <c r="L84" s="47"/>
      <c r="M84" s="48" t="s">
        <v>97</v>
      </c>
      <c r="N84" s="334" t="s">
        <v>168</v>
      </c>
      <c r="O84" s="334"/>
      <c r="P84" s="334"/>
      <c r="Q84" s="334"/>
      <c r="R84" s="49"/>
      <c r="S84" s="49"/>
      <c r="T84" s="50"/>
    </row>
    <row r="85" spans="1:20" ht="25.15" customHeight="1" x14ac:dyDescent="0.2">
      <c r="A85" s="334" t="s">
        <v>125</v>
      </c>
      <c r="B85" s="334"/>
      <c r="C85" s="334"/>
      <c r="D85" s="334"/>
      <c r="E85" s="334"/>
      <c r="F85" s="334"/>
      <c r="G85" s="162">
        <v>2019806</v>
      </c>
      <c r="H85" s="60"/>
      <c r="I85" s="60"/>
      <c r="J85" s="45"/>
      <c r="K85" s="51"/>
      <c r="L85" s="51"/>
      <c r="M85" s="48" t="s">
        <v>98</v>
      </c>
      <c r="N85" s="334" t="s">
        <v>169</v>
      </c>
      <c r="O85" s="334"/>
      <c r="P85" s="334"/>
      <c r="Q85" s="334"/>
      <c r="R85" s="45"/>
      <c r="S85" s="45"/>
      <c r="T85" s="50"/>
    </row>
    <row r="86" spans="1:20" ht="25.15" customHeight="1" x14ac:dyDescent="0.2">
      <c r="A86" s="51"/>
      <c r="B86" s="51"/>
      <c r="C86" s="51"/>
      <c r="D86" s="51"/>
      <c r="E86" s="51"/>
      <c r="F86" s="51"/>
      <c r="G86" s="45"/>
      <c r="H86" s="45"/>
      <c r="I86" s="45"/>
      <c r="J86" s="45"/>
      <c r="K86" s="52"/>
      <c r="L86" s="52"/>
      <c r="M86" s="48" t="s">
        <v>99</v>
      </c>
      <c r="N86" s="334" t="s">
        <v>170</v>
      </c>
      <c r="O86" s="334"/>
      <c r="P86" s="334"/>
      <c r="Q86" s="334"/>
      <c r="R86" s="45"/>
      <c r="S86" s="45"/>
      <c r="T86" s="50"/>
    </row>
    <row r="87" spans="1:20" ht="25.15" customHeight="1" x14ac:dyDescent="0.2">
      <c r="A87" s="52"/>
      <c r="B87" s="52"/>
      <c r="C87" s="52"/>
      <c r="D87" s="52"/>
      <c r="E87" s="52"/>
      <c r="F87" s="52"/>
      <c r="G87" s="45"/>
      <c r="H87" s="45"/>
      <c r="I87" s="45"/>
      <c r="J87" s="45"/>
      <c r="K87" s="52"/>
      <c r="L87" s="52"/>
      <c r="M87" s="48" t="s">
        <v>100</v>
      </c>
      <c r="N87" s="334" t="s">
        <v>171</v>
      </c>
      <c r="O87" s="334"/>
      <c r="P87" s="334"/>
      <c r="Q87" s="334"/>
      <c r="R87" s="45"/>
      <c r="S87" s="45"/>
      <c r="T87" s="50"/>
    </row>
    <row r="88" spans="1:20" s="5" customFormat="1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25"/>
      <c r="N88" s="125"/>
      <c r="O88" s="125"/>
      <c r="P88" s="125"/>
      <c r="Q88" s="125"/>
      <c r="R88" s="50"/>
      <c r="S88" s="50"/>
      <c r="T88" s="50"/>
    </row>
    <row r="89" spans="1:20" s="5" customFormat="1" hidden="1" x14ac:dyDescent="0.2">
      <c r="M89" s="50"/>
      <c r="N89" s="50"/>
      <c r="O89" s="50"/>
      <c r="P89" s="50"/>
      <c r="Q89" s="50"/>
      <c r="R89" s="50"/>
      <c r="S89" s="50"/>
      <c r="T89" s="50"/>
    </row>
    <row r="90" spans="1:20" s="5" customFormat="1" hidden="1" x14ac:dyDescent="0.2">
      <c r="M90" s="50"/>
      <c r="N90" s="50"/>
      <c r="O90" s="50"/>
      <c r="P90" s="50"/>
      <c r="Q90" s="50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6">
    <mergeCell ref="B12:F12"/>
    <mergeCell ref="D32:F32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D20:F20"/>
    <mergeCell ref="D25:F25"/>
    <mergeCell ref="D26:F26"/>
    <mergeCell ref="D27:F27"/>
    <mergeCell ref="D21:F21"/>
    <mergeCell ref="A9:F11"/>
    <mergeCell ref="C23:F23"/>
    <mergeCell ref="C28:F28"/>
    <mergeCell ref="D16:F16"/>
    <mergeCell ref="D13:F13"/>
    <mergeCell ref="D15:F15"/>
    <mergeCell ref="D45:F45"/>
    <mergeCell ref="C47:F47"/>
    <mergeCell ref="C46:F46"/>
    <mergeCell ref="B51:F51"/>
    <mergeCell ref="C42:F42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A3:C3"/>
    <mergeCell ref="A5:C5"/>
    <mergeCell ref="D5:F5"/>
    <mergeCell ref="D6:F6"/>
    <mergeCell ref="A6:C6"/>
    <mergeCell ref="N87:Q87"/>
    <mergeCell ref="D72:F72"/>
    <mergeCell ref="M83:Q83"/>
    <mergeCell ref="D79:F79"/>
    <mergeCell ref="D73:F73"/>
    <mergeCell ref="D33:F33"/>
    <mergeCell ref="D52:F52"/>
    <mergeCell ref="D53:F53"/>
    <mergeCell ref="D35:F35"/>
    <mergeCell ref="D34:F34"/>
    <mergeCell ref="D69:F69"/>
    <mergeCell ref="B55:F55"/>
    <mergeCell ref="D62:F62"/>
    <mergeCell ref="D59:F59"/>
    <mergeCell ref="D61:F61"/>
    <mergeCell ref="N84:Q84"/>
    <mergeCell ref="A84:F84"/>
    <mergeCell ref="K10:K11"/>
    <mergeCell ref="H10:H11"/>
    <mergeCell ref="A7:F7"/>
    <mergeCell ref="A8:F8"/>
    <mergeCell ref="B24:F24"/>
    <mergeCell ref="C30:F30"/>
    <mergeCell ref="D38:F38"/>
    <mergeCell ref="D37:F37"/>
    <mergeCell ref="D43:F43"/>
    <mergeCell ref="D44:F44"/>
    <mergeCell ref="D41:F41"/>
    <mergeCell ref="D36:F36"/>
    <mergeCell ref="B40:F40"/>
    <mergeCell ref="D54:F54"/>
    <mergeCell ref="A49:Q49"/>
    <mergeCell ref="B68:F68"/>
    <mergeCell ref="D71:F71"/>
    <mergeCell ref="D77:F77"/>
    <mergeCell ref="D74:F74"/>
    <mergeCell ref="D76:F76"/>
    <mergeCell ref="D75:F75"/>
    <mergeCell ref="N86:Q86"/>
    <mergeCell ref="D66:F66"/>
    <mergeCell ref="D56:F56"/>
    <mergeCell ref="D57:F57"/>
    <mergeCell ref="D58:F58"/>
    <mergeCell ref="D60:F60"/>
    <mergeCell ref="D64:F64"/>
    <mergeCell ref="D65:F65"/>
    <mergeCell ref="D63:F63"/>
    <mergeCell ref="D70:F70"/>
    <mergeCell ref="A85:F85"/>
    <mergeCell ref="N85:Q85"/>
    <mergeCell ref="C67:F67"/>
    <mergeCell ref="C80:F80"/>
    <mergeCell ref="A83:D83"/>
    <mergeCell ref="D78:F78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7109375" style="53" customWidth="1"/>
    <col min="2" max="2" width="17" style="53" customWidth="1"/>
    <col min="3" max="3" width="68.28515625" style="53" customWidth="1"/>
    <col min="4" max="6" width="12.5703125" style="53" hidden="1" customWidth="1"/>
    <col min="7" max="16384" width="9.28515625" style="53" hidden="1"/>
  </cols>
  <sheetData>
    <row r="1" spans="1:3" ht="46.5" customHeight="1" x14ac:dyDescent="0.25">
      <c r="A1" s="392" t="s">
        <v>154</v>
      </c>
      <c r="B1" s="392"/>
      <c r="C1" s="392"/>
    </row>
    <row r="2" spans="1:3" ht="32.1" customHeight="1" x14ac:dyDescent="0.25">
      <c r="A2" s="105" t="s">
        <v>8</v>
      </c>
      <c r="B2" s="106"/>
      <c r="C2" s="107"/>
    </row>
    <row r="3" spans="1:3" ht="20.100000000000001" customHeight="1" x14ac:dyDescent="0.25">
      <c r="A3" s="105" t="s">
        <v>9</v>
      </c>
      <c r="B3" s="109">
        <f>'CSS '!G2</f>
        <v>42405</v>
      </c>
      <c r="C3" s="108"/>
    </row>
    <row r="4" spans="1:3" ht="15" customHeight="1" x14ac:dyDescent="0.25">
      <c r="A4" s="80"/>
      <c r="B4" s="80"/>
      <c r="C4" s="110"/>
    </row>
    <row r="5" spans="1:3" ht="15" customHeight="1" x14ac:dyDescent="0.25">
      <c r="A5" s="111" t="s">
        <v>94</v>
      </c>
      <c r="B5" s="111" t="s">
        <v>95</v>
      </c>
      <c r="C5" s="112" t="s">
        <v>105</v>
      </c>
    </row>
    <row r="6" spans="1:3" x14ac:dyDescent="0.2">
      <c r="A6" s="113"/>
      <c r="B6" s="114"/>
      <c r="C6" s="115"/>
    </row>
    <row r="7" spans="1:3" x14ac:dyDescent="0.2">
      <c r="A7" s="116"/>
      <c r="B7" s="117"/>
      <c r="C7" s="118"/>
    </row>
    <row r="8" spans="1:3" x14ac:dyDescent="0.2">
      <c r="A8" s="116"/>
      <c r="B8" s="117"/>
      <c r="C8" s="118"/>
    </row>
    <row r="9" spans="1:3" x14ac:dyDescent="0.2">
      <c r="A9" s="116"/>
      <c r="B9" s="117"/>
      <c r="C9" s="118"/>
    </row>
    <row r="10" spans="1:3" x14ac:dyDescent="0.2">
      <c r="A10" s="116"/>
      <c r="B10" s="117"/>
      <c r="C10" s="118"/>
    </row>
    <row r="11" spans="1:3" x14ac:dyDescent="0.2">
      <c r="A11" s="116"/>
      <c r="B11" s="117"/>
      <c r="C11" s="118"/>
    </row>
    <row r="12" spans="1:3" x14ac:dyDescent="0.2">
      <c r="A12" s="116"/>
      <c r="B12" s="117"/>
      <c r="C12" s="118"/>
    </row>
    <row r="13" spans="1:3" x14ac:dyDescent="0.2">
      <c r="A13" s="116"/>
      <c r="B13" s="117"/>
      <c r="C13" s="118"/>
    </row>
    <row r="14" spans="1:3" x14ac:dyDescent="0.2">
      <c r="A14" s="116"/>
      <c r="B14" s="117"/>
      <c r="C14" s="118"/>
    </row>
    <row r="15" spans="1:3" x14ac:dyDescent="0.2">
      <c r="A15" s="116"/>
      <c r="B15" s="117"/>
      <c r="C15" s="118"/>
    </row>
    <row r="16" spans="1:3" x14ac:dyDescent="0.2">
      <c r="A16" s="116"/>
      <c r="B16" s="117"/>
      <c r="C16" s="118"/>
    </row>
    <row r="17" spans="1:4" x14ac:dyDescent="0.2">
      <c r="A17" s="116"/>
      <c r="B17" s="117"/>
      <c r="C17" s="118"/>
    </row>
    <row r="18" spans="1:4" x14ac:dyDescent="0.2">
      <c r="A18" s="116"/>
      <c r="B18" s="117"/>
      <c r="C18" s="118"/>
    </row>
    <row r="19" spans="1:4" x14ac:dyDescent="0.2">
      <c r="A19" s="116"/>
      <c r="B19" s="117"/>
      <c r="C19" s="118"/>
    </row>
    <row r="20" spans="1:4" ht="15" thickBot="1" x14ac:dyDescent="0.25">
      <c r="A20" s="119"/>
      <c r="B20" s="117"/>
      <c r="C20" s="118"/>
    </row>
    <row r="21" spans="1:4" ht="15" customHeight="1" thickBot="1" x14ac:dyDescent="0.3">
      <c r="A21" s="120" t="s">
        <v>88</v>
      </c>
      <c r="B21" s="121">
        <f>SUM(B6:B20)</f>
        <v>0</v>
      </c>
      <c r="C21" s="122"/>
      <c r="D21" s="54"/>
    </row>
    <row r="22" spans="1:4" ht="15.75" thickBot="1" x14ac:dyDescent="0.3">
      <c r="A22" s="124"/>
      <c r="B22" s="123">
        <f>IF(B21='RER Summary'!Q67,'RER Summary'!Q67,"ERROR")</f>
        <v>0</v>
      </c>
      <c r="C22" s="110"/>
    </row>
    <row r="23" spans="1:4" x14ac:dyDescent="0.2">
      <c r="A23" s="110"/>
      <c r="B23" s="110"/>
      <c r="C23" s="110"/>
    </row>
    <row r="24" spans="1:4" ht="36.6" customHeight="1" x14ac:dyDescent="0.2">
      <c r="A24" s="394" t="s">
        <v>136</v>
      </c>
      <c r="B24" s="394"/>
      <c r="C24" s="394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17DF4-0957-4BD6-B797-B784A069C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7854D-2EC4-4070-839A-51599DC6CDA6}"/>
</file>

<file path=customXml/itemProps3.xml><?xml version="1.0" encoding="utf-8"?>
<ds:datastoreItem xmlns:ds="http://schemas.openxmlformats.org/officeDocument/2006/customXml" ds:itemID="{97482BAA-2EE5-4513-A43F-B7A4289FCA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3752972-6E34-4AE8-ABD3-FD33E1E323D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15798E4-9B5E-4D54-866B-858242C98C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Colusa_FY14-15_RER_ADA</dc:title>
  <dc:creator>Moses.Ndungu@dhcs.ca.gov</dc:creator>
  <cp:keywords>14-15,MHSA,RER</cp:keywords>
  <cp:lastModifiedBy>westj</cp:lastModifiedBy>
  <cp:lastPrinted>2015-07-24T18:14:24Z</cp:lastPrinted>
  <dcterms:created xsi:type="dcterms:W3CDTF">2007-09-20T19:02:25Z</dcterms:created>
  <dcterms:modified xsi:type="dcterms:W3CDTF">2020-11-01T08:03:40Z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DHCSDOC-1363137784-716</vt:lpwstr>
  </property>
  <property fmtid="{D5CDD505-2E9C-101B-9397-08002B2CF9AE}" pid="13" name="_dlc_DocIdItemGuid">
    <vt:lpwstr>11dddf01-e4d2-4639-87fc-07667d151ca6</vt:lpwstr>
  </property>
  <property fmtid="{D5CDD505-2E9C-101B-9397-08002B2CF9AE}" pid="14" name="_dlc_DocIdUrl">
    <vt:lpwstr>http://dhcs2016prod:88/services/MH/_layouts/15/DocIdRedir.aspx?ID=DHCSDOC-1363137784-716, DHCSDOC-1363137784-716</vt:lpwstr>
  </property>
  <property fmtid="{D5CDD505-2E9C-101B-9397-08002B2CF9AE}" pid="15" name="ContentTypeId">
    <vt:lpwstr>0x0101000DD778A44A894D44A57135C48A267F0A</vt:lpwstr>
  </property>
</Properties>
</file>