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83BD7B37-0C3F-4742-A02A-7AE7C3D2D4B0}" xr6:coauthVersionLast="45" xr6:coauthVersionMax="45" xr10:uidLastSave="{00000000-0000-0000-0000-000000000000}"/>
  <bookViews>
    <workbookView xWindow="-120" yWindow="-120" windowWidth="20730" windowHeight="11160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Christensen, Theresa (MHSD)@DHCS - Personal View" guid="{EEC0F9C3-4901-428B-A60E-73DD0E5E6250}" mergeInterval="0" personalView="1" maximized="1" xWindow="-8" yWindow="-8" windowWidth="1616" windowHeight="876" activeSheetId="2"/>
    <customWorkbookView name="Windows User - Personal View" guid="{0229D892-1524-422F-8F2B-B4F1058839AF}" mergeInterval="0" personalView="1" maximized="1" xWindow="-8" yWindow="-8" windowWidth="1696" windowHeight="1026" activeSheetId="11"/>
    <customWorkbookView name="joseph kim - Personal View" guid="{908EB6A4-476B-4014-BC23-F10C868B38EC}" mergeInterval="0" personalView="1" xWindow="1" windowWidth="1679" windowHeight="994" activeSheetId="1"/>
  </customWorkbookViews>
</workbook>
</file>

<file path=xl/calcChain.xml><?xml version="1.0" encoding="utf-8"?>
<calcChain xmlns="http://schemas.openxmlformats.org/spreadsheetml/2006/main">
  <c r="J82" i="11" l="1"/>
  <c r="J81" i="11"/>
  <c r="H42" i="11"/>
  <c r="Q42" i="11" s="1"/>
  <c r="K40" i="11"/>
  <c r="K41" i="11" s="1"/>
  <c r="K47" i="11" s="1"/>
  <c r="G46" i="11"/>
  <c r="G36" i="1"/>
  <c r="G35" i="1"/>
  <c r="G49" i="1" s="1"/>
  <c r="G34" i="1"/>
  <c r="G9" i="1"/>
  <c r="G8" i="1"/>
  <c r="G7" i="1"/>
  <c r="G32" i="1" s="1"/>
  <c r="G52" i="1"/>
  <c r="E13" i="7"/>
  <c r="K55" i="11"/>
  <c r="R55" i="11" s="1"/>
  <c r="H46" i="11"/>
  <c r="R46" i="11" s="1"/>
  <c r="H39" i="11"/>
  <c r="H40" i="11"/>
  <c r="H82" i="11" s="1"/>
  <c r="G39" i="11"/>
  <c r="G81" i="11" s="1"/>
  <c r="G40" i="11"/>
  <c r="G41" i="11" s="1"/>
  <c r="J32" i="11"/>
  <c r="J74" i="11" s="1"/>
  <c r="R74" i="11" s="1"/>
  <c r="G26" i="11"/>
  <c r="K80" i="11"/>
  <c r="J80" i="11"/>
  <c r="K81" i="11"/>
  <c r="D19" i="8"/>
  <c r="D22" i="8"/>
  <c r="D37" i="8"/>
  <c r="D40" i="8" s="1"/>
  <c r="D41" i="8" s="1"/>
  <c r="B4" i="8"/>
  <c r="B4" i="2"/>
  <c r="N70" i="11"/>
  <c r="L70" i="11"/>
  <c r="K70" i="11"/>
  <c r="J70" i="11"/>
  <c r="R69" i="11"/>
  <c r="R54" i="11"/>
  <c r="R53" i="11"/>
  <c r="R44" i="11"/>
  <c r="R45" i="11"/>
  <c r="I23" i="11"/>
  <c r="J23" i="11"/>
  <c r="K23" i="11"/>
  <c r="R38" i="11"/>
  <c r="R37" i="11"/>
  <c r="R21" i="11"/>
  <c r="R20" i="11"/>
  <c r="R19" i="11"/>
  <c r="R68" i="11"/>
  <c r="R67" i="11"/>
  <c r="K79" i="11"/>
  <c r="J79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G56" i="11"/>
  <c r="E12" i="7"/>
  <c r="E15" i="7" s="1"/>
  <c r="G32" i="5"/>
  <c r="G35" i="5" s="1"/>
  <c r="E4" i="12"/>
  <c r="G46" i="2"/>
  <c r="H42" i="2"/>
  <c r="G39" i="2"/>
  <c r="H27" i="2"/>
  <c r="H25" i="2"/>
  <c r="G22" i="2"/>
  <c r="H7" i="2" s="1"/>
  <c r="M70" i="11"/>
  <c r="P70" i="11"/>
  <c r="Q70" i="11"/>
  <c r="Q28" i="11"/>
  <c r="Q23" i="11"/>
  <c r="O82" i="11"/>
  <c r="O81" i="11"/>
  <c r="O28" i="11"/>
  <c r="O23" i="11"/>
  <c r="N78" i="11"/>
  <c r="N77" i="11"/>
  <c r="N76" i="11"/>
  <c r="N75" i="11"/>
  <c r="M81" i="11"/>
  <c r="R81" i="11" s="1"/>
  <c r="M80" i="11"/>
  <c r="M79" i="11"/>
  <c r="M82" i="11"/>
  <c r="M78" i="11"/>
  <c r="M77" i="11"/>
  <c r="M84" i="11" s="1"/>
  <c r="M76" i="11"/>
  <c r="M75" i="11"/>
  <c r="L78" i="11"/>
  <c r="L77" i="11"/>
  <c r="L76" i="11"/>
  <c r="L75" i="11"/>
  <c r="K78" i="11"/>
  <c r="K77" i="11"/>
  <c r="K76" i="11"/>
  <c r="K75" i="11"/>
  <c r="K74" i="11"/>
  <c r="J78" i="11"/>
  <c r="J77" i="11"/>
  <c r="J76" i="11"/>
  <c r="J75" i="11"/>
  <c r="J73" i="11"/>
  <c r="I82" i="11"/>
  <c r="I81" i="11"/>
  <c r="I80" i="11"/>
  <c r="R80" i="11" s="1"/>
  <c r="I79" i="11"/>
  <c r="I78" i="11"/>
  <c r="I77" i="11"/>
  <c r="I76" i="11"/>
  <c r="I84" i="11" s="1"/>
  <c r="I75" i="11"/>
  <c r="H80" i="11"/>
  <c r="H79" i="11"/>
  <c r="H78" i="11"/>
  <c r="H77" i="11"/>
  <c r="H76" i="11"/>
  <c r="H75" i="11"/>
  <c r="G80" i="11"/>
  <c r="G79" i="11"/>
  <c r="R79" i="11"/>
  <c r="G78" i="11"/>
  <c r="R78" i="11" s="1"/>
  <c r="G77" i="11"/>
  <c r="G76" i="11"/>
  <c r="G75" i="11"/>
  <c r="G84" i="11" s="1"/>
  <c r="G70" i="11"/>
  <c r="O70" i="11"/>
  <c r="I70" i="11"/>
  <c r="H70" i="11"/>
  <c r="R64" i="11"/>
  <c r="R63" i="11"/>
  <c r="R62" i="11"/>
  <c r="R61" i="11"/>
  <c r="R60" i="11"/>
  <c r="R59" i="11"/>
  <c r="R58" i="11"/>
  <c r="R36" i="11"/>
  <c r="R35" i="11"/>
  <c r="R34" i="11"/>
  <c r="R33" i="11"/>
  <c r="R31" i="11"/>
  <c r="O41" i="11"/>
  <c r="O47" i="11"/>
  <c r="O48" i="11" s="1"/>
  <c r="N41" i="11"/>
  <c r="N47" i="11"/>
  <c r="N48" i="11" s="1"/>
  <c r="M41" i="11"/>
  <c r="M47" i="11"/>
  <c r="M48" i="11"/>
  <c r="L41" i="11"/>
  <c r="L47" i="11" s="1"/>
  <c r="L48" i="11" s="1"/>
  <c r="I41" i="11"/>
  <c r="I47" i="11"/>
  <c r="P28" i="11"/>
  <c r="M28" i="11"/>
  <c r="I28" i="11"/>
  <c r="H28" i="11"/>
  <c r="G28" i="11"/>
  <c r="R27" i="11"/>
  <c r="R26" i="11"/>
  <c r="R25" i="11"/>
  <c r="R28" i="11" s="1"/>
  <c r="R22" i="11"/>
  <c r="R18" i="11"/>
  <c r="R17" i="11"/>
  <c r="R16" i="11"/>
  <c r="R15" i="11"/>
  <c r="R14" i="11"/>
  <c r="R13" i="11"/>
  <c r="R12" i="11"/>
  <c r="P23" i="11"/>
  <c r="P72" i="11" s="1"/>
  <c r="N23" i="11"/>
  <c r="L23" i="11"/>
  <c r="H23" i="11"/>
  <c r="G23" i="11"/>
  <c r="R23" i="11" s="1"/>
  <c r="D17" i="12"/>
  <c r="J18" i="6"/>
  <c r="J42" i="6" s="1"/>
  <c r="J30" i="6"/>
  <c r="K18" i="6"/>
  <c r="K30" i="6"/>
  <c r="K42" i="6" s="1"/>
  <c r="I18" i="6"/>
  <c r="I30" i="6"/>
  <c r="I42" i="6"/>
  <c r="H18" i="6"/>
  <c r="H30" i="6"/>
  <c r="G18" i="6"/>
  <c r="G30" i="6"/>
  <c r="G42" i="6" s="1"/>
  <c r="F18" i="6"/>
  <c r="F42" i="6" s="1"/>
  <c r="F30" i="6"/>
  <c r="J2" i="6"/>
  <c r="D2" i="6"/>
  <c r="G41" i="4"/>
  <c r="H41" i="4"/>
  <c r="I41" i="4"/>
  <c r="J41" i="4"/>
  <c r="K41" i="4"/>
  <c r="K42" i="4" s="1"/>
  <c r="L41" i="4"/>
  <c r="G30" i="4"/>
  <c r="H30" i="4"/>
  <c r="I30" i="4"/>
  <c r="J30" i="4"/>
  <c r="K30" i="4"/>
  <c r="L30" i="4"/>
  <c r="G18" i="4"/>
  <c r="G42" i="4" s="1"/>
  <c r="H18" i="4"/>
  <c r="I18" i="4"/>
  <c r="I42" i="4"/>
  <c r="J18" i="4"/>
  <c r="K18" i="4"/>
  <c r="L18" i="4"/>
  <c r="L42" i="4" s="1"/>
  <c r="F41" i="4"/>
  <c r="F30" i="4"/>
  <c r="F18" i="4"/>
  <c r="K2" i="4"/>
  <c r="D2" i="4"/>
  <c r="F41" i="3"/>
  <c r="F30" i="3"/>
  <c r="F18" i="3"/>
  <c r="F42" i="3" s="1"/>
  <c r="F45" i="3" s="1"/>
  <c r="G2" i="3"/>
  <c r="D2" i="3"/>
  <c r="B4" i="10"/>
  <c r="B4" i="9"/>
  <c r="H45" i="2"/>
  <c r="H44" i="2"/>
  <c r="H41" i="2"/>
  <c r="H46" i="2" s="1"/>
  <c r="H43" i="2"/>
  <c r="H38" i="2"/>
  <c r="H37" i="2"/>
  <c r="H36" i="2"/>
  <c r="H35" i="2"/>
  <c r="H34" i="2"/>
  <c r="H33" i="2"/>
  <c r="H32" i="2"/>
  <c r="H31" i="2"/>
  <c r="H30" i="2"/>
  <c r="H29" i="2"/>
  <c r="H28" i="2"/>
  <c r="H21" i="2"/>
  <c r="H20" i="2"/>
  <c r="H19" i="2"/>
  <c r="H18" i="2"/>
  <c r="H17" i="2"/>
  <c r="H16" i="2"/>
  <c r="H15" i="2"/>
  <c r="H14" i="2"/>
  <c r="H13" i="2"/>
  <c r="H12" i="2"/>
  <c r="H11" i="2"/>
  <c r="H9" i="2"/>
  <c r="H24" i="2"/>
  <c r="H26" i="2"/>
  <c r="H81" i="11"/>
  <c r="G82" i="11"/>
  <c r="R40" i="11"/>
  <c r="H41" i="11"/>
  <c r="H47" i="11" s="1"/>
  <c r="R42" i="11" l="1"/>
  <c r="Q48" i="11"/>
  <c r="I48" i="11"/>
  <c r="R70" i="11"/>
  <c r="H39" i="2"/>
  <c r="J84" i="11"/>
  <c r="R76" i="11"/>
  <c r="H84" i="11"/>
  <c r="J41" i="11"/>
  <c r="J47" i="11" s="1"/>
  <c r="J48" i="11" s="1"/>
  <c r="F42" i="4"/>
  <c r="F45" i="4" s="1"/>
  <c r="H42" i="4"/>
  <c r="R75" i="11"/>
  <c r="L84" i="11"/>
  <c r="O84" i="11"/>
  <c r="R39" i="11"/>
  <c r="R32" i="11"/>
  <c r="J42" i="4"/>
  <c r="J45" i="4" s="1"/>
  <c r="H42" i="6"/>
  <c r="H43" i="6" s="1"/>
  <c r="R73" i="11"/>
  <c r="N84" i="11"/>
  <c r="Q83" i="11"/>
  <c r="Q84" i="11" s="1"/>
  <c r="K56" i="11"/>
  <c r="R56" i="11" s="1"/>
  <c r="G47" i="11"/>
  <c r="R41" i="11"/>
  <c r="R72" i="11"/>
  <c r="P84" i="11"/>
  <c r="K48" i="11"/>
  <c r="I45" i="4"/>
  <c r="J43" i="6"/>
  <c r="I43" i="6"/>
  <c r="K45" i="4"/>
  <c r="G43" i="6"/>
  <c r="R83" i="11"/>
  <c r="G50" i="1"/>
  <c r="G54" i="1" s="1"/>
  <c r="K82" i="11"/>
  <c r="K84" i="11" s="1"/>
  <c r="H8" i="2"/>
  <c r="H22" i="2" s="1"/>
  <c r="R77" i="11"/>
  <c r="G47" i="2"/>
  <c r="G51" i="2" s="1"/>
  <c r="H48" i="11" s="1"/>
  <c r="H10" i="2"/>
  <c r="R84" i="11" l="1"/>
  <c r="F43" i="6"/>
  <c r="H45" i="4"/>
  <c r="G45" i="4"/>
  <c r="R82" i="11"/>
  <c r="R47" i="11"/>
  <c r="G48" i="11"/>
  <c r="R48" i="11" s="1"/>
</calcChain>
</file>

<file path=xl/sharedStrings.xml><?xml version="1.0" encoding="utf-8"?>
<sst xmlns="http://schemas.openxmlformats.org/spreadsheetml/2006/main" count="458" uniqueCount="250">
  <si>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</si>
  <si>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</si>
  <si>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</si>
  <si>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</si>
  <si>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</si>
  <si>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</si>
  <si>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</si>
  <si>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</si>
  <si>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</si>
  <si>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</si>
  <si>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</si>
  <si>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</si>
  <si>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</si>
  <si>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</si>
  <si>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</si>
  <si>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</si>
  <si>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</si>
  <si>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</si>
  <si>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</si>
  <si>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</si>
  <si>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</si>
  <si>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</si>
  <si>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</si>
  <si>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</si>
  <si>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</si>
  <si>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</si>
  <si>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</si>
  <si>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</si>
  <si>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</si>
  <si>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</si>
  <si>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</si>
  <si>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</si>
  <si>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</si>
  <si>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</si>
  <si>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</si>
  <si>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</si>
  <si>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</si>
  <si>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</si>
  <si>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</si>
  <si>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</si>
  <si>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</si>
  <si>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</si>
  <si>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</si>
  <si>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</si>
  <si>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</si>
  <si>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</si>
  <si>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</si>
  <si>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</si>
  <si>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</si>
  <si>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</si>
  <si>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</si>
  <si>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</si>
  <si>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</si>
  <si>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</si>
  <si>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</si>
  <si>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</si>
  <si>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</si>
  <si>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</si>
  <si>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</si>
  <si>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</si>
  <si>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</si>
  <si>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</si>
  <si>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</si>
  <si>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</si>
  <si>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</si>
  <si>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</si>
  <si>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</si>
  <si>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</si>
  <si>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</si>
  <si>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</si>
  <si>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</si>
  <si>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</si>
  <si>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</si>
  <si>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</si>
  <si>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</si>
  <si>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</si>
  <si>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</si>
  <si>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</si>
  <si>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</si>
  <si>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</si>
  <si>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</si>
  <si>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</si>
  <si>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</si>
  <si>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</si>
  <si>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</si>
  <si>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</si>
  <si>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</si>
  <si>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</si>
  <si>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</si>
  <si>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</si>
  <si>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</si>
  <si>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</si>
  <si>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</si>
  <si>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</si>
  <si>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</si>
  <si>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</si>
  <si>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</si>
  <si>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</si>
  <si>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</si>
  <si>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</si>
  <si>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</si>
  <si>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</si>
  <si>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</si>
  <si>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</si>
  <si>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</si>
  <si>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</si>
  <si>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</si>
  <si>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</si>
  <si>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</si>
  <si>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</si>
  <si>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</si>
  <si>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</si>
  <si>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</si>
  <si>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</si>
  <si>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</si>
  <si>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</si>
  <si>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</si>
  <si>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</si>
  <si>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</si>
  <si>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</si>
  <si>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</si>
  <si>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</si>
  <si>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</si>
  <si>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</si>
  <si>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</si>
  <si>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</si>
  <si>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</si>
  <si>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</si>
  <si>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</si>
  <si>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</si>
  <si>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</si>
  <si>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</si>
  <si>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( Yes  ,   No  )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</si>
  <si>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</si>
  <si>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</si>
  <si>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</si>
  <si>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</si>
  <si>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</si>
  <si>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</si>
  <si>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</si>
  <si>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</si>
  <si>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</si>
  <si>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</si>
  <si>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</si>
  <si>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</si>
  <si>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</si>
  <si>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</si>
  <si>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</si>
  <si>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</si>
  <si>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</si>
  <si>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</si>
  <si>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</si>
  <si>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</si>
  <si>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</si>
  <si>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</si>
  <si>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</si>
  <si>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</si>
  <si>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</si>
  <si>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</si>
  <si>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</si>
  <si>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</si>
  <si>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</si>
  <si>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</si>
  <si>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</si>
  <si>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</si>
  <si>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</si>
  <si>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</si>
  <si>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</si>
  <si>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</si>
  <si>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</si>
  <si>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</si>
  <si>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</si>
  <si>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</si>
  <si>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</si>
  <si>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</si>
  <si>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</si>
  <si>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</si>
  <si>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</si>
  <si>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</si>
  <si>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</si>
  <si>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</si>
  <si>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</si>
  <si>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</si>
  <si>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</si>
  <si>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</si>
  <si>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</si>
  <si>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</si>
  <si>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</si>
  <si>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</si>
  <si>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</si>
  <si>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</si>
  <si>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</si>
  <si>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</si>
  <si>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</si>
  <si>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</si>
  <si>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</si>
  <si>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</si>
  <si>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</si>
  <si>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</si>
  <si>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</si>
  <si>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</si>
  <si>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</si>
  <si>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</si>
  <si>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</si>
  <si>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</si>
  <si>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</si>
  <si>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</si>
  <si>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</si>
  <si>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</si>
  <si>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</si>
  <si>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</si>
  <si>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</si>
  <si>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</si>
  <si>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</si>
  <si>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</si>
  <si>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</si>
  <si>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</si>
  <si>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</si>
  <si>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</si>
  <si>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</si>
  <si>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</si>
  <si>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</si>
  <si>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</si>
  <si>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</si>
  <si>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</si>
  <si>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</si>
  <si>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</si>
  <si>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</si>
  <si>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</si>
  <si>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</si>
  <si>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</si>
  <si>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</si>
  <si>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</si>
  <si>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</si>
  <si>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</si>
  <si>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Enloe</t>
  </si>
  <si>
    <t>La Dolce</t>
  </si>
  <si>
    <t>Live Spot</t>
  </si>
  <si>
    <t>x</t>
  </si>
  <si>
    <t>Community Prevention &amp; Intervention</t>
  </si>
  <si>
    <t>Welcoming, Triage &amp; Referral (WTR)</t>
  </si>
  <si>
    <t>Mental Health Awareness</t>
  </si>
  <si>
    <t>Crisis Intensive</t>
  </si>
  <si>
    <t>Consumer Ed, Employment &amp; Wellness (CEEW)</t>
  </si>
  <si>
    <t>Integrated Health &amp; Mental Health (IHMH)</t>
  </si>
  <si>
    <t>Jacqi Liddiard</t>
  </si>
  <si>
    <t>Supervisor, Administrative Analyst</t>
  </si>
  <si>
    <t>530-879-3821</t>
  </si>
  <si>
    <t>jliddiard@buttecounty.net</t>
  </si>
  <si>
    <t>BUTTE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</si>
</sst>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3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4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3" xfId="8" applyNumberFormat="1" applyFont="1" applyBorder="1" applyAlignment="1" applyProtection="1">
      <protection locked="0"/>
    </xf>
    <xf numFmtId="164" fontId="4" fillId="3" borderId="74" xfId="7" applyNumberFormat="1" applyFont="1" applyFill="1" applyBorder="1" applyAlignment="1" applyProtection="1">
      <protection locked="0"/>
    </xf>
    <xf numFmtId="164" fontId="9" fillId="0" borderId="75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4" fillId="0" borderId="75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7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8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79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6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6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6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0" xfId="0" applyFont="1" applyFill="1" applyBorder="1" applyAlignment="1" applyProtection="1">
      <protection hidden="1"/>
    </xf>
    <xf numFmtId="0" fontId="1" fillId="0" borderId="75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2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6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6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2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6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3" xfId="0" applyFont="1" applyFill="1" applyBorder="1" applyProtection="1">
      <protection hidden="1"/>
    </xf>
    <xf numFmtId="0" fontId="1" fillId="0" borderId="84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5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164" fontId="4" fillId="0" borderId="77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5" xfId="0" applyFont="1" applyFill="1" applyBorder="1" applyAlignment="1" applyProtection="1">
      <alignment vertical="center"/>
      <protection hidden="1"/>
    </xf>
    <xf numFmtId="0" fontId="1" fillId="0" borderId="83" xfId="0" applyFont="1" applyBorder="1" applyAlignment="1" applyProtection="1">
      <alignment vertical="center"/>
      <protection hidden="1"/>
    </xf>
    <xf numFmtId="0" fontId="8" fillId="2" borderId="84" xfId="0" applyFont="1" applyFill="1" applyBorder="1" applyAlignment="1" applyProtection="1">
      <alignment horizontal="left" vertical="center"/>
      <protection hidden="1"/>
    </xf>
    <xf numFmtId="0" fontId="8" fillId="2" borderId="84" xfId="0" applyFont="1" applyFill="1" applyBorder="1" applyAlignment="1" applyProtection="1">
      <alignment horizontal="center" vertical="center"/>
      <protection hidden="1"/>
    </xf>
    <xf numFmtId="0" fontId="8" fillId="2" borderId="87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88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89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6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3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0" xfId="0" applyFont="1" applyBorder="1" applyAlignment="1" applyProtection="1">
      <alignment vertical="center"/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82" xfId="0" applyFont="1" applyBorder="1" applyAlignment="1" applyProtection="1">
      <alignment horizontal="center" vertical="center"/>
      <protection hidden="1"/>
    </xf>
    <xf numFmtId="0" fontId="8" fillId="0" borderId="93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4" xfId="0" applyFont="1" applyBorder="1" applyAlignment="1" applyProtection="1">
      <alignment vertic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7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7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7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99" xfId="0" applyFont="1" applyBorder="1" applyAlignment="1" applyProtection="1">
      <protection hidden="1"/>
    </xf>
    <xf numFmtId="0" fontId="8" fillId="0" borderId="100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1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6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10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6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1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6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10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6" xfId="0" applyFont="1" applyFill="1" applyBorder="1" applyProtection="1">
      <protection hidden="1"/>
    </xf>
    <xf numFmtId="0" fontId="8" fillId="0" borderId="103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4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3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3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10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88" xfId="0" applyFont="1" applyFill="1" applyBorder="1" applyAlignment="1" applyProtection="1">
      <alignment vertical="center"/>
      <protection hidden="1"/>
    </xf>
    <xf numFmtId="0" fontId="3" fillId="2" borderId="85" xfId="0" applyFont="1" applyFill="1" applyBorder="1" applyAlignment="1" applyProtection="1">
      <alignment vertical="center"/>
      <protection hidden="1"/>
    </xf>
    <xf numFmtId="0" fontId="3" fillId="2" borderId="77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0" xfId="0" applyFont="1" applyFill="1" applyBorder="1" applyAlignment="1" applyProtection="1">
      <alignment vertical="center"/>
      <protection hidden="1"/>
    </xf>
    <xf numFmtId="0" fontId="9" fillId="0" borderId="73" xfId="0" applyFont="1" applyFill="1" applyBorder="1" applyAlignment="1" applyProtection="1">
      <alignment vertical="center"/>
      <protection hidden="1"/>
    </xf>
    <xf numFmtId="0" fontId="3" fillId="0" borderId="90" xfId="0" applyFont="1" applyBorder="1" applyAlignment="1" applyProtection="1">
      <protection hidden="1"/>
    </xf>
    <xf numFmtId="0" fontId="3" fillId="0" borderId="91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1" xfId="0" applyFont="1" applyBorder="1" applyAlignment="1" applyProtection="1">
      <alignment horizontal="left"/>
      <protection hidden="1"/>
    </xf>
    <xf numFmtId="0" fontId="3" fillId="0" borderId="81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1" xfId="0" applyFont="1" applyFill="1" applyBorder="1" applyAlignment="1" applyProtection="1">
      <alignment vertical="center"/>
      <protection hidden="1"/>
    </xf>
    <xf numFmtId="0" fontId="8" fillId="4" borderId="72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0" xfId="0" applyFont="1" applyBorder="1" applyAlignment="1" applyProtection="1">
      <alignment vertical="top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4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6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1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3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10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6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0" xfId="0" applyFont="1" applyBorder="1" applyAlignment="1" applyProtection="1">
      <alignment vertical="center" wrapText="1"/>
      <protection hidden="1"/>
    </xf>
    <xf numFmtId="0" fontId="1" fillId="0" borderId="75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0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3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1" fillId="0" borderId="74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6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75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0" xfId="0" applyFont="1" applyBorder="1" applyAlignment="1" applyProtection="1">
      <alignment vertical="center"/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88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1" xfId="0" applyBorder="1" applyAlignment="1" applyProtection="1">
      <protection hidden="1"/>
    </xf>
    <xf numFmtId="0" fontId="0" fillId="0" borderId="72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7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0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3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4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4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3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0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0" xfId="0" applyFont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1" xfId="0" applyFont="1" applyFill="1" applyBorder="1" applyAlignment="1" applyProtection="1">
      <alignment horizontal="left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1" fillId="0" borderId="92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6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1" xfId="0" applyFont="1" applyFill="1" applyBorder="1" applyAlignment="1" applyProtection="1">
      <protection hidden="1"/>
    </xf>
    <xf numFmtId="164" fontId="0" fillId="0" borderId="83" xfId="7" applyNumberFormat="1" applyFont="1" applyBorder="1" applyAlignment="1" applyProtection="1">
      <protection hidden="1"/>
    </xf>
    <xf numFmtId="0" fontId="0" fillId="0" borderId="90" xfId="0" applyBorder="1" applyProtection="1">
      <protection hidden="1"/>
    </xf>
    <xf numFmtId="0" fontId="3" fillId="0" borderId="91" xfId="0" applyFont="1" applyBorder="1" applyProtection="1">
      <protection hidden="1"/>
    </xf>
    <xf numFmtId="0" fontId="0" fillId="0" borderId="91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1" xfId="0" applyFont="1" applyBorder="1" applyAlignment="1" applyProtection="1">
      <alignment vertical="center"/>
      <protection hidden="1"/>
    </xf>
    <xf numFmtId="0" fontId="3" fillId="0" borderId="81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1" xfId="0" applyFont="1" applyBorder="1" applyAlignment="1" applyProtection="1">
      <alignment vertical="center"/>
      <protection hidden="1"/>
    </xf>
    <xf numFmtId="0" fontId="8" fillId="0" borderId="99" xfId="0" applyFont="1" applyBorder="1" applyAlignment="1" applyProtection="1">
      <alignment vertical="center"/>
      <protection hidden="1"/>
    </xf>
    <xf numFmtId="0" fontId="1" fillId="3" borderId="99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98" xfId="0" applyFont="1" applyFill="1" applyBorder="1" applyAlignment="1" applyProtection="1">
      <alignment vertical="center"/>
      <protection hidden="1"/>
    </xf>
    <xf numFmtId="0" fontId="8" fillId="3" borderId="86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6" xfId="0" applyFont="1" applyFill="1" applyBorder="1" applyAlignment="1" applyProtection="1">
      <protection hidden="1"/>
    </xf>
    <xf numFmtId="0" fontId="1" fillId="5" borderId="76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6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4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3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93" xfId="0" applyFont="1" applyBorder="1" applyAlignment="1" applyProtection="1">
      <protection hidden="1"/>
    </xf>
    <xf numFmtId="0" fontId="4" fillId="0" borderId="85" xfId="0" applyFont="1" applyFill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1" fillId="0" borderId="100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0" xfId="0" applyFont="1" applyFill="1" applyBorder="1" applyAlignment="1" applyProtection="1">
      <protection hidden="1"/>
    </xf>
    <xf numFmtId="0" fontId="4" fillId="0" borderId="75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3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66" xfId="60" applyFont="1" applyFill="1" applyBorder="1" applyProtection="1">
      <protection hidden="1"/>
    </xf>
    <xf numFmtId="9" fontId="15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4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99" xfId="0" applyFont="1" applyBorder="1" applyAlignment="1" applyProtection="1">
      <alignment horizontal="center"/>
      <protection locked="0"/>
    </xf>
    <xf numFmtId="0" fontId="0" fillId="0" borderId="99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4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165" fontId="0" fillId="0" borderId="14" xfId="8" applyNumberFormat="1" applyFont="1" applyBorder="1" applyAlignment="1" applyProtection="1">
      <protection locked="0"/>
    </xf>
    <xf numFmtId="164" fontId="0" fillId="0" borderId="41" xfId="8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76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10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102" xfId="0" applyFont="1" applyBorder="1" applyAlignment="1">
      <alignment horizontal="left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164" fontId="4" fillId="0" borderId="98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84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4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0" fontId="1" fillId="0" borderId="34" xfId="0" applyFont="1" applyBorder="1"/>
    <xf numFmtId="0" fontId="1" fillId="0" borderId="10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1" fillId="0" borderId="9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4" fillId="0" borderId="80" xfId="0" applyFont="1" applyBorder="1" applyAlignment="1">
      <alignment horizontal="left"/>
    </xf>
    <xf numFmtId="0" fontId="4" fillId="0" borderId="75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topLeftCell="A4" zoomScaleNormal="100" zoomScaleSheetLayoutView="100" zoomScalePageLayoutView="84" workbookViewId="0">
      <selection activeCell="B4" sqref="B4"/>
    </sheetView>
  </sheetViews>
  <sheetFormatPr defaultColWidth="0" defaultRowHeight="12.75" zeroHeight="1" x14ac:dyDescent="0.2"/>
  <cols>
    <col min="1" max="1" width="7.7109375" style="387" customWidth="1"/>
    <col min="2" max="2" width="39.42578125" style="387" customWidth="1"/>
    <col min="3" max="6" width="6.7109375" style="387" customWidth="1"/>
    <col min="7" max="7" width="37.5703125" style="387" customWidth="1"/>
    <col min="8" max="8" width="12.5703125" style="387" hidden="1" customWidth="1"/>
    <col min="9" max="16384" width="8.7109375" style="387" hidden="1"/>
  </cols>
  <sheetData>
    <row r="1" spans="1:7" ht="19.899999999999999" customHeight="1" x14ac:dyDescent="0.25">
      <c r="A1" s="509"/>
      <c r="B1" s="510" t="s">
        <v>178</v>
      </c>
      <c r="C1" s="511"/>
      <c r="D1" s="511"/>
      <c r="E1" s="511"/>
      <c r="F1" s="511"/>
      <c r="G1" s="512"/>
    </row>
    <row r="2" spans="1:7" ht="19.899999999999999" customHeight="1" x14ac:dyDescent="0.25">
      <c r="A2" s="437"/>
      <c r="B2" s="513" t="s">
        <v>179</v>
      </c>
      <c r="C2" s="424"/>
      <c r="D2" s="424"/>
      <c r="E2" s="424"/>
      <c r="F2" s="424"/>
      <c r="G2" s="514"/>
    </row>
    <row r="3" spans="1:7" ht="19.899999999999999" customHeight="1" thickBot="1" x14ac:dyDescent="0.25">
      <c r="A3" s="515"/>
      <c r="B3" s="516" t="s">
        <v>180</v>
      </c>
      <c r="C3" s="517"/>
      <c r="D3" s="517"/>
      <c r="E3" s="517"/>
      <c r="F3" s="517"/>
      <c r="G3" s="518"/>
    </row>
    <row r="4" spans="1:7" ht="20.100000000000001" customHeight="1" thickBot="1" x14ac:dyDescent="0.25">
      <c r="A4" s="471" t="s">
        <v>8</v>
      </c>
      <c r="B4" s="594" t="s">
        <v>249</v>
      </c>
      <c r="C4" s="187"/>
      <c r="D4" s="187"/>
      <c r="E4" s="187"/>
      <c r="F4" s="519" t="s">
        <v>9</v>
      </c>
      <c r="G4" s="595">
        <v>42838</v>
      </c>
    </row>
    <row r="5" spans="1:7" s="433" customFormat="1" ht="40.15" customHeight="1" x14ac:dyDescent="0.2">
      <c r="A5" s="520" t="s">
        <v>232</v>
      </c>
      <c r="B5" s="521"/>
      <c r="C5" s="522" t="s">
        <v>181</v>
      </c>
      <c r="D5" s="523"/>
      <c r="E5" s="524"/>
      <c r="F5" s="525"/>
      <c r="G5" s="526" t="s">
        <v>55</v>
      </c>
    </row>
    <row r="6" spans="1:7" ht="15" customHeight="1" x14ac:dyDescent="0.2">
      <c r="A6" s="527" t="s">
        <v>103</v>
      </c>
      <c r="B6" s="528"/>
      <c r="C6" s="529" t="s">
        <v>158</v>
      </c>
      <c r="D6" s="530" t="s">
        <v>159</v>
      </c>
      <c r="E6" s="530" t="s">
        <v>98</v>
      </c>
      <c r="F6" s="530" t="s">
        <v>160</v>
      </c>
      <c r="G6" s="531"/>
    </row>
    <row r="7" spans="1:7" ht="15" customHeight="1" x14ac:dyDescent="0.2">
      <c r="A7" s="437">
        <v>1</v>
      </c>
      <c r="B7" s="183" t="s">
        <v>242</v>
      </c>
      <c r="C7" s="575" t="s">
        <v>238</v>
      </c>
      <c r="D7" s="575" t="s">
        <v>238</v>
      </c>
      <c r="E7" s="575" t="s">
        <v>238</v>
      </c>
      <c r="F7" s="575" t="s">
        <v>238</v>
      </c>
      <c r="G7" s="607">
        <f>4930544</f>
        <v>4930544</v>
      </c>
    </row>
    <row r="8" spans="1:7" ht="15" customHeight="1" x14ac:dyDescent="0.2">
      <c r="A8" s="437">
        <v>2</v>
      </c>
      <c r="B8" s="183" t="s">
        <v>243</v>
      </c>
      <c r="C8" s="578" t="s">
        <v>238</v>
      </c>
      <c r="D8" s="578" t="s">
        <v>238</v>
      </c>
      <c r="E8" s="578" t="s">
        <v>238</v>
      </c>
      <c r="F8" s="578" t="s">
        <v>238</v>
      </c>
      <c r="G8" s="607">
        <f>71430</f>
        <v>71430</v>
      </c>
    </row>
    <row r="9" spans="1:7" ht="15" customHeight="1" x14ac:dyDescent="0.2">
      <c r="A9" s="437">
        <v>3</v>
      </c>
      <c r="B9" s="183" t="s">
        <v>244</v>
      </c>
      <c r="C9" s="577"/>
      <c r="D9" s="577"/>
      <c r="E9" s="578" t="s">
        <v>238</v>
      </c>
      <c r="F9" s="578" t="s">
        <v>238</v>
      </c>
      <c r="G9" s="607">
        <f>30381</f>
        <v>30381</v>
      </c>
    </row>
    <row r="10" spans="1:7" ht="15" customHeight="1" x14ac:dyDescent="0.2">
      <c r="A10" s="437">
        <v>4</v>
      </c>
      <c r="B10" s="183"/>
      <c r="C10" s="577"/>
      <c r="D10" s="577"/>
      <c r="E10" s="577"/>
      <c r="F10" s="577"/>
      <c r="G10" s="607"/>
    </row>
    <row r="11" spans="1:7" ht="15" customHeight="1" x14ac:dyDescent="0.2">
      <c r="A11" s="437">
        <v>5</v>
      </c>
      <c r="B11" s="183"/>
      <c r="C11" s="577"/>
      <c r="D11" s="577"/>
      <c r="E11" s="577"/>
      <c r="F11" s="577"/>
      <c r="G11" s="580"/>
    </row>
    <row r="12" spans="1:7" ht="15" customHeight="1" x14ac:dyDescent="0.2">
      <c r="A12" s="437">
        <v>6</v>
      </c>
      <c r="B12" s="182"/>
      <c r="C12" s="577"/>
      <c r="D12" s="577"/>
      <c r="E12" s="577"/>
      <c r="F12" s="577"/>
      <c r="G12" s="580"/>
    </row>
    <row r="13" spans="1:7" ht="15" customHeight="1" x14ac:dyDescent="0.2">
      <c r="A13" s="437">
        <v>7</v>
      </c>
      <c r="B13" s="182"/>
      <c r="C13" s="577"/>
      <c r="D13" s="577"/>
      <c r="E13" s="577"/>
      <c r="F13" s="577"/>
      <c r="G13" s="580"/>
    </row>
    <row r="14" spans="1:7" ht="15" customHeight="1" x14ac:dyDescent="0.2">
      <c r="A14" s="437">
        <v>8</v>
      </c>
      <c r="B14" s="182"/>
      <c r="C14" s="577"/>
      <c r="D14" s="577"/>
      <c r="E14" s="577"/>
      <c r="F14" s="577"/>
      <c r="G14" s="580"/>
    </row>
    <row r="15" spans="1:7" ht="15" customHeight="1" x14ac:dyDescent="0.2">
      <c r="A15" s="437">
        <v>9</v>
      </c>
      <c r="B15" s="182"/>
      <c r="C15" s="577"/>
      <c r="D15" s="577"/>
      <c r="E15" s="577"/>
      <c r="F15" s="577"/>
      <c r="G15" s="580"/>
    </row>
    <row r="16" spans="1:7" ht="15" customHeight="1" x14ac:dyDescent="0.2">
      <c r="A16" s="437">
        <v>10</v>
      </c>
      <c r="B16" s="182"/>
      <c r="C16" s="577"/>
      <c r="D16" s="577"/>
      <c r="E16" s="577"/>
      <c r="F16" s="577"/>
      <c r="G16" s="580"/>
    </row>
    <row r="17" spans="1:7" ht="15" customHeight="1" x14ac:dyDescent="0.2">
      <c r="A17" s="437">
        <v>11</v>
      </c>
      <c r="B17" s="182"/>
      <c r="C17" s="577"/>
      <c r="D17" s="577"/>
      <c r="E17" s="577"/>
      <c r="F17" s="577"/>
      <c r="G17" s="580"/>
    </row>
    <row r="18" spans="1:7" ht="15" customHeight="1" x14ac:dyDescent="0.2">
      <c r="A18" s="437">
        <v>12</v>
      </c>
      <c r="B18" s="182"/>
      <c r="C18" s="577"/>
      <c r="D18" s="577"/>
      <c r="E18" s="577"/>
      <c r="F18" s="577"/>
      <c r="G18" s="580"/>
    </row>
    <row r="19" spans="1:7" ht="15" customHeight="1" x14ac:dyDescent="0.2">
      <c r="A19" s="437">
        <v>13</v>
      </c>
      <c r="B19" s="182"/>
      <c r="C19" s="577"/>
      <c r="D19" s="577"/>
      <c r="E19" s="577"/>
      <c r="F19" s="577"/>
      <c r="G19" s="580"/>
    </row>
    <row r="20" spans="1:7" ht="15" customHeight="1" x14ac:dyDescent="0.2">
      <c r="A20" s="437">
        <v>14</v>
      </c>
      <c r="B20" s="182"/>
      <c r="C20" s="577"/>
      <c r="D20" s="577"/>
      <c r="E20" s="577"/>
      <c r="F20" s="577"/>
      <c r="G20" s="580"/>
    </row>
    <row r="21" spans="1:7" ht="15" customHeight="1" x14ac:dyDescent="0.2">
      <c r="A21" s="437">
        <v>15</v>
      </c>
      <c r="B21" s="182"/>
      <c r="C21" s="577"/>
      <c r="D21" s="577"/>
      <c r="E21" s="577"/>
      <c r="F21" s="577"/>
      <c r="G21" s="580"/>
    </row>
    <row r="22" spans="1:7" ht="15" customHeight="1" x14ac:dyDescent="0.2">
      <c r="A22" s="437">
        <v>16</v>
      </c>
      <c r="B22" s="182"/>
      <c r="C22" s="577"/>
      <c r="D22" s="577"/>
      <c r="E22" s="577"/>
      <c r="F22" s="577"/>
      <c r="G22" s="580"/>
    </row>
    <row r="23" spans="1:7" ht="15" customHeight="1" x14ac:dyDescent="0.2">
      <c r="A23" s="437">
        <v>17</v>
      </c>
      <c r="B23" s="182"/>
      <c r="C23" s="577"/>
      <c r="D23" s="577"/>
      <c r="E23" s="577"/>
      <c r="F23" s="577"/>
      <c r="G23" s="580"/>
    </row>
    <row r="24" spans="1:7" ht="15" customHeight="1" x14ac:dyDescent="0.2">
      <c r="A24" s="437">
        <v>18</v>
      </c>
      <c r="B24" s="182"/>
      <c r="C24" s="577"/>
      <c r="D24" s="577"/>
      <c r="E24" s="577"/>
      <c r="F24" s="577"/>
      <c r="G24" s="580"/>
    </row>
    <row r="25" spans="1:7" ht="15" customHeight="1" x14ac:dyDescent="0.2">
      <c r="A25" s="437">
        <v>16</v>
      </c>
      <c r="B25" s="182"/>
      <c r="C25" s="577"/>
      <c r="D25" s="577"/>
      <c r="E25" s="577"/>
      <c r="F25" s="577"/>
      <c r="G25" s="580"/>
    </row>
    <row r="26" spans="1:7" ht="15" customHeight="1" x14ac:dyDescent="0.2">
      <c r="A26" s="437">
        <v>20</v>
      </c>
      <c r="B26" s="141"/>
      <c r="C26" s="577"/>
      <c r="D26" s="577"/>
      <c r="E26" s="577"/>
      <c r="F26" s="577"/>
      <c r="G26" s="580"/>
    </row>
    <row r="27" spans="1:7" ht="15" customHeight="1" x14ac:dyDescent="0.2">
      <c r="A27" s="437">
        <v>21</v>
      </c>
      <c r="B27" s="182"/>
      <c r="C27" s="577"/>
      <c r="D27" s="577"/>
      <c r="E27" s="577"/>
      <c r="F27" s="577"/>
      <c r="G27" s="580"/>
    </row>
    <row r="28" spans="1:7" ht="15" customHeight="1" x14ac:dyDescent="0.2">
      <c r="A28" s="437">
        <v>22</v>
      </c>
      <c r="B28" s="182"/>
      <c r="C28" s="577"/>
      <c r="D28" s="577"/>
      <c r="E28" s="577"/>
      <c r="F28" s="577"/>
      <c r="G28" s="580"/>
    </row>
    <row r="29" spans="1:7" ht="15" customHeight="1" x14ac:dyDescent="0.2">
      <c r="A29" s="437">
        <v>23</v>
      </c>
      <c r="B29" s="182"/>
      <c r="C29" s="577"/>
      <c r="D29" s="577"/>
      <c r="E29" s="577"/>
      <c r="F29" s="577"/>
      <c r="G29" s="580"/>
    </row>
    <row r="30" spans="1:7" ht="15" customHeight="1" x14ac:dyDescent="0.2">
      <c r="A30" s="437">
        <v>24</v>
      </c>
      <c r="B30" s="182"/>
      <c r="C30" s="577"/>
      <c r="D30" s="577"/>
      <c r="E30" s="577"/>
      <c r="F30" s="577"/>
      <c r="G30" s="580"/>
    </row>
    <row r="31" spans="1:7" s="447" customFormat="1" ht="15" customHeight="1" x14ac:dyDescent="0.2">
      <c r="A31" s="437">
        <v>25</v>
      </c>
      <c r="B31" s="142"/>
      <c r="C31" s="578"/>
      <c r="D31" s="578"/>
      <c r="E31" s="578"/>
      <c r="F31" s="578"/>
      <c r="G31" s="581"/>
    </row>
    <row r="32" spans="1:7" s="447" customFormat="1" ht="15" customHeight="1" x14ac:dyDescent="0.2">
      <c r="A32" s="532" t="s">
        <v>183</v>
      </c>
      <c r="B32" s="504" t="s">
        <v>184</v>
      </c>
      <c r="C32" s="504"/>
      <c r="D32" s="504"/>
      <c r="E32" s="504"/>
      <c r="F32" s="533"/>
      <c r="G32" s="582">
        <f>SUM(G7:G31)</f>
        <v>5032355</v>
      </c>
    </row>
    <row r="33" spans="1:7" s="447" customFormat="1" ht="15" customHeight="1" x14ac:dyDescent="0.2">
      <c r="A33" s="208" t="s">
        <v>104</v>
      </c>
      <c r="B33" s="209"/>
      <c r="C33" s="530" t="s">
        <v>158</v>
      </c>
      <c r="D33" s="530" t="s">
        <v>159</v>
      </c>
      <c r="E33" s="530" t="s">
        <v>98</v>
      </c>
      <c r="F33" s="530" t="s">
        <v>160</v>
      </c>
      <c r="G33" s="534"/>
    </row>
    <row r="34" spans="1:7" s="447" customFormat="1" ht="15" customHeight="1" x14ac:dyDescent="0.2">
      <c r="A34" s="484">
        <v>1</v>
      </c>
      <c r="B34" s="183" t="s">
        <v>242</v>
      </c>
      <c r="C34" s="575" t="s">
        <v>238</v>
      </c>
      <c r="D34" s="575" t="s">
        <v>238</v>
      </c>
      <c r="E34" s="575" t="s">
        <v>238</v>
      </c>
      <c r="F34" s="575" t="s">
        <v>238</v>
      </c>
      <c r="G34" s="605">
        <f>3213000</f>
        <v>3213000</v>
      </c>
    </row>
    <row r="35" spans="1:7" s="447" customFormat="1" ht="15" customHeight="1" x14ac:dyDescent="0.2">
      <c r="A35" s="484">
        <v>2</v>
      </c>
      <c r="B35" s="183" t="s">
        <v>243</v>
      </c>
      <c r="C35" s="578" t="s">
        <v>238</v>
      </c>
      <c r="D35" s="578" t="s">
        <v>238</v>
      </c>
      <c r="E35" s="578" t="s">
        <v>238</v>
      </c>
      <c r="F35" s="578" t="s">
        <v>238</v>
      </c>
      <c r="G35" s="605">
        <f>2501626</f>
        <v>2501626</v>
      </c>
    </row>
    <row r="36" spans="1:7" s="447" customFormat="1" ht="15" customHeight="1" x14ac:dyDescent="0.2">
      <c r="A36" s="484">
        <v>3</v>
      </c>
      <c r="B36" s="183" t="s">
        <v>244</v>
      </c>
      <c r="C36" s="578"/>
      <c r="D36" s="578"/>
      <c r="E36" s="578" t="s">
        <v>238</v>
      </c>
      <c r="F36" s="578" t="s">
        <v>238</v>
      </c>
      <c r="G36" s="605">
        <f>661989</f>
        <v>661989</v>
      </c>
    </row>
    <row r="37" spans="1:7" s="447" customFormat="1" ht="15" customHeight="1" x14ac:dyDescent="0.2">
      <c r="A37" s="484">
        <v>4</v>
      </c>
      <c r="B37" s="182"/>
      <c r="C37" s="578"/>
      <c r="D37" s="578"/>
      <c r="E37" s="578"/>
      <c r="F37" s="578"/>
      <c r="G37" s="605"/>
    </row>
    <row r="38" spans="1:7" s="447" customFormat="1" ht="15" customHeight="1" x14ac:dyDescent="0.2">
      <c r="A38" s="484">
        <v>5</v>
      </c>
      <c r="B38" s="182"/>
      <c r="C38" s="578"/>
      <c r="D38" s="578"/>
      <c r="E38" s="578"/>
      <c r="F38" s="578"/>
      <c r="G38" s="605"/>
    </row>
    <row r="39" spans="1:7" s="447" customFormat="1" ht="15" customHeight="1" x14ac:dyDescent="0.2">
      <c r="A39" s="484">
        <v>6</v>
      </c>
      <c r="B39" s="182"/>
      <c r="C39" s="578"/>
      <c r="D39" s="578"/>
      <c r="E39" s="578"/>
      <c r="F39" s="578"/>
      <c r="G39" s="605"/>
    </row>
    <row r="40" spans="1:7" s="447" customFormat="1" ht="15" customHeight="1" x14ac:dyDescent="0.2">
      <c r="A40" s="484">
        <v>7</v>
      </c>
      <c r="B40" s="183"/>
      <c r="C40" s="578"/>
      <c r="D40" s="578"/>
      <c r="E40" s="578"/>
      <c r="F40" s="578"/>
      <c r="G40" s="605"/>
    </row>
    <row r="41" spans="1:7" s="447" customFormat="1" ht="15" customHeight="1" x14ac:dyDescent="0.2">
      <c r="A41" s="484">
        <v>8</v>
      </c>
      <c r="B41" s="183"/>
      <c r="C41" s="578"/>
      <c r="D41" s="578"/>
      <c r="E41" s="578"/>
      <c r="F41" s="578"/>
      <c r="G41" s="605"/>
    </row>
    <row r="42" spans="1:7" s="447" customFormat="1" ht="15" customHeight="1" x14ac:dyDescent="0.2">
      <c r="A42" s="484">
        <v>9</v>
      </c>
      <c r="B42" s="183"/>
      <c r="C42" s="578"/>
      <c r="D42" s="578"/>
      <c r="E42" s="578"/>
      <c r="F42" s="578"/>
      <c r="G42" s="605"/>
    </row>
    <row r="43" spans="1:7" s="447" customFormat="1" ht="15" customHeight="1" x14ac:dyDescent="0.2">
      <c r="A43" s="484">
        <v>10</v>
      </c>
      <c r="B43" s="143"/>
      <c r="C43" s="578"/>
      <c r="D43" s="578"/>
      <c r="E43" s="578"/>
      <c r="F43" s="578"/>
      <c r="G43" s="605"/>
    </row>
    <row r="44" spans="1:7" s="447" customFormat="1" ht="15" customHeight="1" x14ac:dyDescent="0.2">
      <c r="A44" s="484">
        <v>11</v>
      </c>
      <c r="B44" s="143"/>
      <c r="C44" s="578"/>
      <c r="D44" s="578"/>
      <c r="E44" s="578"/>
      <c r="F44" s="578"/>
      <c r="G44" s="605"/>
    </row>
    <row r="45" spans="1:7" s="447" customFormat="1" ht="15" customHeight="1" x14ac:dyDescent="0.2">
      <c r="A45" s="484">
        <v>12</v>
      </c>
      <c r="B45" s="182"/>
      <c r="C45" s="578"/>
      <c r="D45" s="578"/>
      <c r="E45" s="578"/>
      <c r="F45" s="578"/>
      <c r="G45" s="605"/>
    </row>
    <row r="46" spans="1:7" s="447" customFormat="1" ht="15" customHeight="1" x14ac:dyDescent="0.2">
      <c r="A46" s="484">
        <v>13</v>
      </c>
      <c r="B46" s="182"/>
      <c r="C46" s="578"/>
      <c r="D46" s="578"/>
      <c r="E46" s="578"/>
      <c r="F46" s="578"/>
      <c r="G46" s="605"/>
    </row>
    <row r="47" spans="1:7" s="447" customFormat="1" ht="15" customHeight="1" x14ac:dyDescent="0.2">
      <c r="A47" s="484">
        <v>14</v>
      </c>
      <c r="B47" s="182"/>
      <c r="C47" s="578"/>
      <c r="D47" s="578"/>
      <c r="E47" s="578"/>
      <c r="F47" s="578"/>
      <c r="G47" s="605"/>
    </row>
    <row r="48" spans="1:7" s="447" customFormat="1" ht="15" customHeight="1" thickBot="1" x14ac:dyDescent="0.25">
      <c r="A48" s="484">
        <v>15</v>
      </c>
      <c r="B48" s="144"/>
      <c r="C48" s="579"/>
      <c r="D48" s="579"/>
      <c r="E48" s="579"/>
      <c r="F48" s="579"/>
      <c r="G48" s="605"/>
    </row>
    <row r="49" spans="1:7" s="447" customFormat="1" ht="15" customHeight="1" thickBot="1" x14ac:dyDescent="0.25">
      <c r="A49" s="535"/>
      <c r="B49" s="403" t="s">
        <v>185</v>
      </c>
      <c r="C49" s="536"/>
      <c r="D49" s="536"/>
      <c r="E49" s="536"/>
      <c r="F49" s="537"/>
      <c r="G49" s="583">
        <f>SUM(G34:G48)</f>
        <v>6376615</v>
      </c>
    </row>
    <row r="50" spans="1:7" s="447" customFormat="1" ht="15" customHeight="1" x14ac:dyDescent="0.2">
      <c r="A50" s="538" t="s">
        <v>105</v>
      </c>
      <c r="B50" s="539"/>
      <c r="C50" s="540"/>
      <c r="D50" s="540"/>
      <c r="E50" s="540"/>
      <c r="F50" s="541"/>
      <c r="G50" s="584">
        <f>G32+G49</f>
        <v>11408970</v>
      </c>
    </row>
    <row r="51" spans="1:7" s="447" customFormat="1" ht="15" customHeight="1" x14ac:dyDescent="0.2">
      <c r="A51" s="448" t="s">
        <v>50</v>
      </c>
      <c r="B51" s="542"/>
      <c r="C51" s="543"/>
      <c r="D51" s="543"/>
      <c r="E51" s="543"/>
      <c r="F51" s="544"/>
      <c r="G51" s="585"/>
    </row>
    <row r="52" spans="1:7" s="447" customFormat="1" ht="15" customHeight="1" x14ac:dyDescent="0.2">
      <c r="A52" s="448" t="s">
        <v>17</v>
      </c>
      <c r="B52" s="542"/>
      <c r="C52" s="543"/>
      <c r="D52" s="543"/>
      <c r="E52" s="543"/>
      <c r="F52" s="544"/>
      <c r="G52" s="585">
        <f>842929</f>
        <v>842929</v>
      </c>
    </row>
    <row r="53" spans="1:7" s="447" customFormat="1" ht="15" customHeight="1" thickBot="1" x14ac:dyDescent="0.25">
      <c r="A53" s="545" t="s">
        <v>37</v>
      </c>
      <c r="B53" s="546"/>
      <c r="C53" s="547"/>
      <c r="D53" s="547"/>
      <c r="E53" s="547"/>
      <c r="F53" s="548"/>
      <c r="G53" s="586"/>
    </row>
    <row r="54" spans="1:7" ht="20.100000000000001" customHeight="1" thickBot="1" x14ac:dyDescent="0.25">
      <c r="A54" s="471" t="s">
        <v>20</v>
      </c>
      <c r="B54" s="472"/>
      <c r="C54" s="549"/>
      <c r="D54" s="549"/>
      <c r="E54" s="549"/>
      <c r="F54" s="550"/>
      <c r="G54" s="587">
        <f>SUM(G50:G53)</f>
        <v>12251899</v>
      </c>
    </row>
    <row r="55" spans="1:7" x14ac:dyDescent="0.2"/>
    <row r="56" spans="1:7" ht="28.5" customHeight="1" x14ac:dyDescent="0.2">
      <c r="A56" s="488" t="s">
        <v>225</v>
      </c>
      <c r="B56" s="488"/>
      <c r="C56" s="488"/>
      <c r="D56" s="488"/>
      <c r="E56" s="488"/>
      <c r="F56" s="488"/>
      <c r="G56" s="488"/>
    </row>
    <row r="57" spans="1:7" x14ac:dyDescent="0.2">
      <c r="A57" s="488"/>
      <c r="B57" s="551"/>
      <c r="C57" s="551"/>
      <c r="D57" s="551"/>
      <c r="E57" s="551"/>
      <c r="F57" s="551"/>
      <c r="G57" s="551"/>
    </row>
  </sheetData>
  <sheetProtection sheet="1" selectLockedCells="1"/>
  <customSheetViews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topLeftCell="A7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8" style="387" customWidth="1"/>
    <col min="2" max="2" width="55.7109375" style="387" customWidth="1"/>
    <col min="3" max="6" width="6.7109375" style="387" customWidth="1"/>
    <col min="7" max="7" width="30.7109375" style="387" customWidth="1"/>
    <col min="8" max="8" width="12.7109375" style="387" customWidth="1"/>
    <col min="9" max="9" width="0" style="387" hidden="1" customWidth="1"/>
    <col min="10" max="16384" width="8.7109375" style="387" hidden="1"/>
  </cols>
  <sheetData>
    <row r="1" spans="1:8" ht="19.899999999999999" customHeight="1" x14ac:dyDescent="0.2">
      <c r="A1" s="490" t="s">
        <v>182</v>
      </c>
      <c r="B1" s="491" t="s">
        <v>186</v>
      </c>
      <c r="C1" s="491"/>
      <c r="D1" s="491"/>
      <c r="E1" s="491"/>
      <c r="F1" s="491"/>
      <c r="G1" s="491"/>
      <c r="H1" s="492"/>
    </row>
    <row r="2" spans="1:8" ht="19.899999999999999" customHeight="1" x14ac:dyDescent="0.2">
      <c r="A2" s="493"/>
      <c r="B2" s="494" t="s">
        <v>187</v>
      </c>
      <c r="C2" s="494"/>
      <c r="D2" s="494"/>
      <c r="E2" s="494"/>
      <c r="F2" s="494"/>
      <c r="G2" s="494"/>
      <c r="H2" s="495"/>
    </row>
    <row r="3" spans="1:8" ht="19.899999999999999" customHeight="1" thickBot="1" x14ac:dyDescent="0.25">
      <c r="A3" s="493"/>
      <c r="B3" s="494" t="s">
        <v>188</v>
      </c>
      <c r="C3" s="494"/>
      <c r="D3" s="494"/>
      <c r="E3" s="494"/>
      <c r="F3" s="494"/>
      <c r="G3" s="494"/>
      <c r="H3" s="495"/>
    </row>
    <row r="4" spans="1:8" ht="20.100000000000001" customHeight="1" thickBot="1" x14ac:dyDescent="0.25">
      <c r="A4" s="218" t="s">
        <v>8</v>
      </c>
      <c r="B4" s="596" t="str">
        <f>'CSS '!B4</f>
        <v>BUTTE</v>
      </c>
      <c r="C4" s="188"/>
      <c r="D4" s="188"/>
      <c r="E4" s="188"/>
      <c r="F4" s="496" t="s">
        <v>9</v>
      </c>
      <c r="G4" s="597">
        <f>'CSS '!G4</f>
        <v>42838</v>
      </c>
      <c r="H4" s="189"/>
    </row>
    <row r="5" spans="1:8" s="433" customFormat="1" ht="40.15" customHeight="1" x14ac:dyDescent="0.25">
      <c r="A5" s="459" t="s">
        <v>231</v>
      </c>
      <c r="B5" s="461"/>
      <c r="C5" s="497" t="s">
        <v>192</v>
      </c>
      <c r="D5" s="498"/>
      <c r="E5" s="498"/>
      <c r="F5" s="499"/>
      <c r="G5" s="500" t="s">
        <v>220</v>
      </c>
      <c r="H5" s="501" t="s">
        <v>141</v>
      </c>
    </row>
    <row r="6" spans="1:8" ht="15" customHeight="1" x14ac:dyDescent="0.2">
      <c r="A6" s="201" t="s">
        <v>109</v>
      </c>
      <c r="B6" s="202"/>
      <c r="C6" s="203" t="s">
        <v>158</v>
      </c>
      <c r="D6" s="203" t="s">
        <v>159</v>
      </c>
      <c r="E6" s="203" t="s">
        <v>98</v>
      </c>
      <c r="F6" s="203" t="s">
        <v>160</v>
      </c>
      <c r="G6" s="202"/>
      <c r="H6" s="204"/>
    </row>
    <row r="7" spans="1:8" ht="15" customHeight="1" x14ac:dyDescent="0.2">
      <c r="A7" s="437">
        <v>1</v>
      </c>
      <c r="B7" s="126" t="s">
        <v>237</v>
      </c>
      <c r="C7" s="575" t="s">
        <v>238</v>
      </c>
      <c r="D7" s="575" t="s">
        <v>238</v>
      </c>
      <c r="E7" s="576"/>
      <c r="F7" s="576"/>
      <c r="G7" s="606">
        <v>632387</v>
      </c>
      <c r="H7" s="570">
        <f>IF(G7=0,0,G7/$G$22)</f>
        <v>0.56230421425618093</v>
      </c>
    </row>
    <row r="8" spans="1:8" ht="15" customHeight="1" x14ac:dyDescent="0.2">
      <c r="A8" s="437">
        <v>2</v>
      </c>
      <c r="B8" s="126" t="s">
        <v>239</v>
      </c>
      <c r="C8" s="577" t="s">
        <v>238</v>
      </c>
      <c r="D8" s="577" t="s">
        <v>238</v>
      </c>
      <c r="E8" s="577" t="s">
        <v>238</v>
      </c>
      <c r="F8" s="577" t="s">
        <v>238</v>
      </c>
      <c r="G8" s="606">
        <v>462687</v>
      </c>
      <c r="H8" s="570">
        <f t="shared" ref="H8:H21" si="0">IF(G8=0,0,G8/$G$22)</f>
        <v>0.41141081328608836</v>
      </c>
    </row>
    <row r="9" spans="1:8" ht="15" customHeight="1" x14ac:dyDescent="0.2">
      <c r="A9" s="437">
        <v>3</v>
      </c>
      <c r="B9" s="126" t="s">
        <v>240</v>
      </c>
      <c r="C9" s="577" t="s">
        <v>238</v>
      </c>
      <c r="D9" s="577" t="s">
        <v>238</v>
      </c>
      <c r="E9" s="577" t="s">
        <v>238</v>
      </c>
      <c r="F9" s="577" t="s">
        <v>238</v>
      </c>
      <c r="G9" s="606">
        <v>0</v>
      </c>
      <c r="H9" s="570">
        <f t="shared" si="0"/>
        <v>0</v>
      </c>
    </row>
    <row r="10" spans="1:8" ht="15" customHeight="1" x14ac:dyDescent="0.2">
      <c r="A10" s="437">
        <v>4</v>
      </c>
      <c r="B10" s="126" t="s">
        <v>241</v>
      </c>
      <c r="C10" s="577" t="s">
        <v>238</v>
      </c>
      <c r="D10" s="577" t="s">
        <v>238</v>
      </c>
      <c r="E10" s="577" t="s">
        <v>238</v>
      </c>
      <c r="F10" s="577" t="s">
        <v>238</v>
      </c>
      <c r="G10" s="606">
        <v>29561</v>
      </c>
      <c r="H10" s="570">
        <f t="shared" si="0"/>
        <v>2.6284972457730732E-2</v>
      </c>
    </row>
    <row r="11" spans="1:8" ht="15" customHeight="1" x14ac:dyDescent="0.2">
      <c r="A11" s="437">
        <v>5</v>
      </c>
      <c r="B11" s="126"/>
      <c r="C11" s="577"/>
      <c r="D11" s="577"/>
      <c r="E11" s="577"/>
      <c r="F11" s="577"/>
      <c r="G11" s="567"/>
      <c r="H11" s="570">
        <f t="shared" si="0"/>
        <v>0</v>
      </c>
    </row>
    <row r="12" spans="1:8" ht="15" customHeight="1" x14ac:dyDescent="0.2">
      <c r="A12" s="437">
        <v>6</v>
      </c>
      <c r="B12" s="127"/>
      <c r="C12" s="577"/>
      <c r="D12" s="577"/>
      <c r="E12" s="577"/>
      <c r="F12" s="577"/>
      <c r="G12" s="567"/>
      <c r="H12" s="570">
        <f t="shared" si="0"/>
        <v>0</v>
      </c>
    </row>
    <row r="13" spans="1:8" ht="15" customHeight="1" x14ac:dyDescent="0.2">
      <c r="A13" s="437">
        <v>7</v>
      </c>
      <c r="B13" s="127"/>
      <c r="C13" s="577"/>
      <c r="D13" s="577"/>
      <c r="E13" s="577"/>
      <c r="F13" s="577"/>
      <c r="G13" s="567"/>
      <c r="H13" s="570">
        <f t="shared" si="0"/>
        <v>0</v>
      </c>
    </row>
    <row r="14" spans="1:8" ht="15" customHeight="1" x14ac:dyDescent="0.2">
      <c r="A14" s="437">
        <v>8</v>
      </c>
      <c r="B14" s="127"/>
      <c r="C14" s="577"/>
      <c r="D14" s="577"/>
      <c r="E14" s="577"/>
      <c r="F14" s="577"/>
      <c r="G14" s="567"/>
      <c r="H14" s="570">
        <f t="shared" si="0"/>
        <v>0</v>
      </c>
    </row>
    <row r="15" spans="1:8" ht="15" customHeight="1" x14ac:dyDescent="0.2">
      <c r="A15" s="437">
        <v>9</v>
      </c>
      <c r="B15" s="127"/>
      <c r="C15" s="577"/>
      <c r="D15" s="577"/>
      <c r="E15" s="577"/>
      <c r="F15" s="577"/>
      <c r="G15" s="567"/>
      <c r="H15" s="570">
        <f t="shared" si="0"/>
        <v>0</v>
      </c>
    </row>
    <row r="16" spans="1:8" ht="15" customHeight="1" x14ac:dyDescent="0.2">
      <c r="A16" s="437">
        <v>10</v>
      </c>
      <c r="B16" s="127"/>
      <c r="C16" s="577"/>
      <c r="D16" s="577"/>
      <c r="E16" s="577"/>
      <c r="F16" s="577"/>
      <c r="G16" s="567"/>
      <c r="H16" s="570">
        <f t="shared" si="0"/>
        <v>0</v>
      </c>
    </row>
    <row r="17" spans="1:8" ht="15" customHeight="1" x14ac:dyDescent="0.2">
      <c r="A17" s="437">
        <v>11</v>
      </c>
      <c r="B17" s="127"/>
      <c r="C17" s="577"/>
      <c r="D17" s="577"/>
      <c r="E17" s="577"/>
      <c r="F17" s="577"/>
      <c r="G17" s="567"/>
      <c r="H17" s="570">
        <f t="shared" si="0"/>
        <v>0</v>
      </c>
    </row>
    <row r="18" spans="1:8" ht="15" customHeight="1" x14ac:dyDescent="0.2">
      <c r="A18" s="437">
        <v>12</v>
      </c>
      <c r="B18" s="127"/>
      <c r="C18" s="577"/>
      <c r="D18" s="577"/>
      <c r="E18" s="577"/>
      <c r="F18" s="577"/>
      <c r="G18" s="567"/>
      <c r="H18" s="570">
        <f t="shared" si="0"/>
        <v>0</v>
      </c>
    </row>
    <row r="19" spans="1:8" ht="15" customHeight="1" x14ac:dyDescent="0.2">
      <c r="A19" s="437">
        <v>13</v>
      </c>
      <c r="B19" s="127"/>
      <c r="C19" s="577"/>
      <c r="D19" s="577"/>
      <c r="E19" s="577"/>
      <c r="F19" s="577"/>
      <c r="G19" s="567"/>
      <c r="H19" s="570">
        <f t="shared" si="0"/>
        <v>0</v>
      </c>
    </row>
    <row r="20" spans="1:8" ht="15" customHeight="1" x14ac:dyDescent="0.2">
      <c r="A20" s="437">
        <v>14</v>
      </c>
      <c r="B20" s="127"/>
      <c r="C20" s="577"/>
      <c r="D20" s="577"/>
      <c r="E20" s="577"/>
      <c r="F20" s="577"/>
      <c r="G20" s="567"/>
      <c r="H20" s="570">
        <f t="shared" si="0"/>
        <v>0</v>
      </c>
    </row>
    <row r="21" spans="1:8" ht="15" customHeight="1" x14ac:dyDescent="0.2">
      <c r="A21" s="437">
        <v>15</v>
      </c>
      <c r="B21" s="129"/>
      <c r="C21" s="577"/>
      <c r="D21" s="577"/>
      <c r="E21" s="577"/>
      <c r="F21" s="577"/>
      <c r="G21" s="567"/>
      <c r="H21" s="570">
        <f t="shared" si="0"/>
        <v>0</v>
      </c>
    </row>
    <row r="22" spans="1:8" s="447" customFormat="1" ht="15" customHeight="1" x14ac:dyDescent="0.2">
      <c r="A22" s="502"/>
      <c r="B22" s="503" t="s">
        <v>110</v>
      </c>
      <c r="C22" s="191"/>
      <c r="D22" s="191"/>
      <c r="E22" s="191"/>
      <c r="F22" s="192"/>
      <c r="G22" s="190">
        <f>SUM(G7:G21)</f>
        <v>1124635</v>
      </c>
      <c r="H22" s="569">
        <f>SUM(H7:H21)</f>
        <v>1</v>
      </c>
    </row>
    <row r="23" spans="1:8" ht="15" customHeight="1" x14ac:dyDescent="0.2">
      <c r="A23" s="201" t="s">
        <v>108</v>
      </c>
      <c r="B23" s="205"/>
      <c r="C23" s="203" t="s">
        <v>158</v>
      </c>
      <c r="D23" s="203" t="s">
        <v>159</v>
      </c>
      <c r="E23" s="203" t="s">
        <v>98</v>
      </c>
      <c r="F23" s="203" t="s">
        <v>160</v>
      </c>
      <c r="G23" s="206"/>
      <c r="H23" s="207"/>
    </row>
    <row r="24" spans="1:8" ht="15" customHeight="1" x14ac:dyDescent="0.2">
      <c r="A24" s="437">
        <v>1</v>
      </c>
      <c r="B24" s="126" t="s">
        <v>237</v>
      </c>
      <c r="C24" s="576" t="s">
        <v>238</v>
      </c>
      <c r="D24" s="576" t="s">
        <v>238</v>
      </c>
      <c r="E24" s="576"/>
      <c r="F24" s="576"/>
      <c r="G24" s="154">
        <v>210796</v>
      </c>
      <c r="H24" s="571">
        <f>IF(G24=0,0,G24/$G$39)</f>
        <v>9.8490285346909179E-2</v>
      </c>
    </row>
    <row r="25" spans="1:8" ht="15" customHeight="1" x14ac:dyDescent="0.2">
      <c r="A25" s="437">
        <v>2</v>
      </c>
      <c r="B25" s="126" t="s">
        <v>239</v>
      </c>
      <c r="C25" s="577" t="s">
        <v>238</v>
      </c>
      <c r="D25" s="577" t="s">
        <v>238</v>
      </c>
      <c r="E25" s="577" t="s">
        <v>238</v>
      </c>
      <c r="F25" s="577" t="s">
        <v>238</v>
      </c>
      <c r="G25" s="154">
        <v>498737</v>
      </c>
      <c r="H25" s="571">
        <f t="shared" ref="H25:H38" si="1">IF(G25=0,0,G25/$G$39)</f>
        <v>0.23302505475939506</v>
      </c>
    </row>
    <row r="26" spans="1:8" ht="15" customHeight="1" x14ac:dyDescent="0.2">
      <c r="A26" s="437">
        <v>3</v>
      </c>
      <c r="B26" s="126" t="s">
        <v>240</v>
      </c>
      <c r="C26" s="577" t="s">
        <v>238</v>
      </c>
      <c r="D26" s="577" t="s">
        <v>238</v>
      </c>
      <c r="E26" s="577" t="s">
        <v>238</v>
      </c>
      <c r="F26" s="577" t="s">
        <v>238</v>
      </c>
      <c r="G26" s="154">
        <v>1420885</v>
      </c>
      <c r="H26" s="571">
        <f t="shared" si="1"/>
        <v>0.66388057218895546</v>
      </c>
    </row>
    <row r="27" spans="1:8" ht="15" customHeight="1" x14ac:dyDescent="0.2">
      <c r="A27" s="437">
        <v>4</v>
      </c>
      <c r="B27" s="126" t="s">
        <v>241</v>
      </c>
      <c r="C27" s="577" t="s">
        <v>238</v>
      </c>
      <c r="D27" s="577" t="s">
        <v>238</v>
      </c>
      <c r="E27" s="577" t="s">
        <v>238</v>
      </c>
      <c r="F27" s="577" t="s">
        <v>238</v>
      </c>
      <c r="G27" s="154">
        <v>9854</v>
      </c>
      <c r="H27" s="571">
        <f t="shared" si="1"/>
        <v>4.6040877047403318E-3</v>
      </c>
    </row>
    <row r="28" spans="1:8" ht="15" customHeight="1" x14ac:dyDescent="0.2">
      <c r="A28" s="437">
        <v>5</v>
      </c>
      <c r="B28" s="181"/>
      <c r="C28" s="577"/>
      <c r="D28" s="577"/>
      <c r="E28" s="577"/>
      <c r="F28" s="577"/>
      <c r="G28" s="154"/>
      <c r="H28" s="571">
        <f t="shared" si="1"/>
        <v>0</v>
      </c>
    </row>
    <row r="29" spans="1:8" ht="15" customHeight="1" x14ac:dyDescent="0.2">
      <c r="A29" s="437">
        <v>6</v>
      </c>
      <c r="B29" s="181"/>
      <c r="C29" s="577"/>
      <c r="D29" s="577"/>
      <c r="E29" s="577"/>
      <c r="F29" s="577"/>
      <c r="G29" s="154"/>
      <c r="H29" s="571">
        <f t="shared" si="1"/>
        <v>0</v>
      </c>
    </row>
    <row r="30" spans="1:8" ht="15" customHeight="1" x14ac:dyDescent="0.2">
      <c r="A30" s="437">
        <v>7</v>
      </c>
      <c r="B30" s="181"/>
      <c r="C30" s="577"/>
      <c r="D30" s="577"/>
      <c r="E30" s="577"/>
      <c r="F30" s="577"/>
      <c r="G30" s="154"/>
      <c r="H30" s="571">
        <f t="shared" si="1"/>
        <v>0</v>
      </c>
    </row>
    <row r="31" spans="1:8" ht="15" customHeight="1" x14ac:dyDescent="0.2">
      <c r="A31" s="437">
        <v>8</v>
      </c>
      <c r="B31" s="181"/>
      <c r="C31" s="577"/>
      <c r="D31" s="577"/>
      <c r="E31" s="577"/>
      <c r="F31" s="577"/>
      <c r="G31" s="154"/>
      <c r="H31" s="571">
        <f t="shared" si="1"/>
        <v>0</v>
      </c>
    </row>
    <row r="32" spans="1:8" ht="15" customHeight="1" x14ac:dyDescent="0.2">
      <c r="A32" s="437">
        <v>9</v>
      </c>
      <c r="B32" s="181"/>
      <c r="C32" s="577"/>
      <c r="D32" s="577"/>
      <c r="E32" s="577"/>
      <c r="F32" s="577"/>
      <c r="G32" s="154"/>
      <c r="H32" s="571">
        <f t="shared" si="1"/>
        <v>0</v>
      </c>
    </row>
    <row r="33" spans="1:8" ht="15" customHeight="1" x14ac:dyDescent="0.2">
      <c r="A33" s="437">
        <v>10</v>
      </c>
      <c r="B33" s="181"/>
      <c r="C33" s="577"/>
      <c r="D33" s="577"/>
      <c r="E33" s="577"/>
      <c r="F33" s="577"/>
      <c r="G33" s="154"/>
      <c r="H33" s="571">
        <f t="shared" si="1"/>
        <v>0</v>
      </c>
    </row>
    <row r="34" spans="1:8" ht="15" customHeight="1" x14ac:dyDescent="0.2">
      <c r="A34" s="437">
        <v>11</v>
      </c>
      <c r="B34" s="181"/>
      <c r="C34" s="577"/>
      <c r="D34" s="577"/>
      <c r="E34" s="577"/>
      <c r="F34" s="577"/>
      <c r="G34" s="154"/>
      <c r="H34" s="571">
        <f t="shared" si="1"/>
        <v>0</v>
      </c>
    </row>
    <row r="35" spans="1:8" ht="15" customHeight="1" x14ac:dyDescent="0.2">
      <c r="A35" s="437">
        <v>12</v>
      </c>
      <c r="B35" s="181"/>
      <c r="C35" s="577"/>
      <c r="D35" s="577"/>
      <c r="E35" s="577"/>
      <c r="F35" s="577"/>
      <c r="G35" s="154"/>
      <c r="H35" s="571">
        <f t="shared" si="1"/>
        <v>0</v>
      </c>
    </row>
    <row r="36" spans="1:8" ht="15" customHeight="1" x14ac:dyDescent="0.2">
      <c r="A36" s="437">
        <v>13</v>
      </c>
      <c r="B36" s="181"/>
      <c r="C36" s="577"/>
      <c r="D36" s="577"/>
      <c r="E36" s="577"/>
      <c r="F36" s="577"/>
      <c r="G36" s="154"/>
      <c r="H36" s="571">
        <f t="shared" si="1"/>
        <v>0</v>
      </c>
    </row>
    <row r="37" spans="1:8" ht="15" customHeight="1" x14ac:dyDescent="0.2">
      <c r="A37" s="437">
        <v>14</v>
      </c>
      <c r="B37" s="181"/>
      <c r="C37" s="577"/>
      <c r="D37" s="577"/>
      <c r="E37" s="577"/>
      <c r="F37" s="577"/>
      <c r="G37" s="154"/>
      <c r="H37" s="571">
        <f t="shared" si="1"/>
        <v>0</v>
      </c>
    </row>
    <row r="38" spans="1:8" ht="15" customHeight="1" x14ac:dyDescent="0.2">
      <c r="A38" s="437">
        <v>15</v>
      </c>
      <c r="B38" s="181"/>
      <c r="C38" s="577"/>
      <c r="D38" s="577"/>
      <c r="E38" s="577"/>
      <c r="F38" s="577"/>
      <c r="G38" s="155"/>
      <c r="H38" s="571">
        <f t="shared" si="1"/>
        <v>0</v>
      </c>
    </row>
    <row r="39" spans="1:8" s="447" customFormat="1" ht="15" customHeight="1" x14ac:dyDescent="0.2">
      <c r="A39" s="502"/>
      <c r="B39" s="503" t="s">
        <v>161</v>
      </c>
      <c r="C39" s="191"/>
      <c r="D39" s="191"/>
      <c r="E39" s="191"/>
      <c r="F39" s="192"/>
      <c r="G39" s="190">
        <f>SUM(G24:G38)</f>
        <v>2140272</v>
      </c>
      <c r="H39" s="568">
        <f>SUM(H24:H38)</f>
        <v>1</v>
      </c>
    </row>
    <row r="40" spans="1:8" ht="15" customHeight="1" x14ac:dyDescent="0.2">
      <c r="A40" s="201" t="s">
        <v>114</v>
      </c>
      <c r="B40" s="205"/>
      <c r="C40" s="203" t="s">
        <v>158</v>
      </c>
      <c r="D40" s="203" t="s">
        <v>159</v>
      </c>
      <c r="E40" s="203" t="s">
        <v>98</v>
      </c>
      <c r="F40" s="203" t="s">
        <v>160</v>
      </c>
      <c r="G40" s="206"/>
      <c r="H40" s="207"/>
    </row>
    <row r="41" spans="1:8" ht="15" customHeight="1" x14ac:dyDescent="0.2">
      <c r="A41" s="437">
        <v>1</v>
      </c>
      <c r="B41" s="184"/>
      <c r="C41" s="576"/>
      <c r="D41" s="576"/>
      <c r="E41" s="576"/>
      <c r="F41" s="576"/>
      <c r="G41" s="154"/>
      <c r="H41" s="571">
        <f>IF(G41=0,0,G41/$G$46)</f>
        <v>0</v>
      </c>
    </row>
    <row r="42" spans="1:8" ht="15" customHeight="1" x14ac:dyDescent="0.2">
      <c r="A42" s="437">
        <v>2</v>
      </c>
      <c r="B42" s="181"/>
      <c r="C42" s="577"/>
      <c r="D42" s="577"/>
      <c r="E42" s="577"/>
      <c r="F42" s="577"/>
      <c r="G42" s="154"/>
      <c r="H42" s="571">
        <f>IF(G42=0,0,G42/$G$46)</f>
        <v>0</v>
      </c>
    </row>
    <row r="43" spans="1:8" ht="15" customHeight="1" x14ac:dyDescent="0.2">
      <c r="A43" s="437">
        <v>3</v>
      </c>
      <c r="B43" s="181"/>
      <c r="C43" s="577"/>
      <c r="D43" s="577"/>
      <c r="E43" s="577"/>
      <c r="F43" s="577"/>
      <c r="G43" s="154"/>
      <c r="H43" s="571">
        <f>IF(G43=0,0,G43/$G$46)</f>
        <v>0</v>
      </c>
    </row>
    <row r="44" spans="1:8" ht="15" customHeight="1" x14ac:dyDescent="0.2">
      <c r="A44" s="437">
        <v>4</v>
      </c>
      <c r="B44" s="181"/>
      <c r="C44" s="577"/>
      <c r="D44" s="577"/>
      <c r="E44" s="577"/>
      <c r="F44" s="577"/>
      <c r="G44" s="154"/>
      <c r="H44" s="571">
        <f>IF(G44=0,0,G44/$G$46)</f>
        <v>0</v>
      </c>
    </row>
    <row r="45" spans="1:8" ht="15" customHeight="1" x14ac:dyDescent="0.2">
      <c r="A45" s="437">
        <v>5</v>
      </c>
      <c r="B45" s="181"/>
      <c r="C45" s="577"/>
      <c r="D45" s="577"/>
      <c r="E45" s="577"/>
      <c r="F45" s="577"/>
      <c r="G45" s="155"/>
      <c r="H45" s="571">
        <f>IF(G45=0,0,G45/$G$46)</f>
        <v>0</v>
      </c>
    </row>
    <row r="46" spans="1:8" s="447" customFormat="1" ht="15" customHeight="1" x14ac:dyDescent="0.2">
      <c r="A46" s="502"/>
      <c r="B46" s="503" t="s">
        <v>111</v>
      </c>
      <c r="C46" s="191"/>
      <c r="D46" s="191"/>
      <c r="E46" s="191"/>
      <c r="F46" s="192"/>
      <c r="G46" s="190">
        <f>SUM(G41:G45)</f>
        <v>0</v>
      </c>
      <c r="H46" s="568">
        <f>SUM(H41:H45)</f>
        <v>0</v>
      </c>
    </row>
    <row r="47" spans="1:8" ht="15" customHeight="1" x14ac:dyDescent="0.2">
      <c r="A47" s="434" t="s">
        <v>112</v>
      </c>
      <c r="B47" s="504"/>
      <c r="C47" s="193"/>
      <c r="D47" s="193"/>
      <c r="E47" s="193"/>
      <c r="F47" s="194"/>
      <c r="G47" s="505">
        <f>G22+G39+G46</f>
        <v>3264907</v>
      </c>
      <c r="H47" s="565"/>
    </row>
    <row r="48" spans="1:8" s="447" customFormat="1" ht="15" customHeight="1" x14ac:dyDescent="0.2">
      <c r="A48" s="434" t="s">
        <v>52</v>
      </c>
      <c r="B48" s="435"/>
      <c r="C48" s="193"/>
      <c r="D48" s="193"/>
      <c r="E48" s="193"/>
      <c r="F48" s="194"/>
      <c r="G48" s="156"/>
      <c r="H48" s="572"/>
    </row>
    <row r="49" spans="1:9" s="447" customFormat="1" ht="15" customHeight="1" x14ac:dyDescent="0.2">
      <c r="A49" s="434" t="s">
        <v>18</v>
      </c>
      <c r="B49" s="435"/>
      <c r="C49" s="195"/>
      <c r="D49" s="195"/>
      <c r="E49" s="195"/>
      <c r="F49" s="196"/>
      <c r="G49" s="156">
        <v>360839</v>
      </c>
      <c r="H49" s="572"/>
    </row>
    <row r="50" spans="1:9" s="447" customFormat="1" ht="15" customHeight="1" thickBot="1" x14ac:dyDescent="0.25">
      <c r="A50" s="506" t="s">
        <v>170</v>
      </c>
      <c r="B50" s="507"/>
      <c r="C50" s="197"/>
      <c r="D50" s="197"/>
      <c r="E50" s="197"/>
      <c r="F50" s="198"/>
      <c r="G50" s="157"/>
      <c r="H50" s="572"/>
    </row>
    <row r="51" spans="1:9" ht="15" customHeight="1" thickBot="1" x14ac:dyDescent="0.25">
      <c r="A51" s="389" t="s">
        <v>19</v>
      </c>
      <c r="B51" s="219"/>
      <c r="C51" s="199"/>
      <c r="D51" s="199"/>
      <c r="E51" s="199"/>
      <c r="F51" s="200"/>
      <c r="G51" s="508">
        <f>SUM(G47:G50)</f>
        <v>3625746</v>
      </c>
      <c r="H51" s="566"/>
    </row>
    <row r="52" spans="1:9" x14ac:dyDescent="0.2"/>
    <row r="53" spans="1:9" x14ac:dyDescent="0.2">
      <c r="A53" s="488" t="s">
        <v>157</v>
      </c>
      <c r="B53" s="488"/>
      <c r="C53" s="488"/>
      <c r="D53" s="488"/>
      <c r="E53" s="488"/>
      <c r="F53" s="488"/>
      <c r="G53" s="488"/>
    </row>
    <row r="54" spans="1:9" ht="33" customHeight="1" x14ac:dyDescent="0.2">
      <c r="A54" s="488" t="s">
        <v>226</v>
      </c>
      <c r="B54" s="488"/>
      <c r="C54" s="488"/>
      <c r="D54" s="488"/>
      <c r="E54" s="488"/>
      <c r="F54" s="488"/>
      <c r="G54" s="488"/>
      <c r="H54" s="488"/>
      <c r="I54" s="488"/>
    </row>
    <row r="55" spans="1:9" x14ac:dyDescent="0.2">
      <c r="A55" s="489"/>
    </row>
  </sheetData>
  <sheetProtection sheet="1" selectLockedCells="1"/>
  <customSheetViews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16" t="s">
        <v>143</v>
      </c>
      <c r="B1" s="616"/>
      <c r="C1" s="616"/>
      <c r="D1" s="616"/>
      <c r="E1" s="616"/>
      <c r="F1" s="616"/>
      <c r="G1" s="616"/>
      <c r="H1" s="616"/>
    </row>
    <row r="2" spans="1:8" ht="20.100000000000001" customHeight="1" x14ac:dyDescent="0.2">
      <c r="A2" s="631" t="s">
        <v>8</v>
      </c>
      <c r="B2" s="631"/>
      <c r="C2" s="631"/>
      <c r="D2" s="657" t="str">
        <f>'CSS '!B4:B4</f>
        <v>BUTTE</v>
      </c>
      <c r="E2" s="657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58"/>
      <c r="E3" s="658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59" t="s">
        <v>51</v>
      </c>
      <c r="B5" s="660"/>
      <c r="C5" s="660"/>
      <c r="D5" s="660"/>
      <c r="E5" s="661"/>
      <c r="F5" s="665" t="s">
        <v>0</v>
      </c>
      <c r="G5" s="666"/>
      <c r="H5" s="614" t="s">
        <v>140</v>
      </c>
    </row>
    <row r="6" spans="1:8" s="1" customFormat="1" ht="34.5" customHeight="1" thickBot="1" x14ac:dyDescent="0.25">
      <c r="A6" s="662"/>
      <c r="B6" s="663"/>
      <c r="C6" s="663"/>
      <c r="D6" s="663"/>
      <c r="E6" s="664"/>
      <c r="F6" s="667" t="s">
        <v>55</v>
      </c>
      <c r="G6" s="668"/>
      <c r="H6" s="615"/>
    </row>
    <row r="7" spans="1:8" ht="15" customHeight="1" x14ac:dyDescent="0.2">
      <c r="A7" s="621" t="s">
        <v>133</v>
      </c>
      <c r="B7" s="653"/>
      <c r="C7" s="653"/>
      <c r="D7" s="653"/>
      <c r="E7" s="654"/>
      <c r="F7" s="655"/>
      <c r="G7" s="656"/>
      <c r="H7" s="58"/>
    </row>
    <row r="8" spans="1:8" ht="15" customHeight="1" x14ac:dyDescent="0.2">
      <c r="A8" s="51">
        <v>1</v>
      </c>
      <c r="B8" s="612"/>
      <c r="C8" s="651"/>
      <c r="D8" s="651"/>
      <c r="E8" s="652"/>
      <c r="F8" s="610"/>
      <c r="G8" s="611"/>
      <c r="H8" s="58"/>
    </row>
    <row r="9" spans="1:8" ht="15" customHeight="1" x14ac:dyDescent="0.2">
      <c r="A9" s="51">
        <v>2</v>
      </c>
      <c r="B9" s="612"/>
      <c r="C9" s="651"/>
      <c r="D9" s="651"/>
      <c r="E9" s="652"/>
      <c r="F9" s="610"/>
      <c r="G9" s="611"/>
      <c r="H9" s="58"/>
    </row>
    <row r="10" spans="1:8" ht="15" customHeight="1" x14ac:dyDescent="0.2">
      <c r="A10" s="51">
        <v>3</v>
      </c>
      <c r="B10" s="612"/>
      <c r="C10" s="651"/>
      <c r="D10" s="651"/>
      <c r="E10" s="652"/>
      <c r="F10" s="610"/>
      <c r="G10" s="611"/>
      <c r="H10" s="58"/>
    </row>
    <row r="11" spans="1:8" ht="15" customHeight="1" x14ac:dyDescent="0.2">
      <c r="A11" s="51">
        <v>4</v>
      </c>
      <c r="B11" s="612"/>
      <c r="C11" s="651"/>
      <c r="D11" s="651"/>
      <c r="E11" s="652"/>
      <c r="F11" s="610"/>
      <c r="G11" s="611"/>
      <c r="H11" s="58"/>
    </row>
    <row r="12" spans="1:8" ht="15" customHeight="1" x14ac:dyDescent="0.2">
      <c r="A12" s="51">
        <v>5</v>
      </c>
      <c r="B12" s="612"/>
      <c r="C12" s="651"/>
      <c r="D12" s="651"/>
      <c r="E12" s="652"/>
      <c r="F12" s="610"/>
      <c r="G12" s="611"/>
      <c r="H12" s="58"/>
    </row>
    <row r="13" spans="1:8" ht="15" customHeight="1" x14ac:dyDescent="0.2">
      <c r="A13" s="51">
        <v>6</v>
      </c>
      <c r="B13" s="612"/>
      <c r="C13" s="651"/>
      <c r="D13" s="651"/>
      <c r="E13" s="652"/>
      <c r="F13" s="610"/>
      <c r="G13" s="611"/>
      <c r="H13" s="58"/>
    </row>
    <row r="14" spans="1:8" ht="15" customHeight="1" x14ac:dyDescent="0.2">
      <c r="A14" s="51">
        <v>7</v>
      </c>
      <c r="B14" s="612"/>
      <c r="C14" s="651"/>
      <c r="D14" s="651"/>
      <c r="E14" s="652"/>
      <c r="F14" s="610"/>
      <c r="G14" s="611"/>
      <c r="H14" s="58"/>
    </row>
    <row r="15" spans="1:8" ht="15" customHeight="1" x14ac:dyDescent="0.2">
      <c r="A15" s="51">
        <v>8</v>
      </c>
      <c r="B15" s="608"/>
      <c r="C15" s="647"/>
      <c r="D15" s="647"/>
      <c r="E15" s="648"/>
      <c r="F15" s="610"/>
      <c r="G15" s="611"/>
      <c r="H15" s="58"/>
    </row>
    <row r="16" spans="1:8" ht="15" customHeight="1" x14ac:dyDescent="0.2">
      <c r="A16" s="51">
        <v>9</v>
      </c>
      <c r="B16" s="608"/>
      <c r="C16" s="647"/>
      <c r="D16" s="647"/>
      <c r="E16" s="648"/>
      <c r="F16" s="610"/>
      <c r="G16" s="611"/>
      <c r="H16" s="58"/>
    </row>
    <row r="17" spans="1:8" ht="15" customHeight="1" x14ac:dyDescent="0.2">
      <c r="A17" s="51">
        <v>10</v>
      </c>
      <c r="B17" s="608"/>
      <c r="C17" s="608"/>
      <c r="D17" s="608"/>
      <c r="E17" s="609"/>
      <c r="F17" s="649"/>
      <c r="G17" s="650"/>
      <c r="H17" s="58"/>
    </row>
    <row r="18" spans="1:8" s="4" customFormat="1" ht="15" customHeight="1" x14ac:dyDescent="0.2">
      <c r="A18" s="52"/>
      <c r="B18" s="617" t="s">
        <v>110</v>
      </c>
      <c r="C18" s="617"/>
      <c r="D18" s="617"/>
      <c r="E18" s="618"/>
      <c r="F18" s="643">
        <f>SUM(F8:G17)</f>
        <v>0</v>
      </c>
      <c r="G18" s="644"/>
      <c r="H18" s="60"/>
    </row>
    <row r="19" spans="1:8" ht="15" customHeight="1" x14ac:dyDescent="0.2">
      <c r="A19" s="628" t="s">
        <v>134</v>
      </c>
      <c r="B19" s="629"/>
      <c r="C19" s="629"/>
      <c r="D19" s="629"/>
      <c r="E19" s="630"/>
      <c r="F19" s="645"/>
      <c r="G19" s="646"/>
      <c r="H19" s="58"/>
    </row>
    <row r="20" spans="1:8" ht="15" customHeight="1" x14ac:dyDescent="0.2">
      <c r="A20" s="51">
        <v>1</v>
      </c>
      <c r="B20" s="612"/>
      <c r="C20" s="612"/>
      <c r="D20" s="612"/>
      <c r="E20" s="613"/>
      <c r="F20" s="610"/>
      <c r="G20" s="611"/>
      <c r="H20" s="58"/>
    </row>
    <row r="21" spans="1:8" ht="15" customHeight="1" x14ac:dyDescent="0.2">
      <c r="A21" s="51">
        <v>2</v>
      </c>
      <c r="B21" s="612"/>
      <c r="C21" s="612"/>
      <c r="D21" s="612"/>
      <c r="E21" s="613"/>
      <c r="F21" s="610"/>
      <c r="G21" s="611"/>
      <c r="H21" s="58"/>
    </row>
    <row r="22" spans="1:8" ht="15" customHeight="1" x14ac:dyDescent="0.2">
      <c r="A22" s="51">
        <v>3</v>
      </c>
      <c r="B22" s="612"/>
      <c r="C22" s="612"/>
      <c r="D22" s="612"/>
      <c r="E22" s="613"/>
      <c r="F22" s="610"/>
      <c r="G22" s="611"/>
      <c r="H22" s="58"/>
    </row>
    <row r="23" spans="1:8" ht="15" customHeight="1" x14ac:dyDescent="0.2">
      <c r="A23" s="51">
        <v>4</v>
      </c>
      <c r="B23" s="612"/>
      <c r="C23" s="612"/>
      <c r="D23" s="612"/>
      <c r="E23" s="613"/>
      <c r="F23" s="610"/>
      <c r="G23" s="611"/>
      <c r="H23" s="58"/>
    </row>
    <row r="24" spans="1:8" ht="15" customHeight="1" x14ac:dyDescent="0.2">
      <c r="A24" s="51">
        <v>5</v>
      </c>
      <c r="B24" s="608"/>
      <c r="C24" s="608"/>
      <c r="D24" s="608"/>
      <c r="E24" s="609"/>
      <c r="F24" s="610"/>
      <c r="G24" s="611"/>
      <c r="H24" s="58"/>
    </row>
    <row r="25" spans="1:8" ht="15" customHeight="1" x14ac:dyDescent="0.2">
      <c r="A25" s="51">
        <v>6</v>
      </c>
      <c r="B25" s="608"/>
      <c r="C25" s="608"/>
      <c r="D25" s="608"/>
      <c r="E25" s="609"/>
      <c r="F25" s="610"/>
      <c r="G25" s="611"/>
      <c r="H25" s="58"/>
    </row>
    <row r="26" spans="1:8" ht="15" customHeight="1" x14ac:dyDescent="0.2">
      <c r="A26" s="51">
        <v>7</v>
      </c>
      <c r="B26" s="608"/>
      <c r="C26" s="608"/>
      <c r="D26" s="608"/>
      <c r="E26" s="609"/>
      <c r="F26" s="610"/>
      <c r="G26" s="611"/>
      <c r="H26" s="58"/>
    </row>
    <row r="27" spans="1:8" ht="15" customHeight="1" x14ac:dyDescent="0.2">
      <c r="A27" s="51">
        <v>8</v>
      </c>
      <c r="B27" s="608"/>
      <c r="C27" s="608"/>
      <c r="D27" s="608"/>
      <c r="E27" s="609"/>
      <c r="F27" s="610"/>
      <c r="G27" s="611"/>
      <c r="H27" s="58"/>
    </row>
    <row r="28" spans="1:8" ht="15" customHeight="1" x14ac:dyDescent="0.2">
      <c r="A28" s="51">
        <v>9</v>
      </c>
      <c r="B28" s="608"/>
      <c r="C28" s="608"/>
      <c r="D28" s="608"/>
      <c r="E28" s="609"/>
      <c r="F28" s="610"/>
      <c r="G28" s="611"/>
      <c r="H28" s="58"/>
    </row>
    <row r="29" spans="1:8" ht="15" customHeight="1" x14ac:dyDescent="0.2">
      <c r="A29" s="51">
        <v>10</v>
      </c>
      <c r="B29" s="608"/>
      <c r="C29" s="608"/>
      <c r="D29" s="608"/>
      <c r="E29" s="609"/>
      <c r="F29" s="610"/>
      <c r="G29" s="611"/>
      <c r="H29" s="58"/>
    </row>
    <row r="30" spans="1:8" s="4" customFormat="1" ht="15" customHeight="1" x14ac:dyDescent="0.2">
      <c r="A30" s="52"/>
      <c r="B30" s="617" t="s">
        <v>119</v>
      </c>
      <c r="C30" s="617"/>
      <c r="D30" s="617"/>
      <c r="E30" s="618"/>
      <c r="F30" s="619">
        <f>SUM(F20:G29)</f>
        <v>0</v>
      </c>
      <c r="G30" s="620"/>
      <c r="H30" s="60"/>
    </row>
    <row r="31" spans="1:8" ht="17.100000000000001" customHeight="1" x14ac:dyDescent="0.2">
      <c r="A31" s="621" t="s">
        <v>136</v>
      </c>
      <c r="B31" s="622"/>
      <c r="C31" s="622"/>
      <c r="D31" s="622"/>
      <c r="E31" s="623"/>
      <c r="F31" s="624"/>
      <c r="G31" s="625"/>
      <c r="H31" s="58"/>
    </row>
    <row r="32" spans="1:8" ht="15" customHeight="1" x14ac:dyDescent="0.2">
      <c r="A32" s="57">
        <v>1</v>
      </c>
      <c r="B32" s="631"/>
      <c r="C32" s="631"/>
      <c r="D32" s="631"/>
      <c r="E32" s="632"/>
      <c r="F32" s="626"/>
      <c r="G32" s="627"/>
      <c r="H32" s="58"/>
    </row>
    <row r="33" spans="1:8" ht="15" customHeight="1" x14ac:dyDescent="0.2">
      <c r="A33" s="621" t="s">
        <v>137</v>
      </c>
      <c r="B33" s="622"/>
      <c r="C33" s="622"/>
      <c r="D33" s="622"/>
      <c r="E33" s="623"/>
      <c r="F33" s="624"/>
      <c r="G33" s="625"/>
      <c r="H33" s="61"/>
    </row>
    <row r="34" spans="1:8" ht="15" customHeight="1" x14ac:dyDescent="0.2">
      <c r="A34" s="57">
        <v>1</v>
      </c>
      <c r="B34" s="631"/>
      <c r="C34" s="631"/>
      <c r="D34" s="631"/>
      <c r="E34" s="632"/>
      <c r="F34" s="626"/>
      <c r="G34" s="627"/>
      <c r="H34" s="64"/>
    </row>
    <row r="35" spans="1:8" ht="15" customHeight="1" x14ac:dyDescent="0.2">
      <c r="A35" s="621" t="s">
        <v>135</v>
      </c>
      <c r="B35" s="622"/>
      <c r="C35" s="622"/>
      <c r="D35" s="622"/>
      <c r="E35" s="623"/>
      <c r="F35" s="624"/>
      <c r="G35" s="625"/>
      <c r="H35" s="58"/>
    </row>
    <row r="36" spans="1:8" ht="15" customHeight="1" x14ac:dyDescent="0.2">
      <c r="A36" s="57">
        <v>1</v>
      </c>
      <c r="B36" s="631"/>
      <c r="C36" s="631"/>
      <c r="D36" s="631"/>
      <c r="E36" s="632"/>
      <c r="F36" s="626"/>
      <c r="G36" s="627"/>
      <c r="H36" s="58"/>
    </row>
    <row r="37" spans="1:8" ht="15" customHeight="1" x14ac:dyDescent="0.2">
      <c r="A37" s="621" t="s">
        <v>138</v>
      </c>
      <c r="B37" s="622"/>
      <c r="C37" s="622"/>
      <c r="D37" s="622"/>
      <c r="E37" s="623"/>
      <c r="F37" s="624"/>
      <c r="G37" s="625"/>
      <c r="H37" s="61"/>
    </row>
    <row r="38" spans="1:8" ht="15" customHeight="1" x14ac:dyDescent="0.2">
      <c r="A38" s="57">
        <v>1</v>
      </c>
      <c r="B38" s="631"/>
      <c r="C38" s="631"/>
      <c r="D38" s="631"/>
      <c r="E38" s="632"/>
      <c r="F38" s="626"/>
      <c r="G38" s="627"/>
      <c r="H38" s="64"/>
    </row>
    <row r="39" spans="1:8" ht="15" customHeight="1" x14ac:dyDescent="0.2">
      <c r="A39" s="621" t="s">
        <v>139</v>
      </c>
      <c r="B39" s="622"/>
      <c r="C39" s="622"/>
      <c r="D39" s="622"/>
      <c r="E39" s="623"/>
      <c r="F39" s="624"/>
      <c r="G39" s="625"/>
      <c r="H39" s="58"/>
    </row>
    <row r="40" spans="1:8" ht="15" customHeight="1" x14ac:dyDescent="0.2">
      <c r="A40" s="57">
        <v>1</v>
      </c>
      <c r="B40" s="631"/>
      <c r="C40" s="631"/>
      <c r="D40" s="631"/>
      <c r="E40" s="632"/>
      <c r="F40" s="626"/>
      <c r="G40" s="627"/>
      <c r="H40" s="58"/>
    </row>
    <row r="41" spans="1:8" s="4" customFormat="1" ht="15" customHeight="1" x14ac:dyDescent="0.2">
      <c r="A41" s="52"/>
      <c r="B41" s="617" t="s">
        <v>111</v>
      </c>
      <c r="C41" s="617"/>
      <c r="D41" s="617"/>
      <c r="E41" s="618"/>
      <c r="F41" s="619">
        <f>SUM(F32:G40)</f>
        <v>0</v>
      </c>
      <c r="G41" s="620"/>
      <c r="H41" s="63"/>
    </row>
    <row r="42" spans="1:8" ht="15" customHeight="1" x14ac:dyDescent="0.2">
      <c r="A42" s="638" t="s">
        <v>112</v>
      </c>
      <c r="B42" s="639"/>
      <c r="C42" s="639"/>
      <c r="D42" s="639"/>
      <c r="E42" s="640"/>
      <c r="F42" s="641">
        <f>F18+F30+F41</f>
        <v>0</v>
      </c>
      <c r="G42" s="642"/>
      <c r="H42" s="62"/>
    </row>
    <row r="43" spans="1:8" s="4" customFormat="1" ht="15" customHeight="1" x14ac:dyDescent="0.2">
      <c r="A43" s="628" t="s">
        <v>52</v>
      </c>
      <c r="B43" s="629"/>
      <c r="C43" s="629"/>
      <c r="D43" s="629"/>
      <c r="E43" s="630"/>
      <c r="F43" s="610"/>
      <c r="G43" s="611"/>
      <c r="H43" s="59"/>
    </row>
    <row r="44" spans="1:8" s="4" customFormat="1" ht="15" customHeight="1" thickBot="1" x14ac:dyDescent="0.25">
      <c r="A44" s="628" t="s">
        <v>18</v>
      </c>
      <c r="B44" s="629"/>
      <c r="C44" s="629"/>
      <c r="D44" s="629"/>
      <c r="E44" s="630"/>
      <c r="F44" s="610"/>
      <c r="G44" s="611"/>
      <c r="H44" s="59"/>
    </row>
    <row r="45" spans="1:8" ht="15" customHeight="1" thickBot="1" x14ac:dyDescent="0.25">
      <c r="A45" s="633" t="s">
        <v>19</v>
      </c>
      <c r="B45" s="634"/>
      <c r="C45" s="634"/>
      <c r="D45" s="634"/>
      <c r="E45" s="635"/>
      <c r="F45" s="636">
        <f>SUM(F42:G44)</f>
        <v>0</v>
      </c>
      <c r="G45" s="637"/>
      <c r="H45" s="65">
        <v>1</v>
      </c>
    </row>
    <row r="47" spans="1:8" s="66" customFormat="1" x14ac:dyDescent="0.2">
      <c r="A47" s="67" t="s">
        <v>142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EEC0F9C3-4901-428B-A60E-73DD0E5E6250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908EB6A4-476B-4014-BC23-F10C868B38EC}" scale="90" state="hidden">
      <selection activeCell="H9" sqref="H9"/>
      <pageMargins left="0.7" right="0.7" top="0.75" bottom="0.75" header="0.3" footer="0.3"/>
    </customSheetView>
  </customSheetViews>
  <mergeCells count="86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21:E21"/>
    <mergeCell ref="F21:G21"/>
    <mergeCell ref="B22:E22"/>
    <mergeCell ref="F22:G22"/>
    <mergeCell ref="B18:E18"/>
    <mergeCell ref="F18:G18"/>
    <mergeCell ref="A19:E19"/>
    <mergeCell ref="F19:G19"/>
    <mergeCell ref="B32:E32"/>
    <mergeCell ref="F32:G32"/>
    <mergeCell ref="F33:G33"/>
    <mergeCell ref="B34:E34"/>
    <mergeCell ref="B40:E40"/>
    <mergeCell ref="F40:G40"/>
    <mergeCell ref="A45:E45"/>
    <mergeCell ref="F45:G45"/>
    <mergeCell ref="A33:E33"/>
    <mergeCell ref="A35:E35"/>
    <mergeCell ref="F35:G35"/>
    <mergeCell ref="A37:E37"/>
    <mergeCell ref="B38:E38"/>
    <mergeCell ref="A39:E39"/>
    <mergeCell ref="F38:G38"/>
    <mergeCell ref="A42:E42"/>
    <mergeCell ref="F42:G42"/>
    <mergeCell ref="B41:E41"/>
    <mergeCell ref="F34:G34"/>
    <mergeCell ref="A44:E44"/>
    <mergeCell ref="A43:E43"/>
    <mergeCell ref="F43:G43"/>
    <mergeCell ref="B36:E36"/>
    <mergeCell ref="F36:G36"/>
    <mergeCell ref="F44:G44"/>
    <mergeCell ref="F37:G37"/>
    <mergeCell ref="F41:G41"/>
    <mergeCell ref="F39:G39"/>
    <mergeCell ref="H5:H6"/>
    <mergeCell ref="A1:H1"/>
    <mergeCell ref="B30:E30"/>
    <mergeCell ref="F30:G30"/>
    <mergeCell ref="A31:E31"/>
    <mergeCell ref="F31:G31"/>
    <mergeCell ref="B29:E29"/>
    <mergeCell ref="F29:G29"/>
    <mergeCell ref="B26:E26"/>
    <mergeCell ref="F26:G26"/>
    <mergeCell ref="B24:E24"/>
    <mergeCell ref="F24:G24"/>
    <mergeCell ref="B25:E25"/>
    <mergeCell ref="F25:G25"/>
    <mergeCell ref="B20:E20"/>
    <mergeCell ref="F20:G20"/>
    <mergeCell ref="B27:E27"/>
    <mergeCell ref="F27:G27"/>
    <mergeCell ref="B28:E28"/>
    <mergeCell ref="F28:G28"/>
    <mergeCell ref="B23:E23"/>
    <mergeCell ref="F23:G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16" t="s">
        <v>143</v>
      </c>
      <c r="F1" s="616"/>
      <c r="G1" s="616"/>
      <c r="H1" s="616"/>
      <c r="I1" s="616"/>
      <c r="J1" s="69"/>
      <c r="K1" s="69"/>
      <c r="L1" s="69"/>
      <c r="M1" s="69"/>
    </row>
    <row r="2" spans="1:13" ht="20.100000000000001" customHeight="1" x14ac:dyDescent="0.2">
      <c r="A2" s="631" t="s">
        <v>8</v>
      </c>
      <c r="B2" s="631"/>
      <c r="C2" s="631"/>
      <c r="D2" s="657" t="str">
        <f>'CSS '!B4:B4</f>
        <v>BUTTE</v>
      </c>
      <c r="E2" s="657"/>
      <c r="F2" s="55" t="s">
        <v>9</v>
      </c>
      <c r="G2" s="55"/>
      <c r="H2" s="55"/>
      <c r="I2" s="55"/>
      <c r="J2" s="55"/>
      <c r="K2" s="669">
        <f>'CSS '!E4</f>
        <v>0</v>
      </c>
      <c r="L2" s="669"/>
    </row>
    <row r="3" spans="1:13" ht="15" customHeight="1" x14ac:dyDescent="0.2">
      <c r="A3" s="19"/>
      <c r="B3" s="56"/>
      <c r="C3" s="56"/>
      <c r="D3" s="658"/>
      <c r="E3" s="658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59" t="s">
        <v>51</v>
      </c>
      <c r="B5" s="660"/>
      <c r="C5" s="660"/>
      <c r="D5" s="660"/>
      <c r="E5" s="661"/>
      <c r="F5" s="665" t="s">
        <v>0</v>
      </c>
      <c r="G5" s="666"/>
      <c r="H5" s="666"/>
      <c r="I5" s="666"/>
      <c r="J5" s="666"/>
      <c r="K5" s="666"/>
      <c r="L5" s="101" t="s">
        <v>140</v>
      </c>
    </row>
    <row r="6" spans="1:13" s="1" customFormat="1" ht="43.15" customHeight="1" thickBot="1" x14ac:dyDescent="0.25">
      <c r="A6" s="671"/>
      <c r="B6" s="672"/>
      <c r="C6" s="672"/>
      <c r="D6" s="672"/>
      <c r="E6" s="672"/>
      <c r="F6" s="111" t="s">
        <v>55</v>
      </c>
      <c r="G6" s="111" t="s">
        <v>144</v>
      </c>
      <c r="H6" s="111" t="s">
        <v>145</v>
      </c>
      <c r="I6" s="111" t="s">
        <v>90</v>
      </c>
      <c r="J6" s="111" t="s">
        <v>91</v>
      </c>
      <c r="K6" s="112" t="s">
        <v>146</v>
      </c>
      <c r="L6" s="120" t="s">
        <v>140</v>
      </c>
    </row>
    <row r="7" spans="1:13" ht="15" customHeight="1" thickTop="1" x14ac:dyDescent="0.2">
      <c r="A7" s="628" t="s">
        <v>133</v>
      </c>
      <c r="B7" s="670"/>
      <c r="C7" s="670"/>
      <c r="D7" s="670"/>
      <c r="E7" s="670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12"/>
      <c r="C8" s="651"/>
      <c r="D8" s="651"/>
      <c r="E8" s="651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12"/>
      <c r="C9" s="651"/>
      <c r="D9" s="651"/>
      <c r="E9" s="651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12"/>
      <c r="C10" s="651"/>
      <c r="D10" s="651"/>
      <c r="E10" s="651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12"/>
      <c r="C11" s="651"/>
      <c r="D11" s="651"/>
      <c r="E11" s="651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12"/>
      <c r="C12" s="651"/>
      <c r="D12" s="651"/>
      <c r="E12" s="651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12"/>
      <c r="C13" s="651"/>
      <c r="D13" s="651"/>
      <c r="E13" s="651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12"/>
      <c r="C14" s="651"/>
      <c r="D14" s="651"/>
      <c r="E14" s="651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08"/>
      <c r="C15" s="647"/>
      <c r="D15" s="647"/>
      <c r="E15" s="647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08"/>
      <c r="C16" s="647"/>
      <c r="D16" s="647"/>
      <c r="E16" s="647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08"/>
      <c r="C17" s="608"/>
      <c r="D17" s="608"/>
      <c r="E17" s="608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17" t="s">
        <v>110</v>
      </c>
      <c r="C18" s="617"/>
      <c r="D18" s="617"/>
      <c r="E18" s="617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28" t="s">
        <v>134</v>
      </c>
      <c r="B19" s="629"/>
      <c r="C19" s="629"/>
      <c r="D19" s="629"/>
      <c r="E19" s="629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12"/>
      <c r="C20" s="612"/>
      <c r="D20" s="612"/>
      <c r="E20" s="612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12"/>
      <c r="C21" s="612"/>
      <c r="D21" s="612"/>
      <c r="E21" s="612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12"/>
      <c r="C22" s="612"/>
      <c r="D22" s="612"/>
      <c r="E22" s="612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12"/>
      <c r="C23" s="612"/>
      <c r="D23" s="612"/>
      <c r="E23" s="612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08"/>
      <c r="C24" s="608"/>
      <c r="D24" s="608"/>
      <c r="E24" s="608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08"/>
      <c r="C25" s="608"/>
      <c r="D25" s="608"/>
      <c r="E25" s="608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08"/>
      <c r="C26" s="608"/>
      <c r="D26" s="608"/>
      <c r="E26" s="608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08"/>
      <c r="C27" s="608"/>
      <c r="D27" s="608"/>
      <c r="E27" s="608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08"/>
      <c r="C28" s="608"/>
      <c r="D28" s="608"/>
      <c r="E28" s="608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08"/>
      <c r="C29" s="608"/>
      <c r="D29" s="608"/>
      <c r="E29" s="608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17" t="s">
        <v>119</v>
      </c>
      <c r="C30" s="617"/>
      <c r="D30" s="617"/>
      <c r="E30" s="617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21" t="s">
        <v>136</v>
      </c>
      <c r="B31" s="622"/>
      <c r="C31" s="622"/>
      <c r="D31" s="622"/>
      <c r="E31" s="622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31"/>
      <c r="C32" s="631"/>
      <c r="D32" s="631"/>
      <c r="E32" s="631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21" t="s">
        <v>137</v>
      </c>
      <c r="B33" s="622"/>
      <c r="C33" s="622"/>
      <c r="D33" s="622"/>
      <c r="E33" s="622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31"/>
      <c r="C34" s="631"/>
      <c r="D34" s="631"/>
      <c r="E34" s="631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21" t="s">
        <v>135</v>
      </c>
      <c r="B35" s="622"/>
      <c r="C35" s="622"/>
      <c r="D35" s="622"/>
      <c r="E35" s="622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31"/>
      <c r="C36" s="631"/>
      <c r="D36" s="631"/>
      <c r="E36" s="631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21" t="s">
        <v>138</v>
      </c>
      <c r="B37" s="622"/>
      <c r="C37" s="622"/>
      <c r="D37" s="622"/>
      <c r="E37" s="622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31"/>
      <c r="C38" s="631"/>
      <c r="D38" s="631"/>
      <c r="E38" s="631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21" t="s">
        <v>139</v>
      </c>
      <c r="B39" s="622"/>
      <c r="C39" s="622"/>
      <c r="D39" s="622"/>
      <c r="E39" s="622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31"/>
      <c r="C40" s="631"/>
      <c r="D40" s="631"/>
      <c r="E40" s="631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17" t="s">
        <v>111</v>
      </c>
      <c r="C41" s="617"/>
      <c r="D41" s="617"/>
      <c r="E41" s="617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38" t="s">
        <v>112</v>
      </c>
      <c r="B42" s="639"/>
      <c r="C42" s="639"/>
      <c r="D42" s="639"/>
      <c r="E42" s="639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28" t="s">
        <v>52</v>
      </c>
      <c r="B43" s="629"/>
      <c r="C43" s="629"/>
      <c r="D43" s="629"/>
      <c r="E43" s="629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28" t="s">
        <v>18</v>
      </c>
      <c r="B44" s="629"/>
      <c r="C44" s="629"/>
      <c r="D44" s="629"/>
      <c r="E44" s="629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33" t="s">
        <v>19</v>
      </c>
      <c r="B45" s="634"/>
      <c r="C45" s="634"/>
      <c r="D45" s="634"/>
      <c r="E45" s="634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142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EEC0F9C3-4901-428B-A60E-73DD0E5E6250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908EB6A4-476B-4014-BC23-F10C868B38EC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B9:E9"/>
    <mergeCell ref="A2:C2"/>
    <mergeCell ref="D2:E2"/>
    <mergeCell ref="D3:E3"/>
    <mergeCell ref="A5:E6"/>
    <mergeCell ref="F5:K5"/>
    <mergeCell ref="E1:I1"/>
    <mergeCell ref="K2:L2"/>
    <mergeCell ref="A7:E7"/>
    <mergeCell ref="B8:E8"/>
    <mergeCell ref="B13:E13"/>
    <mergeCell ref="B14:E14"/>
    <mergeCell ref="B15:E15"/>
    <mergeCell ref="B10:E10"/>
    <mergeCell ref="B11:E11"/>
    <mergeCell ref="B12:E12"/>
    <mergeCell ref="A19:E19"/>
    <mergeCell ref="B20:E20"/>
    <mergeCell ref="B21:E21"/>
    <mergeCell ref="B16:E16"/>
    <mergeCell ref="B17:E17"/>
    <mergeCell ref="B18:E18"/>
    <mergeCell ref="B25:E25"/>
    <mergeCell ref="B26:E26"/>
    <mergeCell ref="B27:E27"/>
    <mergeCell ref="B22:E22"/>
    <mergeCell ref="B23:E23"/>
    <mergeCell ref="B24:E24"/>
    <mergeCell ref="A31:E31"/>
    <mergeCell ref="B32:E32"/>
    <mergeCell ref="A33:E33"/>
    <mergeCell ref="B28:E28"/>
    <mergeCell ref="B29:E29"/>
    <mergeCell ref="B30:E30"/>
    <mergeCell ref="A37:E37"/>
    <mergeCell ref="B38:E38"/>
    <mergeCell ref="A39:E39"/>
    <mergeCell ref="B34:E34"/>
    <mergeCell ref="A35:E35"/>
    <mergeCell ref="B36:E36"/>
    <mergeCell ref="A43:E43"/>
    <mergeCell ref="A44:E44"/>
    <mergeCell ref="A45:E45"/>
    <mergeCell ref="B40:E40"/>
    <mergeCell ref="B41:E41"/>
    <mergeCell ref="A42:E42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7.7109375" style="387" customWidth="1"/>
    <col min="2" max="2" width="27.7109375" style="387" customWidth="1"/>
    <col min="3" max="6" width="6.7109375" style="387" customWidth="1"/>
    <col min="7" max="7" width="37.7109375" style="387" customWidth="1"/>
    <col min="8" max="8" width="19.42578125" style="387" hidden="1" customWidth="1"/>
    <col min="9" max="9" width="20.28515625" style="387" hidden="1" customWidth="1"/>
    <col min="10" max="10" width="12.42578125" style="387" hidden="1" customWidth="1"/>
    <col min="11" max="11" width="0" style="387" hidden="1" customWidth="1"/>
    <col min="12" max="16384" width="8.7109375" style="387" hidden="1"/>
  </cols>
  <sheetData>
    <row r="1" spans="1:9" ht="19.899999999999999" customHeight="1" x14ac:dyDescent="0.25">
      <c r="A1" s="474" t="s">
        <v>189</v>
      </c>
      <c r="B1" s="475"/>
      <c r="C1" s="475"/>
      <c r="D1" s="475"/>
      <c r="E1" s="475"/>
      <c r="F1" s="475"/>
      <c r="G1" s="476"/>
      <c r="H1" s="477"/>
      <c r="I1" s="477"/>
    </row>
    <row r="2" spans="1:9" ht="19.899999999999999" customHeight="1" x14ac:dyDescent="0.25">
      <c r="A2" s="456" t="s">
        <v>190</v>
      </c>
      <c r="B2" s="457"/>
      <c r="C2" s="457"/>
      <c r="D2" s="457"/>
      <c r="E2" s="457"/>
      <c r="F2" s="457"/>
      <c r="G2" s="458"/>
      <c r="H2" s="477"/>
      <c r="I2" s="477"/>
    </row>
    <row r="3" spans="1:9" ht="19.899999999999999" customHeight="1" thickBot="1" x14ac:dyDescent="0.3">
      <c r="A3" s="456" t="s">
        <v>191</v>
      </c>
      <c r="B3" s="457"/>
      <c r="C3" s="457"/>
      <c r="D3" s="457"/>
      <c r="E3" s="457"/>
      <c r="F3" s="457"/>
      <c r="G3" s="458"/>
      <c r="H3" s="477"/>
      <c r="I3" s="477"/>
    </row>
    <row r="4" spans="1:9" ht="20.100000000000001" customHeight="1" thickBot="1" x14ac:dyDescent="0.25">
      <c r="A4" s="218" t="s">
        <v>8</v>
      </c>
      <c r="B4" s="593" t="str">
        <f>'CSS '!B4</f>
        <v>BUTTE</v>
      </c>
      <c r="C4" s="188"/>
      <c r="D4" s="188"/>
      <c r="E4" s="188"/>
      <c r="F4" s="390" t="s">
        <v>9</v>
      </c>
      <c r="G4" s="592">
        <f>'CSS '!G4</f>
        <v>42838</v>
      </c>
    </row>
    <row r="5" spans="1:9" s="433" customFormat="1" ht="40.15" customHeight="1" thickBot="1" x14ac:dyDescent="0.25">
      <c r="A5" s="478" t="s">
        <v>230</v>
      </c>
      <c r="B5" s="225"/>
      <c r="C5" s="479" t="s">
        <v>193</v>
      </c>
      <c r="D5" s="187"/>
      <c r="E5" s="187"/>
      <c r="F5" s="480"/>
      <c r="G5" s="481" t="s">
        <v>55</v>
      </c>
      <c r="H5" s="482"/>
      <c r="I5" s="482"/>
    </row>
    <row r="6" spans="1:9" ht="15" customHeight="1" x14ac:dyDescent="0.2">
      <c r="A6" s="208" t="s">
        <v>31</v>
      </c>
      <c r="B6" s="209"/>
      <c r="C6" s="210" t="s">
        <v>158</v>
      </c>
      <c r="D6" s="210" t="s">
        <v>159</v>
      </c>
      <c r="E6" s="210" t="s">
        <v>98</v>
      </c>
      <c r="F6" s="210" t="s">
        <v>160</v>
      </c>
      <c r="G6" s="211"/>
      <c r="H6" s="483"/>
      <c r="I6" s="483"/>
    </row>
    <row r="7" spans="1:9" ht="15" customHeight="1" x14ac:dyDescent="0.2">
      <c r="A7" s="437">
        <v>1</v>
      </c>
      <c r="B7" s="127"/>
      <c r="C7" s="588"/>
      <c r="D7" s="588"/>
      <c r="E7" s="588"/>
      <c r="F7" s="588"/>
      <c r="G7" s="160"/>
      <c r="H7" s="483"/>
      <c r="I7" s="483"/>
    </row>
    <row r="8" spans="1:9" ht="15" customHeight="1" x14ac:dyDescent="0.2">
      <c r="A8" s="437">
        <v>2</v>
      </c>
      <c r="B8" s="127"/>
      <c r="C8" s="588"/>
      <c r="D8" s="588"/>
      <c r="E8" s="588"/>
      <c r="F8" s="588"/>
      <c r="G8" s="160"/>
      <c r="H8" s="483"/>
      <c r="I8" s="483"/>
    </row>
    <row r="9" spans="1:9" ht="15" customHeight="1" x14ac:dyDescent="0.2">
      <c r="A9" s="437">
        <v>3</v>
      </c>
      <c r="B9" s="127"/>
      <c r="C9" s="588"/>
      <c r="D9" s="588"/>
      <c r="E9" s="588"/>
      <c r="F9" s="588"/>
      <c r="G9" s="160"/>
      <c r="H9" s="483"/>
      <c r="I9" s="483"/>
    </row>
    <row r="10" spans="1:9" ht="15" customHeight="1" x14ac:dyDescent="0.2">
      <c r="A10" s="437">
        <v>4</v>
      </c>
      <c r="B10" s="127"/>
      <c r="C10" s="588"/>
      <c r="D10" s="588"/>
      <c r="E10" s="588"/>
      <c r="F10" s="588"/>
      <c r="G10" s="160"/>
      <c r="H10" s="483"/>
      <c r="I10" s="483"/>
    </row>
    <row r="11" spans="1:9" ht="15" customHeight="1" x14ac:dyDescent="0.2">
      <c r="A11" s="437">
        <v>5</v>
      </c>
      <c r="B11" s="127"/>
      <c r="C11" s="588"/>
      <c r="D11" s="588"/>
      <c r="E11" s="588"/>
      <c r="F11" s="588"/>
      <c r="G11" s="160"/>
      <c r="H11" s="483"/>
      <c r="I11" s="483"/>
    </row>
    <row r="12" spans="1:9" ht="15" customHeight="1" x14ac:dyDescent="0.2">
      <c r="A12" s="437">
        <v>6</v>
      </c>
      <c r="B12" s="127"/>
      <c r="C12" s="588"/>
      <c r="D12" s="588"/>
      <c r="E12" s="588"/>
      <c r="F12" s="588"/>
      <c r="G12" s="160"/>
      <c r="H12" s="483"/>
      <c r="I12" s="483"/>
    </row>
    <row r="13" spans="1:9" ht="15" customHeight="1" x14ac:dyDescent="0.2">
      <c r="A13" s="437">
        <v>7</v>
      </c>
      <c r="B13" s="127"/>
      <c r="C13" s="588"/>
      <c r="D13" s="588"/>
      <c r="E13" s="588"/>
      <c r="F13" s="588"/>
      <c r="G13" s="160"/>
      <c r="H13" s="483"/>
      <c r="I13" s="483"/>
    </row>
    <row r="14" spans="1:9" ht="15" customHeight="1" x14ac:dyDescent="0.2">
      <c r="A14" s="437">
        <v>8</v>
      </c>
      <c r="B14" s="127"/>
      <c r="C14" s="588"/>
      <c r="D14" s="588"/>
      <c r="E14" s="588"/>
      <c r="F14" s="588"/>
      <c r="G14" s="160"/>
      <c r="H14" s="483"/>
      <c r="I14" s="483"/>
    </row>
    <row r="15" spans="1:9" ht="15" customHeight="1" x14ac:dyDescent="0.2">
      <c r="A15" s="437">
        <v>9</v>
      </c>
      <c r="B15" s="127"/>
      <c r="C15" s="588"/>
      <c r="D15" s="588"/>
      <c r="E15" s="588"/>
      <c r="F15" s="588"/>
      <c r="G15" s="160"/>
      <c r="H15" s="483"/>
      <c r="I15" s="483"/>
    </row>
    <row r="16" spans="1:9" ht="15" customHeight="1" x14ac:dyDescent="0.2">
      <c r="A16" s="437">
        <v>10</v>
      </c>
      <c r="B16" s="127"/>
      <c r="C16" s="588"/>
      <c r="D16" s="588"/>
      <c r="E16" s="588"/>
      <c r="F16" s="588"/>
      <c r="G16" s="160"/>
      <c r="H16" s="483"/>
      <c r="I16" s="483"/>
    </row>
    <row r="17" spans="1:9" ht="15" customHeight="1" x14ac:dyDescent="0.2">
      <c r="A17" s="437">
        <v>11</v>
      </c>
      <c r="B17" s="127"/>
      <c r="C17" s="588"/>
      <c r="D17" s="588"/>
      <c r="E17" s="588"/>
      <c r="F17" s="588"/>
      <c r="G17" s="160"/>
      <c r="H17" s="483"/>
      <c r="I17" s="483"/>
    </row>
    <row r="18" spans="1:9" ht="15" customHeight="1" x14ac:dyDescent="0.2">
      <c r="A18" s="437">
        <v>12</v>
      </c>
      <c r="B18" s="127"/>
      <c r="C18" s="588"/>
      <c r="D18" s="588"/>
      <c r="E18" s="588"/>
      <c r="F18" s="588"/>
      <c r="G18" s="160"/>
      <c r="H18" s="483"/>
      <c r="I18" s="483"/>
    </row>
    <row r="19" spans="1:9" ht="15" customHeight="1" x14ac:dyDescent="0.2">
      <c r="A19" s="437">
        <v>13</v>
      </c>
      <c r="B19" s="127"/>
      <c r="C19" s="588"/>
      <c r="D19" s="588"/>
      <c r="E19" s="588"/>
      <c r="F19" s="588"/>
      <c r="G19" s="160"/>
      <c r="H19" s="483"/>
      <c r="I19" s="483"/>
    </row>
    <row r="20" spans="1:9" ht="15" customHeight="1" x14ac:dyDescent="0.2">
      <c r="A20" s="437">
        <v>14</v>
      </c>
      <c r="B20" s="127"/>
      <c r="C20" s="588"/>
      <c r="D20" s="588"/>
      <c r="E20" s="588"/>
      <c r="F20" s="588"/>
      <c r="G20" s="160"/>
      <c r="H20" s="483"/>
      <c r="I20" s="483"/>
    </row>
    <row r="21" spans="1:9" ht="15" customHeight="1" x14ac:dyDescent="0.2">
      <c r="A21" s="437">
        <v>15</v>
      </c>
      <c r="B21" s="127"/>
      <c r="C21" s="588"/>
      <c r="D21" s="588"/>
      <c r="E21" s="588"/>
      <c r="F21" s="588"/>
      <c r="G21" s="160"/>
      <c r="H21" s="483"/>
      <c r="I21" s="483"/>
    </row>
    <row r="22" spans="1:9" ht="15" customHeight="1" x14ac:dyDescent="0.2">
      <c r="A22" s="437">
        <v>16</v>
      </c>
      <c r="B22" s="127"/>
      <c r="C22" s="588"/>
      <c r="D22" s="588"/>
      <c r="E22" s="588"/>
      <c r="F22" s="588"/>
      <c r="G22" s="160"/>
      <c r="H22" s="483"/>
      <c r="I22" s="483"/>
    </row>
    <row r="23" spans="1:9" ht="15" customHeight="1" x14ac:dyDescent="0.2">
      <c r="A23" s="437">
        <v>17</v>
      </c>
      <c r="B23" s="127"/>
      <c r="C23" s="588"/>
      <c r="D23" s="588"/>
      <c r="E23" s="588"/>
      <c r="F23" s="588"/>
      <c r="G23" s="160"/>
      <c r="H23" s="483"/>
      <c r="I23" s="483"/>
    </row>
    <row r="24" spans="1:9" ht="15" customHeight="1" x14ac:dyDescent="0.2">
      <c r="A24" s="437">
        <v>18</v>
      </c>
      <c r="B24" s="127"/>
      <c r="C24" s="588"/>
      <c r="D24" s="588"/>
      <c r="E24" s="588"/>
      <c r="F24" s="588"/>
      <c r="G24" s="160"/>
      <c r="H24" s="483"/>
      <c r="I24" s="483"/>
    </row>
    <row r="25" spans="1:9" ht="15" customHeight="1" x14ac:dyDescent="0.2">
      <c r="A25" s="437">
        <v>19</v>
      </c>
      <c r="B25" s="127"/>
      <c r="C25" s="588"/>
      <c r="D25" s="588"/>
      <c r="E25" s="588"/>
      <c r="F25" s="588"/>
      <c r="G25" s="160"/>
      <c r="H25" s="483"/>
      <c r="I25" s="483"/>
    </row>
    <row r="26" spans="1:9" ht="15" customHeight="1" x14ac:dyDescent="0.2">
      <c r="A26" s="437">
        <v>20</v>
      </c>
      <c r="B26" s="127"/>
      <c r="C26" s="588"/>
      <c r="D26" s="588"/>
      <c r="E26" s="588"/>
      <c r="F26" s="588"/>
      <c r="G26" s="160"/>
      <c r="H26" s="483"/>
      <c r="I26" s="483"/>
    </row>
    <row r="27" spans="1:9" ht="15" customHeight="1" x14ac:dyDescent="0.2">
      <c r="A27" s="437">
        <v>21</v>
      </c>
      <c r="B27" s="127"/>
      <c r="C27" s="588"/>
      <c r="D27" s="588"/>
      <c r="E27" s="588"/>
      <c r="F27" s="588"/>
      <c r="G27" s="160"/>
      <c r="H27" s="483"/>
      <c r="I27" s="483"/>
    </row>
    <row r="28" spans="1:9" ht="15" customHeight="1" x14ac:dyDescent="0.2">
      <c r="A28" s="437">
        <v>22</v>
      </c>
      <c r="B28" s="127"/>
      <c r="C28" s="588"/>
      <c r="D28" s="588"/>
      <c r="E28" s="588"/>
      <c r="F28" s="588"/>
      <c r="G28" s="160"/>
      <c r="H28" s="483"/>
      <c r="I28" s="483"/>
    </row>
    <row r="29" spans="1:9" ht="15" customHeight="1" x14ac:dyDescent="0.2">
      <c r="A29" s="437">
        <v>23</v>
      </c>
      <c r="B29" s="127"/>
      <c r="C29" s="588"/>
      <c r="D29" s="588"/>
      <c r="E29" s="588"/>
      <c r="F29" s="588"/>
      <c r="G29" s="160"/>
      <c r="H29" s="483"/>
      <c r="I29" s="483"/>
    </row>
    <row r="30" spans="1:9" ht="15" customHeight="1" x14ac:dyDescent="0.2">
      <c r="A30" s="437">
        <v>24</v>
      </c>
      <c r="B30" s="127"/>
      <c r="C30" s="588"/>
      <c r="D30" s="588"/>
      <c r="E30" s="588"/>
      <c r="F30" s="588"/>
      <c r="G30" s="160"/>
      <c r="H30" s="483"/>
      <c r="I30" s="483"/>
    </row>
    <row r="31" spans="1:9" s="447" customFormat="1" ht="15" customHeight="1" x14ac:dyDescent="0.2">
      <c r="A31" s="484">
        <v>25</v>
      </c>
      <c r="B31" s="153"/>
      <c r="C31" s="576"/>
      <c r="D31" s="576"/>
      <c r="E31" s="576"/>
      <c r="F31" s="576"/>
      <c r="G31" s="160"/>
      <c r="H31" s="485"/>
      <c r="I31" s="485"/>
    </row>
    <row r="32" spans="1:9" s="447" customFormat="1" ht="15" customHeight="1" x14ac:dyDescent="0.2">
      <c r="A32" s="434" t="s">
        <v>113</v>
      </c>
      <c r="B32" s="435"/>
      <c r="C32" s="212"/>
      <c r="D32" s="212"/>
      <c r="E32" s="212"/>
      <c r="F32" s="213"/>
      <c r="G32" s="185">
        <f>SUM(G7:G31)</f>
        <v>0</v>
      </c>
      <c r="H32" s="485"/>
      <c r="I32" s="485"/>
    </row>
    <row r="33" spans="1:11" s="447" customFormat="1" ht="15" customHeight="1" x14ac:dyDescent="0.2">
      <c r="A33" s="434" t="s">
        <v>118</v>
      </c>
      <c r="B33" s="435"/>
      <c r="C33" s="212"/>
      <c r="D33" s="212"/>
      <c r="E33" s="212"/>
      <c r="F33" s="213"/>
      <c r="G33" s="161"/>
      <c r="H33" s="485"/>
      <c r="I33" s="485"/>
    </row>
    <row r="34" spans="1:11" s="447" customFormat="1" ht="15" customHeight="1" thickBot="1" x14ac:dyDescent="0.25">
      <c r="A34" s="486" t="s">
        <v>23</v>
      </c>
      <c r="B34" s="487"/>
      <c r="C34" s="214"/>
      <c r="D34" s="214"/>
      <c r="E34" s="214"/>
      <c r="F34" s="215"/>
      <c r="G34" s="146"/>
    </row>
    <row r="35" spans="1:11" ht="15" customHeight="1" thickBot="1" x14ac:dyDescent="0.25">
      <c r="A35" s="389" t="s">
        <v>24</v>
      </c>
      <c r="B35" s="219"/>
      <c r="C35" s="216"/>
      <c r="D35" s="216"/>
      <c r="E35" s="216"/>
      <c r="F35" s="217"/>
      <c r="G35" s="186">
        <f>SUM(G32:G34)</f>
        <v>0</v>
      </c>
      <c r="H35" s="424"/>
      <c r="I35" s="424"/>
      <c r="J35" s="424"/>
      <c r="K35" s="424"/>
    </row>
    <row r="36" spans="1:11" x14ac:dyDescent="0.2">
      <c r="H36" s="424"/>
      <c r="I36" s="424"/>
      <c r="J36" s="424"/>
      <c r="K36" s="424"/>
    </row>
    <row r="37" spans="1:11" ht="30" customHeight="1" x14ac:dyDescent="0.2">
      <c r="A37" s="488" t="s">
        <v>224</v>
      </c>
      <c r="B37" s="488"/>
      <c r="C37" s="488"/>
      <c r="D37" s="488"/>
      <c r="E37" s="488"/>
      <c r="F37" s="488"/>
      <c r="G37" s="488"/>
      <c r="H37" s="488"/>
      <c r="I37" s="488"/>
    </row>
    <row r="38" spans="1:11" x14ac:dyDescent="0.2">
      <c r="A38" s="489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16" t="s">
        <v>147</v>
      </c>
      <c r="F1" s="616"/>
      <c r="G1" s="616"/>
      <c r="H1" s="616"/>
      <c r="I1" s="69"/>
      <c r="J1" s="69"/>
      <c r="K1" s="69"/>
      <c r="L1" s="69"/>
    </row>
    <row r="2" spans="1:12" ht="20.100000000000001" customHeight="1" x14ac:dyDescent="0.2">
      <c r="A2" s="631" t="s">
        <v>8</v>
      </c>
      <c r="B2" s="631"/>
      <c r="C2" s="631"/>
      <c r="D2" s="657" t="str">
        <f>'CSS '!B4:B4</f>
        <v>BUTTE</v>
      </c>
      <c r="E2" s="657"/>
      <c r="F2" s="55" t="s">
        <v>9</v>
      </c>
      <c r="G2" s="55"/>
      <c r="H2" s="55"/>
      <c r="I2" s="55"/>
      <c r="J2" s="669">
        <f>'CSS '!E4</f>
        <v>0</v>
      </c>
      <c r="K2" s="669"/>
    </row>
    <row r="3" spans="1:12" ht="15" customHeight="1" x14ac:dyDescent="0.2">
      <c r="A3" s="19"/>
      <c r="B3" s="56"/>
      <c r="C3" s="56"/>
      <c r="D3" s="658"/>
      <c r="E3" s="658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59" t="s">
        <v>53</v>
      </c>
      <c r="B5" s="660"/>
      <c r="C5" s="660"/>
      <c r="D5" s="660"/>
      <c r="E5" s="661"/>
      <c r="F5" s="665" t="s">
        <v>0</v>
      </c>
      <c r="G5" s="666"/>
      <c r="H5" s="666"/>
      <c r="I5" s="666"/>
      <c r="J5" s="666"/>
      <c r="K5" s="101" t="s">
        <v>140</v>
      </c>
    </row>
    <row r="6" spans="1:12" s="1" customFormat="1" ht="43.15" customHeight="1" thickBot="1" x14ac:dyDescent="0.25">
      <c r="A6" s="671"/>
      <c r="B6" s="672"/>
      <c r="C6" s="672"/>
      <c r="D6" s="672"/>
      <c r="E6" s="672"/>
      <c r="F6" s="111" t="s">
        <v>148</v>
      </c>
      <c r="G6" s="111" t="s">
        <v>145</v>
      </c>
      <c r="H6" s="111" t="s">
        <v>90</v>
      </c>
      <c r="I6" s="111" t="s">
        <v>91</v>
      </c>
      <c r="J6" s="112" t="s">
        <v>146</v>
      </c>
      <c r="K6" s="120" t="s">
        <v>140</v>
      </c>
    </row>
    <row r="7" spans="1:12" ht="15" customHeight="1" thickTop="1" x14ac:dyDescent="0.2">
      <c r="A7" s="628" t="s">
        <v>153</v>
      </c>
      <c r="B7" s="670"/>
      <c r="C7" s="670"/>
      <c r="D7" s="670"/>
      <c r="E7" s="670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12"/>
      <c r="C8" s="651"/>
      <c r="D8" s="651"/>
      <c r="E8" s="651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12"/>
      <c r="C9" s="651"/>
      <c r="D9" s="651"/>
      <c r="E9" s="651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12"/>
      <c r="C10" s="651"/>
      <c r="D10" s="651"/>
      <c r="E10" s="651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12"/>
      <c r="C11" s="651"/>
      <c r="D11" s="651"/>
      <c r="E11" s="651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12"/>
      <c r="C12" s="651"/>
      <c r="D12" s="651"/>
      <c r="E12" s="651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12"/>
      <c r="C13" s="651"/>
      <c r="D13" s="651"/>
      <c r="E13" s="651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12"/>
      <c r="C14" s="651"/>
      <c r="D14" s="651"/>
      <c r="E14" s="651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08"/>
      <c r="C15" s="647"/>
      <c r="D15" s="647"/>
      <c r="E15" s="647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08"/>
      <c r="C16" s="647"/>
      <c r="D16" s="647"/>
      <c r="E16" s="647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08"/>
      <c r="C17" s="608"/>
      <c r="D17" s="608"/>
      <c r="E17" s="608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17" t="s">
        <v>149</v>
      </c>
      <c r="C18" s="617"/>
      <c r="D18" s="617"/>
      <c r="E18" s="617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28" t="s">
        <v>152</v>
      </c>
      <c r="B19" s="629"/>
      <c r="C19" s="629"/>
      <c r="D19" s="629"/>
      <c r="E19" s="629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12"/>
      <c r="C20" s="612"/>
      <c r="D20" s="612"/>
      <c r="E20" s="612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12"/>
      <c r="C21" s="612"/>
      <c r="D21" s="612"/>
      <c r="E21" s="612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12"/>
      <c r="C22" s="612"/>
      <c r="D22" s="612"/>
      <c r="E22" s="612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12"/>
      <c r="C23" s="612"/>
      <c r="D23" s="612"/>
      <c r="E23" s="612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08"/>
      <c r="C24" s="608"/>
      <c r="D24" s="608"/>
      <c r="E24" s="608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08"/>
      <c r="C25" s="608"/>
      <c r="D25" s="608"/>
      <c r="E25" s="608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08"/>
      <c r="C26" s="608"/>
      <c r="D26" s="608"/>
      <c r="E26" s="608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08"/>
      <c r="C27" s="608"/>
      <c r="D27" s="608"/>
      <c r="E27" s="608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08"/>
      <c r="C28" s="608"/>
      <c r="D28" s="608"/>
      <c r="E28" s="608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08"/>
      <c r="C29" s="608"/>
      <c r="D29" s="608"/>
      <c r="E29" s="608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17" t="s">
        <v>150</v>
      </c>
      <c r="C30" s="617"/>
      <c r="D30" s="617"/>
      <c r="E30" s="617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21" t="s">
        <v>151</v>
      </c>
      <c r="B31" s="622"/>
      <c r="C31" s="622"/>
      <c r="D31" s="622"/>
      <c r="E31" s="622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12"/>
      <c r="C32" s="612"/>
      <c r="D32" s="612"/>
      <c r="E32" s="612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12"/>
      <c r="C33" s="612"/>
      <c r="D33" s="612"/>
      <c r="E33" s="612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12"/>
      <c r="C34" s="612"/>
      <c r="D34" s="612"/>
      <c r="E34" s="612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12"/>
      <c r="C35" s="612"/>
      <c r="D35" s="612"/>
      <c r="E35" s="612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08"/>
      <c r="C36" s="608"/>
      <c r="D36" s="608"/>
      <c r="E36" s="608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08"/>
      <c r="C37" s="608"/>
      <c r="D37" s="608"/>
      <c r="E37" s="608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08"/>
      <c r="C38" s="608"/>
      <c r="D38" s="608"/>
      <c r="E38" s="608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08"/>
      <c r="C39" s="608"/>
      <c r="D39" s="608"/>
      <c r="E39" s="608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08"/>
      <c r="C40" s="608"/>
      <c r="D40" s="608"/>
      <c r="E40" s="608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08"/>
      <c r="C41" s="608"/>
      <c r="D41" s="608"/>
      <c r="E41" s="608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73" t="s">
        <v>154</v>
      </c>
      <c r="C42" s="673"/>
      <c r="D42" s="673"/>
      <c r="E42" s="674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33" t="s">
        <v>155</v>
      </c>
      <c r="B43" s="634"/>
      <c r="C43" s="634"/>
      <c r="D43" s="634"/>
      <c r="E43" s="634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142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EEC0F9C3-4901-428B-A60E-73DD0E5E6250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908EB6A4-476B-4014-BC23-F10C868B38EC}" state="hidden">
      <selection activeCell="I43" sqref="I43"/>
      <pageMargins left="0.7" right="0.7" top="0.75" bottom="0.75" header="0.3" footer="0.3"/>
    </customSheetView>
  </customSheetViews>
  <mergeCells count="44">
    <mergeCell ref="A5:E6"/>
    <mergeCell ref="F5:J5"/>
    <mergeCell ref="A7:E7"/>
    <mergeCell ref="B8:E8"/>
    <mergeCell ref="E1:H1"/>
    <mergeCell ref="A2:C2"/>
    <mergeCell ref="D2:E2"/>
    <mergeCell ref="J2:K2"/>
    <mergeCell ref="D3:E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B23:E23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387" customWidth="1"/>
    <col min="2" max="2" width="4.7109375" style="387" customWidth="1"/>
    <col min="3" max="3" width="27" style="387" customWidth="1"/>
    <col min="4" max="4" width="7.42578125" style="387" customWidth="1"/>
    <col min="5" max="5" width="42.42578125" style="387" customWidth="1"/>
    <col min="6" max="16384" width="8.7109375" style="387" hidden="1"/>
  </cols>
  <sheetData>
    <row r="1" spans="1:5" ht="19.899999999999999" customHeight="1" x14ac:dyDescent="0.25">
      <c r="A1" s="364" t="s">
        <v>194</v>
      </c>
      <c r="B1" s="364"/>
      <c r="C1" s="365"/>
      <c r="D1" s="365"/>
      <c r="E1" s="402"/>
    </row>
    <row r="2" spans="1:5" ht="19.899999999999999" customHeight="1" x14ac:dyDescent="0.25">
      <c r="A2" s="456" t="s">
        <v>195</v>
      </c>
      <c r="B2" s="457"/>
      <c r="C2" s="457"/>
      <c r="D2" s="457"/>
      <c r="E2" s="458"/>
    </row>
    <row r="3" spans="1:5" ht="19.899999999999999" customHeight="1" thickBot="1" x14ac:dyDescent="0.3">
      <c r="A3" s="456" t="s">
        <v>196</v>
      </c>
      <c r="B3" s="457"/>
      <c r="C3" s="457"/>
      <c r="D3" s="457"/>
      <c r="E3" s="458"/>
    </row>
    <row r="4" spans="1:5" ht="20.100000000000001" customHeight="1" thickBot="1" x14ac:dyDescent="0.25">
      <c r="A4" s="218" t="s">
        <v>8</v>
      </c>
      <c r="B4" s="219"/>
      <c r="C4" s="593" t="str">
        <f>'CSS '!B4</f>
        <v>BUTTE</v>
      </c>
      <c r="D4" s="390" t="s">
        <v>9</v>
      </c>
      <c r="E4" s="592">
        <f>'CSS '!G4</f>
        <v>42838</v>
      </c>
    </row>
    <row r="5" spans="1:5" s="433" customFormat="1" ht="40.15" customHeight="1" thickBot="1" x14ac:dyDescent="0.25">
      <c r="A5" s="459" t="s">
        <v>54</v>
      </c>
      <c r="B5" s="460"/>
      <c r="C5" s="460"/>
      <c r="D5" s="461"/>
      <c r="E5" s="462" t="s">
        <v>199</v>
      </c>
    </row>
    <row r="6" spans="1:5" ht="15" customHeight="1" x14ac:dyDescent="0.2">
      <c r="A6" s="463" t="s">
        <v>36</v>
      </c>
      <c r="B6" s="220"/>
      <c r="C6" s="220"/>
      <c r="D6" s="221"/>
      <c r="E6" s="222"/>
    </row>
    <row r="7" spans="1:5" ht="15" customHeight="1" x14ac:dyDescent="0.2">
      <c r="A7" s="437"/>
      <c r="B7" s="438" t="s">
        <v>10</v>
      </c>
      <c r="C7" s="438"/>
      <c r="D7" s="439"/>
      <c r="E7" s="148">
        <v>61784</v>
      </c>
    </row>
    <row r="8" spans="1:5" ht="15" customHeight="1" x14ac:dyDescent="0.2">
      <c r="A8" s="437"/>
      <c r="B8" s="438" t="s">
        <v>11</v>
      </c>
      <c r="C8" s="438"/>
      <c r="D8" s="439"/>
      <c r="E8" s="139">
        <v>137466</v>
      </c>
    </row>
    <row r="9" spans="1:5" ht="15" customHeight="1" x14ac:dyDescent="0.2">
      <c r="A9" s="437"/>
      <c r="B9" s="438" t="s">
        <v>12</v>
      </c>
      <c r="C9" s="438"/>
      <c r="D9" s="439"/>
      <c r="E9" s="139">
        <v>0</v>
      </c>
    </row>
    <row r="10" spans="1:5" ht="15" customHeight="1" x14ac:dyDescent="0.2">
      <c r="A10" s="437"/>
      <c r="B10" s="438" t="s">
        <v>13</v>
      </c>
      <c r="C10" s="438"/>
      <c r="D10" s="439"/>
      <c r="E10" s="139">
        <v>0</v>
      </c>
    </row>
    <row r="11" spans="1:5" ht="15" customHeight="1" thickBot="1" x14ac:dyDescent="0.25">
      <c r="A11" s="464"/>
      <c r="B11" s="465" t="s">
        <v>14</v>
      </c>
      <c r="C11" s="465"/>
      <c r="D11" s="466"/>
      <c r="E11" s="140">
        <v>500</v>
      </c>
    </row>
    <row r="12" spans="1:5" ht="19.149999999999999" customHeight="1" x14ac:dyDescent="0.2">
      <c r="A12" s="391" t="s">
        <v>58</v>
      </c>
      <c r="B12" s="467"/>
      <c r="C12" s="467"/>
      <c r="D12" s="223"/>
      <c r="E12" s="468">
        <f>SUM(E7:E11)</f>
        <v>199750</v>
      </c>
    </row>
    <row r="13" spans="1:5" s="447" customFormat="1" ht="19.5" customHeight="1" x14ac:dyDescent="0.2">
      <c r="A13" s="391" t="s">
        <v>21</v>
      </c>
      <c r="B13" s="467"/>
      <c r="C13" s="467"/>
      <c r="D13" s="223"/>
      <c r="E13" s="147">
        <f>11136+17176</f>
        <v>28312</v>
      </c>
    </row>
    <row r="14" spans="1:5" s="447" customFormat="1" ht="19.5" customHeight="1" thickBot="1" x14ac:dyDescent="0.25">
      <c r="A14" s="469" t="s">
        <v>162</v>
      </c>
      <c r="B14" s="470"/>
      <c r="C14" s="470"/>
      <c r="D14" s="224"/>
      <c r="E14" s="146"/>
    </row>
    <row r="15" spans="1:5" ht="21.6" customHeight="1" thickBot="1" x14ac:dyDescent="0.25">
      <c r="A15" s="471" t="s">
        <v>22</v>
      </c>
      <c r="B15" s="472"/>
      <c r="C15" s="472"/>
      <c r="D15" s="225"/>
      <c r="E15" s="473">
        <f>SUM(E12:E14)</f>
        <v>228062</v>
      </c>
    </row>
    <row r="16" spans="1:5" x14ac:dyDescent="0.2"/>
  </sheetData>
  <sheetProtection sheet="1" selectLockedCells="1"/>
  <customSheetViews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zoomScaleNormal="100" workbookViewId="0">
      <selection activeCell="A43" sqref="A43:IV65536"/>
    </sheetView>
  </sheetViews>
  <sheetFormatPr defaultColWidth="0" defaultRowHeight="12.75" zeroHeight="1" x14ac:dyDescent="0.2"/>
  <cols>
    <col min="1" max="1" width="9.28515625" style="387" customWidth="1"/>
    <col min="2" max="2" width="35.85546875" style="387" customWidth="1"/>
    <col min="3" max="3" width="8.28515625" style="387" customWidth="1"/>
    <col min="4" max="4" width="40.7109375" style="387" customWidth="1"/>
    <col min="5" max="16384" width="8.7109375" style="387" hidden="1"/>
  </cols>
  <sheetData>
    <row r="1" spans="1:4" ht="19.899999999999999" customHeight="1" x14ac:dyDescent="0.25">
      <c r="A1" s="427" t="s">
        <v>200</v>
      </c>
      <c r="B1" s="365"/>
      <c r="C1" s="365"/>
      <c r="D1" s="402"/>
    </row>
    <row r="2" spans="1:4" ht="19.899999999999999" customHeight="1" x14ac:dyDescent="0.25">
      <c r="A2" s="367" t="s">
        <v>197</v>
      </c>
      <c r="B2" s="369"/>
      <c r="C2" s="369"/>
      <c r="D2" s="428"/>
    </row>
    <row r="3" spans="1:4" ht="19.899999999999999" customHeight="1" thickBot="1" x14ac:dyDescent="0.3">
      <c r="A3" s="367" t="s">
        <v>198</v>
      </c>
      <c r="B3" s="369"/>
      <c r="C3" s="369"/>
      <c r="D3" s="428"/>
    </row>
    <row r="4" spans="1:4" ht="20.100000000000001" customHeight="1" thickBot="1" x14ac:dyDescent="0.25">
      <c r="A4" s="389" t="s">
        <v>8</v>
      </c>
      <c r="B4" s="598" t="str">
        <f>'CSS '!B4</f>
        <v>BUTTE</v>
      </c>
      <c r="C4" s="390" t="s">
        <v>9</v>
      </c>
      <c r="D4" s="592">
        <f>'CSS '!G4</f>
        <v>42838</v>
      </c>
    </row>
    <row r="5" spans="1:4" s="433" customFormat="1" ht="40.15" customHeight="1" x14ac:dyDescent="0.2">
      <c r="A5" s="429" t="s">
        <v>233</v>
      </c>
      <c r="B5" s="431"/>
      <c r="C5" s="430" t="s">
        <v>234</v>
      </c>
      <c r="D5" s="432"/>
    </row>
    <row r="6" spans="1:4" ht="15" customHeight="1" x14ac:dyDescent="0.2">
      <c r="A6" s="434" t="s">
        <v>32</v>
      </c>
      <c r="B6" s="435"/>
      <c r="C6" s="435"/>
      <c r="D6" s="436"/>
    </row>
    <row r="7" spans="1:4" ht="15" customHeight="1" x14ac:dyDescent="0.2">
      <c r="A7" s="437">
        <v>1</v>
      </c>
      <c r="B7" s="555" t="s">
        <v>235</v>
      </c>
      <c r="C7" s="589"/>
      <c r="D7" s="139">
        <v>138450</v>
      </c>
    </row>
    <row r="8" spans="1:4" ht="15" customHeight="1" x14ac:dyDescent="0.2">
      <c r="A8" s="437">
        <v>2</v>
      </c>
      <c r="B8" s="555" t="s">
        <v>236</v>
      </c>
      <c r="C8" s="438"/>
      <c r="D8" s="139">
        <v>516264</v>
      </c>
    </row>
    <row r="9" spans="1:4" ht="15" customHeight="1" x14ac:dyDescent="0.2">
      <c r="A9" s="437">
        <v>3</v>
      </c>
      <c r="B9" s="555"/>
      <c r="C9" s="438"/>
      <c r="D9" s="139"/>
    </row>
    <row r="10" spans="1:4" ht="15" customHeight="1" x14ac:dyDescent="0.2">
      <c r="A10" s="437">
        <v>4</v>
      </c>
      <c r="B10" s="555"/>
      <c r="C10" s="438"/>
      <c r="D10" s="139"/>
    </row>
    <row r="11" spans="1:4" ht="15" customHeight="1" x14ac:dyDescent="0.2">
      <c r="A11" s="437">
        <v>5</v>
      </c>
      <c r="B11" s="555"/>
      <c r="C11" s="438"/>
      <c r="D11" s="139"/>
    </row>
    <row r="12" spans="1:4" ht="15" customHeight="1" x14ac:dyDescent="0.2">
      <c r="A12" s="437">
        <v>6</v>
      </c>
      <c r="B12" s="555"/>
      <c r="C12" s="438"/>
      <c r="D12" s="139"/>
    </row>
    <row r="13" spans="1:4" ht="15" customHeight="1" x14ac:dyDescent="0.2">
      <c r="A13" s="437">
        <v>7</v>
      </c>
      <c r="B13" s="555"/>
      <c r="C13" s="438"/>
      <c r="D13" s="139"/>
    </row>
    <row r="14" spans="1:4" ht="15" customHeight="1" x14ac:dyDescent="0.2">
      <c r="A14" s="437">
        <v>8</v>
      </c>
      <c r="B14" s="555"/>
      <c r="C14" s="438"/>
      <c r="D14" s="139"/>
    </row>
    <row r="15" spans="1:4" ht="15" customHeight="1" x14ac:dyDescent="0.2">
      <c r="A15" s="437">
        <v>9</v>
      </c>
      <c r="B15" s="555"/>
      <c r="C15" s="438"/>
      <c r="D15" s="139"/>
    </row>
    <row r="16" spans="1:4" ht="15" customHeight="1" x14ac:dyDescent="0.2">
      <c r="A16" s="437">
        <v>10</v>
      </c>
      <c r="B16" s="555"/>
      <c r="C16" s="438"/>
      <c r="D16" s="139"/>
    </row>
    <row r="17" spans="1:4" ht="15" customHeight="1" x14ac:dyDescent="0.2">
      <c r="A17" s="437">
        <v>11</v>
      </c>
      <c r="B17" s="555"/>
      <c r="C17" s="438"/>
      <c r="D17" s="139"/>
    </row>
    <row r="18" spans="1:4" ht="15" customHeight="1" x14ac:dyDescent="0.2">
      <c r="A18" s="437">
        <v>12</v>
      </c>
      <c r="B18" s="555"/>
      <c r="C18" s="438"/>
      <c r="D18" s="139"/>
    </row>
    <row r="19" spans="1:4" ht="15" customHeight="1" x14ac:dyDescent="0.2">
      <c r="A19" s="434" t="s">
        <v>59</v>
      </c>
      <c r="B19" s="440"/>
      <c r="C19" s="435"/>
      <c r="D19" s="441">
        <f>SUM(D7:D18)</f>
        <v>654714</v>
      </c>
    </row>
    <row r="20" spans="1:4" ht="15" customHeight="1" x14ac:dyDescent="0.2">
      <c r="A20" s="434" t="s">
        <v>29</v>
      </c>
      <c r="B20" s="440"/>
      <c r="C20" s="435"/>
      <c r="D20" s="591"/>
    </row>
    <row r="21" spans="1:4" ht="15" customHeight="1" x14ac:dyDescent="0.2">
      <c r="A21" s="442" t="s">
        <v>164</v>
      </c>
      <c r="B21" s="444"/>
      <c r="C21" s="552"/>
      <c r="D21" s="591"/>
    </row>
    <row r="22" spans="1:4" ht="15" customHeight="1" x14ac:dyDescent="0.2">
      <c r="A22" s="445" t="s">
        <v>30</v>
      </c>
      <c r="B22" s="440"/>
      <c r="C22" s="435"/>
      <c r="D22" s="591">
        <f>SUM(D19:D21)</f>
        <v>654714</v>
      </c>
    </row>
    <row r="23" spans="1:4" ht="15" customHeight="1" x14ac:dyDescent="0.2">
      <c r="A23" s="446" t="s">
        <v>26</v>
      </c>
      <c r="B23" s="191"/>
      <c r="C23" s="553"/>
      <c r="D23" s="441"/>
    </row>
    <row r="24" spans="1:4" ht="15" customHeight="1" x14ac:dyDescent="0.2">
      <c r="A24" s="437">
        <v>1</v>
      </c>
      <c r="B24" s="573"/>
      <c r="C24" s="590"/>
      <c r="D24" s="149"/>
    </row>
    <row r="25" spans="1:4" ht="15" customHeight="1" x14ac:dyDescent="0.2">
      <c r="A25" s="437">
        <v>2</v>
      </c>
      <c r="B25" s="573"/>
      <c r="C25" s="590"/>
      <c r="D25" s="149"/>
    </row>
    <row r="26" spans="1:4" ht="15" customHeight="1" x14ac:dyDescent="0.2">
      <c r="A26" s="437">
        <v>3</v>
      </c>
      <c r="B26" s="573"/>
      <c r="C26" s="590"/>
      <c r="D26" s="149"/>
    </row>
    <row r="27" spans="1:4" ht="15" customHeight="1" x14ac:dyDescent="0.2">
      <c r="A27" s="437">
        <v>4</v>
      </c>
      <c r="B27" s="573"/>
      <c r="C27" s="590"/>
      <c r="D27" s="149"/>
    </row>
    <row r="28" spans="1:4" ht="15" customHeight="1" x14ac:dyDescent="0.2">
      <c r="A28" s="437">
        <v>5</v>
      </c>
      <c r="B28" s="573"/>
      <c r="C28" s="590"/>
      <c r="D28" s="149"/>
    </row>
    <row r="29" spans="1:4" ht="15" customHeight="1" x14ac:dyDescent="0.2">
      <c r="A29" s="437">
        <v>6</v>
      </c>
      <c r="B29" s="573"/>
      <c r="C29" s="590"/>
      <c r="D29" s="149"/>
    </row>
    <row r="30" spans="1:4" ht="15" customHeight="1" x14ac:dyDescent="0.2">
      <c r="A30" s="437">
        <v>7</v>
      </c>
      <c r="B30" s="555"/>
      <c r="C30" s="438"/>
      <c r="D30" s="149"/>
    </row>
    <row r="31" spans="1:4" ht="15" customHeight="1" x14ac:dyDescent="0.2">
      <c r="A31" s="437">
        <v>8</v>
      </c>
      <c r="B31" s="555"/>
      <c r="C31" s="438"/>
      <c r="D31" s="149"/>
    </row>
    <row r="32" spans="1:4" ht="15" customHeight="1" x14ac:dyDescent="0.2">
      <c r="A32" s="437">
        <v>9</v>
      </c>
      <c r="B32" s="555"/>
      <c r="C32" s="438"/>
      <c r="D32" s="149"/>
    </row>
    <row r="33" spans="1:4" ht="15" customHeight="1" x14ac:dyDescent="0.2">
      <c r="A33" s="437">
        <v>10</v>
      </c>
      <c r="B33" s="555"/>
      <c r="C33" s="438"/>
      <c r="D33" s="149"/>
    </row>
    <row r="34" spans="1:4" ht="15" customHeight="1" x14ac:dyDescent="0.2">
      <c r="A34" s="437">
        <v>11</v>
      </c>
      <c r="B34" s="555"/>
      <c r="C34" s="438"/>
      <c r="D34" s="149"/>
    </row>
    <row r="35" spans="1:4" s="447" customFormat="1" ht="15" customHeight="1" x14ac:dyDescent="0.2">
      <c r="A35" s="437">
        <v>12</v>
      </c>
      <c r="B35" s="574"/>
      <c r="C35" s="589"/>
      <c r="D35" s="149"/>
    </row>
    <row r="36" spans="1:4" s="447" customFormat="1" ht="15" customHeight="1" x14ac:dyDescent="0.2">
      <c r="A36" s="437">
        <v>13</v>
      </c>
      <c r="B36" s="574"/>
      <c r="C36" s="589"/>
      <c r="D36" s="149"/>
    </row>
    <row r="37" spans="1:4" s="447" customFormat="1" ht="15" customHeight="1" x14ac:dyDescent="0.2">
      <c r="A37" s="448" t="s">
        <v>60</v>
      </c>
      <c r="B37" s="449"/>
      <c r="C37" s="435"/>
      <c r="D37" s="185">
        <f>SUM(D24:D36)</f>
        <v>0</v>
      </c>
    </row>
    <row r="38" spans="1:4" ht="15" customHeight="1" x14ac:dyDescent="0.2">
      <c r="A38" s="448" t="s">
        <v>33</v>
      </c>
      <c r="B38" s="449"/>
      <c r="C38" s="435"/>
      <c r="D38" s="591"/>
    </row>
    <row r="39" spans="1:4" ht="15" customHeight="1" x14ac:dyDescent="0.2">
      <c r="A39" s="450" t="s">
        <v>163</v>
      </c>
      <c r="B39" s="451"/>
      <c r="C39" s="443"/>
      <c r="D39" s="591"/>
    </row>
    <row r="40" spans="1:4" ht="15" customHeight="1" x14ac:dyDescent="0.2">
      <c r="A40" s="448" t="s">
        <v>34</v>
      </c>
      <c r="B40" s="449"/>
      <c r="C40" s="435"/>
      <c r="D40" s="591">
        <f>SUM(D37:D39)</f>
        <v>0</v>
      </c>
    </row>
    <row r="41" spans="1:4" ht="13.5" thickBot="1" x14ac:dyDescent="0.25">
      <c r="A41" s="452" t="s">
        <v>25</v>
      </c>
      <c r="B41" s="454"/>
      <c r="C41" s="453"/>
      <c r="D41" s="455">
        <f>D22+D40</f>
        <v>654714</v>
      </c>
    </row>
    <row r="42" spans="1:4" x14ac:dyDescent="0.2"/>
  </sheetData>
  <sheetProtection selectLockedCells="1"/>
  <customSheetViews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C4" sqref="C4"/>
    </sheetView>
  </sheetViews>
  <sheetFormatPr defaultColWidth="0" defaultRowHeight="12.75" zeroHeight="1" x14ac:dyDescent="0.2"/>
  <cols>
    <col min="1" max="1" width="8.28515625" style="387" customWidth="1"/>
    <col min="2" max="2" width="20" style="387" customWidth="1"/>
    <col min="3" max="3" width="31.5703125" style="387" customWidth="1"/>
    <col min="4" max="4" width="26.28515625" style="387" customWidth="1"/>
    <col min="5" max="5" width="0" style="387" hidden="1" customWidth="1"/>
    <col min="6" max="16384" width="8.7109375" style="387" hidden="1"/>
  </cols>
  <sheetData>
    <row r="1" spans="1:5" ht="19.899999999999999" customHeight="1" x14ac:dyDescent="0.25">
      <c r="A1" s="364" t="s">
        <v>201</v>
      </c>
      <c r="B1" s="365"/>
      <c r="C1" s="365"/>
      <c r="D1" s="402"/>
    </row>
    <row r="2" spans="1:5" ht="19.899999999999999" customHeight="1" x14ac:dyDescent="0.25">
      <c r="A2" s="367" t="s">
        <v>202</v>
      </c>
      <c r="B2" s="369"/>
      <c r="C2" s="369"/>
      <c r="D2" s="388"/>
    </row>
    <row r="3" spans="1:5" ht="19.899999999999999" customHeight="1" thickBot="1" x14ac:dyDescent="0.3">
      <c r="A3" s="367" t="s">
        <v>203</v>
      </c>
      <c r="B3" s="369"/>
      <c r="C3" s="369"/>
      <c r="D3" s="388"/>
    </row>
    <row r="4" spans="1:5" ht="15" customHeight="1" thickBot="1" x14ac:dyDescent="0.25">
      <c r="A4" s="389" t="s">
        <v>8</v>
      </c>
      <c r="B4" s="593" t="str">
        <f>'CSS '!B4:B4</f>
        <v>BUTTE</v>
      </c>
      <c r="C4" s="554" t="s">
        <v>9</v>
      </c>
      <c r="D4" s="592">
        <f>'CSS '!E4</f>
        <v>0</v>
      </c>
    </row>
    <row r="5" spans="1:5" s="395" customFormat="1" ht="30" customHeight="1" x14ac:dyDescent="0.2">
      <c r="A5" s="162"/>
      <c r="B5" s="404"/>
      <c r="C5" s="405"/>
      <c r="D5" s="406" t="s">
        <v>221</v>
      </c>
    </row>
    <row r="6" spans="1:5" s="395" customFormat="1" x14ac:dyDescent="0.2">
      <c r="A6" s="201"/>
      <c r="B6" s="205"/>
      <c r="C6" s="205"/>
      <c r="D6" s="407"/>
    </row>
    <row r="7" spans="1:5" ht="27" customHeight="1" x14ac:dyDescent="0.2">
      <c r="A7" s="408" t="s">
        <v>222</v>
      </c>
      <c r="B7" s="409"/>
      <c r="C7" s="410"/>
      <c r="D7" s="151"/>
    </row>
    <row r="8" spans="1:5" x14ac:dyDescent="0.2">
      <c r="A8" s="411"/>
      <c r="B8" s="412"/>
      <c r="C8" s="412"/>
      <c r="D8" s="413"/>
    </row>
    <row r="9" spans="1:5" ht="26.65" customHeight="1" x14ac:dyDescent="0.2">
      <c r="A9" s="414" t="s">
        <v>129</v>
      </c>
      <c r="B9" s="415"/>
      <c r="C9" s="416"/>
      <c r="D9" s="145"/>
    </row>
    <row r="10" spans="1:5" x14ac:dyDescent="0.2">
      <c r="A10" s="417"/>
      <c r="B10" s="418"/>
      <c r="C10" s="418"/>
      <c r="D10" s="419"/>
    </row>
    <row r="11" spans="1:5" ht="25.15" customHeight="1" thickBot="1" x14ac:dyDescent="0.25">
      <c r="A11" s="420" t="s">
        <v>130</v>
      </c>
      <c r="B11" s="421"/>
      <c r="C11" s="422"/>
      <c r="D11" s="150"/>
    </row>
    <row r="12" spans="1:5" x14ac:dyDescent="0.2">
      <c r="A12" s="423"/>
      <c r="B12" s="423"/>
      <c r="C12" s="423"/>
      <c r="D12" s="423"/>
      <c r="E12" s="424"/>
    </row>
    <row r="13" spans="1:5" hidden="1" x14ac:dyDescent="0.2">
      <c r="A13" s="425"/>
      <c r="B13" s="425"/>
      <c r="C13" s="425"/>
      <c r="D13" s="426"/>
      <c r="E13" s="424"/>
    </row>
    <row r="14" spans="1:5" hidden="1" x14ac:dyDescent="0.2">
      <c r="A14" s="423"/>
      <c r="B14" s="423"/>
      <c r="C14" s="423"/>
      <c r="D14" s="423"/>
      <c r="E14" s="424"/>
    </row>
    <row r="15" spans="1:5" hidden="1" x14ac:dyDescent="0.2">
      <c r="A15" s="425"/>
      <c r="B15" s="425"/>
      <c r="C15" s="425"/>
      <c r="D15" s="426"/>
      <c r="E15" s="424"/>
    </row>
    <row r="16" spans="1:5" hidden="1" x14ac:dyDescent="0.2">
      <c r="A16" s="423"/>
      <c r="B16" s="423"/>
      <c r="C16" s="423"/>
      <c r="D16" s="423"/>
      <c r="E16" s="424"/>
    </row>
  </sheetData>
  <sheetProtection sheet="1" selectLockedCells="1"/>
  <customSheetViews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zoomScale="110" zoomScaleNormal="110" workbookViewId="0">
      <selection activeCell="D6" sqref="D6"/>
    </sheetView>
  </sheetViews>
  <sheetFormatPr defaultColWidth="0" defaultRowHeight="12.75" zeroHeight="1" x14ac:dyDescent="0.2"/>
  <cols>
    <col min="1" max="1" width="7.42578125" style="387" customWidth="1"/>
    <col min="2" max="2" width="26.7109375" style="387" customWidth="1"/>
    <col min="3" max="3" width="13.28515625" style="387" customWidth="1"/>
    <col min="4" max="4" width="37.85546875" style="387" customWidth="1"/>
    <col min="5" max="16384" width="8.7109375" style="387" hidden="1"/>
  </cols>
  <sheetData>
    <row r="1" spans="1:4" ht="19.899999999999999" customHeight="1" x14ac:dyDescent="0.2">
      <c r="A1" s="384" t="s">
        <v>204</v>
      </c>
      <c r="B1" s="385"/>
      <c r="C1" s="385"/>
      <c r="D1" s="386"/>
    </row>
    <row r="2" spans="1:4" ht="19.899999999999999" customHeight="1" x14ac:dyDescent="0.25">
      <c r="A2" s="367" t="s">
        <v>205</v>
      </c>
      <c r="B2" s="369"/>
      <c r="C2" s="369"/>
      <c r="D2" s="388"/>
    </row>
    <row r="3" spans="1:4" ht="19.899999999999999" customHeight="1" thickBot="1" x14ac:dyDescent="0.3">
      <c r="A3" s="367" t="s">
        <v>206</v>
      </c>
      <c r="B3" s="369"/>
      <c r="C3" s="369"/>
      <c r="D3" s="388"/>
    </row>
    <row r="4" spans="1:4" ht="15" customHeight="1" thickBot="1" x14ac:dyDescent="0.25">
      <c r="A4" s="389" t="s">
        <v>8</v>
      </c>
      <c r="B4" s="593" t="str">
        <f>'CSS '!B4:B4</f>
        <v>BUTTE</v>
      </c>
      <c r="C4" s="390" t="s">
        <v>9</v>
      </c>
      <c r="D4" s="592">
        <f>'CSS '!G4</f>
        <v>42838</v>
      </c>
    </row>
    <row r="5" spans="1:4" s="395" customFormat="1" ht="30" customHeight="1" x14ac:dyDescent="0.2">
      <c r="A5" s="391"/>
      <c r="B5" s="392"/>
      <c r="C5" s="393"/>
      <c r="D5" s="394" t="s">
        <v>229</v>
      </c>
    </row>
    <row r="6" spans="1:4" ht="26.1" customHeight="1" x14ac:dyDescent="0.2">
      <c r="A6" s="396" t="s">
        <v>156</v>
      </c>
      <c r="B6" s="397"/>
      <c r="C6" s="398"/>
      <c r="D6" s="145">
        <v>0</v>
      </c>
    </row>
    <row r="7" spans="1:4" ht="13.5" thickBot="1" x14ac:dyDescent="0.25">
      <c r="A7" s="399"/>
      <c r="B7" s="400"/>
      <c r="C7" s="400"/>
      <c r="D7" s="401"/>
    </row>
    <row r="8" spans="1:4" x14ac:dyDescent="0.2"/>
  </sheetData>
  <sheetProtection sheet="1" selectLockedCells="1"/>
  <customSheetViews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opLeftCell="A40" zoomScale="70" zoomScaleNormal="70" zoomScaleSheetLayoutView="100" zoomScalePageLayoutView="70" workbookViewId="0">
      <selection activeCell="A50" sqref="A50"/>
    </sheetView>
  </sheetViews>
  <sheetFormatPr defaultColWidth="0" defaultRowHeight="14.25" zeroHeight="1" x14ac:dyDescent="0.2"/>
  <cols>
    <col min="1" max="1" width="3.42578125" style="236" customWidth="1"/>
    <col min="2" max="5" width="3.5703125" style="236" customWidth="1"/>
    <col min="6" max="6" width="55" style="236" customWidth="1"/>
    <col min="7" max="10" width="14.5703125" style="236" customWidth="1"/>
    <col min="11" max="11" width="15.28515625" style="236" customWidth="1"/>
    <col min="12" max="14" width="14.5703125" style="236" customWidth="1"/>
    <col min="15" max="15" width="19.5703125" style="236" customWidth="1"/>
    <col min="16" max="18" width="14.5703125" style="236" customWidth="1"/>
    <col min="19" max="19" width="13" style="236" hidden="1" customWidth="1"/>
    <col min="20" max="21" width="0" style="236" hidden="1" customWidth="1"/>
    <col min="22" max="16384" width="8.7109375" style="236" hidden="1"/>
  </cols>
  <sheetData>
    <row r="1" spans="1:18" ht="15.75" x14ac:dyDescent="0.25">
      <c r="A1" s="235" t="s">
        <v>212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18" ht="15.75" x14ac:dyDescent="0.25">
      <c r="A2" s="235" t="s">
        <v>213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</row>
    <row r="3" spans="1:18" ht="15.75" x14ac:dyDescent="0.25">
      <c r="A3" s="237" t="s">
        <v>107</v>
      </c>
      <c r="B3" s="238"/>
      <c r="C3" s="239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18" s="244" customFormat="1" ht="15.75" x14ac:dyDescent="0.25">
      <c r="A4" s="241"/>
      <c r="B4" s="242"/>
      <c r="C4" s="242"/>
      <c r="D4" s="242"/>
      <c r="E4" s="242"/>
      <c r="F4" s="242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</row>
    <row r="5" spans="1:18" ht="15" x14ac:dyDescent="0.25">
      <c r="A5" s="245" t="s">
        <v>106</v>
      </c>
      <c r="B5" s="246"/>
      <c r="C5" s="246"/>
      <c r="D5" s="246" t="str">
        <f>'CSS '!B4</f>
        <v>BUTTE</v>
      </c>
      <c r="E5" s="246"/>
      <c r="F5" s="246"/>
      <c r="K5" s="247"/>
      <c r="P5" s="248" t="s">
        <v>73</v>
      </c>
      <c r="Q5" s="248">
        <f>'CSS '!G4</f>
        <v>42838</v>
      </c>
      <c r="R5" s="248"/>
    </row>
    <row r="6" spans="1:18" ht="15" customHeight="1" thickBot="1" x14ac:dyDescent="0.3">
      <c r="A6" s="249"/>
      <c r="B6" s="249"/>
      <c r="C6" s="249"/>
      <c r="D6" s="249"/>
      <c r="E6" s="249"/>
      <c r="F6" s="249"/>
      <c r="G6" s="250"/>
      <c r="H6" s="250"/>
      <c r="I6" s="250"/>
      <c r="J6" s="250"/>
      <c r="K6" s="250"/>
      <c r="L6" s="250"/>
      <c r="M6" s="250"/>
      <c r="N6" s="251"/>
      <c r="O6" s="251"/>
      <c r="P6" s="252"/>
      <c r="Q6" s="252"/>
      <c r="R6" s="252"/>
    </row>
    <row r="7" spans="1:18" ht="31.5" customHeight="1" thickBot="1" x14ac:dyDescent="0.25">
      <c r="A7" s="253" t="s">
        <v>214</v>
      </c>
      <c r="B7" s="254"/>
      <c r="C7" s="254"/>
      <c r="D7" s="254"/>
      <c r="E7" s="254"/>
      <c r="F7" s="255"/>
      <c r="G7" s="54" t="s">
        <v>132</v>
      </c>
    </row>
    <row r="8" spans="1:18" ht="15" customHeight="1" thickBot="1" x14ac:dyDescent="0.25">
      <c r="A8" s="256"/>
      <c r="B8" s="256"/>
      <c r="C8" s="256"/>
      <c r="D8" s="256"/>
      <c r="E8" s="256"/>
      <c r="F8" s="256"/>
    </row>
    <row r="9" spans="1:18" s="263" customFormat="1" ht="15" customHeight="1" x14ac:dyDescent="0.25">
      <c r="A9" s="257"/>
      <c r="B9" s="258"/>
      <c r="C9" s="258"/>
      <c r="D9" s="258"/>
      <c r="E9" s="258"/>
      <c r="F9" s="259"/>
      <c r="G9" s="260" t="s">
        <v>0</v>
      </c>
      <c r="H9" s="260" t="s">
        <v>1</v>
      </c>
      <c r="I9" s="260" t="s">
        <v>7</v>
      </c>
      <c r="J9" s="260" t="s">
        <v>2</v>
      </c>
      <c r="K9" s="260" t="s">
        <v>3</v>
      </c>
      <c r="L9" s="260" t="s">
        <v>4</v>
      </c>
      <c r="M9" s="260" t="s">
        <v>5</v>
      </c>
      <c r="N9" s="260" t="s">
        <v>6</v>
      </c>
      <c r="O9" s="260" t="s">
        <v>38</v>
      </c>
      <c r="P9" s="261" t="s">
        <v>101</v>
      </c>
      <c r="Q9" s="261" t="s">
        <v>56</v>
      </c>
      <c r="R9" s="262" t="s">
        <v>167</v>
      </c>
    </row>
    <row r="10" spans="1:18" s="263" customFormat="1" ht="68.25" customHeight="1" thickBot="1" x14ac:dyDescent="0.3">
      <c r="A10" s="264"/>
      <c r="B10" s="265"/>
      <c r="C10" s="265"/>
      <c r="D10" s="265"/>
      <c r="E10" s="265"/>
      <c r="F10" s="266" t="s">
        <v>128</v>
      </c>
      <c r="G10" s="267" t="s">
        <v>216</v>
      </c>
      <c r="H10" s="267" t="s">
        <v>217</v>
      </c>
      <c r="I10" s="267" t="s">
        <v>35</v>
      </c>
      <c r="J10" s="267" t="s">
        <v>218</v>
      </c>
      <c r="K10" s="267" t="s">
        <v>15</v>
      </c>
      <c r="L10" s="267" t="s">
        <v>27</v>
      </c>
      <c r="M10" s="267" t="s">
        <v>28</v>
      </c>
      <c r="N10" s="267" t="s">
        <v>63</v>
      </c>
      <c r="O10" s="268" t="s">
        <v>156</v>
      </c>
      <c r="P10" s="269" t="s">
        <v>49</v>
      </c>
      <c r="Q10" s="267" t="s">
        <v>76</v>
      </c>
      <c r="R10" s="270" t="s">
        <v>16</v>
      </c>
    </row>
    <row r="11" spans="1:18" ht="25.15" customHeight="1" thickTop="1" x14ac:dyDescent="0.25">
      <c r="A11" s="271">
        <v>1</v>
      </c>
      <c r="B11" s="272" t="s">
        <v>171</v>
      </c>
      <c r="C11" s="249"/>
      <c r="D11" s="249"/>
      <c r="E11" s="249"/>
      <c r="F11" s="273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4"/>
      <c r="B12" s="275"/>
      <c r="C12" s="276" t="s">
        <v>39</v>
      </c>
      <c r="D12" s="256" t="s">
        <v>61</v>
      </c>
      <c r="E12" s="256"/>
      <c r="F12" s="277"/>
      <c r="G12" s="6"/>
      <c r="H12" s="6"/>
      <c r="I12" s="6"/>
      <c r="J12" s="6"/>
      <c r="K12" s="6"/>
      <c r="L12" s="6"/>
      <c r="M12" s="6"/>
      <c r="N12" s="6"/>
      <c r="O12" s="6"/>
      <c r="P12" s="35">
        <v>2457861</v>
      </c>
      <c r="Q12" s="32"/>
      <c r="R12" s="29">
        <f>P12</f>
        <v>2457861</v>
      </c>
    </row>
    <row r="13" spans="1:18" ht="25.15" customHeight="1" x14ac:dyDescent="0.25">
      <c r="A13" s="274"/>
      <c r="B13" s="275"/>
      <c r="C13" s="276" t="s">
        <v>40</v>
      </c>
      <c r="D13" s="256" t="s">
        <v>74</v>
      </c>
      <c r="E13" s="256"/>
      <c r="F13" s="277"/>
      <c r="G13" s="6"/>
      <c r="H13" s="6"/>
      <c r="I13" s="6"/>
      <c r="J13" s="15">
        <v>0</v>
      </c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 x14ac:dyDescent="0.25">
      <c r="A14" s="274"/>
      <c r="B14" s="275"/>
      <c r="C14" s="278" t="s">
        <v>41</v>
      </c>
      <c r="D14" s="256" t="s">
        <v>64</v>
      </c>
      <c r="E14" s="256"/>
      <c r="F14" s="277"/>
      <c r="G14" s="6"/>
      <c r="H14" s="6"/>
      <c r="I14" s="6"/>
      <c r="J14" s="15">
        <v>284902</v>
      </c>
      <c r="K14" s="15">
        <v>0</v>
      </c>
      <c r="L14" s="6"/>
      <c r="M14" s="6"/>
      <c r="N14" s="6"/>
      <c r="O14" s="6"/>
      <c r="P14" s="31"/>
      <c r="Q14" s="31"/>
      <c r="R14" s="29">
        <f>SUM(J14:K14)</f>
        <v>284902</v>
      </c>
    </row>
    <row r="15" spans="1:18" s="244" customFormat="1" ht="25.15" customHeight="1" x14ac:dyDescent="0.2">
      <c r="A15" s="279"/>
      <c r="B15" s="280"/>
      <c r="C15" s="278" t="s">
        <v>42</v>
      </c>
      <c r="D15" s="281" t="s">
        <v>65</v>
      </c>
      <c r="E15" s="281"/>
      <c r="F15" s="282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6"/>
      <c r="P15" s="32"/>
      <c r="Q15" s="32"/>
      <c r="R15" s="29">
        <f>SUM(G15:N15)</f>
        <v>0</v>
      </c>
    </row>
    <row r="16" spans="1:18" s="244" customFormat="1" ht="25.15" customHeight="1" x14ac:dyDescent="0.2">
      <c r="A16" s="279"/>
      <c r="B16" s="280"/>
      <c r="C16" s="278" t="s">
        <v>43</v>
      </c>
      <c r="D16" s="281" t="s">
        <v>66</v>
      </c>
      <c r="E16" s="281"/>
      <c r="F16" s="282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6"/>
      <c r="P16" s="32"/>
      <c r="Q16" s="32"/>
      <c r="R16" s="29">
        <f>SUM(G16:N16)</f>
        <v>0</v>
      </c>
    </row>
    <row r="17" spans="1:21" s="244" customFormat="1" ht="25.15" customHeight="1" x14ac:dyDescent="0.2">
      <c r="A17" s="279"/>
      <c r="B17" s="280"/>
      <c r="C17" s="278" t="s">
        <v>44</v>
      </c>
      <c r="D17" s="281" t="s">
        <v>67</v>
      </c>
      <c r="E17" s="281"/>
      <c r="F17" s="282"/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8"/>
      <c r="P17" s="32"/>
      <c r="Q17" s="32"/>
      <c r="R17" s="29">
        <f>SUM(G17:N17)</f>
        <v>0</v>
      </c>
    </row>
    <row r="18" spans="1:21" s="244" customFormat="1" ht="25.15" customHeight="1" x14ac:dyDescent="0.2">
      <c r="A18" s="279"/>
      <c r="B18" s="280"/>
      <c r="C18" s="278" t="s">
        <v>45</v>
      </c>
      <c r="D18" s="281" t="s">
        <v>68</v>
      </c>
      <c r="E18" s="281"/>
      <c r="F18" s="282"/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8"/>
      <c r="P18" s="32"/>
      <c r="Q18" s="32"/>
      <c r="R18" s="29">
        <f>SUM(G18:N18)</f>
        <v>0</v>
      </c>
    </row>
    <row r="19" spans="1:21" s="244" customFormat="1" ht="25.15" customHeight="1" x14ac:dyDescent="0.2">
      <c r="A19" s="279"/>
      <c r="B19" s="280"/>
      <c r="C19" s="278" t="s">
        <v>46</v>
      </c>
      <c r="D19" s="281" t="s">
        <v>78</v>
      </c>
      <c r="E19" s="281"/>
      <c r="F19" s="282"/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8"/>
      <c r="M19" s="15">
        <v>0</v>
      </c>
      <c r="N19" s="8"/>
      <c r="O19" s="8"/>
      <c r="P19" s="32"/>
      <c r="Q19" s="32"/>
      <c r="R19" s="29">
        <f>SUM(G19:K19)+M19</f>
        <v>0</v>
      </c>
    </row>
    <row r="20" spans="1:21" s="244" customFormat="1" ht="25.15" customHeight="1" x14ac:dyDescent="0.2">
      <c r="A20" s="279"/>
      <c r="B20" s="280"/>
      <c r="C20" s="278" t="s">
        <v>47</v>
      </c>
      <c r="D20" s="281" t="s">
        <v>94</v>
      </c>
      <c r="E20" s="281"/>
      <c r="F20" s="282"/>
      <c r="G20" s="15">
        <v>0</v>
      </c>
      <c r="H20" s="15">
        <v>0</v>
      </c>
      <c r="I20" s="15">
        <v>266798</v>
      </c>
      <c r="J20" s="15">
        <v>0</v>
      </c>
      <c r="K20" s="15">
        <v>0</v>
      </c>
      <c r="L20" s="8"/>
      <c r="M20" s="15">
        <v>0</v>
      </c>
      <c r="N20" s="8"/>
      <c r="O20" s="8"/>
      <c r="P20" s="32"/>
      <c r="Q20" s="32"/>
      <c r="R20" s="29">
        <f>SUM(G20:K20)+M20</f>
        <v>266798</v>
      </c>
    </row>
    <row r="21" spans="1:21" s="244" customFormat="1" ht="25.15" customHeight="1" x14ac:dyDescent="0.2">
      <c r="A21" s="279"/>
      <c r="B21" s="280"/>
      <c r="C21" s="278" t="s">
        <v>48</v>
      </c>
      <c r="D21" s="281" t="s">
        <v>117</v>
      </c>
      <c r="E21" s="281"/>
      <c r="F21" s="282"/>
      <c r="G21" s="15">
        <v>1229714</v>
      </c>
      <c r="H21" s="15">
        <v>92293</v>
      </c>
      <c r="I21" s="15">
        <v>506111</v>
      </c>
      <c r="J21" s="15">
        <v>0</v>
      </c>
      <c r="K21" s="15">
        <v>0</v>
      </c>
      <c r="L21" s="8"/>
      <c r="M21" s="18">
        <v>0</v>
      </c>
      <c r="N21" s="8"/>
      <c r="O21" s="18">
        <v>0</v>
      </c>
      <c r="P21" s="32"/>
      <c r="Q21" s="32"/>
      <c r="R21" s="29">
        <f>SUM(G21:K21)+M21+O21</f>
        <v>1828118</v>
      </c>
    </row>
    <row r="22" spans="1:21" s="244" customFormat="1" ht="25.15" customHeight="1" x14ac:dyDescent="0.2">
      <c r="A22" s="279"/>
      <c r="B22" s="283"/>
      <c r="C22" s="284" t="s">
        <v>57</v>
      </c>
      <c r="D22" s="246" t="s">
        <v>76</v>
      </c>
      <c r="E22" s="246"/>
      <c r="F22" s="285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6">
        <v>223994</v>
      </c>
      <c r="R22" s="36">
        <f>Q22</f>
        <v>223994</v>
      </c>
    </row>
    <row r="23" spans="1:21" ht="25.15" customHeight="1" x14ac:dyDescent="0.2">
      <c r="A23" s="274"/>
      <c r="B23" s="286"/>
      <c r="C23" s="287" t="s">
        <v>122</v>
      </c>
      <c r="D23" s="288"/>
      <c r="E23" s="288"/>
      <c r="F23" s="288"/>
      <c r="G23" s="47">
        <f>SUM(G15:G21)</f>
        <v>1229714</v>
      </c>
      <c r="H23" s="47">
        <f>SUM(H15:H21)</f>
        <v>92293</v>
      </c>
      <c r="I23" s="47">
        <f>SUM(I15:I21)</f>
        <v>772909</v>
      </c>
      <c r="J23" s="47">
        <f>SUM(J13:J21)</f>
        <v>284902</v>
      </c>
      <c r="K23" s="47">
        <f>SUM(K14:K21)</f>
        <v>0</v>
      </c>
      <c r="L23" s="47">
        <f>SUM(L15:L18)</f>
        <v>0</v>
      </c>
      <c r="M23" s="47">
        <f>SUM(M15:M21)</f>
        <v>0</v>
      </c>
      <c r="N23" s="47">
        <f>SUM(N15:N18)</f>
        <v>0</v>
      </c>
      <c r="O23" s="121">
        <f>O21</f>
        <v>0</v>
      </c>
      <c r="P23" s="47">
        <f>P12</f>
        <v>2457861</v>
      </c>
      <c r="Q23" s="47">
        <f>Q22</f>
        <v>223994</v>
      </c>
      <c r="R23" s="47">
        <f>SUM(G23:Q23)</f>
        <v>5061673</v>
      </c>
    </row>
    <row r="24" spans="1:21" ht="25.15" customHeight="1" x14ac:dyDescent="0.25">
      <c r="A24" s="289">
        <v>2</v>
      </c>
      <c r="B24" s="290" t="s">
        <v>172</v>
      </c>
      <c r="C24" s="249"/>
      <c r="D24" s="249"/>
      <c r="E24" s="249"/>
      <c r="F24" s="273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4"/>
    </row>
    <row r="25" spans="1:21" ht="25.15" customHeight="1" x14ac:dyDescent="0.2">
      <c r="A25" s="274"/>
      <c r="B25" s="286"/>
      <c r="C25" s="256" t="s">
        <v>39</v>
      </c>
      <c r="D25" s="256" t="s">
        <v>80</v>
      </c>
      <c r="E25" s="256"/>
      <c r="F25" s="277"/>
      <c r="G25" s="15"/>
      <c r="H25" s="18"/>
      <c r="I25" s="18"/>
      <c r="J25" s="8"/>
      <c r="K25" s="8"/>
      <c r="L25" s="8"/>
      <c r="M25" s="8"/>
      <c r="N25" s="8"/>
      <c r="O25" s="8"/>
      <c r="P25" s="35">
        <v>0</v>
      </c>
      <c r="Q25" s="32"/>
      <c r="R25" s="29">
        <f>G25+H25+I25+P25</f>
        <v>0</v>
      </c>
    </row>
    <row r="26" spans="1:21" ht="25.15" customHeight="1" x14ac:dyDescent="0.2">
      <c r="A26" s="274"/>
      <c r="B26" s="286"/>
      <c r="C26" s="256" t="s">
        <v>40</v>
      </c>
      <c r="D26" s="256" t="s">
        <v>120</v>
      </c>
      <c r="E26" s="256"/>
      <c r="F26" s="277"/>
      <c r="G26" s="15">
        <f>5373083+948191</f>
        <v>6321274</v>
      </c>
      <c r="H26" s="15">
        <v>1580319</v>
      </c>
      <c r="I26" s="15">
        <v>415873</v>
      </c>
      <c r="J26" s="8"/>
      <c r="K26" s="8"/>
      <c r="L26" s="8"/>
      <c r="M26" s="15">
        <v>0</v>
      </c>
      <c r="N26" s="8"/>
      <c r="O26" s="15">
        <v>0</v>
      </c>
      <c r="P26" s="32"/>
      <c r="Q26" s="32"/>
      <c r="R26" s="29">
        <f>G26+H26+I26+M26+O26</f>
        <v>8317466</v>
      </c>
    </row>
    <row r="27" spans="1:21" ht="25.15" customHeight="1" x14ac:dyDescent="0.2">
      <c r="A27" s="274"/>
      <c r="B27" s="291"/>
      <c r="C27" s="276" t="s">
        <v>41</v>
      </c>
      <c r="D27" s="276" t="s">
        <v>121</v>
      </c>
      <c r="E27" s="276"/>
      <c r="F27" s="292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57">
        <v>64741</v>
      </c>
      <c r="R27" s="36">
        <f>Q27</f>
        <v>64741</v>
      </c>
    </row>
    <row r="28" spans="1:21" ht="25.15" customHeight="1" thickBot="1" x14ac:dyDescent="0.25">
      <c r="A28" s="293"/>
      <c r="B28" s="291"/>
      <c r="C28" s="294" t="s">
        <v>219</v>
      </c>
      <c r="D28" s="294" t="s">
        <v>77</v>
      </c>
      <c r="E28" s="294"/>
      <c r="F28" s="295"/>
      <c r="G28" s="152">
        <f>SUM(G25:G26)</f>
        <v>6321274</v>
      </c>
      <c r="H28" s="48">
        <f>SUM(H25:H26)</f>
        <v>1580319</v>
      </c>
      <c r="I28" s="48">
        <f>SUM(I25:I26)</f>
        <v>415873</v>
      </c>
      <c r="J28" s="158"/>
      <c r="K28" s="158"/>
      <c r="L28" s="158"/>
      <c r="M28" s="48">
        <f>M26</f>
        <v>0</v>
      </c>
      <c r="N28" s="158"/>
      <c r="O28" s="48">
        <f>O26</f>
        <v>0</v>
      </c>
      <c r="P28" s="48">
        <f>P25</f>
        <v>0</v>
      </c>
      <c r="Q28" s="48">
        <f>SUM(Q27)</f>
        <v>64741</v>
      </c>
      <c r="R28" s="48">
        <f>SUM(R25:R27)</f>
        <v>8382207</v>
      </c>
      <c r="U28" s="296"/>
    </row>
    <row r="29" spans="1:21" ht="25.15" customHeight="1" x14ac:dyDescent="0.25">
      <c r="A29" s="289">
        <v>3</v>
      </c>
      <c r="B29" s="290" t="s">
        <v>173</v>
      </c>
      <c r="C29" s="297"/>
      <c r="D29" s="297"/>
      <c r="E29" s="297"/>
      <c r="F29" s="298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1"/>
      <c r="B30" s="299" t="s">
        <v>98</v>
      </c>
      <c r="C30" s="256" t="s">
        <v>96</v>
      </c>
      <c r="D30" s="256"/>
      <c r="E30" s="256"/>
      <c r="F30" s="277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4"/>
      <c r="B31" s="299"/>
      <c r="C31" s="300" t="s">
        <v>39</v>
      </c>
      <c r="D31" s="256" t="s">
        <v>75</v>
      </c>
      <c r="E31" s="256"/>
      <c r="F31" s="277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274"/>
      <c r="B32" s="299"/>
      <c r="C32" s="300" t="s">
        <v>40</v>
      </c>
      <c r="D32" s="256" t="s">
        <v>69</v>
      </c>
      <c r="E32" s="256"/>
      <c r="F32" s="277"/>
      <c r="G32" s="13"/>
      <c r="H32" s="8"/>
      <c r="I32" s="8"/>
      <c r="J32" s="18">
        <f>228062</f>
        <v>228062</v>
      </c>
      <c r="K32" s="18"/>
      <c r="L32" s="8"/>
      <c r="M32" s="8"/>
      <c r="N32" s="8"/>
      <c r="O32" s="8"/>
      <c r="P32" s="32"/>
      <c r="Q32" s="32"/>
      <c r="R32" s="29">
        <f>SUM(J32:K32)</f>
        <v>228062</v>
      </c>
    </row>
    <row r="33" spans="1:19" ht="25.15" customHeight="1" x14ac:dyDescent="0.2">
      <c r="A33" s="274"/>
      <c r="B33" s="299"/>
      <c r="C33" s="300" t="s">
        <v>41</v>
      </c>
      <c r="D33" s="256" t="s">
        <v>70</v>
      </c>
      <c r="E33" s="256"/>
      <c r="F33" s="277"/>
      <c r="G33" s="130"/>
      <c r="H33" s="18"/>
      <c r="I33" s="18"/>
      <c r="J33" s="18"/>
      <c r="K33" s="15"/>
      <c r="L33" s="18"/>
      <c r="M33" s="18"/>
      <c r="N33" s="18"/>
      <c r="O33" s="8"/>
      <c r="P33" s="32"/>
      <c r="Q33" s="32"/>
      <c r="R33" s="29">
        <f>SUM(G33:N33)</f>
        <v>0</v>
      </c>
    </row>
    <row r="34" spans="1:19" ht="25.15" customHeight="1" x14ac:dyDescent="0.2">
      <c r="A34" s="274"/>
      <c r="B34" s="299"/>
      <c r="C34" s="300" t="s">
        <v>42</v>
      </c>
      <c r="D34" s="256" t="s">
        <v>71</v>
      </c>
      <c r="E34" s="256"/>
      <c r="F34" s="277"/>
      <c r="G34" s="130"/>
      <c r="H34" s="18"/>
      <c r="I34" s="18"/>
      <c r="J34" s="18"/>
      <c r="K34" s="163"/>
      <c r="L34" s="18"/>
      <c r="M34" s="18"/>
      <c r="N34" s="18"/>
      <c r="O34" s="8"/>
      <c r="P34" s="32"/>
      <c r="Q34" s="32"/>
      <c r="R34" s="29">
        <f>SUM(G34:N34)</f>
        <v>0</v>
      </c>
    </row>
    <row r="35" spans="1:19" ht="25.15" customHeight="1" x14ac:dyDescent="0.2">
      <c r="A35" s="274"/>
      <c r="B35" s="299"/>
      <c r="C35" s="300" t="s">
        <v>43</v>
      </c>
      <c r="D35" s="256" t="s">
        <v>72</v>
      </c>
      <c r="E35" s="256"/>
      <c r="F35" s="277"/>
      <c r="G35" s="164"/>
      <c r="H35" s="165"/>
      <c r="I35" s="18"/>
      <c r="J35" s="18"/>
      <c r="K35" s="15"/>
      <c r="L35" s="165"/>
      <c r="M35" s="18"/>
      <c r="N35" s="18"/>
      <c r="O35" s="8"/>
      <c r="P35" s="32"/>
      <c r="Q35" s="32"/>
      <c r="R35" s="29">
        <f>SUM(G35:N35)</f>
        <v>0</v>
      </c>
    </row>
    <row r="36" spans="1:19" ht="25.15" customHeight="1" x14ac:dyDescent="0.2">
      <c r="A36" s="274"/>
      <c r="B36" s="299"/>
      <c r="C36" s="300" t="s">
        <v>44</v>
      </c>
      <c r="D36" s="256" t="s">
        <v>82</v>
      </c>
      <c r="E36" s="256"/>
      <c r="F36" s="277"/>
      <c r="G36" s="130"/>
      <c r="H36" s="130"/>
      <c r="I36" s="130"/>
      <c r="J36" s="18"/>
      <c r="K36" s="15"/>
      <c r="L36" s="18"/>
      <c r="M36" s="18"/>
      <c r="N36" s="18"/>
      <c r="O36" s="8"/>
      <c r="P36" s="32"/>
      <c r="Q36" s="32"/>
      <c r="R36" s="29">
        <f>SUM(G36:N36)</f>
        <v>0</v>
      </c>
    </row>
    <row r="37" spans="1:19" ht="25.15" customHeight="1" x14ac:dyDescent="0.2">
      <c r="A37" s="274"/>
      <c r="B37" s="299"/>
      <c r="C37" s="300" t="s">
        <v>45</v>
      </c>
      <c r="D37" s="256" t="s">
        <v>79</v>
      </c>
      <c r="E37" s="256"/>
      <c r="F37" s="277"/>
      <c r="G37" s="16"/>
      <c r="H37" s="16"/>
      <c r="I37" s="130"/>
      <c r="J37" s="18"/>
      <c r="K37" s="18"/>
      <c r="L37" s="8"/>
      <c r="M37" s="15"/>
      <c r="N37" s="8"/>
      <c r="O37" s="8"/>
      <c r="P37" s="32"/>
      <c r="Q37" s="32"/>
      <c r="R37" s="29">
        <f>SUM(G37:K37)+M37</f>
        <v>0</v>
      </c>
    </row>
    <row r="38" spans="1:19" ht="25.15" customHeight="1" x14ac:dyDescent="0.2">
      <c r="A38" s="274"/>
      <c r="B38" s="299"/>
      <c r="C38" s="300" t="s">
        <v>46</v>
      </c>
      <c r="D38" s="256" t="s">
        <v>93</v>
      </c>
      <c r="E38" s="256"/>
      <c r="F38" s="277"/>
      <c r="G38" s="16"/>
      <c r="H38" s="16"/>
      <c r="I38" s="16"/>
      <c r="J38" s="18"/>
      <c r="K38" s="18"/>
      <c r="L38" s="8"/>
      <c r="M38" s="15"/>
      <c r="N38" s="8"/>
      <c r="O38" s="13"/>
      <c r="P38" s="32"/>
      <c r="Q38" s="32"/>
      <c r="R38" s="29">
        <f>SUM(G38:K38)+M38</f>
        <v>0</v>
      </c>
    </row>
    <row r="39" spans="1:19" ht="25.15" customHeight="1" x14ac:dyDescent="0.2">
      <c r="A39" s="274"/>
      <c r="B39" s="299"/>
      <c r="C39" s="300" t="s">
        <v>47</v>
      </c>
      <c r="D39" s="256" t="s">
        <v>115</v>
      </c>
      <c r="E39" s="256"/>
      <c r="F39" s="277"/>
      <c r="G39" s="17">
        <f>1229714</f>
        <v>1229714</v>
      </c>
      <c r="H39" s="17">
        <f>92293</f>
        <v>92293</v>
      </c>
      <c r="I39" s="17"/>
      <c r="J39" s="46"/>
      <c r="K39" s="46"/>
      <c r="L39" s="14"/>
      <c r="M39" s="46"/>
      <c r="N39" s="14"/>
      <c r="O39" s="166"/>
      <c r="P39" s="34"/>
      <c r="Q39" s="34"/>
      <c r="R39" s="36">
        <f>SUM(G39:K39)+M39+O39</f>
        <v>1322007</v>
      </c>
    </row>
    <row r="40" spans="1:19" ht="25.15" customHeight="1" x14ac:dyDescent="0.2">
      <c r="A40" s="274"/>
      <c r="B40" s="299"/>
      <c r="C40" s="300" t="s">
        <v>48</v>
      </c>
      <c r="D40" s="256" t="s">
        <v>123</v>
      </c>
      <c r="E40" s="256"/>
      <c r="F40" s="277"/>
      <c r="G40" s="17">
        <f>6025618-G39</f>
        <v>4795904</v>
      </c>
      <c r="H40" s="17">
        <f>1689869-H39-H38-7730-9527</f>
        <v>1580319</v>
      </c>
      <c r="I40" s="17"/>
      <c r="J40" s="46"/>
      <c r="K40" s="46">
        <f>654714</f>
        <v>654714</v>
      </c>
      <c r="L40" s="14"/>
      <c r="M40" s="11"/>
      <c r="N40" s="14"/>
      <c r="O40" s="17"/>
      <c r="P40" s="34"/>
      <c r="Q40" s="34"/>
      <c r="R40" s="36">
        <f>SUM(G40:K40)+M40+O40</f>
        <v>7030937</v>
      </c>
    </row>
    <row r="41" spans="1:19" ht="25.15" customHeight="1" x14ac:dyDescent="0.2">
      <c r="A41" s="301"/>
      <c r="B41" s="302" t="s">
        <v>124</v>
      </c>
      <c r="C41" s="303"/>
      <c r="D41" s="303"/>
      <c r="E41" s="303"/>
      <c r="F41" s="304"/>
      <c r="G41" s="121">
        <f>SUM(G33:G40)</f>
        <v>6025618</v>
      </c>
      <c r="H41" s="121">
        <f>SUM(H33:H40)</f>
        <v>1672612</v>
      </c>
      <c r="I41" s="121">
        <f>SUM(I33:I40)</f>
        <v>0</v>
      </c>
      <c r="J41" s="121">
        <f>SUM(J31:J40)</f>
        <v>228062</v>
      </c>
      <c r="K41" s="121">
        <f>SUM(K32:K40)</f>
        <v>654714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8581006</v>
      </c>
      <c r="S41" s="305"/>
    </row>
    <row r="42" spans="1:19" ht="25.15" customHeight="1" x14ac:dyDescent="0.2">
      <c r="A42" s="274"/>
      <c r="B42" s="299"/>
      <c r="C42" s="300" t="s">
        <v>57</v>
      </c>
      <c r="D42" s="256" t="s">
        <v>76</v>
      </c>
      <c r="E42" s="256"/>
      <c r="F42" s="277"/>
      <c r="G42" s="558"/>
      <c r="H42" s="167">
        <f>7730+9527</f>
        <v>17257</v>
      </c>
      <c r="I42" s="559"/>
      <c r="J42" s="168"/>
      <c r="K42" s="559"/>
      <c r="L42" s="559"/>
      <c r="M42" s="559"/>
      <c r="N42" s="559"/>
      <c r="O42" s="559"/>
      <c r="P42" s="31"/>
      <c r="Q42" s="133">
        <f>SUM(G42:O42)</f>
        <v>17257</v>
      </c>
      <c r="R42" s="37">
        <f>Q42</f>
        <v>17257</v>
      </c>
    </row>
    <row r="43" spans="1:19" ht="25.15" customHeight="1" x14ac:dyDescent="0.2">
      <c r="A43" s="274"/>
      <c r="B43" s="299" t="s">
        <v>99</v>
      </c>
      <c r="C43" s="256" t="s">
        <v>97</v>
      </c>
      <c r="D43" s="256"/>
      <c r="E43" s="256"/>
      <c r="F43" s="277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4"/>
      <c r="B44" s="306"/>
      <c r="C44" s="300" t="s">
        <v>39</v>
      </c>
      <c r="D44" s="300" t="s">
        <v>90</v>
      </c>
      <c r="E44" s="300"/>
      <c r="F44" s="307"/>
      <c r="G44" s="169"/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0</v>
      </c>
    </row>
    <row r="45" spans="1:19" ht="25.15" customHeight="1" x14ac:dyDescent="0.25">
      <c r="A45" s="274"/>
      <c r="B45" s="306"/>
      <c r="C45" s="300" t="s">
        <v>40</v>
      </c>
      <c r="D45" s="300" t="s">
        <v>91</v>
      </c>
      <c r="E45" s="300"/>
      <c r="F45" s="307"/>
      <c r="G45" s="169"/>
      <c r="H45" s="15"/>
      <c r="I45" s="16"/>
      <c r="J45" s="16"/>
      <c r="K45" s="16"/>
      <c r="L45" s="130"/>
      <c r="M45" s="16"/>
      <c r="N45" s="16"/>
      <c r="O45" s="16"/>
      <c r="P45" s="32"/>
      <c r="Q45" s="32"/>
      <c r="R45" s="29">
        <f>SUM(G45:O45)</f>
        <v>0</v>
      </c>
    </row>
    <row r="46" spans="1:19" ht="25.15" customHeight="1" x14ac:dyDescent="0.25">
      <c r="A46" s="274"/>
      <c r="B46" s="306"/>
      <c r="C46" s="300" t="s">
        <v>41</v>
      </c>
      <c r="D46" s="256" t="s">
        <v>89</v>
      </c>
      <c r="E46" s="256"/>
      <c r="F46" s="277"/>
      <c r="G46" s="11">
        <f>8257+5410830+807195-1</f>
        <v>6226281</v>
      </c>
      <c r="H46" s="167">
        <f>943873+918050+73952+2</f>
        <v>1935877</v>
      </c>
      <c r="I46" s="16"/>
      <c r="J46" s="16"/>
      <c r="K46" s="16"/>
      <c r="L46" s="130"/>
      <c r="M46" s="16"/>
      <c r="N46" s="16"/>
      <c r="O46" s="16"/>
      <c r="P46" s="32"/>
      <c r="Q46" s="32"/>
      <c r="R46" s="29">
        <f>SUM(G46:O46)</f>
        <v>8162158</v>
      </c>
    </row>
    <row r="47" spans="1:19" ht="25.15" customHeight="1" x14ac:dyDescent="0.2">
      <c r="A47" s="274"/>
      <c r="B47" s="286" t="s">
        <v>158</v>
      </c>
      <c r="C47" s="256" t="s">
        <v>168</v>
      </c>
      <c r="D47" s="256"/>
      <c r="E47" s="256"/>
      <c r="F47" s="277"/>
      <c r="G47" s="10">
        <f>SUM(G41+G42+G44+G45+G46)</f>
        <v>12251899</v>
      </c>
      <c r="H47" s="10">
        <f t="shared" ref="H47:O47" si="0">SUM(H41+H42+H44+H45+H46)</f>
        <v>3625746</v>
      </c>
      <c r="I47" s="10">
        <f t="shared" si="0"/>
        <v>0</v>
      </c>
      <c r="J47" s="10">
        <f t="shared" si="0"/>
        <v>228062</v>
      </c>
      <c r="K47" s="10">
        <f t="shared" si="0"/>
        <v>654714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16760421</v>
      </c>
    </row>
    <row r="48" spans="1:19" ht="25.15" customHeight="1" x14ac:dyDescent="0.2">
      <c r="A48" s="308"/>
      <c r="B48" s="309" t="s">
        <v>166</v>
      </c>
      <c r="C48" s="310" t="s">
        <v>62</v>
      </c>
      <c r="D48" s="311"/>
      <c r="E48" s="311"/>
      <c r="F48" s="311"/>
      <c r="G48" s="121">
        <f>IF(G47='CSS '!G54,'CSS '!G54,"ERROR")</f>
        <v>12251899</v>
      </c>
      <c r="H48" s="121">
        <f>IF(H47=PEI!G51,PEI!G51,"ERROR")</f>
        <v>3625746</v>
      </c>
      <c r="I48" s="121">
        <f>IF(I47=INN!G35,INN!G35,"ERROR")</f>
        <v>0</v>
      </c>
      <c r="J48" s="121">
        <f>IF(J47=WET!E15,WET!E15,"ERROR")</f>
        <v>228062</v>
      </c>
      <c r="K48" s="121">
        <f>IF(K47=CFTN!D41,CFTN!D41,"ERROR")</f>
        <v>654714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17257</v>
      </c>
      <c r="R48" s="128">
        <f>SUM(G48:O48)</f>
        <v>16760421</v>
      </c>
    </row>
    <row r="49" spans="1:19" x14ac:dyDescent="0.2">
      <c r="A49" s="301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312"/>
      <c r="S49" s="276"/>
    </row>
    <row r="50" spans="1:19" x14ac:dyDescent="0.2">
      <c r="A50" s="301" t="s">
        <v>169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312"/>
      <c r="S50" s="276"/>
    </row>
    <row r="51" spans="1:19" x14ac:dyDescent="0.2">
      <c r="A51" s="301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312"/>
    </row>
    <row r="52" spans="1:19" ht="25.15" customHeight="1" x14ac:dyDescent="0.25">
      <c r="A52" s="289">
        <v>4</v>
      </c>
      <c r="B52" s="290" t="s">
        <v>174</v>
      </c>
      <c r="C52" s="297"/>
      <c r="D52" s="297"/>
      <c r="E52" s="297"/>
      <c r="F52" s="29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4"/>
      <c r="B53" s="272"/>
      <c r="C53" s="313" t="s">
        <v>39</v>
      </c>
      <c r="D53" s="281" t="s">
        <v>95</v>
      </c>
      <c r="E53" s="281"/>
      <c r="F53" s="282"/>
      <c r="G53" s="167"/>
      <c r="H53" s="168"/>
      <c r="I53" s="168"/>
      <c r="J53" s="167"/>
      <c r="K53" s="167"/>
      <c r="L53" s="6"/>
      <c r="M53" s="6"/>
      <c r="N53" s="6"/>
      <c r="O53" s="6"/>
      <c r="P53" s="170"/>
      <c r="Q53" s="31"/>
      <c r="R53" s="37">
        <f>SUM(G53:K53)+P53</f>
        <v>0</v>
      </c>
      <c r="S53" s="296"/>
    </row>
    <row r="54" spans="1:19" ht="25.15" customHeight="1" x14ac:dyDescent="0.25">
      <c r="A54" s="274"/>
      <c r="B54" s="272"/>
      <c r="C54" s="313" t="s">
        <v>40</v>
      </c>
      <c r="D54" s="281" t="s">
        <v>116</v>
      </c>
      <c r="E54" s="281"/>
      <c r="F54" s="282"/>
      <c r="G54" s="15"/>
      <c r="H54" s="18"/>
      <c r="I54" s="18"/>
      <c r="J54" s="15"/>
      <c r="K54" s="15"/>
      <c r="L54" s="8"/>
      <c r="M54" s="8"/>
      <c r="N54" s="8"/>
      <c r="O54" s="8"/>
      <c r="P54" s="170"/>
      <c r="Q54" s="32"/>
      <c r="R54" s="37">
        <f>SUM(G54:K54)+P54</f>
        <v>0</v>
      </c>
      <c r="S54" s="296"/>
    </row>
    <row r="55" spans="1:19" ht="24.6" customHeight="1" x14ac:dyDescent="0.25">
      <c r="A55" s="274"/>
      <c r="B55" s="272"/>
      <c r="C55" s="313" t="s">
        <v>41</v>
      </c>
      <c r="D55" s="281" t="s">
        <v>125</v>
      </c>
      <c r="E55" s="281"/>
      <c r="F55" s="282"/>
      <c r="G55" s="15">
        <v>-948191</v>
      </c>
      <c r="H55" s="18"/>
      <c r="I55" s="18"/>
      <c r="J55" s="15"/>
      <c r="K55" s="15">
        <f>948191</f>
        <v>948191</v>
      </c>
      <c r="L55" s="8"/>
      <c r="M55" s="8"/>
      <c r="N55" s="8"/>
      <c r="O55" s="8"/>
      <c r="P55" s="170"/>
      <c r="Q55" s="34"/>
      <c r="R55" s="37">
        <f>SUM(G55:K55)+P55</f>
        <v>0</v>
      </c>
      <c r="S55" s="296"/>
    </row>
    <row r="56" spans="1:19" ht="24.6" customHeight="1" x14ac:dyDescent="0.25">
      <c r="A56" s="293"/>
      <c r="B56" s="272"/>
      <c r="C56" s="313" t="s">
        <v>223</v>
      </c>
      <c r="D56" s="281"/>
      <c r="E56" s="281"/>
      <c r="F56" s="282"/>
      <c r="G56" s="159">
        <f>SUM(G53:G55)</f>
        <v>-948191</v>
      </c>
      <c r="H56" s="159">
        <f>SUM(H53:H55)</f>
        <v>0</v>
      </c>
      <c r="I56" s="159">
        <f>SUM(I53:I55)</f>
        <v>0</v>
      </c>
      <c r="J56" s="159">
        <f>SUM(J53:J55)</f>
        <v>0</v>
      </c>
      <c r="K56" s="159">
        <f>SUM(K53:K55)</f>
        <v>948191</v>
      </c>
      <c r="L56" s="9"/>
      <c r="M56" s="9"/>
      <c r="N56" s="9"/>
      <c r="O56" s="9"/>
      <c r="P56" s="314">
        <f>SUM(P53:P55)</f>
        <v>0</v>
      </c>
      <c r="Q56" s="33"/>
      <c r="R56" s="37">
        <f>SUM(G56:K56)+P56</f>
        <v>0</v>
      </c>
      <c r="S56" s="296"/>
    </row>
    <row r="57" spans="1:19" ht="25.15" customHeight="1" x14ac:dyDescent="0.25">
      <c r="A57" s="315">
        <v>5</v>
      </c>
      <c r="B57" s="316" t="s">
        <v>175</v>
      </c>
      <c r="C57" s="317"/>
      <c r="D57" s="317"/>
      <c r="E57" s="317"/>
      <c r="F57" s="318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19"/>
      <c r="B58" s="320"/>
      <c r="C58" s="321" t="s">
        <v>39</v>
      </c>
      <c r="D58" s="322" t="s">
        <v>61</v>
      </c>
      <c r="E58" s="322"/>
      <c r="F58" s="323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19"/>
      <c r="B59" s="320"/>
      <c r="C59" s="321" t="s">
        <v>40</v>
      </c>
      <c r="D59" s="322" t="s">
        <v>74</v>
      </c>
      <c r="E59" s="322"/>
      <c r="F59" s="323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19"/>
      <c r="B60" s="320"/>
      <c r="C60" s="321" t="s">
        <v>41</v>
      </c>
      <c r="D60" s="322" t="s">
        <v>64</v>
      </c>
      <c r="E60" s="322"/>
      <c r="F60" s="323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6" customFormat="1" ht="25.15" customHeight="1" x14ac:dyDescent="0.25">
      <c r="A61" s="319"/>
      <c r="B61" s="320"/>
      <c r="C61" s="321" t="s">
        <v>42</v>
      </c>
      <c r="D61" s="322" t="s">
        <v>65</v>
      </c>
      <c r="E61" s="322"/>
      <c r="F61" s="323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6" customFormat="1" ht="25.15" customHeight="1" x14ac:dyDescent="0.25">
      <c r="A62" s="319"/>
      <c r="B62" s="320"/>
      <c r="C62" s="321" t="s">
        <v>43</v>
      </c>
      <c r="D62" s="322" t="s">
        <v>66</v>
      </c>
      <c r="E62" s="322"/>
      <c r="F62" s="323"/>
      <c r="G62" s="130"/>
      <c r="H62" s="130"/>
      <c r="I62" s="130"/>
      <c r="J62" s="15"/>
      <c r="K62" s="18"/>
      <c r="L62" s="168"/>
      <c r="M62" s="18"/>
      <c r="N62" s="18"/>
      <c r="O62" s="8"/>
      <c r="P62" s="32"/>
      <c r="Q62" s="32"/>
      <c r="R62" s="29">
        <f>SUM(G62:N62)</f>
        <v>0</v>
      </c>
    </row>
    <row r="63" spans="1:19" s="276" customFormat="1" ht="25.15" customHeight="1" x14ac:dyDescent="0.25">
      <c r="A63" s="319"/>
      <c r="B63" s="320"/>
      <c r="C63" s="321" t="s">
        <v>44</v>
      </c>
      <c r="D63" s="322" t="s">
        <v>67</v>
      </c>
      <c r="E63" s="322"/>
      <c r="F63" s="323"/>
      <c r="G63" s="130"/>
      <c r="H63" s="130"/>
      <c r="I63" s="560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6" customFormat="1" ht="25.15" customHeight="1" x14ac:dyDescent="0.25">
      <c r="A64" s="319"/>
      <c r="B64" s="320"/>
      <c r="C64" s="321" t="s">
        <v>45</v>
      </c>
      <c r="D64" s="322" t="s">
        <v>68</v>
      </c>
      <c r="E64" s="322"/>
      <c r="F64" s="323"/>
      <c r="G64" s="560"/>
      <c r="H64" s="560"/>
      <c r="I64" s="560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19"/>
      <c r="B65" s="320"/>
      <c r="C65" s="321" t="s">
        <v>46</v>
      </c>
      <c r="D65" s="322" t="s">
        <v>78</v>
      </c>
      <c r="E65" s="322"/>
      <c r="F65" s="323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19"/>
      <c r="B66" s="320"/>
      <c r="C66" s="321" t="s">
        <v>47</v>
      </c>
      <c r="D66" s="322" t="s">
        <v>94</v>
      </c>
      <c r="E66" s="322"/>
      <c r="F66" s="323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19"/>
      <c r="B67" s="320"/>
      <c r="C67" s="321" t="s">
        <v>48</v>
      </c>
      <c r="D67" s="322" t="s">
        <v>117</v>
      </c>
      <c r="E67" s="322"/>
      <c r="F67" s="323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19"/>
      <c r="B68" s="320"/>
      <c r="C68" s="321" t="s">
        <v>57</v>
      </c>
      <c r="D68" s="322" t="s">
        <v>126</v>
      </c>
      <c r="E68" s="322"/>
      <c r="F68" s="323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6"/>
    </row>
    <row r="69" spans="1:19" ht="25.15" customHeight="1" x14ac:dyDescent="0.25">
      <c r="A69" s="319"/>
      <c r="B69" s="320"/>
      <c r="C69" s="321" t="s">
        <v>100</v>
      </c>
      <c r="D69" s="321" t="s">
        <v>92</v>
      </c>
      <c r="E69" s="321"/>
      <c r="F69" s="324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61"/>
      <c r="R69" s="50">
        <f>SUM(G69:O69)+Q69</f>
        <v>0</v>
      </c>
      <c r="S69" s="296"/>
    </row>
    <row r="70" spans="1:19" ht="25.15" customHeight="1" x14ac:dyDescent="0.2">
      <c r="A70" s="325"/>
      <c r="B70" s="309"/>
      <c r="C70" s="326" t="s">
        <v>131</v>
      </c>
      <c r="D70" s="327" t="s">
        <v>77</v>
      </c>
      <c r="E70" s="309"/>
      <c r="F70" s="327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0</v>
      </c>
    </row>
    <row r="71" spans="1:19" ht="25.15" customHeight="1" x14ac:dyDescent="0.25">
      <c r="A71" s="328">
        <v>6</v>
      </c>
      <c r="B71" s="272" t="s">
        <v>176</v>
      </c>
      <c r="C71" s="249"/>
      <c r="D71" s="249"/>
      <c r="E71" s="249"/>
      <c r="F71" s="273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1"/>
      <c r="B72" s="275"/>
      <c r="C72" s="276" t="s">
        <v>39</v>
      </c>
      <c r="D72" s="256" t="s">
        <v>81</v>
      </c>
      <c r="E72" s="256"/>
      <c r="F72" s="277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2457861</v>
      </c>
      <c r="Q72" s="32"/>
      <c r="R72" s="29">
        <f>P72</f>
        <v>2457861</v>
      </c>
    </row>
    <row r="73" spans="1:19" ht="25.15" customHeight="1" x14ac:dyDescent="0.25">
      <c r="A73" s="301"/>
      <c r="B73" s="275"/>
      <c r="C73" s="278" t="s">
        <v>40</v>
      </c>
      <c r="D73" s="256" t="s">
        <v>74</v>
      </c>
      <c r="E73" s="256"/>
      <c r="F73" s="277"/>
      <c r="G73" s="13"/>
      <c r="H73" s="8"/>
      <c r="I73" s="8"/>
      <c r="J73" s="42">
        <f t="shared" ref="J73:K79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1"/>
      <c r="B74" s="275"/>
      <c r="C74" s="278" t="s">
        <v>41</v>
      </c>
      <c r="D74" s="256" t="s">
        <v>64</v>
      </c>
      <c r="E74" s="256"/>
      <c r="F74" s="277"/>
      <c r="G74" s="13"/>
      <c r="H74" s="8"/>
      <c r="I74" s="8"/>
      <c r="J74" s="42">
        <f t="shared" si="1"/>
        <v>56840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56840</v>
      </c>
    </row>
    <row r="75" spans="1:19" s="276" customFormat="1" ht="25.15" customHeight="1" x14ac:dyDescent="0.25">
      <c r="A75" s="301"/>
      <c r="B75" s="275"/>
      <c r="C75" s="276" t="s">
        <v>42</v>
      </c>
      <c r="D75" s="256" t="s">
        <v>65</v>
      </c>
      <c r="E75" s="256"/>
      <c r="F75" s="277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0</v>
      </c>
    </row>
    <row r="76" spans="1:19" s="276" customFormat="1" ht="25.15" customHeight="1" x14ac:dyDescent="0.25">
      <c r="A76" s="301"/>
      <c r="B76" s="275"/>
      <c r="C76" s="276" t="s">
        <v>43</v>
      </c>
      <c r="D76" s="256" t="s">
        <v>66</v>
      </c>
      <c r="E76" s="256"/>
      <c r="F76" s="277"/>
      <c r="G76" s="40">
        <f t="shared" si="2"/>
        <v>0</v>
      </c>
      <c r="H76" s="40">
        <f t="shared" si="2"/>
        <v>0</v>
      </c>
      <c r="I76" s="40">
        <f t="shared" si="2"/>
        <v>0</v>
      </c>
      <c r="J76" s="42">
        <f t="shared" si="1"/>
        <v>0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0</v>
      </c>
    </row>
    <row r="77" spans="1:19" s="276" customFormat="1" ht="25.15" customHeight="1" x14ac:dyDescent="0.25">
      <c r="A77" s="301"/>
      <c r="B77" s="275"/>
      <c r="C77" s="276" t="s">
        <v>44</v>
      </c>
      <c r="D77" s="256" t="s">
        <v>67</v>
      </c>
      <c r="E77" s="256"/>
      <c r="F77" s="277"/>
      <c r="G77" s="40">
        <f t="shared" si="2"/>
        <v>0</v>
      </c>
      <c r="H77" s="40">
        <f t="shared" si="2"/>
        <v>0</v>
      </c>
      <c r="I77" s="40">
        <f t="shared" si="2"/>
        <v>0</v>
      </c>
      <c r="J77" s="42">
        <f t="shared" si="1"/>
        <v>0</v>
      </c>
      <c r="K77" s="42">
        <f>K17-K35+K63</f>
        <v>0</v>
      </c>
      <c r="L77" s="40">
        <f>SUM(L17-L35+L63)</f>
        <v>0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0</v>
      </c>
    </row>
    <row r="78" spans="1:19" s="276" customFormat="1" ht="25.15" customHeight="1" x14ac:dyDescent="0.25">
      <c r="A78" s="301"/>
      <c r="B78" s="275"/>
      <c r="C78" s="276" t="s">
        <v>45</v>
      </c>
      <c r="D78" s="281" t="s">
        <v>68</v>
      </c>
      <c r="E78" s="281"/>
      <c r="F78" s="282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0</v>
      </c>
      <c r="K78" s="42">
        <f>K18-K36+K64</f>
        <v>0</v>
      </c>
      <c r="L78" s="40">
        <f>SUM(L18-L36+L64)</f>
        <v>0</v>
      </c>
      <c r="M78" s="42">
        <f t="shared" si="3"/>
        <v>0</v>
      </c>
      <c r="N78" s="42">
        <f t="shared" si="3"/>
        <v>0</v>
      </c>
      <c r="O78" s="14"/>
      <c r="P78" s="34"/>
      <c r="Q78" s="34"/>
      <c r="R78" s="29">
        <f>SUM(G78:N78)</f>
        <v>0</v>
      </c>
    </row>
    <row r="79" spans="1:19" ht="25.15" customHeight="1" x14ac:dyDescent="0.25">
      <c r="A79" s="301"/>
      <c r="B79" s="275"/>
      <c r="C79" s="276" t="s">
        <v>46</v>
      </c>
      <c r="D79" s="281" t="s">
        <v>78</v>
      </c>
      <c r="E79" s="281"/>
      <c r="F79" s="282"/>
      <c r="G79" s="40">
        <f t="shared" si="2"/>
        <v>0</v>
      </c>
      <c r="H79" s="40">
        <f t="shared" si="2"/>
        <v>0</v>
      </c>
      <c r="I79" s="40">
        <f t="shared" si="2"/>
        <v>0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0</v>
      </c>
    </row>
    <row r="80" spans="1:19" ht="25.15" customHeight="1" x14ac:dyDescent="0.25">
      <c r="A80" s="301"/>
      <c r="B80" s="275"/>
      <c r="C80" s="276" t="s">
        <v>47</v>
      </c>
      <c r="D80" s="281" t="s">
        <v>94</v>
      </c>
      <c r="E80" s="281"/>
      <c r="F80" s="282"/>
      <c r="G80" s="40">
        <f t="shared" ref="G80:I81" si="4">SUM(G20-G38+G53+G66)</f>
        <v>0</v>
      </c>
      <c r="H80" s="40">
        <f t="shared" si="4"/>
        <v>0</v>
      </c>
      <c r="I80" s="40">
        <f t="shared" si="4"/>
        <v>266798</v>
      </c>
      <c r="J80" s="42">
        <f t="shared" ref="J80:K82" si="5">J20-J38+J53+J66</f>
        <v>0</v>
      </c>
      <c r="K80" s="42">
        <f t="shared" si="5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266798</v>
      </c>
    </row>
    <row r="81" spans="1:21" ht="25.15" customHeight="1" x14ac:dyDescent="0.25">
      <c r="A81" s="301"/>
      <c r="B81" s="275"/>
      <c r="C81" s="276" t="s">
        <v>48</v>
      </c>
      <c r="D81" s="281" t="s">
        <v>117</v>
      </c>
      <c r="E81" s="281"/>
      <c r="F81" s="282"/>
      <c r="G81" s="40">
        <f t="shared" si="4"/>
        <v>0</v>
      </c>
      <c r="H81" s="40">
        <f t="shared" si="4"/>
        <v>0</v>
      </c>
      <c r="I81" s="40">
        <f t="shared" si="4"/>
        <v>506111</v>
      </c>
      <c r="J81" s="42">
        <f t="shared" si="5"/>
        <v>0</v>
      </c>
      <c r="K81" s="42">
        <f t="shared" si="5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506111</v>
      </c>
    </row>
    <row r="82" spans="1:21" ht="25.15" customHeight="1" x14ac:dyDescent="0.25">
      <c r="A82" s="301"/>
      <c r="B82" s="275"/>
      <c r="C82" s="276" t="s">
        <v>57</v>
      </c>
      <c r="D82" s="281" t="s">
        <v>126</v>
      </c>
      <c r="E82" s="281"/>
      <c r="F82" s="282"/>
      <c r="G82" s="41">
        <f>SUM(G26-G40+G55+G68)</f>
        <v>577179</v>
      </c>
      <c r="H82" s="41">
        <f>SUM(H26-H40+H55+H68)</f>
        <v>0</v>
      </c>
      <c r="I82" s="41">
        <f>SUM(I26-I40+I55+I68)</f>
        <v>415873</v>
      </c>
      <c r="J82" s="42">
        <f t="shared" si="5"/>
        <v>0</v>
      </c>
      <c r="K82" s="42">
        <f t="shared" si="5"/>
        <v>293477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1286529</v>
      </c>
    </row>
    <row r="83" spans="1:21" ht="25.15" customHeight="1" thickBot="1" x14ac:dyDescent="0.25">
      <c r="A83" s="329"/>
      <c r="B83" s="286"/>
      <c r="C83" s="278" t="s">
        <v>100</v>
      </c>
      <c r="D83" s="281" t="s">
        <v>92</v>
      </c>
      <c r="E83" s="281"/>
      <c r="F83" s="282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271478</v>
      </c>
      <c r="R83" s="36">
        <f>Q83</f>
        <v>271478</v>
      </c>
    </row>
    <row r="84" spans="1:21" ht="25.15" customHeight="1" thickBot="1" x14ac:dyDescent="0.25">
      <c r="A84" s="330"/>
      <c r="B84" s="331"/>
      <c r="C84" s="332" t="s">
        <v>131</v>
      </c>
      <c r="D84" s="333"/>
      <c r="E84" s="331"/>
      <c r="F84" s="334" t="s">
        <v>102</v>
      </c>
      <c r="G84" s="44">
        <f>SUM(G75:G82)</f>
        <v>577179</v>
      </c>
      <c r="H84" s="44">
        <f>SUM(H75:H82)</f>
        <v>0</v>
      </c>
      <c r="I84" s="44">
        <f>SUM(I75:I82)</f>
        <v>1188782</v>
      </c>
      <c r="J84" s="44">
        <f>SUM(J73+J74+J75+J76+J77+J78+J79+J80+J81+J82)</f>
        <v>56840</v>
      </c>
      <c r="K84" s="44">
        <f>SUM(K74+K75+K76+K77+K78+K79+K80+K81+K82)</f>
        <v>293477</v>
      </c>
      <c r="L84" s="44">
        <f>SUM(L75:L78)</f>
        <v>0</v>
      </c>
      <c r="M84" s="44">
        <f>SUM(M75:M82)</f>
        <v>0</v>
      </c>
      <c r="N84" s="44">
        <f>SUM(N75:N78)</f>
        <v>0</v>
      </c>
      <c r="O84" s="44">
        <f>SUM(O81:O82)</f>
        <v>0</v>
      </c>
      <c r="P84" s="44">
        <f>P72</f>
        <v>2457861</v>
      </c>
      <c r="Q84" s="132">
        <f>Q83</f>
        <v>271478</v>
      </c>
      <c r="R84" s="45">
        <f>SUM(G84:Q84)</f>
        <v>4845617</v>
      </c>
      <c r="S84" s="276"/>
    </row>
    <row r="85" spans="1:21" ht="29.25" customHeight="1" x14ac:dyDescent="0.2">
      <c r="A85" s="276"/>
      <c r="B85" s="276"/>
      <c r="C85" s="278"/>
      <c r="D85" s="276"/>
      <c r="E85" s="276"/>
      <c r="F85" s="276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6"/>
      <c r="T85" s="336"/>
      <c r="U85" s="278"/>
    </row>
    <row r="86" spans="1:21" ht="25.15" customHeight="1" thickBot="1" x14ac:dyDescent="0.25">
      <c r="A86" s="278"/>
      <c r="B86" s="278"/>
      <c r="C86" s="278"/>
      <c r="D86" s="278"/>
      <c r="E86" s="278"/>
      <c r="F86" s="278"/>
      <c r="G86" s="337"/>
      <c r="H86" s="337"/>
      <c r="I86" s="337"/>
      <c r="J86" s="335"/>
      <c r="K86" s="335"/>
      <c r="L86" s="335"/>
      <c r="M86" s="335"/>
      <c r="N86" s="335"/>
      <c r="O86" s="335"/>
      <c r="P86" s="335" t="s">
        <v>102</v>
      </c>
      <c r="Q86" s="335"/>
      <c r="R86" s="335"/>
      <c r="S86" s="335"/>
      <c r="T86" s="335"/>
      <c r="U86" s="278"/>
    </row>
    <row r="87" spans="1:21" ht="25.15" customHeight="1" thickBot="1" x14ac:dyDescent="0.3">
      <c r="A87" s="338" t="s">
        <v>177</v>
      </c>
      <c r="B87" s="339"/>
      <c r="C87" s="340"/>
      <c r="D87" s="241"/>
      <c r="E87" s="241"/>
      <c r="H87" s="341"/>
      <c r="I87" s="341"/>
      <c r="J87" s="278"/>
      <c r="K87" s="249"/>
      <c r="L87" s="249"/>
      <c r="M87" s="342" t="s">
        <v>215</v>
      </c>
      <c r="N87" s="343"/>
      <c r="O87" s="343"/>
      <c r="P87" s="343"/>
      <c r="Q87" s="343"/>
      <c r="R87" s="344"/>
      <c r="S87" s="335"/>
      <c r="T87" s="335"/>
      <c r="U87" s="278"/>
    </row>
    <row r="88" spans="1:21" ht="22.15" customHeight="1" x14ac:dyDescent="0.2">
      <c r="A88" s="345" t="s">
        <v>127</v>
      </c>
      <c r="B88" s="346"/>
      <c r="C88" s="346"/>
      <c r="D88" s="346"/>
      <c r="E88" s="346"/>
      <c r="F88" s="347"/>
      <c r="G88" s="348" t="s">
        <v>84</v>
      </c>
      <c r="H88" s="349"/>
      <c r="I88" s="349"/>
      <c r="J88" s="350"/>
      <c r="K88" s="351"/>
      <c r="L88" s="351"/>
      <c r="M88" s="352" t="s">
        <v>85</v>
      </c>
      <c r="N88" s="562" t="s">
        <v>245</v>
      </c>
      <c r="O88" s="353"/>
      <c r="P88" s="353"/>
      <c r="Q88" s="353"/>
      <c r="R88" s="354"/>
      <c r="S88" s="335"/>
      <c r="T88" s="335"/>
      <c r="U88" s="278"/>
    </row>
    <row r="89" spans="1:21" ht="20.65" customHeight="1" x14ac:dyDescent="0.2">
      <c r="A89" s="355" t="s">
        <v>165</v>
      </c>
      <c r="B89" s="356"/>
      <c r="C89" s="356"/>
      <c r="D89" s="356"/>
      <c r="E89" s="356"/>
      <c r="F89" s="356"/>
      <c r="G89" s="564">
        <v>6182346</v>
      </c>
      <c r="H89" s="357"/>
      <c r="I89" s="357"/>
      <c r="J89" s="335"/>
      <c r="K89" s="358"/>
      <c r="L89" s="358"/>
      <c r="M89" s="352" t="s">
        <v>86</v>
      </c>
      <c r="N89" s="562" t="s">
        <v>246</v>
      </c>
      <c r="O89" s="353"/>
      <c r="P89" s="353"/>
      <c r="Q89" s="353"/>
      <c r="R89" s="354"/>
      <c r="S89" s="278"/>
      <c r="T89" s="278"/>
      <c r="U89" s="278"/>
    </row>
    <row r="90" spans="1:21" ht="21" customHeight="1" x14ac:dyDescent="0.2">
      <c r="A90" s="351"/>
      <c r="B90" s="351"/>
      <c r="C90" s="351"/>
      <c r="D90" s="351"/>
      <c r="E90" s="351"/>
      <c r="F90" s="351"/>
      <c r="G90" s="335"/>
      <c r="H90" s="335"/>
      <c r="I90" s="335"/>
      <c r="J90" s="335"/>
      <c r="K90" s="359"/>
      <c r="L90" s="359"/>
      <c r="M90" s="360" t="s">
        <v>87</v>
      </c>
      <c r="N90" s="562" t="s">
        <v>247</v>
      </c>
      <c r="O90" s="353"/>
      <c r="P90" s="353"/>
      <c r="Q90" s="353"/>
      <c r="R90" s="354"/>
      <c r="S90" s="278"/>
      <c r="T90" s="278"/>
      <c r="U90" s="278"/>
    </row>
    <row r="91" spans="1:21" ht="20.100000000000001" customHeight="1" thickBot="1" x14ac:dyDescent="0.25">
      <c r="H91" s="335"/>
      <c r="I91" s="335"/>
      <c r="J91" s="335"/>
      <c r="K91" s="359"/>
      <c r="L91" s="359"/>
      <c r="M91" s="361" t="s">
        <v>88</v>
      </c>
      <c r="N91" s="563" t="s">
        <v>248</v>
      </c>
      <c r="O91" s="362"/>
      <c r="P91" s="362"/>
      <c r="Q91" s="362"/>
      <c r="R91" s="363"/>
    </row>
    <row r="92" spans="1:21" ht="22.15" customHeight="1" x14ac:dyDescent="0.2">
      <c r="M92" s="278"/>
      <c r="N92" s="278"/>
      <c r="O92" s="278"/>
      <c r="P92" s="278"/>
      <c r="Q92" s="278"/>
      <c r="R92" s="278"/>
    </row>
    <row r="93" spans="1:21" hidden="1" x14ac:dyDescent="0.2">
      <c r="M93" s="278"/>
      <c r="N93" s="278"/>
      <c r="O93" s="278"/>
      <c r="P93" s="278"/>
      <c r="Q93" s="278"/>
      <c r="R93" s="278"/>
    </row>
  </sheetData>
  <sheetProtection selectLockedCells="1"/>
  <protectedRanges>
    <protectedRange sqref="G46" name="Range1"/>
  </protectedRanges>
  <dataConsolidate/>
  <customSheetViews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disablePrompts="1"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abSelected="1" topLeftCell="A12" zoomScale="80" zoomScaleNormal="80" zoomScaleSheetLayoutView="93" zoomScalePageLayoutView="60" workbookViewId="0">
      <selection activeCell="A19" sqref="A19:A20"/>
    </sheetView>
  </sheetViews>
  <sheetFormatPr defaultColWidth="0" defaultRowHeight="14.25" zeroHeight="1" x14ac:dyDescent="0.2"/>
  <cols>
    <col min="1" max="1" width="9.42578125" style="236" customWidth="1"/>
    <col min="2" max="2" width="20.42578125" style="236" customWidth="1"/>
    <col min="3" max="3" width="11.7109375" style="286" customWidth="1"/>
    <col min="4" max="4" width="17" style="236" customWidth="1"/>
    <col min="5" max="5" width="65.7109375" style="236" customWidth="1"/>
    <col min="6" max="7" width="12.5703125" style="236" hidden="1" customWidth="1"/>
    <col min="8" max="16384" width="9.28515625" style="236" hidden="1"/>
  </cols>
  <sheetData>
    <row r="1" spans="1:7" ht="19.899999999999999" customHeight="1" x14ac:dyDescent="0.25">
      <c r="A1" s="364" t="s">
        <v>209</v>
      </c>
      <c r="B1" s="365"/>
      <c r="C1" s="365"/>
      <c r="D1" s="365"/>
      <c r="E1" s="366"/>
    </row>
    <row r="2" spans="1:7" ht="19.899999999999999" customHeight="1" x14ac:dyDescent="0.25">
      <c r="A2" s="367" t="s">
        <v>210</v>
      </c>
      <c r="B2" s="368"/>
      <c r="C2" s="369"/>
      <c r="D2" s="369"/>
      <c r="E2" s="370"/>
    </row>
    <row r="3" spans="1:7" ht="19.899999999999999" customHeight="1" thickBot="1" x14ac:dyDescent="0.3">
      <c r="A3" s="371" t="s">
        <v>211</v>
      </c>
      <c r="B3" s="372"/>
      <c r="C3" s="373"/>
      <c r="D3" s="373"/>
      <c r="E3" s="374"/>
    </row>
    <row r="4" spans="1:7" ht="19.899999999999999" customHeight="1" thickBot="1" x14ac:dyDescent="0.3">
      <c r="A4" s="375" t="s">
        <v>8</v>
      </c>
      <c r="B4" s="599" t="str">
        <f>'CSS '!B4</f>
        <v>BUTTE</v>
      </c>
      <c r="C4" s="232"/>
      <c r="D4" s="233" t="s">
        <v>9</v>
      </c>
      <c r="E4" s="600">
        <f>'CSS '!H3</f>
        <v>0</v>
      </c>
      <c r="F4" s="276"/>
    </row>
    <row r="5" spans="1:7" ht="40.15" customHeight="1" thickBot="1" x14ac:dyDescent="0.25">
      <c r="A5" s="226" t="s">
        <v>228</v>
      </c>
      <c r="B5" s="227"/>
      <c r="C5" s="228" t="s">
        <v>83</v>
      </c>
      <c r="D5" s="229" t="s">
        <v>84</v>
      </c>
      <c r="E5" s="230" t="s">
        <v>227</v>
      </c>
    </row>
    <row r="6" spans="1:7" ht="35.1" customHeight="1" x14ac:dyDescent="0.2">
      <c r="A6" s="231"/>
      <c r="B6" s="601"/>
      <c r="C6" s="172"/>
      <c r="D6" s="122"/>
      <c r="E6" s="173"/>
      <c r="G6" s="376"/>
    </row>
    <row r="7" spans="1:7" ht="31.5" customHeight="1" x14ac:dyDescent="0.2">
      <c r="A7" s="171"/>
      <c r="B7" s="601"/>
      <c r="C7" s="172"/>
      <c r="D7" s="123"/>
      <c r="E7" s="174"/>
    </row>
    <row r="8" spans="1:7" ht="29.65" customHeight="1" x14ac:dyDescent="0.2">
      <c r="A8" s="175"/>
      <c r="B8" s="602"/>
      <c r="C8" s="172"/>
      <c r="D8" s="122"/>
      <c r="E8" s="174"/>
    </row>
    <row r="9" spans="1:7" ht="33" customHeight="1" x14ac:dyDescent="0.2">
      <c r="A9" s="175"/>
      <c r="B9" s="602"/>
      <c r="C9" s="172"/>
      <c r="D9" s="122"/>
      <c r="E9" s="174"/>
    </row>
    <row r="10" spans="1:7" ht="35.65" customHeight="1" x14ac:dyDescent="0.2">
      <c r="A10" s="175"/>
      <c r="B10" s="602"/>
      <c r="C10" s="172"/>
      <c r="D10" s="122"/>
      <c r="E10" s="174"/>
    </row>
    <row r="11" spans="1:7" ht="29.1" customHeight="1" x14ac:dyDescent="0.2">
      <c r="A11" s="175"/>
      <c r="B11" s="602"/>
      <c r="C11" s="172"/>
      <c r="D11" s="122"/>
      <c r="E11" s="174"/>
    </row>
    <row r="12" spans="1:7" ht="30.6" customHeight="1" x14ac:dyDescent="0.2">
      <c r="A12" s="175"/>
      <c r="B12" s="602"/>
      <c r="C12" s="172"/>
      <c r="D12" s="122"/>
      <c r="E12" s="174"/>
    </row>
    <row r="13" spans="1:7" ht="32.1" customHeight="1" x14ac:dyDescent="0.2">
      <c r="A13" s="175"/>
      <c r="B13" s="602"/>
      <c r="C13" s="172"/>
      <c r="D13" s="122"/>
      <c r="E13" s="174"/>
    </row>
    <row r="14" spans="1:7" ht="36" customHeight="1" x14ac:dyDescent="0.2">
      <c r="A14" s="176"/>
      <c r="B14" s="603"/>
      <c r="C14" s="177"/>
      <c r="D14" s="122"/>
      <c r="E14" s="174"/>
    </row>
    <row r="15" spans="1:7" ht="34.5" customHeight="1" x14ac:dyDescent="0.2">
      <c r="A15" s="175"/>
      <c r="B15" s="602"/>
      <c r="C15" s="172"/>
      <c r="D15" s="122"/>
      <c r="E15" s="174"/>
    </row>
    <row r="16" spans="1:7" ht="39" customHeight="1" thickBot="1" x14ac:dyDescent="0.25">
      <c r="A16" s="178"/>
      <c r="B16" s="604"/>
      <c r="C16" s="125"/>
      <c r="D16" s="124"/>
      <c r="E16" s="179"/>
    </row>
    <row r="17" spans="1:5" ht="19.899999999999999" customHeight="1" thickTop="1" thickBot="1" x14ac:dyDescent="0.25">
      <c r="A17" s="377" t="s">
        <v>77</v>
      </c>
      <c r="B17" s="378"/>
      <c r="C17" s="379"/>
      <c r="D17" s="180">
        <f>SUM(D6:D16)</f>
        <v>0</v>
      </c>
      <c r="E17" s="234"/>
    </row>
    <row r="18" spans="1:5" ht="18" customHeight="1" x14ac:dyDescent="0.2">
      <c r="A18" s="380"/>
      <c r="B18" s="380"/>
      <c r="C18" s="380"/>
      <c r="D18" s="380"/>
    </row>
    <row r="19" spans="1:5" s="382" customFormat="1" ht="19.899999999999999" customHeight="1" x14ac:dyDescent="0.2">
      <c r="A19" s="300" t="s">
        <v>207</v>
      </c>
      <c r="B19" s="381"/>
      <c r="C19" s="381"/>
      <c r="D19" s="381"/>
    </row>
    <row r="20" spans="1:5" s="382" customFormat="1" ht="19.899999999999999" customHeight="1" x14ac:dyDescent="0.2">
      <c r="A20" s="376" t="s">
        <v>208</v>
      </c>
      <c r="C20" s="383"/>
    </row>
    <row r="21" spans="1:5" x14ac:dyDescent="0.2"/>
  </sheetData>
  <sheetProtection selectLockedCells="1"/>
  <customSheetViews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EEC0F9C3-4901-428B-A60E-73DD0E5E6250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908EB6A4-476B-4014-BC23-F10C868B38EC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FC672B-06A4-4FDB-A505-A6FEADEC00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F2F3B0A2-05DD-4D97-801A-7972F6931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1CB867-B1CE-4206-8BE9-55CAAAC9DCA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FA46A0B-AF06-4DCA-9DEA-E958AF011D1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22F7835-BEFE-4174-9862-5BF917F44D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Butte_FY15-16_RER_ADA</dc:title>
  <dc:creator>Moses.Ndungu@dhcs.ca.gov</dc:creator>
  <cp:keywords>Butte_FY15-16_RER_ADA</cp:keywords>
  <cp:lastModifiedBy>westj</cp:lastModifiedBy>
  <cp:lastPrinted>2017-02-10T21:32:25Z</cp:lastPrinted>
  <dcterms:created xsi:type="dcterms:W3CDTF">2007-09-20T19:02:25Z</dcterms:created>
  <dcterms:modified xsi:type="dcterms:W3CDTF">2020-11-01T07:59:31Z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DHCSDOC-1363137784-615</vt:lpwstr>
  </property>
  <property fmtid="{D5CDD505-2E9C-101B-9397-08002B2CF9AE}" pid="14" name="_dlc_DocIdItemGuid">
    <vt:lpwstr>4d46fb65-d593-4021-9830-6ca8f25bf4ba</vt:lpwstr>
  </property>
  <property fmtid="{D5CDD505-2E9C-101B-9397-08002B2CF9AE}" pid="15" name="_dlc_DocIdUrl">
    <vt:lpwstr>http://dhcs2016prod:88/services/MH/_layouts/15/DocIdRedir.aspx?ID=DHCSDOC-1363137784-615, DHCSDOC-1363137784-615</vt:lpwstr>
  </property>
  <property fmtid="{D5CDD505-2E9C-101B-9397-08002B2CF9AE}" pid="16" name="ContentTypeId">
    <vt:lpwstr>0x0101000DD778A44A894D44A57135C48A267F0A</vt:lpwstr>
  </property>
</Properties>
</file>